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Lucie\"/>
    </mc:Choice>
  </mc:AlternateContent>
  <bookViews>
    <workbookView xWindow="0" yWindow="0" windowWidth="25200" windowHeight="12570"/>
  </bookViews>
  <sheets>
    <sheet name="Rekapitulace zakázky" sheetId="1" r:id="rId1"/>
    <sheet name="AQ_SL40017015 - Kolín, Ul..." sheetId="2" r:id="rId2"/>
    <sheet name="Pokyny pro vyplnění" sheetId="3" r:id="rId3"/>
  </sheets>
  <definedNames>
    <definedName name="_xlnm._FilterDatabase" localSheetId="1" hidden="1">'AQ_SL40017015 - Kolín, Ul...'!$C$87:$L$246</definedName>
    <definedName name="_xlnm.Print_Titles" localSheetId="1">'AQ_SL40017015 - Kolín, Ul...'!$87:$87</definedName>
    <definedName name="_xlnm.Print_Titles" localSheetId="0">'Rekapitulace zakázky'!$49:$49</definedName>
    <definedName name="_xlnm.Print_Area" localSheetId="1">'AQ_SL40017015 - Kolín, Ul...'!$C$4:$K$36,'AQ_SL40017015 - Kolín, Ul...'!$C$42:$K$71,'AQ_SL40017015 - Kolín, Ul...'!$C$77:$L$246</definedName>
    <definedName name="_xlnm.Print_Area" localSheetId="0">'Rekapitulace zakázky'!$D$4:$AO$33,'Rekapitulace zakázky'!$C$39:$AQ$53</definedName>
  </definedNames>
  <calcPr calcId="152511"/>
</workbook>
</file>

<file path=xl/calcChain.xml><?xml version="1.0" encoding="utf-8"?>
<calcChain xmlns="http://schemas.openxmlformats.org/spreadsheetml/2006/main">
  <c r="K226" i="2" l="1"/>
  <c r="BA52" i="1"/>
  <c r="AZ52" i="1"/>
  <c r="BI245" i="2"/>
  <c r="BH245" i="2"/>
  <c r="BG245" i="2"/>
  <c r="BF245" i="2"/>
  <c r="R245" i="2"/>
  <c r="R244" i="2" s="1"/>
  <c r="J70" i="2" s="1"/>
  <c r="Q245" i="2"/>
  <c r="Q244" i="2"/>
  <c r="I70" i="2" s="1"/>
  <c r="X245" i="2"/>
  <c r="X244" i="2" s="1"/>
  <c r="V245" i="2"/>
  <c r="V244" i="2"/>
  <c r="T245" i="2"/>
  <c r="T244" i="2" s="1"/>
  <c r="P245" i="2"/>
  <c r="BK245" i="2"/>
  <c r="BK244" i="2" s="1"/>
  <c r="K244" i="2" s="1"/>
  <c r="K70" i="2" s="1"/>
  <c r="K245" i="2"/>
  <c r="BE245" i="2"/>
  <c r="BI242" i="2"/>
  <c r="BH242" i="2"/>
  <c r="BG242" i="2"/>
  <c r="BF242" i="2"/>
  <c r="R242" i="2"/>
  <c r="R241" i="2" s="1"/>
  <c r="J69" i="2" s="1"/>
  <c r="Q242" i="2"/>
  <c r="Q241" i="2" s="1"/>
  <c r="I69" i="2" s="1"/>
  <c r="X242" i="2"/>
  <c r="X241" i="2" s="1"/>
  <c r="V242" i="2"/>
  <c r="V241" i="2" s="1"/>
  <c r="T242" i="2"/>
  <c r="T241" i="2" s="1"/>
  <c r="P242" i="2"/>
  <c r="BK242" i="2" s="1"/>
  <c r="BK241" i="2" s="1"/>
  <c r="K241" i="2" s="1"/>
  <c r="K69" i="2" s="1"/>
  <c r="K242" i="2"/>
  <c r="BE242" i="2"/>
  <c r="BI239" i="2"/>
  <c r="BH239" i="2"/>
  <c r="BG239" i="2"/>
  <c r="BF239" i="2"/>
  <c r="R239" i="2"/>
  <c r="R238" i="2"/>
  <c r="J68" i="2" s="1"/>
  <c r="Q239" i="2"/>
  <c r="Q238" i="2" s="1"/>
  <c r="I68" i="2" s="1"/>
  <c r="X239" i="2"/>
  <c r="X238" i="2"/>
  <c r="V239" i="2"/>
  <c r="V238" i="2" s="1"/>
  <c r="T239" i="2"/>
  <c r="T238" i="2"/>
  <c r="P239" i="2"/>
  <c r="BK239" i="2" s="1"/>
  <c r="BK238" i="2" s="1"/>
  <c r="K238" i="2"/>
  <c r="K68" i="2" s="1"/>
  <c r="K239" i="2"/>
  <c r="BE239" i="2"/>
  <c r="BI236" i="2"/>
  <c r="BH236" i="2"/>
  <c r="BG236" i="2"/>
  <c r="BF236" i="2"/>
  <c r="R236" i="2"/>
  <c r="Q236" i="2"/>
  <c r="X236" i="2"/>
  <c r="V236" i="2"/>
  <c r="T236" i="2"/>
  <c r="P236" i="2"/>
  <c r="K236" i="2" s="1"/>
  <c r="BE236" i="2" s="1"/>
  <c r="BK236" i="2"/>
  <c r="BI235" i="2"/>
  <c r="BH235" i="2"/>
  <c r="BG235" i="2"/>
  <c r="BF235" i="2"/>
  <c r="R235" i="2"/>
  <c r="Q235" i="2"/>
  <c r="X235" i="2"/>
  <c r="V235" i="2"/>
  <c r="T235" i="2"/>
  <c r="P235" i="2"/>
  <c r="BI233" i="2"/>
  <c r="BH233" i="2"/>
  <c r="BG233" i="2"/>
  <c r="BF233" i="2"/>
  <c r="R233" i="2"/>
  <c r="R230" i="2" s="1"/>
  <c r="Q233" i="2"/>
  <c r="X233" i="2"/>
  <c r="V233" i="2"/>
  <c r="T233" i="2"/>
  <c r="T230" i="2" s="1"/>
  <c r="T229" i="2" s="1"/>
  <c r="P233" i="2"/>
  <c r="BK233" i="2"/>
  <c r="K233" i="2"/>
  <c r="BE233" i="2"/>
  <c r="BI231" i="2"/>
  <c r="BH231" i="2"/>
  <c r="BG231" i="2"/>
  <c r="BF231" i="2"/>
  <c r="R231" i="2"/>
  <c r="Q231" i="2"/>
  <c r="X231" i="2"/>
  <c r="X230" i="2"/>
  <c r="X229" i="2" s="1"/>
  <c r="V231" i="2"/>
  <c r="V230" i="2" s="1"/>
  <c r="V229" i="2" s="1"/>
  <c r="T231" i="2"/>
  <c r="P231" i="2"/>
  <c r="BI228" i="2"/>
  <c r="BH228" i="2"/>
  <c r="BG228" i="2"/>
  <c r="BF228" i="2"/>
  <c r="R228" i="2"/>
  <c r="R227" i="2"/>
  <c r="Q228" i="2"/>
  <c r="Q227" i="2" s="1"/>
  <c r="X228" i="2"/>
  <c r="X227" i="2"/>
  <c r="V228" i="2"/>
  <c r="V227" i="2" s="1"/>
  <c r="T228" i="2"/>
  <c r="T227" i="2"/>
  <c r="P228" i="2"/>
  <c r="BK228" i="2" s="1"/>
  <c r="BK227" i="2" s="1"/>
  <c r="K227" i="2" s="1"/>
  <c r="K65" i="2" s="1"/>
  <c r="J65" i="2"/>
  <c r="I65" i="2"/>
  <c r="K64" i="2"/>
  <c r="J64" i="2"/>
  <c r="I64" i="2"/>
  <c r="BI225" i="2"/>
  <c r="BH225" i="2"/>
  <c r="BG225" i="2"/>
  <c r="BF225" i="2"/>
  <c r="R225" i="2"/>
  <c r="Q225" i="2"/>
  <c r="X225" i="2"/>
  <c r="V225" i="2"/>
  <c r="T225" i="2"/>
  <c r="P225" i="2"/>
  <c r="BK225" i="2" s="1"/>
  <c r="BI223" i="2"/>
  <c r="BH223" i="2"/>
  <c r="BG223" i="2"/>
  <c r="BF223" i="2"/>
  <c r="R223" i="2"/>
  <c r="Q223" i="2"/>
  <c r="X223" i="2"/>
  <c r="V223" i="2"/>
  <c r="T223" i="2"/>
  <c r="P223" i="2"/>
  <c r="BK223" i="2" s="1"/>
  <c r="K223" i="2"/>
  <c r="BE223" i="2" s="1"/>
  <c r="BI221" i="2"/>
  <c r="BH221" i="2"/>
  <c r="BG221" i="2"/>
  <c r="BF221" i="2"/>
  <c r="R221" i="2"/>
  <c r="R220" i="2" s="1"/>
  <c r="J63" i="2" s="1"/>
  <c r="Q221" i="2"/>
  <c r="Q220" i="2" s="1"/>
  <c r="X221" i="2"/>
  <c r="X220" i="2" s="1"/>
  <c r="V221" i="2"/>
  <c r="V220" i="2" s="1"/>
  <c r="T221" i="2"/>
  <c r="T220" i="2" s="1"/>
  <c r="P221" i="2"/>
  <c r="BK221" i="2" s="1"/>
  <c r="K221" i="2"/>
  <c r="BE221" i="2" s="1"/>
  <c r="I63" i="2"/>
  <c r="BI218" i="2"/>
  <c r="BH218" i="2"/>
  <c r="BG218" i="2"/>
  <c r="BF218" i="2"/>
  <c r="R218" i="2"/>
  <c r="Q218" i="2"/>
  <c r="X218" i="2"/>
  <c r="V218" i="2"/>
  <c r="T218" i="2"/>
  <c r="P218" i="2"/>
  <c r="BK218" i="2" s="1"/>
  <c r="K218" i="2"/>
  <c r="BE218" i="2" s="1"/>
  <c r="BI217" i="2"/>
  <c r="BH217" i="2"/>
  <c r="BG217" i="2"/>
  <c r="BF217" i="2"/>
  <c r="R217" i="2"/>
  <c r="Q217" i="2"/>
  <c r="X217" i="2"/>
  <c r="V217" i="2"/>
  <c r="T217" i="2"/>
  <c r="P217" i="2"/>
  <c r="BK217" i="2"/>
  <c r="K217" i="2"/>
  <c r="BE217" i="2" s="1"/>
  <c r="BI215" i="2"/>
  <c r="BH215" i="2"/>
  <c r="BG215" i="2"/>
  <c r="BF215" i="2"/>
  <c r="R215" i="2"/>
  <c r="Q215" i="2"/>
  <c r="X215" i="2"/>
  <c r="V215" i="2"/>
  <c r="T215" i="2"/>
  <c r="P215" i="2"/>
  <c r="BI214" i="2"/>
  <c r="BH214" i="2"/>
  <c r="BG214" i="2"/>
  <c r="BF214" i="2"/>
  <c r="R214" i="2"/>
  <c r="R213" i="2" s="1"/>
  <c r="J62" i="2" s="1"/>
  <c r="Q214" i="2"/>
  <c r="X214" i="2"/>
  <c r="X213" i="2" s="1"/>
  <c r="V214" i="2"/>
  <c r="T214" i="2"/>
  <c r="T213" i="2" s="1"/>
  <c r="P214" i="2"/>
  <c r="BK214" i="2" s="1"/>
  <c r="K214" i="2"/>
  <c r="BE214" i="2"/>
  <c r="BI212" i="2"/>
  <c r="BH212" i="2"/>
  <c r="BG212" i="2"/>
  <c r="BF212" i="2"/>
  <c r="R212" i="2"/>
  <c r="Q212" i="2"/>
  <c r="X212" i="2"/>
  <c r="V212" i="2"/>
  <c r="T212" i="2"/>
  <c r="P212" i="2"/>
  <c r="BI211" i="2"/>
  <c r="BH211" i="2"/>
  <c r="BG211" i="2"/>
  <c r="BF211" i="2"/>
  <c r="R211" i="2"/>
  <c r="Q211" i="2"/>
  <c r="X211" i="2"/>
  <c r="V211" i="2"/>
  <c r="T211" i="2"/>
  <c r="P211" i="2"/>
  <c r="BK211" i="2"/>
  <c r="K211" i="2"/>
  <c r="BE211" i="2"/>
  <c r="BI209" i="2"/>
  <c r="BH209" i="2"/>
  <c r="BG209" i="2"/>
  <c r="BF209" i="2"/>
  <c r="R209" i="2"/>
  <c r="Q209" i="2"/>
  <c r="X209" i="2"/>
  <c r="V209" i="2"/>
  <c r="T209" i="2"/>
  <c r="P209" i="2"/>
  <c r="BK209" i="2"/>
  <c r="K209" i="2"/>
  <c r="BE209" i="2" s="1"/>
  <c r="BI208" i="2"/>
  <c r="BH208" i="2"/>
  <c r="BG208" i="2"/>
  <c r="BF208" i="2"/>
  <c r="R208" i="2"/>
  <c r="Q208" i="2"/>
  <c r="X208" i="2"/>
  <c r="V208" i="2"/>
  <c r="T208" i="2"/>
  <c r="P208" i="2"/>
  <c r="K208" i="2" s="1"/>
  <c r="BE208" i="2" s="1"/>
  <c r="BK208" i="2"/>
  <c r="BI207" i="2"/>
  <c r="BH207" i="2"/>
  <c r="BG207" i="2"/>
  <c r="BF207" i="2"/>
  <c r="R207" i="2"/>
  <c r="Q207" i="2"/>
  <c r="X207" i="2"/>
  <c r="V207" i="2"/>
  <c r="T207" i="2"/>
  <c r="P207" i="2"/>
  <c r="BI206" i="2"/>
  <c r="BH206" i="2"/>
  <c r="BG206" i="2"/>
  <c r="BF206" i="2"/>
  <c r="R206" i="2"/>
  <c r="Q206" i="2"/>
  <c r="X206" i="2"/>
  <c r="V206" i="2"/>
  <c r="T206" i="2"/>
  <c r="P206" i="2"/>
  <c r="BK206" i="2" s="1"/>
  <c r="K206" i="2"/>
  <c r="BE206" i="2"/>
  <c r="BI204" i="2"/>
  <c r="BH204" i="2"/>
  <c r="BG204" i="2"/>
  <c r="BF204" i="2"/>
  <c r="R204" i="2"/>
  <c r="Q204" i="2"/>
  <c r="X204" i="2"/>
  <c r="V204" i="2"/>
  <c r="T204" i="2"/>
  <c r="P204" i="2"/>
  <c r="BK204" i="2"/>
  <c r="K204" i="2"/>
  <c r="BE204" i="2" s="1"/>
  <c r="BI203" i="2"/>
  <c r="BH203" i="2"/>
  <c r="BG203" i="2"/>
  <c r="BF203" i="2"/>
  <c r="R203" i="2"/>
  <c r="Q203" i="2"/>
  <c r="X203" i="2"/>
  <c r="V203" i="2"/>
  <c r="T203" i="2"/>
  <c r="P203" i="2"/>
  <c r="BK203" i="2"/>
  <c r="K203" i="2"/>
  <c r="BE203" i="2" s="1"/>
  <c r="BI202" i="2"/>
  <c r="BH202" i="2"/>
  <c r="BG202" i="2"/>
  <c r="BF202" i="2"/>
  <c r="R202" i="2"/>
  <c r="Q202" i="2"/>
  <c r="X202" i="2"/>
  <c r="V202" i="2"/>
  <c r="T202" i="2"/>
  <c r="P202" i="2"/>
  <c r="BI201" i="2"/>
  <c r="BH201" i="2"/>
  <c r="BG201" i="2"/>
  <c r="BF201" i="2"/>
  <c r="R201" i="2"/>
  <c r="Q201" i="2"/>
  <c r="X201" i="2"/>
  <c r="V201" i="2"/>
  <c r="T201" i="2"/>
  <c r="P201" i="2"/>
  <c r="BK201" i="2" s="1"/>
  <c r="K201" i="2"/>
  <c r="BE201" i="2"/>
  <c r="BI200" i="2"/>
  <c r="BH200" i="2"/>
  <c r="BG200" i="2"/>
  <c r="BF200" i="2"/>
  <c r="R200" i="2"/>
  <c r="Q200" i="2"/>
  <c r="X200" i="2"/>
  <c r="V200" i="2"/>
  <c r="T200" i="2"/>
  <c r="P200" i="2"/>
  <c r="BK200" i="2"/>
  <c r="K200" i="2"/>
  <c r="BE200" i="2" s="1"/>
  <c r="BI199" i="2"/>
  <c r="BH199" i="2"/>
  <c r="BG199" i="2"/>
  <c r="BF199" i="2"/>
  <c r="R199" i="2"/>
  <c r="Q199" i="2"/>
  <c r="X199" i="2"/>
  <c r="V199" i="2"/>
  <c r="T199" i="2"/>
  <c r="P199" i="2"/>
  <c r="BK199" i="2"/>
  <c r="K199" i="2"/>
  <c r="BE199" i="2"/>
  <c r="BI198" i="2"/>
  <c r="BH198" i="2"/>
  <c r="BG198" i="2"/>
  <c r="BF198" i="2"/>
  <c r="R198" i="2"/>
  <c r="Q198" i="2"/>
  <c r="X198" i="2"/>
  <c r="V198" i="2"/>
  <c r="T198" i="2"/>
  <c r="P198" i="2"/>
  <c r="BI197" i="2"/>
  <c r="BH197" i="2"/>
  <c r="BG197" i="2"/>
  <c r="BF197" i="2"/>
  <c r="R197" i="2"/>
  <c r="Q197" i="2"/>
  <c r="X197" i="2"/>
  <c r="V197" i="2"/>
  <c r="T197" i="2"/>
  <c r="P197" i="2"/>
  <c r="BK197" i="2"/>
  <c r="K197" i="2"/>
  <c r="BE197" i="2"/>
  <c r="BI196" i="2"/>
  <c r="BH196" i="2"/>
  <c r="BG196" i="2"/>
  <c r="BF196" i="2"/>
  <c r="R196" i="2"/>
  <c r="Q196" i="2"/>
  <c r="X196" i="2"/>
  <c r="V196" i="2"/>
  <c r="T196" i="2"/>
  <c r="P196" i="2"/>
  <c r="BK196" i="2" s="1"/>
  <c r="K196" i="2"/>
  <c r="BE196" i="2" s="1"/>
  <c r="BI195" i="2"/>
  <c r="BH195" i="2"/>
  <c r="BG195" i="2"/>
  <c r="BF195" i="2"/>
  <c r="R195" i="2"/>
  <c r="Q195" i="2"/>
  <c r="X195" i="2"/>
  <c r="V195" i="2"/>
  <c r="T195" i="2"/>
  <c r="P195" i="2"/>
  <c r="K195" i="2" s="1"/>
  <c r="BE195" i="2" s="1"/>
  <c r="BK195" i="2"/>
  <c r="BI194" i="2"/>
  <c r="BH194" i="2"/>
  <c r="BG194" i="2"/>
  <c r="BF194" i="2"/>
  <c r="R194" i="2"/>
  <c r="Q194" i="2"/>
  <c r="X194" i="2"/>
  <c r="V194" i="2"/>
  <c r="T194" i="2"/>
  <c r="P194" i="2"/>
  <c r="BI193" i="2"/>
  <c r="BH193" i="2"/>
  <c r="BG193" i="2"/>
  <c r="BF193" i="2"/>
  <c r="R193" i="2"/>
  <c r="Q193" i="2"/>
  <c r="X193" i="2"/>
  <c r="V193" i="2"/>
  <c r="T193" i="2"/>
  <c r="P193" i="2"/>
  <c r="BK193" i="2"/>
  <c r="K193" i="2"/>
  <c r="BE193" i="2"/>
  <c r="BI192" i="2"/>
  <c r="BH192" i="2"/>
  <c r="BG192" i="2"/>
  <c r="BF192" i="2"/>
  <c r="R192" i="2"/>
  <c r="Q192" i="2"/>
  <c r="X192" i="2"/>
  <c r="V192" i="2"/>
  <c r="T192" i="2"/>
  <c r="P192" i="2"/>
  <c r="BK192" i="2" s="1"/>
  <c r="K192" i="2"/>
  <c r="BE192" i="2" s="1"/>
  <c r="BI191" i="2"/>
  <c r="BH191" i="2"/>
  <c r="BG191" i="2"/>
  <c r="BF191" i="2"/>
  <c r="R191" i="2"/>
  <c r="Q191" i="2"/>
  <c r="X191" i="2"/>
  <c r="V191" i="2"/>
  <c r="T191" i="2"/>
  <c r="P191" i="2"/>
  <c r="K191" i="2" s="1"/>
  <c r="BE191" i="2" s="1"/>
  <c r="BK191" i="2"/>
  <c r="BI190" i="2"/>
  <c r="BH190" i="2"/>
  <c r="BG190" i="2"/>
  <c r="BF190" i="2"/>
  <c r="R190" i="2"/>
  <c r="Q190" i="2"/>
  <c r="X190" i="2"/>
  <c r="V190" i="2"/>
  <c r="T190" i="2"/>
  <c r="P190" i="2"/>
  <c r="BI189" i="2"/>
  <c r="BH189" i="2"/>
  <c r="BG189" i="2"/>
  <c r="BF189" i="2"/>
  <c r="R189" i="2"/>
  <c r="Q189" i="2"/>
  <c r="X189" i="2"/>
  <c r="V189" i="2"/>
  <c r="T189" i="2"/>
  <c r="P189" i="2"/>
  <c r="BK189" i="2"/>
  <c r="K189" i="2"/>
  <c r="BE189" i="2"/>
  <c r="BI188" i="2"/>
  <c r="BH188" i="2"/>
  <c r="BG188" i="2"/>
  <c r="BF188" i="2"/>
  <c r="R188" i="2"/>
  <c r="Q188" i="2"/>
  <c r="X188" i="2"/>
  <c r="V188" i="2"/>
  <c r="T188" i="2"/>
  <c r="P188" i="2"/>
  <c r="BK188" i="2" s="1"/>
  <c r="K188" i="2"/>
  <c r="BE188" i="2" s="1"/>
  <c r="BI187" i="2"/>
  <c r="BH187" i="2"/>
  <c r="BG187" i="2"/>
  <c r="BF187" i="2"/>
  <c r="R187" i="2"/>
  <c r="Q187" i="2"/>
  <c r="X187" i="2"/>
  <c r="V187" i="2"/>
  <c r="T187" i="2"/>
  <c r="P187" i="2"/>
  <c r="K187" i="2" s="1"/>
  <c r="BE187" i="2" s="1"/>
  <c r="BK187" i="2"/>
  <c r="BI186" i="2"/>
  <c r="BH186" i="2"/>
  <c r="BG186" i="2"/>
  <c r="BF186" i="2"/>
  <c r="R186" i="2"/>
  <c r="Q186" i="2"/>
  <c r="X186" i="2"/>
  <c r="V186" i="2"/>
  <c r="T186" i="2"/>
  <c r="P186" i="2"/>
  <c r="BI185" i="2"/>
  <c r="BH185" i="2"/>
  <c r="BG185" i="2"/>
  <c r="BF185" i="2"/>
  <c r="R185" i="2"/>
  <c r="Q185" i="2"/>
  <c r="X185" i="2"/>
  <c r="V185" i="2"/>
  <c r="T185" i="2"/>
  <c r="P185" i="2"/>
  <c r="BK185" i="2"/>
  <c r="K185" i="2"/>
  <c r="BE185" i="2"/>
  <c r="BI184" i="2"/>
  <c r="BH184" i="2"/>
  <c r="BG184" i="2"/>
  <c r="BF184" i="2"/>
  <c r="R184" i="2"/>
  <c r="Q184" i="2"/>
  <c r="X184" i="2"/>
  <c r="V184" i="2"/>
  <c r="T184" i="2"/>
  <c r="P184" i="2"/>
  <c r="BK184" i="2" s="1"/>
  <c r="K184" i="2"/>
  <c r="BE184" i="2" s="1"/>
  <c r="BI182" i="2"/>
  <c r="BH182" i="2"/>
  <c r="BG182" i="2"/>
  <c r="BF182" i="2"/>
  <c r="R182" i="2"/>
  <c r="Q182" i="2"/>
  <c r="X182" i="2"/>
  <c r="V182" i="2"/>
  <c r="T182" i="2"/>
  <c r="P182" i="2"/>
  <c r="K182" i="2" s="1"/>
  <c r="BE182" i="2" s="1"/>
  <c r="BK182" i="2"/>
  <c r="BI180" i="2"/>
  <c r="BH180" i="2"/>
  <c r="BG180" i="2"/>
  <c r="BF180" i="2"/>
  <c r="R180" i="2"/>
  <c r="Q180" i="2"/>
  <c r="X180" i="2"/>
  <c r="V180" i="2"/>
  <c r="T180" i="2"/>
  <c r="P180" i="2"/>
  <c r="BI179" i="2"/>
  <c r="BH179" i="2"/>
  <c r="BG179" i="2"/>
  <c r="BF179" i="2"/>
  <c r="R179" i="2"/>
  <c r="Q179" i="2"/>
  <c r="X179" i="2"/>
  <c r="V179" i="2"/>
  <c r="T179" i="2"/>
  <c r="P179" i="2"/>
  <c r="BK179" i="2"/>
  <c r="K179" i="2"/>
  <c r="BE179" i="2"/>
  <c r="BI178" i="2"/>
  <c r="BH178" i="2"/>
  <c r="BG178" i="2"/>
  <c r="BF178" i="2"/>
  <c r="R178" i="2"/>
  <c r="Q178" i="2"/>
  <c r="X178" i="2"/>
  <c r="V178" i="2"/>
  <c r="T178" i="2"/>
  <c r="P178" i="2"/>
  <c r="BK178" i="2" s="1"/>
  <c r="K178" i="2"/>
  <c r="BE178" i="2" s="1"/>
  <c r="BI177" i="2"/>
  <c r="BH177" i="2"/>
  <c r="BG177" i="2"/>
  <c r="BF177" i="2"/>
  <c r="R177" i="2"/>
  <c r="Q177" i="2"/>
  <c r="X177" i="2"/>
  <c r="V177" i="2"/>
  <c r="T177" i="2"/>
  <c r="P177" i="2"/>
  <c r="K177" i="2" s="1"/>
  <c r="BE177" i="2" s="1"/>
  <c r="BK177" i="2"/>
  <c r="BI176" i="2"/>
  <c r="BH176" i="2"/>
  <c r="BG176" i="2"/>
  <c r="BF176" i="2"/>
  <c r="R176" i="2"/>
  <c r="Q176" i="2"/>
  <c r="X176" i="2"/>
  <c r="V176" i="2"/>
  <c r="T176" i="2"/>
  <c r="P176" i="2"/>
  <c r="BI175" i="2"/>
  <c r="BH175" i="2"/>
  <c r="BG175" i="2"/>
  <c r="BF175" i="2"/>
  <c r="R175" i="2"/>
  <c r="Q175" i="2"/>
  <c r="X175" i="2"/>
  <c r="V175" i="2"/>
  <c r="T175" i="2"/>
  <c r="P175" i="2"/>
  <c r="BK175" i="2"/>
  <c r="K175" i="2"/>
  <c r="BE175" i="2"/>
  <c r="BI174" i="2"/>
  <c r="BH174" i="2"/>
  <c r="BG174" i="2"/>
  <c r="BF174" i="2"/>
  <c r="R174" i="2"/>
  <c r="Q174" i="2"/>
  <c r="X174" i="2"/>
  <c r="V174" i="2"/>
  <c r="T174" i="2"/>
  <c r="P174" i="2"/>
  <c r="BK174" i="2"/>
  <c r="K174" i="2"/>
  <c r="BE174" i="2" s="1"/>
  <c r="BI173" i="2"/>
  <c r="BH173" i="2"/>
  <c r="BG173" i="2"/>
  <c r="BF173" i="2"/>
  <c r="R173" i="2"/>
  <c r="Q173" i="2"/>
  <c r="X173" i="2"/>
  <c r="V173" i="2"/>
  <c r="T173" i="2"/>
  <c r="P173" i="2"/>
  <c r="K173" i="2" s="1"/>
  <c r="BE173" i="2" s="1"/>
  <c r="BK173" i="2"/>
  <c r="BI172" i="2"/>
  <c r="BH172" i="2"/>
  <c r="BG172" i="2"/>
  <c r="BF172" i="2"/>
  <c r="R172" i="2"/>
  <c r="Q172" i="2"/>
  <c r="X172" i="2"/>
  <c r="V172" i="2"/>
  <c r="T172" i="2"/>
  <c r="P172" i="2"/>
  <c r="BI171" i="2"/>
  <c r="BH171" i="2"/>
  <c r="BG171" i="2"/>
  <c r="BF171" i="2"/>
  <c r="R171" i="2"/>
  <c r="Q171" i="2"/>
  <c r="X171" i="2"/>
  <c r="V171" i="2"/>
  <c r="T171" i="2"/>
  <c r="P171" i="2"/>
  <c r="BK171" i="2"/>
  <c r="K171" i="2"/>
  <c r="BE171" i="2"/>
  <c r="BI170" i="2"/>
  <c r="BH170" i="2"/>
  <c r="BG170" i="2"/>
  <c r="BF170" i="2"/>
  <c r="R170" i="2"/>
  <c r="Q170" i="2"/>
  <c r="X170" i="2"/>
  <c r="V170" i="2"/>
  <c r="T170" i="2"/>
  <c r="P170" i="2"/>
  <c r="BK170" i="2" s="1"/>
  <c r="BI168" i="2"/>
  <c r="BH168" i="2"/>
  <c r="BG168" i="2"/>
  <c r="BF168" i="2"/>
  <c r="R168" i="2"/>
  <c r="Q168" i="2"/>
  <c r="X168" i="2"/>
  <c r="V168" i="2"/>
  <c r="T168" i="2"/>
  <c r="P168" i="2"/>
  <c r="K168" i="2" s="1"/>
  <c r="BE168" i="2" s="1"/>
  <c r="BK168" i="2"/>
  <c r="BI167" i="2"/>
  <c r="BH167" i="2"/>
  <c r="BG167" i="2"/>
  <c r="BF167" i="2"/>
  <c r="R167" i="2"/>
  <c r="Q167" i="2"/>
  <c r="X167" i="2"/>
  <c r="V167" i="2"/>
  <c r="T167" i="2"/>
  <c r="P167" i="2"/>
  <c r="BK167" i="2" s="1"/>
  <c r="BI165" i="2"/>
  <c r="BH165" i="2"/>
  <c r="BG165" i="2"/>
  <c r="BF165" i="2"/>
  <c r="R165" i="2"/>
  <c r="Q165" i="2"/>
  <c r="X165" i="2"/>
  <c r="V165" i="2"/>
  <c r="T165" i="2"/>
  <c r="P165" i="2"/>
  <c r="BK165" i="2"/>
  <c r="K165" i="2"/>
  <c r="BE165" i="2"/>
  <c r="BI163" i="2"/>
  <c r="BH163" i="2"/>
  <c r="BG163" i="2"/>
  <c r="BF163" i="2"/>
  <c r="R163" i="2"/>
  <c r="Q163" i="2"/>
  <c r="X163" i="2"/>
  <c r="V163" i="2"/>
  <c r="T163" i="2"/>
  <c r="P163" i="2"/>
  <c r="BK163" i="2" s="1"/>
  <c r="BI161" i="2"/>
  <c r="BH161" i="2"/>
  <c r="BG161" i="2"/>
  <c r="BF161" i="2"/>
  <c r="R161" i="2"/>
  <c r="Q161" i="2"/>
  <c r="X161" i="2"/>
  <c r="V161" i="2"/>
  <c r="T161" i="2"/>
  <c r="P161" i="2"/>
  <c r="K161" i="2" s="1"/>
  <c r="BE161" i="2" s="1"/>
  <c r="BK161" i="2"/>
  <c r="BI160" i="2"/>
  <c r="BH160" i="2"/>
  <c r="BG160" i="2"/>
  <c r="BF160" i="2"/>
  <c r="R160" i="2"/>
  <c r="Q160" i="2"/>
  <c r="X160" i="2"/>
  <c r="V160" i="2"/>
  <c r="T160" i="2"/>
  <c r="P160" i="2"/>
  <c r="BK160" i="2" s="1"/>
  <c r="BI159" i="2"/>
  <c r="BH159" i="2"/>
  <c r="BG159" i="2"/>
  <c r="BF159" i="2"/>
  <c r="R159" i="2"/>
  <c r="Q159" i="2"/>
  <c r="X159" i="2"/>
  <c r="V159" i="2"/>
  <c r="T159" i="2"/>
  <c r="P159" i="2"/>
  <c r="BK159" i="2"/>
  <c r="K159" i="2"/>
  <c r="BE159" i="2"/>
  <c r="BI158" i="2"/>
  <c r="BH158" i="2"/>
  <c r="BG158" i="2"/>
  <c r="BF158" i="2"/>
  <c r="R158" i="2"/>
  <c r="Q158" i="2"/>
  <c r="X158" i="2"/>
  <c r="V158" i="2"/>
  <c r="T158" i="2"/>
  <c r="P158" i="2"/>
  <c r="BK158" i="2" s="1"/>
  <c r="BI156" i="2"/>
  <c r="BH156" i="2"/>
  <c r="BG156" i="2"/>
  <c r="BF156" i="2"/>
  <c r="R156" i="2"/>
  <c r="Q156" i="2"/>
  <c r="X156" i="2"/>
  <c r="V156" i="2"/>
  <c r="T156" i="2"/>
  <c r="P156" i="2"/>
  <c r="K156" i="2" s="1"/>
  <c r="BK156" i="2"/>
  <c r="BE156" i="2"/>
  <c r="BI155" i="2"/>
  <c r="BH155" i="2"/>
  <c r="BG155" i="2"/>
  <c r="BF155" i="2"/>
  <c r="R155" i="2"/>
  <c r="Q155" i="2"/>
  <c r="X155" i="2"/>
  <c r="V155" i="2"/>
  <c r="T155" i="2"/>
  <c r="P155" i="2"/>
  <c r="BK155" i="2" s="1"/>
  <c r="K155" i="2"/>
  <c r="BE155" i="2" s="1"/>
  <c r="BI154" i="2"/>
  <c r="BH154" i="2"/>
  <c r="BG154" i="2"/>
  <c r="BF154" i="2"/>
  <c r="R154" i="2"/>
  <c r="Q154" i="2"/>
  <c r="X154" i="2"/>
  <c r="V154" i="2"/>
  <c r="T154" i="2"/>
  <c r="P154" i="2"/>
  <c r="BK154" i="2"/>
  <c r="K154" i="2"/>
  <c r="BE154" i="2"/>
  <c r="BI153" i="2"/>
  <c r="BH153" i="2"/>
  <c r="BG153" i="2"/>
  <c r="BF153" i="2"/>
  <c r="R153" i="2"/>
  <c r="Q153" i="2"/>
  <c r="X153" i="2"/>
  <c r="V153" i="2"/>
  <c r="T153" i="2"/>
  <c r="P153" i="2"/>
  <c r="BK153" i="2" s="1"/>
  <c r="K153" i="2"/>
  <c r="BE153" i="2" s="1"/>
  <c r="BI152" i="2"/>
  <c r="BH152" i="2"/>
  <c r="BG152" i="2"/>
  <c r="BF152" i="2"/>
  <c r="R152" i="2"/>
  <c r="Q152" i="2"/>
  <c r="X152" i="2"/>
  <c r="V152" i="2"/>
  <c r="T152" i="2"/>
  <c r="P152" i="2"/>
  <c r="K152" i="2" s="1"/>
  <c r="BK152" i="2"/>
  <c r="BE152" i="2"/>
  <c r="BI151" i="2"/>
  <c r="BH151" i="2"/>
  <c r="BG151" i="2"/>
  <c r="BF151" i="2"/>
  <c r="R151" i="2"/>
  <c r="Q151" i="2"/>
  <c r="X151" i="2"/>
  <c r="V151" i="2"/>
  <c r="T151" i="2"/>
  <c r="P151" i="2"/>
  <c r="BK151" i="2" s="1"/>
  <c r="K151" i="2"/>
  <c r="BE151" i="2" s="1"/>
  <c r="BI149" i="2"/>
  <c r="BH149" i="2"/>
  <c r="BG149" i="2"/>
  <c r="BF149" i="2"/>
  <c r="R149" i="2"/>
  <c r="Q149" i="2"/>
  <c r="X149" i="2"/>
  <c r="V149" i="2"/>
  <c r="T149" i="2"/>
  <c r="P149" i="2"/>
  <c r="BK149" i="2"/>
  <c r="K149" i="2"/>
  <c r="BE149" i="2"/>
  <c r="BI148" i="2"/>
  <c r="BH148" i="2"/>
  <c r="BG148" i="2"/>
  <c r="BF148" i="2"/>
  <c r="R148" i="2"/>
  <c r="Q148" i="2"/>
  <c r="X148" i="2"/>
  <c r="V148" i="2"/>
  <c r="T148" i="2"/>
  <c r="P148" i="2"/>
  <c r="BK148" i="2"/>
  <c r="K148" i="2"/>
  <c r="BE148" i="2" s="1"/>
  <c r="BI146" i="2"/>
  <c r="BH146" i="2"/>
  <c r="BG146" i="2"/>
  <c r="BF146" i="2"/>
  <c r="R146" i="2"/>
  <c r="Q146" i="2"/>
  <c r="X146" i="2"/>
  <c r="V146" i="2"/>
  <c r="T146" i="2"/>
  <c r="P146" i="2"/>
  <c r="K146" i="2" s="1"/>
  <c r="BK146" i="2"/>
  <c r="BE146" i="2"/>
  <c r="BI145" i="2"/>
  <c r="BH145" i="2"/>
  <c r="BG145" i="2"/>
  <c r="BF145" i="2"/>
  <c r="R145" i="2"/>
  <c r="R144" i="2" s="1"/>
  <c r="J61" i="2" s="1"/>
  <c r="Q145" i="2"/>
  <c r="Q144" i="2"/>
  <c r="I61" i="2" s="1"/>
  <c r="X145" i="2"/>
  <c r="X144" i="2" s="1"/>
  <c r="V145" i="2"/>
  <c r="V144" i="2"/>
  <c r="T145" i="2"/>
  <c r="T144" i="2" s="1"/>
  <c r="P145" i="2"/>
  <c r="BK145" i="2"/>
  <c r="K145" i="2"/>
  <c r="BE145" i="2"/>
  <c r="BI142" i="2"/>
  <c r="BH142" i="2"/>
  <c r="BG142" i="2"/>
  <c r="BF142" i="2"/>
  <c r="R142" i="2"/>
  <c r="Q142" i="2"/>
  <c r="X142" i="2"/>
  <c r="V142" i="2"/>
  <c r="T142" i="2"/>
  <c r="P142" i="2"/>
  <c r="K142" i="2" s="1"/>
  <c r="BE142" i="2" s="1"/>
  <c r="BI141" i="2"/>
  <c r="BH141" i="2"/>
  <c r="BG141" i="2"/>
  <c r="BF141" i="2"/>
  <c r="R141" i="2"/>
  <c r="Q141" i="2"/>
  <c r="Q136" i="2" s="1"/>
  <c r="I60" i="2" s="1"/>
  <c r="X141" i="2"/>
  <c r="V141" i="2"/>
  <c r="T141" i="2"/>
  <c r="P141" i="2"/>
  <c r="BK141" i="2" s="1"/>
  <c r="BI140" i="2"/>
  <c r="BH140" i="2"/>
  <c r="BG140" i="2"/>
  <c r="BF140" i="2"/>
  <c r="R140" i="2"/>
  <c r="Q140" i="2"/>
  <c r="X140" i="2"/>
  <c r="V140" i="2"/>
  <c r="T140" i="2"/>
  <c r="P140" i="2"/>
  <c r="BK140" i="2"/>
  <c r="K140" i="2"/>
  <c r="BE140" i="2"/>
  <c r="BI139" i="2"/>
  <c r="BH139" i="2"/>
  <c r="BG139" i="2"/>
  <c r="BF139" i="2"/>
  <c r="R139" i="2"/>
  <c r="Q139" i="2"/>
  <c r="X139" i="2"/>
  <c r="V139" i="2"/>
  <c r="T139" i="2"/>
  <c r="P139" i="2"/>
  <c r="BK139" i="2" s="1"/>
  <c r="K139" i="2"/>
  <c r="BE139" i="2" s="1"/>
  <c r="BI138" i="2"/>
  <c r="BH138" i="2"/>
  <c r="BG138" i="2"/>
  <c r="BF138" i="2"/>
  <c r="R138" i="2"/>
  <c r="Q138" i="2"/>
  <c r="X138" i="2"/>
  <c r="V138" i="2"/>
  <c r="T138" i="2"/>
  <c r="P138" i="2"/>
  <c r="K138" i="2" s="1"/>
  <c r="BE138" i="2"/>
  <c r="BI137" i="2"/>
  <c r="BH137" i="2"/>
  <c r="BG137" i="2"/>
  <c r="BF137" i="2"/>
  <c r="R137" i="2"/>
  <c r="R136" i="2" s="1"/>
  <c r="J60" i="2" s="1"/>
  <c r="Q137" i="2"/>
  <c r="X137" i="2"/>
  <c r="X136" i="2" s="1"/>
  <c r="V137" i="2"/>
  <c r="V136" i="2"/>
  <c r="T137" i="2"/>
  <c r="T136" i="2" s="1"/>
  <c r="P137" i="2"/>
  <c r="BK137" i="2"/>
  <c r="K137" i="2"/>
  <c r="BE137" i="2"/>
  <c r="BI134" i="2"/>
  <c r="BH134" i="2"/>
  <c r="BG134" i="2"/>
  <c r="BF134" i="2"/>
  <c r="R134" i="2"/>
  <c r="Q134" i="2"/>
  <c r="X134" i="2"/>
  <c r="V134" i="2"/>
  <c r="T134" i="2"/>
  <c r="P134" i="2"/>
  <c r="K134" i="2" s="1"/>
  <c r="BE134" i="2" s="1"/>
  <c r="BK134" i="2"/>
  <c r="BI133" i="2"/>
  <c r="BH133" i="2"/>
  <c r="BG133" i="2"/>
  <c r="BF133" i="2"/>
  <c r="R133" i="2"/>
  <c r="Q133" i="2"/>
  <c r="X133" i="2"/>
  <c r="V133" i="2"/>
  <c r="T133" i="2"/>
  <c r="P133" i="2"/>
  <c r="BK133" i="2" s="1"/>
  <c r="K133" i="2"/>
  <c r="BE133" i="2" s="1"/>
  <c r="BI132" i="2"/>
  <c r="BH132" i="2"/>
  <c r="BG132" i="2"/>
  <c r="BF132" i="2"/>
  <c r="R132" i="2"/>
  <c r="R131" i="2" s="1"/>
  <c r="J59" i="2" s="1"/>
  <c r="Q132" i="2"/>
  <c r="Q131" i="2"/>
  <c r="I59" i="2" s="1"/>
  <c r="X132" i="2"/>
  <c r="V132" i="2"/>
  <c r="V131" i="2"/>
  <c r="T132" i="2"/>
  <c r="T131" i="2" s="1"/>
  <c r="P132" i="2"/>
  <c r="BK132" i="2" s="1"/>
  <c r="BK131" i="2" s="1"/>
  <c r="K131" i="2" s="1"/>
  <c r="K59" i="2" s="1"/>
  <c r="K132" i="2"/>
  <c r="BE132" i="2" s="1"/>
  <c r="BI130" i="2"/>
  <c r="BH130" i="2"/>
  <c r="BG130" i="2"/>
  <c r="BF130" i="2"/>
  <c r="R130" i="2"/>
  <c r="Q130" i="2"/>
  <c r="X130" i="2"/>
  <c r="V130" i="2"/>
  <c r="T130" i="2"/>
  <c r="P130" i="2"/>
  <c r="BK130" i="2" s="1"/>
  <c r="BI128" i="2"/>
  <c r="BH128" i="2"/>
  <c r="BG128" i="2"/>
  <c r="BF128" i="2"/>
  <c r="R128" i="2"/>
  <c r="R127" i="2" s="1"/>
  <c r="J58" i="2" s="1"/>
  <c r="Q128" i="2"/>
  <c r="Q127" i="2"/>
  <c r="I58" i="2" s="1"/>
  <c r="X128" i="2"/>
  <c r="X127" i="2" s="1"/>
  <c r="V128" i="2"/>
  <c r="V127" i="2"/>
  <c r="T128" i="2"/>
  <c r="T127" i="2" s="1"/>
  <c r="P128" i="2"/>
  <c r="BK128" i="2"/>
  <c r="BK127" i="2" s="1"/>
  <c r="K127" i="2" s="1"/>
  <c r="K58" i="2" s="1"/>
  <c r="K128" i="2"/>
  <c r="BE128" i="2"/>
  <c r="BI125" i="2"/>
  <c r="BH125" i="2"/>
  <c r="BG125" i="2"/>
  <c r="BF125" i="2"/>
  <c r="R125" i="2"/>
  <c r="R124" i="2" s="1"/>
  <c r="J57" i="2" s="1"/>
  <c r="Q125" i="2"/>
  <c r="Q124" i="2"/>
  <c r="I57" i="2" s="1"/>
  <c r="X125" i="2"/>
  <c r="X124" i="2" s="1"/>
  <c r="V125" i="2"/>
  <c r="V124" i="2"/>
  <c r="T125" i="2"/>
  <c r="T124" i="2" s="1"/>
  <c r="P125" i="2"/>
  <c r="BK125" i="2"/>
  <c r="BK124" i="2"/>
  <c r="K124" i="2" s="1"/>
  <c r="K57" i="2" s="1"/>
  <c r="K125" i="2"/>
  <c r="BE125" i="2"/>
  <c r="BI122" i="2"/>
  <c r="BH122" i="2"/>
  <c r="BG122" i="2"/>
  <c r="BF122" i="2"/>
  <c r="R122" i="2"/>
  <c r="Q122" i="2"/>
  <c r="X122" i="2"/>
  <c r="V122" i="2"/>
  <c r="T122" i="2"/>
  <c r="P122" i="2"/>
  <c r="K122" i="2" s="1"/>
  <c r="BE122" i="2" s="1"/>
  <c r="BI120" i="2"/>
  <c r="BH120" i="2"/>
  <c r="BG120" i="2"/>
  <c r="BF120" i="2"/>
  <c r="R120" i="2"/>
  <c r="Q120" i="2"/>
  <c r="X120" i="2"/>
  <c r="V120" i="2"/>
  <c r="T120" i="2"/>
  <c r="P120" i="2"/>
  <c r="BK120" i="2" s="1"/>
  <c r="K120" i="2"/>
  <c r="BE120" i="2"/>
  <c r="BI118" i="2"/>
  <c r="BH118" i="2"/>
  <c r="BG118" i="2"/>
  <c r="BF118" i="2"/>
  <c r="R118" i="2"/>
  <c r="Q118" i="2"/>
  <c r="X118" i="2"/>
  <c r="V118" i="2"/>
  <c r="T118" i="2"/>
  <c r="P118" i="2"/>
  <c r="BK118" i="2"/>
  <c r="K118" i="2"/>
  <c r="BE118" i="2" s="1"/>
  <c r="BI116" i="2"/>
  <c r="BH116" i="2"/>
  <c r="BG116" i="2"/>
  <c r="BF116" i="2"/>
  <c r="R116" i="2"/>
  <c r="Q116" i="2"/>
  <c r="X116" i="2"/>
  <c r="V116" i="2"/>
  <c r="T116" i="2"/>
  <c r="P116" i="2"/>
  <c r="K116" i="2" s="1"/>
  <c r="BE116" i="2" s="1"/>
  <c r="BK116" i="2"/>
  <c r="BI115" i="2"/>
  <c r="BH115" i="2"/>
  <c r="BG115" i="2"/>
  <c r="BF115" i="2"/>
  <c r="R115" i="2"/>
  <c r="Q115" i="2"/>
  <c r="X115" i="2"/>
  <c r="V115" i="2"/>
  <c r="T115" i="2"/>
  <c r="P115" i="2"/>
  <c r="K115" i="2" s="1"/>
  <c r="BE115" i="2" s="1"/>
  <c r="BI113" i="2"/>
  <c r="BH113" i="2"/>
  <c r="BG113" i="2"/>
  <c r="BF113" i="2"/>
  <c r="R113" i="2"/>
  <c r="Q113" i="2"/>
  <c r="X113" i="2"/>
  <c r="V113" i="2"/>
  <c r="T113" i="2"/>
  <c r="P113" i="2"/>
  <c r="BK113" i="2" s="1"/>
  <c r="K113" i="2"/>
  <c r="BE113" i="2"/>
  <c r="BI111" i="2"/>
  <c r="BH111" i="2"/>
  <c r="BG111" i="2"/>
  <c r="BF111" i="2"/>
  <c r="R111" i="2"/>
  <c r="Q111" i="2"/>
  <c r="X111" i="2"/>
  <c r="V111" i="2"/>
  <c r="T111" i="2"/>
  <c r="P111" i="2"/>
  <c r="BK111" i="2"/>
  <c r="K111" i="2"/>
  <c r="BE111" i="2" s="1"/>
  <c r="BI110" i="2"/>
  <c r="BH110" i="2"/>
  <c r="BG110" i="2"/>
  <c r="BF110" i="2"/>
  <c r="R110" i="2"/>
  <c r="Q110" i="2"/>
  <c r="X110" i="2"/>
  <c r="V110" i="2"/>
  <c r="T110" i="2"/>
  <c r="P110" i="2"/>
  <c r="K110" i="2" s="1"/>
  <c r="BE110" i="2" s="1"/>
  <c r="BK110" i="2"/>
  <c r="BI108" i="2"/>
  <c r="BH108" i="2"/>
  <c r="BG108" i="2"/>
  <c r="BF108" i="2"/>
  <c r="R108" i="2"/>
  <c r="Q108" i="2"/>
  <c r="X108" i="2"/>
  <c r="V108" i="2"/>
  <c r="T108" i="2"/>
  <c r="P108" i="2"/>
  <c r="K108" i="2" s="1"/>
  <c r="BE108" i="2" s="1"/>
  <c r="BI107" i="2"/>
  <c r="BH107" i="2"/>
  <c r="BG107" i="2"/>
  <c r="BF107" i="2"/>
  <c r="R107" i="2"/>
  <c r="Q107" i="2"/>
  <c r="X107" i="2"/>
  <c r="V107" i="2"/>
  <c r="T107" i="2"/>
  <c r="P107" i="2"/>
  <c r="BK107" i="2" s="1"/>
  <c r="K107" i="2"/>
  <c r="BE107" i="2"/>
  <c r="BI106" i="2"/>
  <c r="BH106" i="2"/>
  <c r="BG106" i="2"/>
  <c r="BF106" i="2"/>
  <c r="R106" i="2"/>
  <c r="Q106" i="2"/>
  <c r="X106" i="2"/>
  <c r="V106" i="2"/>
  <c r="T106" i="2"/>
  <c r="P106" i="2"/>
  <c r="BK106" i="2"/>
  <c r="K106" i="2"/>
  <c r="BE106" i="2" s="1"/>
  <c r="BI105" i="2"/>
  <c r="BH105" i="2"/>
  <c r="BG105" i="2"/>
  <c r="BF105" i="2"/>
  <c r="R105" i="2"/>
  <c r="Q105" i="2"/>
  <c r="X105" i="2"/>
  <c r="V105" i="2"/>
  <c r="T105" i="2"/>
  <c r="P105" i="2"/>
  <c r="K105" i="2" s="1"/>
  <c r="BE105" i="2" s="1"/>
  <c r="BK105" i="2"/>
  <c r="BI104" i="2"/>
  <c r="BH104" i="2"/>
  <c r="BG104" i="2"/>
  <c r="BF104" i="2"/>
  <c r="R104" i="2"/>
  <c r="Q104" i="2"/>
  <c r="X104" i="2"/>
  <c r="V104" i="2"/>
  <c r="T104" i="2"/>
  <c r="P104" i="2"/>
  <c r="K104" i="2" s="1"/>
  <c r="BE104" i="2" s="1"/>
  <c r="BI103" i="2"/>
  <c r="BH103" i="2"/>
  <c r="BG103" i="2"/>
  <c r="BF103" i="2"/>
  <c r="R103" i="2"/>
  <c r="Q103" i="2"/>
  <c r="X103" i="2"/>
  <c r="V103" i="2"/>
  <c r="T103" i="2"/>
  <c r="P103" i="2"/>
  <c r="BK103" i="2" s="1"/>
  <c r="K103" i="2"/>
  <c r="BE103" i="2"/>
  <c r="BI102" i="2"/>
  <c r="BH102" i="2"/>
  <c r="BG102" i="2"/>
  <c r="BF102" i="2"/>
  <c r="R102" i="2"/>
  <c r="Q102" i="2"/>
  <c r="X102" i="2"/>
  <c r="V102" i="2"/>
  <c r="T102" i="2"/>
  <c r="P102" i="2"/>
  <c r="BK102" i="2"/>
  <c r="K102" i="2"/>
  <c r="BE102" i="2" s="1"/>
  <c r="BI100" i="2"/>
  <c r="BH100" i="2"/>
  <c r="BG100" i="2"/>
  <c r="BF100" i="2"/>
  <c r="R100" i="2"/>
  <c r="Q100" i="2"/>
  <c r="X100" i="2"/>
  <c r="V100" i="2"/>
  <c r="T100" i="2"/>
  <c r="P100" i="2"/>
  <c r="K100" i="2" s="1"/>
  <c r="BE100" i="2" s="1"/>
  <c r="BK100" i="2"/>
  <c r="BI99" i="2"/>
  <c r="BH99" i="2"/>
  <c r="F33" i="2" s="1"/>
  <c r="BE52" i="1" s="1"/>
  <c r="BE51" i="1" s="1"/>
  <c r="BG99" i="2"/>
  <c r="BF99" i="2"/>
  <c r="R99" i="2"/>
  <c r="Q99" i="2"/>
  <c r="Q90" i="2" s="1"/>
  <c r="X99" i="2"/>
  <c r="V99" i="2"/>
  <c r="T99" i="2"/>
  <c r="P99" i="2"/>
  <c r="K99" i="2" s="1"/>
  <c r="BE99" i="2" s="1"/>
  <c r="BI97" i="2"/>
  <c r="BH97" i="2"/>
  <c r="BG97" i="2"/>
  <c r="BF97" i="2"/>
  <c r="R97" i="2"/>
  <c r="R90" i="2" s="1"/>
  <c r="Q97" i="2"/>
  <c r="X97" i="2"/>
  <c r="V97" i="2"/>
  <c r="T97" i="2"/>
  <c r="P97" i="2"/>
  <c r="BK97" i="2"/>
  <c r="K97" i="2"/>
  <c r="BE97" i="2"/>
  <c r="BI95" i="2"/>
  <c r="BH95" i="2"/>
  <c r="BG95" i="2"/>
  <c r="BF95" i="2"/>
  <c r="R95" i="2"/>
  <c r="Q95" i="2"/>
  <c r="X95" i="2"/>
  <c r="V95" i="2"/>
  <c r="T95" i="2"/>
  <c r="P95" i="2"/>
  <c r="BK95" i="2"/>
  <c r="K95" i="2"/>
  <c r="BE95" i="2" s="1"/>
  <c r="BI93" i="2"/>
  <c r="BH93" i="2"/>
  <c r="BG93" i="2"/>
  <c r="F32" i="2" s="1"/>
  <c r="BD52" i="1" s="1"/>
  <c r="BD51" i="1" s="1"/>
  <c r="BF93" i="2"/>
  <c r="R93" i="2"/>
  <c r="Q93" i="2"/>
  <c r="X93" i="2"/>
  <c r="V93" i="2"/>
  <c r="T93" i="2"/>
  <c r="P93" i="2"/>
  <c r="K93" i="2" s="1"/>
  <c r="BE93" i="2" s="1"/>
  <c r="BK93" i="2"/>
  <c r="BI91" i="2"/>
  <c r="F34" i="2"/>
  <c r="BF52" i="1" s="1"/>
  <c r="BF51" i="1" s="1"/>
  <c r="W30" i="1" s="1"/>
  <c r="BH91" i="2"/>
  <c r="BG91" i="2"/>
  <c r="BF91" i="2"/>
  <c r="F31" i="2" s="1"/>
  <c r="BC52" i="1" s="1"/>
  <c r="BC51" i="1" s="1"/>
  <c r="R91" i="2"/>
  <c r="Q91" i="2"/>
  <c r="X91" i="2"/>
  <c r="X90" i="2"/>
  <c r="V91" i="2"/>
  <c r="V90" i="2"/>
  <c r="T91" i="2"/>
  <c r="T90" i="2"/>
  <c r="T89" i="2" s="1"/>
  <c r="T88" i="2" s="1"/>
  <c r="AW52" i="1" s="1"/>
  <c r="AW51" i="1" s="1"/>
  <c r="P91" i="2"/>
  <c r="K91" i="2" s="1"/>
  <c r="BE91" i="2" s="1"/>
  <c r="J84" i="2"/>
  <c r="F84" i="2"/>
  <c r="F82" i="2"/>
  <c r="E80" i="2"/>
  <c r="J49" i="2"/>
  <c r="F49" i="2"/>
  <c r="F47" i="2"/>
  <c r="E45" i="2"/>
  <c r="J16" i="2"/>
  <c r="E16" i="2"/>
  <c r="F85" i="2" s="1"/>
  <c r="J15" i="2"/>
  <c r="J10" i="2"/>
  <c r="J82" i="2" s="1"/>
  <c r="AU51" i="1"/>
  <c r="L47" i="1"/>
  <c r="AM46" i="1"/>
  <c r="L46" i="1"/>
  <c r="AM44" i="1"/>
  <c r="L44" i="1"/>
  <c r="L42" i="1"/>
  <c r="L41" i="1"/>
  <c r="AZ51" i="1" l="1"/>
  <c r="W28" i="1"/>
  <c r="AY51" i="1"/>
  <c r="AK27" i="1" s="1"/>
  <c r="W27" i="1"/>
  <c r="J56" i="2"/>
  <c r="R89" i="2"/>
  <c r="I56" i="2"/>
  <c r="BA51" i="1"/>
  <c r="W29" i="1"/>
  <c r="BK91" i="2"/>
  <c r="K31" i="2"/>
  <c r="AY52" i="1" s="1"/>
  <c r="BK99" i="2"/>
  <c r="BK104" i="2"/>
  <c r="BK108" i="2"/>
  <c r="BK115" i="2"/>
  <c r="BK122" i="2"/>
  <c r="X131" i="2"/>
  <c r="X89" i="2" s="1"/>
  <c r="X88" i="2" s="1"/>
  <c r="K141" i="2"/>
  <c r="BE141" i="2" s="1"/>
  <c r="BK142" i="2"/>
  <c r="K158" i="2"/>
  <c r="BE158" i="2" s="1"/>
  <c r="K160" i="2"/>
  <c r="BE160" i="2" s="1"/>
  <c r="K30" i="2" s="1"/>
  <c r="AX52" i="1" s="1"/>
  <c r="AV52" i="1" s="1"/>
  <c r="K176" i="2"/>
  <c r="BE176" i="2" s="1"/>
  <c r="BK176" i="2"/>
  <c r="K194" i="2"/>
  <c r="BE194" i="2" s="1"/>
  <c r="BK194" i="2"/>
  <c r="K202" i="2"/>
  <c r="BE202" i="2" s="1"/>
  <c r="BK202" i="2"/>
  <c r="K212" i="2"/>
  <c r="BE212" i="2" s="1"/>
  <c r="BK212" i="2"/>
  <c r="V213" i="2"/>
  <c r="V89" i="2" s="1"/>
  <c r="V88" i="2" s="1"/>
  <c r="K215" i="2"/>
  <c r="BE215" i="2" s="1"/>
  <c r="BK215" i="2"/>
  <c r="BK213" i="2" s="1"/>
  <c r="K213" i="2" s="1"/>
  <c r="K62" i="2" s="1"/>
  <c r="K228" i="2"/>
  <c r="BE228" i="2" s="1"/>
  <c r="K180" i="2"/>
  <c r="BE180" i="2" s="1"/>
  <c r="BK180" i="2"/>
  <c r="R229" i="2"/>
  <c r="J66" i="2" s="1"/>
  <c r="J67" i="2"/>
  <c r="J47" i="2"/>
  <c r="F50" i="2"/>
  <c r="K130" i="2"/>
  <c r="BE130" i="2" s="1"/>
  <c r="F30" i="2" s="1"/>
  <c r="BB52" i="1" s="1"/>
  <c r="BB51" i="1" s="1"/>
  <c r="K170" i="2"/>
  <c r="BE170" i="2" s="1"/>
  <c r="K172" i="2"/>
  <c r="BE172" i="2" s="1"/>
  <c r="BK172" i="2"/>
  <c r="K186" i="2"/>
  <c r="BE186" i="2" s="1"/>
  <c r="BK186" i="2"/>
  <c r="BK144" i="2" s="1"/>
  <c r="K144" i="2" s="1"/>
  <c r="K61" i="2" s="1"/>
  <c r="K207" i="2"/>
  <c r="BE207" i="2" s="1"/>
  <c r="BK207" i="2"/>
  <c r="Q213" i="2"/>
  <c r="I62" i="2" s="1"/>
  <c r="K235" i="2"/>
  <c r="BE235" i="2" s="1"/>
  <c r="BK235" i="2"/>
  <c r="K198" i="2"/>
  <c r="BE198" i="2" s="1"/>
  <c r="BK198" i="2"/>
  <c r="K231" i="2"/>
  <c r="BE231" i="2" s="1"/>
  <c r="BK231" i="2"/>
  <c r="BK230" i="2" s="1"/>
  <c r="BK138" i="2"/>
  <c r="BK136" i="2" s="1"/>
  <c r="K136" i="2" s="1"/>
  <c r="K60" i="2" s="1"/>
  <c r="K163" i="2"/>
  <c r="BE163" i="2" s="1"/>
  <c r="K167" i="2"/>
  <c r="BE167" i="2" s="1"/>
  <c r="K190" i="2"/>
  <c r="BE190" i="2" s="1"/>
  <c r="BK190" i="2"/>
  <c r="BK220" i="2"/>
  <c r="K220" i="2" s="1"/>
  <c r="K63" i="2" s="1"/>
  <c r="Q230" i="2"/>
  <c r="K225" i="2"/>
  <c r="BE225" i="2" s="1"/>
  <c r="AX51" i="1" l="1"/>
  <c r="W26" i="1"/>
  <c r="K230" i="2"/>
  <c r="K67" i="2" s="1"/>
  <c r="BK229" i="2"/>
  <c r="K229" i="2" s="1"/>
  <c r="K66" i="2" s="1"/>
  <c r="BK90" i="2"/>
  <c r="J55" i="2"/>
  <c r="R88" i="2"/>
  <c r="J54" i="2" s="1"/>
  <c r="K26" i="2" s="1"/>
  <c r="AT52" i="1" s="1"/>
  <c r="AT51" i="1" s="1"/>
  <c r="Q229" i="2"/>
  <c r="I66" i="2" s="1"/>
  <c r="I67" i="2"/>
  <c r="Q89" i="2"/>
  <c r="I55" i="2" l="1"/>
  <c r="Q88" i="2"/>
  <c r="I54" i="2" s="1"/>
  <c r="K25" i="2" s="1"/>
  <c r="AS52" i="1" s="1"/>
  <c r="AS51" i="1" s="1"/>
  <c r="BK89" i="2"/>
  <c r="K90" i="2"/>
  <c r="K56" i="2" s="1"/>
  <c r="AK26" i="1"/>
  <c r="AV51" i="1"/>
  <c r="BK88" i="2" l="1"/>
  <c r="K88" i="2" s="1"/>
  <c r="K89" i="2"/>
  <c r="K55" i="2" s="1"/>
  <c r="K27" i="2" l="1"/>
  <c r="K54" i="2"/>
  <c r="AG52" i="1" l="1"/>
  <c r="K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<sst xmlns="http://schemas.openxmlformats.org/spreadsheetml/2006/main" count="2570" uniqueCount="796">
  <si>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</si>
  <si>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</si>
  <si>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</si>
  <si>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</si>
  <si>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</si>
  <si>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</si>
  <si>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</si>
  <si>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True</t>
  </si>
  <si>
    <t>{a5779b60-8f9b-4864-8e37-894f6bf83b9f}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</si>
  <si>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</si>
  <si>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</si>
  <si>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</si>
  <si>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</si>
  <si>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</si>
  <si>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</si>
  <si>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</si>
  <si>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</si>
  <si>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</si>
  <si>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AQ_SL40017015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</si>
  <si>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</si>
  <si>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</si>
  <si>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Kolín, Ul. Nad Zastávkou - rekonstrukce kanalizace</t>
  </si>
  <si>
    <t>KSO:</t>
  </si>
  <si>
    <t>CC-CZ:</t>
  </si>
  <si>
    <t>Místo:</t>
  </si>
  <si>
    <t>Kolín</t>
  </si>
  <si>
    <t>Datum:</t>
  </si>
  <si>
    <t>22. 2. 2018</t>
  </si>
  <si>
    <t>Zadavatel:</t>
  </si>
  <si>
    <t>IČ:</t>
  </si>
  <si>
    <t xml:space="preserve">Město Kolín </t>
  </si>
  <si>
    <t>DIČ:</t>
  </si>
  <si>
    <t>Uchazeč:</t>
  </si>
  <si>
    <t>Vyplň údaj</t>
  </si>
  <si>
    <t>Projektant:</t>
  </si>
  <si>
    <t xml:space="preserve">Aquion, s.r.o.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</si>
  <si>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</si>
  <si>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</si>
  <si>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</si>
  <si>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</si>
  <si>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</si>
  <si>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</si>
  <si>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</si>
  <si>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</si>
  <si>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</si>
  <si>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</si>
  <si>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</si>
  <si>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</si>
  <si>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</si>
  <si>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</si>
  <si>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</si>
  <si>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</si>
  <si>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</si>
  <si>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</si>
  <si>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</si>
  <si>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</si>
  <si>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</si>
  <si>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</si>
  <si>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</si>
  <si>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</si>
  <si>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</si>
  <si>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</si>
  <si>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</si>
  <si>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</si>
  <si>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</si>
  <si>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</si>
  <si>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</si>
  <si>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</si>
  <si>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</si>
  <si>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</si>
  <si>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</si>
  <si>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</si>
  <si>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</si>
  <si>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</si>
  <si>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</si>
  <si>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</si>
  <si>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</si>
  <si>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</si>
  <si>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</si>
  <si>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</si>
  <si>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</si>
  <si>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</si>
  <si>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</si>
  <si>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</si>
  <si>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zakázky</t>
  </si>
  <si>
    <t>2</t>
  </si>
  <si>
    <t>KRYCÍ LIST SOUPISU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</si>
  <si>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</si>
  <si>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</si>
  <si>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</si>
  <si>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</si>
  <si>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</si>
  <si>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</si>
  <si>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</si>
  <si>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</si>
  <si>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</si>
  <si>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</si>
  <si>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</si>
  <si>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</si>
  <si>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</si>
  <si>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</si>
  <si>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</si>
  <si>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</si>
  <si>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</si>
  <si>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</si>
  <si>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</si>
  <si>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</si>
  <si>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</si>
  <si>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</si>
  <si>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</si>
  <si>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</si>
  <si>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</si>
  <si>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</si>
  <si>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</si>
  <si>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</si>
  <si>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</si>
  <si>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</si>
  <si>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</si>
  <si>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</si>
  <si>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</si>
  <si>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</si>
  <si>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</si>
  <si>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</si>
  <si>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</si>
  <si>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</si>
  <si>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</si>
  <si>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</si>
  <si>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</si>
  <si>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</si>
  <si>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</si>
  <si>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</si>
  <si>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</si>
  <si>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</si>
  <si>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</si>
  <si>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</si>
  <si>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113106071</t>
  </si>
  <si>
    <t>Rozebrání dlažeb při překopech inženýrských sítí plochy do 15 m2 s přemístěním hmot na skládku na vzdálenost do 3 m nebo s naložením na dopravní prostředek vozovek a ploch, s jakoukoliv výplní spár ze zámkové dlažby s ložem z kameniva</t>
  </si>
  <si>
    <t>m2</t>
  </si>
  <si>
    <t>CS ÚRS 2017 01</t>
  </si>
  <si>
    <t>4</t>
  </si>
  <si>
    <t>381102237</t>
  </si>
  <si>
    <t>P</t>
  </si>
  <si>
    <t>Poznámka k položce:
Chodník u Kollárova náměstí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</si>
  <si>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</si>
  <si>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</si>
  <si>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-1461516089</t>
  </si>
  <si>
    <t xml:space="preserve">Poznámka k položce:
ŠD (0-63 mm) v šířce výkopu </t>
  </si>
  <si>
    <t>3</t>
  </si>
  <si>
    <t>113107171</t>
  </si>
  <si>
    <t>Odstranění podkladů nebo krytů s přemístěním hmot na skládku na vzdálenost do 20 m nebo s naložením na dopravní prostředek v ploše jednotlivě přes 50 m2 do 200 m2 z betonu prostého, o tl. vrstvy přes 100 do 150 mm</t>
  </si>
  <si>
    <t>-1346117336</t>
  </si>
  <si>
    <t xml:space="preserve">Poznámka k položce:
Odstranění asfaltové vozovky v šířce výkopu 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</si>
  <si>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</si>
  <si>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</si>
  <si>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</si>
  <si>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1511929417</t>
  </si>
  <si>
    <t xml:space="preserve">Poznámka k položce:
Vodovod, plynovod </t>
  </si>
  <si>
    <t>5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</si>
  <si>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</si>
  <si>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3 do 6 kabelů</t>
  </si>
  <si>
    <t>315550456</t>
  </si>
  <si>
    <t>6</t>
  </si>
  <si>
    <t>130001101</t>
  </si>
  <si>
    <t>Příplatek k cenám hloubených vykopávek za ztížení vykopávky v blízkosti podzemního vedení nebo výbušnin pro jakoukoliv třídu horniny</t>
  </si>
  <si>
    <t>m3</t>
  </si>
  <si>
    <t>-663997536</t>
  </si>
  <si>
    <t>Poznámka k položce:
Počítáno jako 1/4 celkového výkopu</t>
  </si>
  <si>
    <t>99</t>
  </si>
  <si>
    <t>132201202</t>
  </si>
  <si>
    <t>Hloubení zapažených i nezapažených rýh šířky přes 600 do 2 000 mm s urovnáním dna do předepsaného profilu a spádu v hornině tř. 3 přes 100 do 1 000 m3</t>
  </si>
  <si>
    <t>-1892174703</t>
  </si>
  <si>
    <t>100</t>
  </si>
  <si>
    <t>132301202</t>
  </si>
  <si>
    <t>Hloubení zapažených i nezapažených rýh šířky přes 600 do 2 000 mm s urovnáním dna do předepsaného profilu a spádu v hornině tř. 4 přes 100 do 1 000 m3</t>
  </si>
  <si>
    <t>1519466507</t>
  </si>
  <si>
    <t>101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</si>
  <si>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</si>
  <si>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</si>
  <si>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1221469133</t>
  </si>
  <si>
    <t>8</t>
  </si>
  <si>
    <t>151101102</t>
  </si>
  <si>
    <t>Zřízení pažení a rozepření stěn rýh pro podzemní vedení pro všechny šířky rýhy příložné pro jakoukoliv mezerovitost, hloubky do 4 m</t>
  </si>
  <si>
    <t>1528980600</t>
  </si>
  <si>
    <t>9</t>
  </si>
  <si>
    <t>151101112</t>
  </si>
  <si>
    <t>Odstranění pažení a rozepření stěn rýh pro podzemní vedení s uložením materiálu na vzdálenost do 3 m od kraje výkopu příložné, hloubky přes 2 do 4 m</t>
  </si>
  <si>
    <t>1701876049</t>
  </si>
  <si>
    <t>10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</si>
  <si>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</si>
  <si>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</si>
  <si>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-1942844041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</si>
  <si>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</si>
  <si>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</si>
  <si>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</si>
  <si>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-551459011</t>
  </si>
  <si>
    <t xml:space="preserve">Poznámka k položce:
Nejbližší skládka v Radimi vzdálená 14,2 km 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</si>
  <si>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</si>
  <si>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</si>
  <si>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</si>
  <si>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1907465781</t>
  </si>
  <si>
    <t>13</t>
  </si>
  <si>
    <t>167101102</t>
  </si>
  <si>
    <t>Nakládání, skládání a překládání neulehlého výkopku nebo sypaniny nakládání, množství přes 100 m3, z hornin tř. 1 až 4</t>
  </si>
  <si>
    <t>-1467101325</t>
  </si>
  <si>
    <t>Poznámka k položce:
Nakládání části výkopku určeného pro odvoz na skládku 
(popř. místo určení firmou AVE Kolín)</t>
  </si>
  <si>
    <t>14</t>
  </si>
  <si>
    <t>-1684423268</t>
  </si>
  <si>
    <t>Poznámka k položce:
Dočasné uložení výkopku na mezdieponii pro zpětný zásyp s hutněním</t>
  </si>
  <si>
    <t>171201201</t>
  </si>
  <si>
    <t>Uložení sypaniny na skládky</t>
  </si>
  <si>
    <t>-934019540</t>
  </si>
  <si>
    <t>16</t>
  </si>
  <si>
    <t>171201211</t>
  </si>
  <si>
    <t>Uložení sypaniny poplatek za uložení sypaniny na skládce (skládkovné)</t>
  </si>
  <si>
    <t>t</t>
  </si>
  <si>
    <t>-252739813</t>
  </si>
  <si>
    <t>Poznámka k položce:
Objemová hmostnost sypaniny výkopu je uvažováná jako 1,8 m3/t</t>
  </si>
  <si>
    <t>17</t>
  </si>
  <si>
    <t>174101101</t>
  </si>
  <si>
    <t>Zásyp sypaninou z jakékoliv horniny s uložením výkopku ve vrstvách se zhutněním jam, šachet, rýh nebo kolem objektů v těchto vykopávkách</t>
  </si>
  <si>
    <t>-1754498504</t>
  </si>
  <si>
    <t>Poznámka k položce:
zpětný zásyp vykopané zeminy</t>
  </si>
  <si>
    <t>18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</si>
  <si>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</si>
  <si>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</si>
  <si>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2019502084</t>
  </si>
  <si>
    <t>Poznámka k položce:
Vypočítáno z programu siteflow</t>
  </si>
  <si>
    <t>19</t>
  </si>
  <si>
    <t>M</t>
  </si>
  <si>
    <t>R1</t>
  </si>
  <si>
    <t>kamenivo přírodní těžené pro stavební účely  PTK  (drobné, hrubé, štěrkopísky) štěrkopísky ČSN 72  1511-2 frakce   0-20 mm</t>
  </si>
  <si>
    <t>-644564083</t>
  </si>
  <si>
    <t>Poznámka k položce:
objemová hnotnost sypaniny výkopu je uvažována jako 1,8 m3/t</t>
  </si>
  <si>
    <t>Zakládání</t>
  </si>
  <si>
    <t>20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</si>
  <si>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</si>
  <si>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</si>
  <si>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26658777</t>
  </si>
  <si>
    <t>Poznámka k položce:
Podél celé rýhy pro kanalizační potrubí</t>
  </si>
  <si>
    <t>Svislé a kompletní konstrukce</t>
  </si>
  <si>
    <t>358315114</t>
  </si>
  <si>
    <t>Bourání šachty, stoky kompletní nebo vybourání otvorů průřezové plochy do 4 m2 ve stokách ze zdiva z prostého betonu</t>
  </si>
  <si>
    <t>-1752979608</t>
  </si>
  <si>
    <t>Poznámka k položce:
Bourání sdružené přípojky, šachet a vpustí</t>
  </si>
  <si>
    <t>103</t>
  </si>
  <si>
    <t>359901211</t>
  </si>
  <si>
    <t>Monitoring stok (kamerový systém) jakékoli výšky nová kanalizace</t>
  </si>
  <si>
    <t>432914615</t>
  </si>
  <si>
    <t>Vodorovné konstrukce</t>
  </si>
  <si>
    <t>22</t>
  </si>
  <si>
    <t>451573111</t>
  </si>
  <si>
    <t>Lože pod potrubí, stoky a drobné objekty v otevřeném výkopu z písku a štěrkopísku do 63 mm</t>
  </si>
  <si>
    <t>-1447622208</t>
  </si>
  <si>
    <t>23</t>
  </si>
  <si>
    <t>R2</t>
  </si>
  <si>
    <t xml:space="preserve">kamenivo přírodní těžené pro stavební účely PTK (drobné, hrubé, štěrkopísky) štěrkopísky ČSN 72 1511-2 frakce 0-20 mm </t>
  </si>
  <si>
    <t>-1155095320</t>
  </si>
  <si>
    <t>24</t>
  </si>
  <si>
    <t>452311131</t>
  </si>
  <si>
    <t>Podkladní a zajišťovací konstrukce z betonu prostého v otevřeném výkopu desky pod potrubí, stoky a drobné objekty z betonu tř. C 12/15</t>
  </si>
  <si>
    <t>-2128501220</t>
  </si>
  <si>
    <t xml:space="preserve">Poznámka k položce:
Podkladní desky pod vstupní šachty, revizní šachty a uliční vpusti </t>
  </si>
  <si>
    <t>Komunikace pozemní</t>
  </si>
  <si>
    <t>25</t>
  </si>
  <si>
    <t>564871116</t>
  </si>
  <si>
    <t>Podklad ze štěrkodrti ŠD s rozprostřením a zhutněním, po zhutnění tl. 300 mm</t>
  </si>
  <si>
    <t>592323654</t>
  </si>
  <si>
    <t>26</t>
  </si>
  <si>
    <t>565135111</t>
  </si>
  <si>
    <t>Asfaltový beton vrstva podkladní ACP 16 (obalované kamenivo střednězrnné - OKS) s rozprostřením a zhutněním v pruhu šířky do 3 m, po zhutnění tl. 50 mm</t>
  </si>
  <si>
    <t>-465401083</t>
  </si>
  <si>
    <t>27</t>
  </si>
  <si>
    <t>573211107</t>
  </si>
  <si>
    <t>Postřik spojovací PS bez posypu kamenivem z asfaltu silničního, v množství 0,30 kg/m2</t>
  </si>
  <si>
    <t>-6741267</t>
  </si>
  <si>
    <t>28</t>
  </si>
  <si>
    <t>577134111</t>
  </si>
  <si>
    <t>Asfaltový beton vrstva obrusná ACO 11 (ABS) s rozprostřením a se zhutněním z nemodifikovaného asfaltu v pruhu šířky do 3 m tř. I, po zhutnění tl. 40 mm</t>
  </si>
  <si>
    <t>-1327730263</t>
  </si>
  <si>
    <t>29</t>
  </si>
  <si>
    <t>577155112</t>
  </si>
  <si>
    <t>Asfaltový beton vrstva ložní ACL 16 (ABH) s rozprostřením a zhutněním z nemodifikovaného asfaltu v pruhu šířky do 3 m, po zhutnění tl. 60 mm</t>
  </si>
  <si>
    <t>-744916845</t>
  </si>
  <si>
    <t>30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</si>
  <si>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</si>
  <si>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</si>
  <si>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-1047203164</t>
  </si>
  <si>
    <t xml:space="preserve">Poznámka k položce:
Uvedení chodníku do původního stavu </t>
  </si>
  <si>
    <t>Trubní vedení</t>
  </si>
  <si>
    <t>31</t>
  </si>
  <si>
    <t>871310320</t>
  </si>
  <si>
    <t>Montáž kanalizačního potrubí z plastů z polypropylenu PP hladkého plnostěnného SN 12 DN 150</t>
  </si>
  <si>
    <t>-443324971</t>
  </si>
  <si>
    <t>32</t>
  </si>
  <si>
    <t>286147180</t>
  </si>
  <si>
    <t>trubka kanalizační žebrovaná PP vnitřní průměr 150mm, dl. 5m</t>
  </si>
  <si>
    <t>kus</t>
  </si>
  <si>
    <t>-1736519191</t>
  </si>
  <si>
    <t xml:space="preserve">Poznámka k položce:
1 ks jako rezerva </t>
  </si>
  <si>
    <t>33</t>
  </si>
  <si>
    <t>871350420</t>
  </si>
  <si>
    <t>Montáž kanalizačního potrubí z plastů z polypropylenu PP korugovaného SN 12 DN 200</t>
  </si>
  <si>
    <t>383737672</t>
  </si>
  <si>
    <t>34</t>
  </si>
  <si>
    <t>286147200</t>
  </si>
  <si>
    <t>trubka kanalizační žebrovaná PP vnitřní průměr 200mm, dl. 2m</t>
  </si>
  <si>
    <t>411355884</t>
  </si>
  <si>
    <t xml:space="preserve">Poznámka k položce:
2 ks rezerva </t>
  </si>
  <si>
    <t>35</t>
  </si>
  <si>
    <t>286147230</t>
  </si>
  <si>
    <t>trubka kanalizační žebrovaná PP vnitřní průměr 200mm, dl. 6m</t>
  </si>
  <si>
    <t>-2021260186</t>
  </si>
  <si>
    <t>36</t>
  </si>
  <si>
    <t>286147210</t>
  </si>
  <si>
    <t>trubka kanalizační žebrovaná PP vnitřní průměr 200mm, dl. 3m</t>
  </si>
  <si>
    <t>-1711725632</t>
  </si>
  <si>
    <t>37</t>
  </si>
  <si>
    <t>286147220</t>
  </si>
  <si>
    <t>trubka kanalizační žebrovaná PP vnitřní průměr 200mm, dl. 5m</t>
  </si>
  <si>
    <t>-529551455</t>
  </si>
  <si>
    <t>38</t>
  </si>
  <si>
    <t>871370420</t>
  </si>
  <si>
    <t>Montáž kanalizačního potrubí z plastů z polypropylenu PP korugovaného SN 12 DN 300</t>
  </si>
  <si>
    <t>1085283041</t>
  </si>
  <si>
    <t>39</t>
  </si>
  <si>
    <t>286147300</t>
  </si>
  <si>
    <t>trubka kanalizační žebrovaná PP vnitřní průměr 300mm, dl. 5m</t>
  </si>
  <si>
    <t>-457664851</t>
  </si>
  <si>
    <t>40</t>
  </si>
  <si>
    <t>286147280</t>
  </si>
  <si>
    <t>trubka kanalizační žebrovaná PP vnitřní průměr 300mm, dl. 2m</t>
  </si>
  <si>
    <t>-1547182853</t>
  </si>
  <si>
    <t xml:space="preserve">Poznámka k položce:
1 ks rezerva </t>
  </si>
  <si>
    <t>41</t>
  </si>
  <si>
    <t>871390420</t>
  </si>
  <si>
    <t>Montáž kanalizačního potrubí z plastů z polypropylenu PP korugovaného SN 12 DN 400</t>
  </si>
  <si>
    <t>-1202751161</t>
  </si>
  <si>
    <t>42</t>
  </si>
  <si>
    <t>286147340</t>
  </si>
  <si>
    <t>trubka kanalizační žebrovaná PP vnitřní průměr 400mm, dl. 5m</t>
  </si>
  <si>
    <t>1447882048</t>
  </si>
  <si>
    <t>43</t>
  </si>
  <si>
    <t>286147350</t>
  </si>
  <si>
    <t>trubka kanalizační žebrovaná PP vnitřní průměr 400mm, dl. 6m</t>
  </si>
  <si>
    <t>1493889146</t>
  </si>
  <si>
    <t>44</t>
  </si>
  <si>
    <t>286147320</t>
  </si>
  <si>
    <t>trubka kanalizační žebrovaná PP vnitřní průměr 400mm, dl. 2m</t>
  </si>
  <si>
    <t>-69288517</t>
  </si>
  <si>
    <t>Poznámka k položce:
1 ks rezerva</t>
  </si>
  <si>
    <t>45</t>
  </si>
  <si>
    <t>R005</t>
  </si>
  <si>
    <t>Vývrt otvorů do trouby, tloušťka stěny 130 mm DN 200</t>
  </si>
  <si>
    <t>počet</t>
  </si>
  <si>
    <t>1757990522</t>
  </si>
  <si>
    <t>Poznámka k položce:
Vývrt pro napojení dešťových vpustí a přepojení domovní splaškové přípojky</t>
  </si>
  <si>
    <t>46</t>
  </si>
  <si>
    <t>R006</t>
  </si>
  <si>
    <t>Vývrt otvorů do trouby, tloušťka stěny 4 mm DN 300</t>
  </si>
  <si>
    <t>-434558255</t>
  </si>
  <si>
    <t xml:space="preserve">Poznámka k položce:
Otvory pro přepojení kanalizačních přípojek </t>
  </si>
  <si>
    <t>47</t>
  </si>
  <si>
    <t>877310420</t>
  </si>
  <si>
    <t>Montáž tvarovek na kanalizačním plastovém potrubí z polypropylenu PP korugovaného odboček DN 150</t>
  </si>
  <si>
    <t>-776583158</t>
  </si>
  <si>
    <t>48</t>
  </si>
  <si>
    <t>286114460</t>
  </si>
  <si>
    <t>odbočka kanalizační plastová s hrdlem KG 400/160/87°</t>
  </si>
  <si>
    <t>-1529827337</t>
  </si>
  <si>
    <t xml:space="preserve">Poznámka k položce:
odbočky pro přepojení splaškových přípojek (1 ks náhradní) </t>
  </si>
  <si>
    <t>49</t>
  </si>
  <si>
    <t>877350420</t>
  </si>
  <si>
    <t>Montáž tvarovek na kanalizačním plastovém potrubí z polypropylenu PP korugovaného odboček DN 200</t>
  </si>
  <si>
    <t>-1532372391</t>
  </si>
  <si>
    <t>50</t>
  </si>
  <si>
    <t>286114470</t>
  </si>
  <si>
    <t>odbočka kanalizační plastová s hrdlem KG 400/200/87°</t>
  </si>
  <si>
    <t>692330876</t>
  </si>
  <si>
    <t>51</t>
  </si>
  <si>
    <t>892381111</t>
  </si>
  <si>
    <t>Tlakové zkoušky vodou na potrubí DN 250, 300 nebo 350</t>
  </si>
  <si>
    <t>-1833545706</t>
  </si>
  <si>
    <t>52</t>
  </si>
  <si>
    <t>892421111</t>
  </si>
  <si>
    <t>Tlakové zkoušky vodou na potrubí DN 400 nebo 500</t>
  </si>
  <si>
    <t>-1557182980</t>
  </si>
  <si>
    <t>106</t>
  </si>
  <si>
    <t>892442111</t>
  </si>
  <si>
    <t>Tlakové zkoušky vodou zabezpečení konců potrubí při tlakových zkouškách DN přes 300 do 600</t>
  </si>
  <si>
    <t>-1576823823</t>
  </si>
  <si>
    <t>53</t>
  </si>
  <si>
    <t>894211121</t>
  </si>
  <si>
    <t>Šachty kanalizační z prostého betonu výšky vstupu do 1,50 m kruhové s obložením dna betonem tř. C 25/30, na potrubí DN 250 nebo 300</t>
  </si>
  <si>
    <t>-1828545249</t>
  </si>
  <si>
    <t>54</t>
  </si>
  <si>
    <t>894211131</t>
  </si>
  <si>
    <t>Šachty kanalizační z prostého betonu výšky vstupu do 1,50 m kruhové s obložením dna betonem tř. C 25/30, na potrubí DN 350 nebo 400</t>
  </si>
  <si>
    <t>-1600194363</t>
  </si>
  <si>
    <t>55</t>
  </si>
  <si>
    <t>R5</t>
  </si>
  <si>
    <t xml:space="preserve">TBZ-Q PERFECT 400-885_ ŠACHTOVÉ DNO_ VÝTOK DN 400 </t>
  </si>
  <si>
    <t>539815992</t>
  </si>
  <si>
    <t>56</t>
  </si>
  <si>
    <t>Rx1</t>
  </si>
  <si>
    <t>Šachtové dno - výtok 300 TBZ-Q PERFECT 300-785</t>
  </si>
  <si>
    <t>-1493850262</t>
  </si>
  <si>
    <t>57</t>
  </si>
  <si>
    <t>R6</t>
  </si>
  <si>
    <t xml:space="preserve">TBZ-Q 500/1000/120 SP Šachtová skruž </t>
  </si>
  <si>
    <t>54660543</t>
  </si>
  <si>
    <t>58</t>
  </si>
  <si>
    <t>R71</t>
  </si>
  <si>
    <t>TBR-Q 600/100 X 625/120 SPK</t>
  </si>
  <si>
    <t>1747285335</t>
  </si>
  <si>
    <t>Poznámka k položce:
Š1 - Š4</t>
  </si>
  <si>
    <t>102</t>
  </si>
  <si>
    <t>R71a</t>
  </si>
  <si>
    <t>-1540583311</t>
  </si>
  <si>
    <t>Poznámka k položce:
Š3a</t>
  </si>
  <si>
    <t>59</t>
  </si>
  <si>
    <t>R8a</t>
  </si>
  <si>
    <t xml:space="preserve">Šachtová skruž TBS-Q 250/1000/120 SP </t>
  </si>
  <si>
    <t>816943033</t>
  </si>
  <si>
    <t>60</t>
  </si>
  <si>
    <t>R8b</t>
  </si>
  <si>
    <t>-555618809</t>
  </si>
  <si>
    <t>61</t>
  </si>
  <si>
    <t>R10</t>
  </si>
  <si>
    <t>"Plastový vyrovnávací prstenec zámkový pro DN 625/80 - Systém T1R 625/80"</t>
  </si>
  <si>
    <t>-1094643450</t>
  </si>
  <si>
    <t>62</t>
  </si>
  <si>
    <t>R14</t>
  </si>
  <si>
    <t>Doprava Lužec nad Vltavou - Kolín (předpokládaný počet 1 kamión) Uvedená cena dopravy je orientační. V přpadě ceny mítného bude tato částka přefakturévána kpupujícímu</t>
  </si>
  <si>
    <t>soubor</t>
  </si>
  <si>
    <t>369143743</t>
  </si>
  <si>
    <t>63</t>
  </si>
  <si>
    <t>R35</t>
  </si>
  <si>
    <t>Koš kalový s madlem pro dešťovou vpusť včetně madla DN 425 mm ocel</t>
  </si>
  <si>
    <t>-517960646</t>
  </si>
  <si>
    <t>64</t>
  </si>
  <si>
    <t>Rx2</t>
  </si>
  <si>
    <t>Šachtové těsnění  DN 1000/20</t>
  </si>
  <si>
    <t>-2110367429</t>
  </si>
  <si>
    <t>65</t>
  </si>
  <si>
    <t>Rx29</t>
  </si>
  <si>
    <t xml:space="preserve">Těsnění integro. DN 800 </t>
  </si>
  <si>
    <t xml:space="preserve">kus </t>
  </si>
  <si>
    <t>-1755423813</t>
  </si>
  <si>
    <t>66</t>
  </si>
  <si>
    <t>Rx30</t>
  </si>
  <si>
    <t xml:space="preserve">Šachtová vložka DN150 PVC hladké </t>
  </si>
  <si>
    <t>-115246255</t>
  </si>
  <si>
    <t>67</t>
  </si>
  <si>
    <t>Rx31</t>
  </si>
  <si>
    <t>-2060113009</t>
  </si>
  <si>
    <t>68</t>
  </si>
  <si>
    <t>Rx32</t>
  </si>
  <si>
    <t>-1468307758</t>
  </si>
  <si>
    <t>69</t>
  </si>
  <si>
    <t>Rx33</t>
  </si>
  <si>
    <t>-838622337</t>
  </si>
  <si>
    <t>70</t>
  </si>
  <si>
    <t>Rx34</t>
  </si>
  <si>
    <t>-55100525</t>
  </si>
  <si>
    <t>71</t>
  </si>
  <si>
    <t>Rx34a</t>
  </si>
  <si>
    <t>-1081238152</t>
  </si>
  <si>
    <t>72</t>
  </si>
  <si>
    <t>895941111</t>
  </si>
  <si>
    <t>Zřízení vpusti kanalizační uliční z betonových dílců typ UV-50 normální</t>
  </si>
  <si>
    <t>626870747</t>
  </si>
  <si>
    <t>73</t>
  </si>
  <si>
    <t>R31.1</t>
  </si>
  <si>
    <t xml:space="preserve">Potrubí KG SN8 DN160 dl. 3 m </t>
  </si>
  <si>
    <t>1599324024</t>
  </si>
  <si>
    <t>74</t>
  </si>
  <si>
    <t>R32.1</t>
  </si>
  <si>
    <t>Betonová skruž horní</t>
  </si>
  <si>
    <t>-206643461</t>
  </si>
  <si>
    <t>75</t>
  </si>
  <si>
    <t>R33.1</t>
  </si>
  <si>
    <t>Betonová skruž středová</t>
  </si>
  <si>
    <t>758362409</t>
  </si>
  <si>
    <t>76</t>
  </si>
  <si>
    <t xml:space="preserve">R33 </t>
  </si>
  <si>
    <t>1006345736</t>
  </si>
  <si>
    <t>77</t>
  </si>
  <si>
    <t>R24</t>
  </si>
  <si>
    <t>Mříž DN 425 mm Dešťová 40 t - čtverec (500x500) - šedá lit.do tel.</t>
  </si>
  <si>
    <t>866246015</t>
  </si>
  <si>
    <t>78</t>
  </si>
  <si>
    <t>899103211</t>
  </si>
  <si>
    <t>Demontáž poklopů litinových a ocelových včetně rámů, hmotnosti jednotlivě přes 100 do 150 Kg</t>
  </si>
  <si>
    <t>-50921284</t>
  </si>
  <si>
    <t>79</t>
  </si>
  <si>
    <t>899202211</t>
  </si>
  <si>
    <t>Demontáž mříží litinových včetně rámů, hmotnosti jednotlivě přes 50 do 100 Kg</t>
  </si>
  <si>
    <t>-1033494952</t>
  </si>
  <si>
    <t>Poznámka k položce:
Rezerva pro případ poškození stávajících vpustí</t>
  </si>
  <si>
    <t>80</t>
  </si>
  <si>
    <t>899311113</t>
  </si>
  <si>
    <t>Osazení ocelových nebo litinových poklopů s rámem na šachtách tunelové stoky hmotnosti jednotlivě přes 100 do 150 kg</t>
  </si>
  <si>
    <t>-1065942697</t>
  </si>
  <si>
    <t>81</t>
  </si>
  <si>
    <t>552R24</t>
  </si>
  <si>
    <t xml:space="preserve">Poklop D 400 EUROPA KDB83B bez odvětrání a bez čepu </t>
  </si>
  <si>
    <t>-1277037163</t>
  </si>
  <si>
    <t>82</t>
  </si>
  <si>
    <t>R22</t>
  </si>
  <si>
    <t xml:space="preserve">Vyplnění kanalizačního potrubí DN 150-200 mm betonem </t>
  </si>
  <si>
    <t>1115270592</t>
  </si>
  <si>
    <t>83</t>
  </si>
  <si>
    <t>589325500</t>
  </si>
  <si>
    <t>potěr cementový  CP 20 kamenivo do 4 mm</t>
  </si>
  <si>
    <t>-176823799</t>
  </si>
  <si>
    <t xml:space="preserve">Poznámka k položce:
Vyplnění stávající sdružené přípojky betonem a přepojení domovních splaškových přípojek do nově navržené stoky </t>
  </si>
  <si>
    <t>84</t>
  </si>
  <si>
    <t>R11</t>
  </si>
  <si>
    <t>Plastový vyrovnávací prstenec zámkový pro DN 625/60 Systém
 Aquion T1R 625/60</t>
  </si>
  <si>
    <t>-1850586839</t>
  </si>
  <si>
    <t>85</t>
  </si>
  <si>
    <t>R9</t>
  </si>
  <si>
    <t>Plastový vyrovnávací prstenec zámkový pro DN 625/100 - Systém T1R 625/100</t>
  </si>
  <si>
    <t>541823905</t>
  </si>
  <si>
    <t>Ostatní konstrukce a práce, bourání</t>
  </si>
  <si>
    <t>86</t>
  </si>
  <si>
    <t>915131111</t>
  </si>
  <si>
    <t>Vodorovné dopravní značení stříkané barvou přechody pro chodce, šipky, symboly bílé základní</t>
  </si>
  <si>
    <t>335814577</t>
  </si>
  <si>
    <t>104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</si>
  <si>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</si>
  <si>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</si>
  <si>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-667897001</t>
  </si>
  <si>
    <t>VV</t>
  </si>
  <si>
    <t>126,62*2</t>
  </si>
  <si>
    <t>87</t>
  </si>
  <si>
    <t>919726203</t>
  </si>
  <si>
    <t>Geotextilie tkaná pro vyztužení, separaci nebo filtraci z polypropylenu, podélná pevnost v tahu přes 50 do 80 kN/m</t>
  </si>
  <si>
    <t>1099431550</t>
  </si>
  <si>
    <t>105</t>
  </si>
  <si>
    <t>919735111</t>
  </si>
  <si>
    <t>Řezání stávajícího živičného krytu nebo podkladu hloubky do 50 mm</t>
  </si>
  <si>
    <t>1419979852</t>
  </si>
  <si>
    <t>997</t>
  </si>
  <si>
    <t>Přesun sutě</t>
  </si>
  <si>
    <t>88</t>
  </si>
  <si>
    <t>997013501</t>
  </si>
  <si>
    <t>Odvoz suti a vybouraných hmot na skládku nebo meziskládku se složením, na vzdálenost do 1 km</t>
  </si>
  <si>
    <t>1542599135</t>
  </si>
  <si>
    <t>Poznámka k položce:
Uvažovaná měrná hmnotnost sutě (betonová stoka,komunikace, šachty) je 2300 kg/m3 (42,908 *2,3 = 98,689)</t>
  </si>
  <si>
    <t>89</t>
  </si>
  <si>
    <t>997013509</t>
  </si>
  <si>
    <t>Odvoz suti a vybouraných hmot na skládku nebo meziskládku se složením, na vzdálenost Příplatek k ceně za každý další i započatý 1 km přes 1 km</t>
  </si>
  <si>
    <t>915428512</t>
  </si>
  <si>
    <t>Poznámka k položce:
Uložení suti např. na skládku v Radimi vzdálenou 14,4 km</t>
  </si>
  <si>
    <t>90</t>
  </si>
  <si>
    <t>997013801</t>
  </si>
  <si>
    <t>Poplatek za uložení stavebního odpadu na skládce (skládkovné) betonového</t>
  </si>
  <si>
    <t>1740997876</t>
  </si>
  <si>
    <t>998</t>
  </si>
  <si>
    <t>Přesun hmot</t>
  </si>
  <si>
    <t>OST</t>
  </si>
  <si>
    <t>Ostatní</t>
  </si>
  <si>
    <t>91</t>
  </si>
  <si>
    <t>RX</t>
  </si>
  <si>
    <t>Přečerpávání odpadních vod během výstavby</t>
  </si>
  <si>
    <t>512</t>
  </si>
  <si>
    <t>-673310989</t>
  </si>
  <si>
    <t>VRN</t>
  </si>
  <si>
    <t>Vedlejší rozpočtové náklady</t>
  </si>
  <si>
    <t>VRN1</t>
  </si>
  <si>
    <t>Průzkumné, geodetické a projektové práce</t>
  </si>
  <si>
    <t>92</t>
  </si>
  <si>
    <t>012103000</t>
  </si>
  <si>
    <t>Průzkumné, geodetické a projektové práce geodetické práce před výstavbou</t>
  </si>
  <si>
    <t>1024</t>
  </si>
  <si>
    <t>-85577842</t>
  </si>
  <si>
    <t xml:space="preserve">Poznámka k položce:
Vytyčení inženýrských sítí </t>
  </si>
  <si>
    <t>93</t>
  </si>
  <si>
    <t>012303000</t>
  </si>
  <si>
    <t>Průzkumné, geodetické a projektové práce geodetické práce po výstavbě</t>
  </si>
  <si>
    <t>1038667437</t>
  </si>
  <si>
    <t xml:space="preserve">Poznámka k položce:
Skutečné zaměření stavby (zaměření šachet, vpustí)  
- Zaměření 11  bodů + doprava na místo
</t>
  </si>
  <si>
    <t>94</t>
  </si>
  <si>
    <t>013254000</t>
  </si>
  <si>
    <t>Průzkumné, geodetické a projektové práce projektové práce dokumentace stavby (výkresová a textová) skutečného provedení stavby</t>
  </si>
  <si>
    <t>-1514843240</t>
  </si>
  <si>
    <t>95</t>
  </si>
  <si>
    <t>R98</t>
  </si>
  <si>
    <t>Dopravně inženýrské opatření</t>
  </si>
  <si>
    <t>634535162</t>
  </si>
  <si>
    <t>Poznámka k položce:
Dopravní značení během výstavby (zapůjčení značek, montáž + doprava)</t>
  </si>
  <si>
    <t>VRN3</t>
  </si>
  <si>
    <t>Zařízení staveniště</t>
  </si>
  <si>
    <t>96</t>
  </si>
  <si>
    <t>030001000</t>
  </si>
  <si>
    <t>Základní rozdělení průvodních činností a nákladů zařízení staveniště</t>
  </si>
  <si>
    <t>soubro</t>
  </si>
  <si>
    <t>-1973030632</t>
  </si>
  <si>
    <t xml:space="preserve">Poznámka k položce:
Vypočítáno jako 3,50 % z základních rozpočtových nákladů stavby </t>
  </si>
  <si>
    <t>VRN4</t>
  </si>
  <si>
    <t>Inženýrská činnost</t>
  </si>
  <si>
    <t>97</t>
  </si>
  <si>
    <t>045002000</t>
  </si>
  <si>
    <t>Hlavní tituly průvodních činností a nákladů inženýrská činnost kompletační a koordinační činnost</t>
  </si>
  <si>
    <t>-1725768055</t>
  </si>
  <si>
    <t xml:space="preserve">Poznámka k položce:
Vypočítáno jako 2 % z základních rozpočtových nákladů stavby </t>
  </si>
  <si>
    <t>VRN6</t>
  </si>
  <si>
    <t>Územní vlivy</t>
  </si>
  <si>
    <t>98</t>
  </si>
  <si>
    <t>060001000</t>
  </si>
  <si>
    <t>Základní rozdělení průvodních činností a nákladů územní vlivy</t>
  </si>
  <si>
    <t>-1079544721</t>
  </si>
  <si>
    <t xml:space="preserve">Poznámka k položce:
Vypočítáno jako 1,20 %  z základních rozpočtových nákladů stavby 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</si>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</sst>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8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27" fillId="2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16" xfId="0" applyNumberFormat="1" applyFont="1" applyBorder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0" fontId="33" fillId="0" borderId="28" xfId="0" applyFont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7</v>
      </c>
      <c r="BV1" s="20" t="s">
        <v>8</v>
      </c>
    </row>
    <row r="2" spans="1:74" ht="36.950000000000003" customHeight="1">
      <c r="AR2" s="324" t="s">
        <v>9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F2" s="325"/>
      <c r="BG2" s="325"/>
      <c r="BS2" s="21" t="s">
        <v>10</v>
      </c>
      <c r="BT2" s="21" t="s">
        <v>11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10</v>
      </c>
      <c r="BT3" s="21" t="s">
        <v>12</v>
      </c>
    </row>
    <row r="4" spans="1:74" ht="36.950000000000003" customHeight="1">
      <c r="B4" s="25"/>
      <c r="C4" s="26"/>
      <c r="D4" s="27" t="s">
        <v>13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14</v>
      </c>
      <c r="BG4" s="30" t="s">
        <v>15</v>
      </c>
      <c r="BS4" s="21" t="s">
        <v>16</v>
      </c>
    </row>
    <row r="5" spans="1:74" ht="14.45" customHeight="1">
      <c r="B5" s="25"/>
      <c r="C5" s="26"/>
      <c r="D5" s="31" t="s">
        <v>17</v>
      </c>
      <c r="E5" s="26"/>
      <c r="F5" s="26"/>
      <c r="G5" s="26"/>
      <c r="H5" s="26"/>
      <c r="I5" s="26"/>
      <c r="J5" s="26"/>
      <c r="K5" s="291" t="s">
        <v>18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6"/>
      <c r="AQ5" s="28"/>
      <c r="BG5" s="289" t="s">
        <v>19</v>
      </c>
      <c r="BS5" s="21" t="s">
        <v>10</v>
      </c>
    </row>
    <row r="6" spans="1:74" ht="36.950000000000003" customHeight="1">
      <c r="B6" s="25"/>
      <c r="C6" s="26"/>
      <c r="D6" s="33" t="s">
        <v>20</v>
      </c>
      <c r="E6" s="26"/>
      <c r="F6" s="26"/>
      <c r="G6" s="26"/>
      <c r="H6" s="26"/>
      <c r="I6" s="26"/>
      <c r="J6" s="26"/>
      <c r="K6" s="293" t="s">
        <v>21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6"/>
      <c r="AQ6" s="28"/>
      <c r="BG6" s="290"/>
      <c r="BS6" s="21" t="s">
        <v>10</v>
      </c>
    </row>
    <row r="7" spans="1:74" ht="14.45" customHeight="1">
      <c r="B7" s="25"/>
      <c r="C7" s="26"/>
      <c r="D7" s="34" t="s">
        <v>22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5</v>
      </c>
      <c r="AO7" s="26"/>
      <c r="AP7" s="26"/>
      <c r="AQ7" s="28"/>
      <c r="BG7" s="290"/>
      <c r="BS7" s="21" t="s">
        <v>10</v>
      </c>
    </row>
    <row r="8" spans="1:74" ht="14.45" customHeight="1">
      <c r="B8" s="25"/>
      <c r="C8" s="26"/>
      <c r="D8" s="34" t="s">
        <v>24</v>
      </c>
      <c r="E8" s="26"/>
      <c r="F8" s="26"/>
      <c r="G8" s="26"/>
      <c r="H8" s="26"/>
      <c r="I8" s="26"/>
      <c r="J8" s="26"/>
      <c r="K8" s="32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26</v>
      </c>
      <c r="AL8" s="26"/>
      <c r="AM8" s="26"/>
      <c r="AN8" s="35" t="s">
        <v>27</v>
      </c>
      <c r="AO8" s="26"/>
      <c r="AP8" s="26"/>
      <c r="AQ8" s="28"/>
      <c r="BG8" s="290"/>
      <c r="BS8" s="21" t="s">
        <v>10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G9" s="290"/>
      <c r="BS9" s="21" t="s">
        <v>10</v>
      </c>
    </row>
    <row r="10" spans="1:74" ht="14.45" customHeight="1">
      <c r="B10" s="25"/>
      <c r="C10" s="26"/>
      <c r="D10" s="34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29</v>
      </c>
      <c r="AL10" s="26"/>
      <c r="AM10" s="26"/>
      <c r="AN10" s="32" t="s">
        <v>5</v>
      </c>
      <c r="AO10" s="26"/>
      <c r="AP10" s="26"/>
      <c r="AQ10" s="28"/>
      <c r="BG10" s="290"/>
      <c r="BS10" s="21" t="s">
        <v>10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5</v>
      </c>
      <c r="AO11" s="26"/>
      <c r="AP11" s="26"/>
      <c r="AQ11" s="28"/>
      <c r="BG11" s="290"/>
      <c r="BS11" s="21" t="s">
        <v>10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G12" s="290"/>
      <c r="BS12" s="21" t="s">
        <v>10</v>
      </c>
    </row>
    <row r="13" spans="1:74" ht="14.45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29</v>
      </c>
      <c r="AL13" s="26"/>
      <c r="AM13" s="26"/>
      <c r="AN13" s="36" t="s">
        <v>33</v>
      </c>
      <c r="AO13" s="26"/>
      <c r="AP13" s="26"/>
      <c r="AQ13" s="28"/>
      <c r="BG13" s="290"/>
      <c r="BS13" s="21" t="s">
        <v>10</v>
      </c>
    </row>
    <row r="14" spans="1:74">
      <c r="B14" s="25"/>
      <c r="C14" s="26"/>
      <c r="D14" s="26"/>
      <c r="E14" s="294" t="s">
        <v>33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34" t="s">
        <v>31</v>
      </c>
      <c r="AL14" s="26"/>
      <c r="AM14" s="26"/>
      <c r="AN14" s="36" t="s">
        <v>33</v>
      </c>
      <c r="AO14" s="26"/>
      <c r="AP14" s="26"/>
      <c r="AQ14" s="28"/>
      <c r="BG14" s="290"/>
      <c r="BS14" s="21" t="s">
        <v>10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G15" s="290"/>
      <c r="BS15" s="21" t="s">
        <v>6</v>
      </c>
    </row>
    <row r="16" spans="1:74" ht="14.45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29</v>
      </c>
      <c r="AL16" s="26"/>
      <c r="AM16" s="26"/>
      <c r="AN16" s="32" t="s">
        <v>5</v>
      </c>
      <c r="AO16" s="26"/>
      <c r="AP16" s="26"/>
      <c r="AQ16" s="28"/>
      <c r="BG16" s="290"/>
      <c r="BS16" s="21" t="s">
        <v>6</v>
      </c>
    </row>
    <row r="17" spans="2:71" ht="18.399999999999999" customHeight="1">
      <c r="B17" s="25"/>
      <c r="C17" s="26"/>
      <c r="D17" s="26"/>
      <c r="E17" s="32" t="s">
        <v>35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5</v>
      </c>
      <c r="AO17" s="26"/>
      <c r="AP17" s="26"/>
      <c r="AQ17" s="28"/>
      <c r="BG17" s="290"/>
      <c r="BS17" s="21" t="s">
        <v>7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G18" s="290"/>
      <c r="BS18" s="21" t="s">
        <v>10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G19" s="290"/>
      <c r="BS19" s="21" t="s">
        <v>10</v>
      </c>
    </row>
    <row r="20" spans="2:71" ht="16.5" customHeight="1">
      <c r="B20" s="25"/>
      <c r="C20" s="26"/>
      <c r="D20" s="26"/>
      <c r="E20" s="296" t="s">
        <v>5</v>
      </c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6"/>
      <c r="AP20" s="26"/>
      <c r="AQ20" s="28"/>
      <c r="BG20" s="290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G21" s="290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G22" s="290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97">
        <f>ROUND(AG51,2)</f>
        <v>0</v>
      </c>
      <c r="AL23" s="298"/>
      <c r="AM23" s="298"/>
      <c r="AN23" s="298"/>
      <c r="AO23" s="298"/>
      <c r="AP23" s="39"/>
      <c r="AQ23" s="42"/>
      <c r="BG23" s="290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G24" s="290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99" t="s">
        <v>38</v>
      </c>
      <c r="M25" s="299"/>
      <c r="N25" s="299"/>
      <c r="O25" s="299"/>
      <c r="P25" s="39"/>
      <c r="Q25" s="39"/>
      <c r="R25" s="39"/>
      <c r="S25" s="39"/>
      <c r="T25" s="39"/>
      <c r="U25" s="39"/>
      <c r="V25" s="39"/>
      <c r="W25" s="299" t="s">
        <v>39</v>
      </c>
      <c r="X25" s="299"/>
      <c r="Y25" s="299"/>
      <c r="Z25" s="299"/>
      <c r="AA25" s="299"/>
      <c r="AB25" s="299"/>
      <c r="AC25" s="299"/>
      <c r="AD25" s="299"/>
      <c r="AE25" s="299"/>
      <c r="AF25" s="39"/>
      <c r="AG25" s="39"/>
      <c r="AH25" s="39"/>
      <c r="AI25" s="39"/>
      <c r="AJ25" s="39"/>
      <c r="AK25" s="299" t="s">
        <v>40</v>
      </c>
      <c r="AL25" s="299"/>
      <c r="AM25" s="299"/>
      <c r="AN25" s="299"/>
      <c r="AO25" s="299"/>
      <c r="AP25" s="39"/>
      <c r="AQ25" s="42"/>
      <c r="BG25" s="290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0">
        <v>0.21</v>
      </c>
      <c r="M26" s="301"/>
      <c r="N26" s="301"/>
      <c r="O26" s="301"/>
      <c r="P26" s="45"/>
      <c r="Q26" s="45"/>
      <c r="R26" s="45"/>
      <c r="S26" s="45"/>
      <c r="T26" s="45"/>
      <c r="U26" s="45"/>
      <c r="V26" s="45"/>
      <c r="W26" s="302">
        <f>ROUND(BB51,2)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5"/>
      <c r="AG26" s="45"/>
      <c r="AH26" s="45"/>
      <c r="AI26" s="45"/>
      <c r="AJ26" s="45"/>
      <c r="AK26" s="302">
        <f>ROUND(AX51,2)</f>
        <v>0</v>
      </c>
      <c r="AL26" s="301"/>
      <c r="AM26" s="301"/>
      <c r="AN26" s="301"/>
      <c r="AO26" s="301"/>
      <c r="AP26" s="45"/>
      <c r="AQ26" s="47"/>
      <c r="BG26" s="290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0">
        <v>0.15</v>
      </c>
      <c r="M27" s="301"/>
      <c r="N27" s="301"/>
      <c r="O27" s="301"/>
      <c r="P27" s="45"/>
      <c r="Q27" s="45"/>
      <c r="R27" s="45"/>
      <c r="S27" s="45"/>
      <c r="T27" s="45"/>
      <c r="U27" s="45"/>
      <c r="V27" s="45"/>
      <c r="W27" s="302">
        <f>ROUND(BC51,2)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5"/>
      <c r="AG27" s="45"/>
      <c r="AH27" s="45"/>
      <c r="AI27" s="45"/>
      <c r="AJ27" s="45"/>
      <c r="AK27" s="302">
        <f>ROUND(AY51,2)</f>
        <v>0</v>
      </c>
      <c r="AL27" s="301"/>
      <c r="AM27" s="301"/>
      <c r="AN27" s="301"/>
      <c r="AO27" s="301"/>
      <c r="AP27" s="45"/>
      <c r="AQ27" s="47"/>
      <c r="BG27" s="290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0">
        <v>0.21</v>
      </c>
      <c r="M28" s="301"/>
      <c r="N28" s="301"/>
      <c r="O28" s="301"/>
      <c r="P28" s="45"/>
      <c r="Q28" s="45"/>
      <c r="R28" s="45"/>
      <c r="S28" s="45"/>
      <c r="T28" s="45"/>
      <c r="U28" s="45"/>
      <c r="V28" s="45"/>
      <c r="W28" s="302">
        <f>ROUND(BD51,2)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5"/>
      <c r="AG28" s="45"/>
      <c r="AH28" s="45"/>
      <c r="AI28" s="45"/>
      <c r="AJ28" s="45"/>
      <c r="AK28" s="302">
        <v>0</v>
      </c>
      <c r="AL28" s="301"/>
      <c r="AM28" s="301"/>
      <c r="AN28" s="301"/>
      <c r="AO28" s="301"/>
      <c r="AP28" s="45"/>
      <c r="AQ28" s="47"/>
      <c r="BG28" s="290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0">
        <v>0.15</v>
      </c>
      <c r="M29" s="301"/>
      <c r="N29" s="301"/>
      <c r="O29" s="301"/>
      <c r="P29" s="45"/>
      <c r="Q29" s="45"/>
      <c r="R29" s="45"/>
      <c r="S29" s="45"/>
      <c r="T29" s="45"/>
      <c r="U29" s="45"/>
      <c r="V29" s="45"/>
      <c r="W29" s="302">
        <f>ROUND(BE51,2)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5"/>
      <c r="AG29" s="45"/>
      <c r="AH29" s="45"/>
      <c r="AI29" s="45"/>
      <c r="AJ29" s="45"/>
      <c r="AK29" s="302">
        <v>0</v>
      </c>
      <c r="AL29" s="301"/>
      <c r="AM29" s="301"/>
      <c r="AN29" s="301"/>
      <c r="AO29" s="301"/>
      <c r="AP29" s="45"/>
      <c r="AQ29" s="47"/>
      <c r="BG29" s="290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0">
        <v>0</v>
      </c>
      <c r="M30" s="301"/>
      <c r="N30" s="301"/>
      <c r="O30" s="301"/>
      <c r="P30" s="45"/>
      <c r="Q30" s="45"/>
      <c r="R30" s="45"/>
      <c r="S30" s="45"/>
      <c r="T30" s="45"/>
      <c r="U30" s="45"/>
      <c r="V30" s="45"/>
      <c r="W30" s="302">
        <f>ROUND(BF51,2)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5"/>
      <c r="AG30" s="45"/>
      <c r="AH30" s="45"/>
      <c r="AI30" s="45"/>
      <c r="AJ30" s="45"/>
      <c r="AK30" s="302">
        <v>0</v>
      </c>
      <c r="AL30" s="301"/>
      <c r="AM30" s="301"/>
      <c r="AN30" s="301"/>
      <c r="AO30" s="301"/>
      <c r="AP30" s="45"/>
      <c r="AQ30" s="47"/>
      <c r="BG30" s="290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G31" s="290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03" t="s">
        <v>49</v>
      </c>
      <c r="Y32" s="304"/>
      <c r="Z32" s="304"/>
      <c r="AA32" s="304"/>
      <c r="AB32" s="304"/>
      <c r="AC32" s="50"/>
      <c r="AD32" s="50"/>
      <c r="AE32" s="50"/>
      <c r="AF32" s="50"/>
      <c r="AG32" s="50"/>
      <c r="AH32" s="50"/>
      <c r="AI32" s="50"/>
      <c r="AJ32" s="50"/>
      <c r="AK32" s="305">
        <f>SUM(AK23:AK30)</f>
        <v>0</v>
      </c>
      <c r="AL32" s="304"/>
      <c r="AM32" s="304"/>
      <c r="AN32" s="304"/>
      <c r="AO32" s="306"/>
      <c r="AP32" s="48"/>
      <c r="AQ32" s="52"/>
      <c r="BG32" s="290"/>
    </row>
    <row r="33" spans="2:58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8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8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8" s="1" customFormat="1" ht="36.950000000000003" customHeight="1">
      <c r="B39" s="38"/>
      <c r="C39" s="58" t="s">
        <v>50</v>
      </c>
      <c r="AR39" s="38"/>
    </row>
    <row r="40" spans="2:58" s="1" customFormat="1" ht="6.95" customHeight="1">
      <c r="B40" s="38"/>
      <c r="AR40" s="38"/>
    </row>
    <row r="41" spans="2:58" s="3" customFormat="1" ht="14.45" customHeight="1">
      <c r="B41" s="59"/>
      <c r="C41" s="60" t="s">
        <v>17</v>
      </c>
      <c r="L41" s="3" t="str">
        <f>K5</f>
        <v>AQ_SL40017015</v>
      </c>
      <c r="AR41" s="59"/>
    </row>
    <row r="42" spans="2:58" s="4" customFormat="1" ht="36.950000000000003" customHeight="1">
      <c r="B42" s="61"/>
      <c r="C42" s="62" t="s">
        <v>20</v>
      </c>
      <c r="L42" s="307" t="str">
        <f>K6</f>
        <v>Kolín, Ul. Nad Zastávkou - rekonstrukce kanalizace</v>
      </c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R42" s="61"/>
    </row>
    <row r="43" spans="2:58" s="1" customFormat="1" ht="6.95" customHeight="1">
      <c r="B43" s="38"/>
      <c r="AR43" s="38"/>
    </row>
    <row r="44" spans="2:58" s="1" customFormat="1">
      <c r="B44" s="38"/>
      <c r="C44" s="60" t="s">
        <v>24</v>
      </c>
      <c r="L44" s="63" t="str">
        <f>IF(K8="","",K8)</f>
        <v>Kolín</v>
      </c>
      <c r="AI44" s="60" t="s">
        <v>26</v>
      </c>
      <c r="AM44" s="309" t="str">
        <f>IF(AN8= "","",AN8)</f>
        <v>22. 2. 2018</v>
      </c>
      <c r="AN44" s="309"/>
      <c r="AR44" s="38"/>
    </row>
    <row r="45" spans="2:58" s="1" customFormat="1" ht="6.95" customHeight="1">
      <c r="B45" s="38"/>
      <c r="AR45" s="38"/>
    </row>
    <row r="46" spans="2:58" s="1" customFormat="1">
      <c r="B46" s="38"/>
      <c r="C46" s="60" t="s">
        <v>28</v>
      </c>
      <c r="L46" s="3" t="str">
        <f>IF(E11= "","",E11)</f>
        <v xml:space="preserve">Město Kolín </v>
      </c>
      <c r="AI46" s="60" t="s">
        <v>34</v>
      </c>
      <c r="AM46" s="310" t="str">
        <f>IF(E17="","",E17)</f>
        <v xml:space="preserve">Aquion, s.r.o. </v>
      </c>
      <c r="AN46" s="310"/>
      <c r="AO46" s="310"/>
      <c r="AP46" s="310"/>
      <c r="AR46" s="38"/>
      <c r="AS46" s="311" t="s">
        <v>51</v>
      </c>
      <c r="AT46" s="312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5"/>
    </row>
    <row r="47" spans="2:58" s="1" customFormat="1">
      <c r="B47" s="38"/>
      <c r="C47" s="60" t="s">
        <v>32</v>
      </c>
      <c r="L47" s="3" t="str">
        <f>IF(E14= "Vyplň údaj","",E14)</f>
        <v/>
      </c>
      <c r="AR47" s="38"/>
      <c r="AS47" s="313"/>
      <c r="AT47" s="314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66"/>
    </row>
    <row r="48" spans="2:58" s="1" customFormat="1" ht="10.9" customHeight="1">
      <c r="B48" s="38"/>
      <c r="AR48" s="38"/>
      <c r="AS48" s="313"/>
      <c r="AT48" s="314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66"/>
    </row>
    <row r="49" spans="1:90" s="1" customFormat="1" ht="29.25" customHeight="1">
      <c r="B49" s="38"/>
      <c r="C49" s="315" t="s">
        <v>52</v>
      </c>
      <c r="D49" s="316"/>
      <c r="E49" s="316"/>
      <c r="F49" s="316"/>
      <c r="G49" s="316"/>
      <c r="H49" s="67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68" t="s">
        <v>56</v>
      </c>
      <c r="AR49" s="38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0" t="s">
        <v>68</v>
      </c>
      <c r="BE49" s="70" t="s">
        <v>69</v>
      </c>
      <c r="BF49" s="71" t="s">
        <v>70</v>
      </c>
    </row>
    <row r="50" spans="1:90" s="1" customFormat="1" ht="10.9" customHeight="1">
      <c r="B50" s="38"/>
      <c r="AR50" s="38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5"/>
    </row>
    <row r="51" spans="1:90" s="4" customFormat="1" ht="32.450000000000003" customHeight="1">
      <c r="B51" s="61"/>
      <c r="C51" s="73" t="s">
        <v>71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22">
        <f>ROUND(AG52,2)</f>
        <v>0</v>
      </c>
      <c r="AH51" s="322"/>
      <c r="AI51" s="322"/>
      <c r="AJ51" s="322"/>
      <c r="AK51" s="322"/>
      <c r="AL51" s="322"/>
      <c r="AM51" s="322"/>
      <c r="AN51" s="323">
        <f>SUM(AG51,AV51)</f>
        <v>0</v>
      </c>
      <c r="AO51" s="323"/>
      <c r="AP51" s="323"/>
      <c r="AQ51" s="75" t="s">
        <v>5</v>
      </c>
      <c r="AR51" s="61"/>
      <c r="AS51" s="76">
        <f>ROUND(AS52,2)</f>
        <v>0</v>
      </c>
      <c r="AT51" s="77">
        <f>ROUND(AT52,2)</f>
        <v>0</v>
      </c>
      <c r="AU51" s="78">
        <f>ROUND(AU52,2)</f>
        <v>0</v>
      </c>
      <c r="AV51" s="78">
        <f>ROUND(SUM(AX51:AY51),2)</f>
        <v>0</v>
      </c>
      <c r="AW51" s="79">
        <f>ROUND(AW52,5)</f>
        <v>0</v>
      </c>
      <c r="AX51" s="78">
        <f>ROUND(BB51*L26,2)</f>
        <v>0</v>
      </c>
      <c r="AY51" s="78">
        <f>ROUND(BC51*L27,2)</f>
        <v>0</v>
      </c>
      <c r="AZ51" s="78">
        <f>ROUND(BD51*L26,2)</f>
        <v>0</v>
      </c>
      <c r="BA51" s="78">
        <f>ROUND(BE51*L27,2)</f>
        <v>0</v>
      </c>
      <c r="BB51" s="78">
        <f>ROUND(BB52,2)</f>
        <v>0</v>
      </c>
      <c r="BC51" s="78">
        <f>ROUND(BC52,2)</f>
        <v>0</v>
      </c>
      <c r="BD51" s="78">
        <f>ROUND(BD52,2)</f>
        <v>0</v>
      </c>
      <c r="BE51" s="78">
        <f>ROUND(BE52,2)</f>
        <v>0</v>
      </c>
      <c r="BF51" s="80">
        <f>ROUND(BF52,2)</f>
        <v>0</v>
      </c>
      <c r="BS51" s="62" t="s">
        <v>72</v>
      </c>
      <c r="BT51" s="62" t="s">
        <v>73</v>
      </c>
      <c r="BV51" s="62" t="s">
        <v>74</v>
      </c>
      <c r="BW51" s="62" t="s">
        <v>8</v>
      </c>
      <c r="BX51" s="62" t="s">
        <v>75</v>
      </c>
      <c r="CL51" s="62" t="s">
        <v>5</v>
      </c>
    </row>
    <row r="52" spans="1:90" s="5" customFormat="1" ht="31.5" customHeight="1">
      <c r="A52" s="81" t="s">
        <v>76</v>
      </c>
      <c r="B52" s="82"/>
      <c r="C52" s="83"/>
      <c r="D52" s="321" t="s">
        <v>18</v>
      </c>
      <c r="E52" s="321"/>
      <c r="F52" s="321"/>
      <c r="G52" s="321"/>
      <c r="H52" s="321"/>
      <c r="I52" s="84"/>
      <c r="J52" s="321" t="s">
        <v>21</v>
      </c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19">
        <f>'AQ_SL40017015 - Kolín, Ul...'!K27</f>
        <v>0</v>
      </c>
      <c r="AH52" s="320"/>
      <c r="AI52" s="320"/>
      <c r="AJ52" s="320"/>
      <c r="AK52" s="320"/>
      <c r="AL52" s="320"/>
      <c r="AM52" s="320"/>
      <c r="AN52" s="319">
        <f>SUM(AG52,AV52)</f>
        <v>0</v>
      </c>
      <c r="AO52" s="320"/>
      <c r="AP52" s="320"/>
      <c r="AQ52" s="85" t="s">
        <v>77</v>
      </c>
      <c r="AR52" s="82"/>
      <c r="AS52" s="86">
        <f>'AQ_SL40017015 - Kolín, Ul...'!K25</f>
        <v>0</v>
      </c>
      <c r="AT52" s="87">
        <f>'AQ_SL40017015 - Kolín, Ul...'!K26</f>
        <v>0</v>
      </c>
      <c r="AU52" s="87">
        <v>0</v>
      </c>
      <c r="AV52" s="87">
        <f>ROUND(SUM(AX52:AY52),2)</f>
        <v>0</v>
      </c>
      <c r="AW52" s="88">
        <f>'AQ_SL40017015 - Kolín, Ul...'!T88</f>
        <v>0</v>
      </c>
      <c r="AX52" s="87">
        <f>'AQ_SL40017015 - Kolín, Ul...'!K30</f>
        <v>0</v>
      </c>
      <c r="AY52" s="87">
        <f>'AQ_SL40017015 - Kolín, Ul...'!K31</f>
        <v>0</v>
      </c>
      <c r="AZ52" s="87">
        <f>'AQ_SL40017015 - Kolín, Ul...'!K32</f>
        <v>0</v>
      </c>
      <c r="BA52" s="87">
        <f>'AQ_SL40017015 - Kolín, Ul...'!K33</f>
        <v>0</v>
      </c>
      <c r="BB52" s="87">
        <f>'AQ_SL40017015 - Kolín, Ul...'!F30</f>
        <v>0</v>
      </c>
      <c r="BC52" s="87">
        <f>'AQ_SL40017015 - Kolín, Ul...'!F31</f>
        <v>0</v>
      </c>
      <c r="BD52" s="87">
        <f>'AQ_SL40017015 - Kolín, Ul...'!F32</f>
        <v>0</v>
      </c>
      <c r="BE52" s="87">
        <f>'AQ_SL40017015 - Kolín, Ul...'!F33</f>
        <v>0</v>
      </c>
      <c r="BF52" s="89">
        <f>'AQ_SL40017015 - Kolín, Ul...'!F34</f>
        <v>0</v>
      </c>
      <c r="BT52" s="90" t="s">
        <v>78</v>
      </c>
      <c r="BU52" s="90" t="s">
        <v>79</v>
      </c>
      <c r="BV52" s="90" t="s">
        <v>74</v>
      </c>
      <c r="BW52" s="90" t="s">
        <v>8</v>
      </c>
      <c r="BX52" s="90" t="s">
        <v>75</v>
      </c>
      <c r="CL52" s="90" t="s">
        <v>5</v>
      </c>
    </row>
    <row r="53" spans="1:90" s="1" customFormat="1" ht="30" customHeight="1">
      <c r="B53" s="38"/>
      <c r="AR53" s="38"/>
    </row>
    <row r="54" spans="1:90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41">
    <mergeCell ref="AR2:BG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AQ_SL40017015 - Kolín, Ul...'!C2" display="/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1" customWidth="1"/>
    <col min="11" max="11" width="23.5" customWidth="1"/>
    <col min="12" max="12" width="15.5" customWidth="1"/>
    <col min="19" max="19" width="8.1640625" customWidth="1"/>
    <col min="20" max="20" width="29.6640625" customWidth="1"/>
    <col min="21" max="21" width="16.33203125" customWidth="1"/>
    <col min="22" max="24" width="20" customWidth="1"/>
    <col min="25" max="25" width="12.33203125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2"/>
      <c r="C1" s="92"/>
      <c r="D1" s="93" t="s">
        <v>1</v>
      </c>
      <c r="E1" s="92"/>
      <c r="F1" s="94" t="s">
        <v>80</v>
      </c>
      <c r="G1" s="331" t="s">
        <v>81</v>
      </c>
      <c r="H1" s="331"/>
      <c r="I1" s="95"/>
      <c r="J1" s="96" t="s">
        <v>82</v>
      </c>
      <c r="K1" s="93" t="s">
        <v>83</v>
      </c>
      <c r="L1" s="94" t="s">
        <v>84</v>
      </c>
      <c r="M1" s="94"/>
      <c r="N1" s="94"/>
      <c r="O1" s="94"/>
      <c r="P1" s="94"/>
      <c r="Q1" s="94"/>
      <c r="R1" s="94"/>
      <c r="S1" s="94"/>
      <c r="T1" s="94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T2" s="21" t="s">
        <v>8</v>
      </c>
    </row>
    <row r="3" spans="1:70" ht="6.95" customHeight="1">
      <c r="B3" s="22"/>
      <c r="C3" s="23"/>
      <c r="D3" s="23"/>
      <c r="E3" s="23"/>
      <c r="F3" s="23"/>
      <c r="G3" s="23"/>
      <c r="H3" s="23"/>
      <c r="I3" s="97"/>
      <c r="J3" s="97"/>
      <c r="K3" s="23"/>
      <c r="L3" s="24"/>
      <c r="AT3" s="21" t="s">
        <v>85</v>
      </c>
    </row>
    <row r="4" spans="1:70" ht="36.950000000000003" customHeight="1">
      <c r="B4" s="25"/>
      <c r="C4" s="26"/>
      <c r="D4" s="27" t="s">
        <v>86</v>
      </c>
      <c r="E4" s="26"/>
      <c r="F4" s="26"/>
      <c r="G4" s="26"/>
      <c r="H4" s="26"/>
      <c r="I4" s="98"/>
      <c r="J4" s="98"/>
      <c r="K4" s="26"/>
      <c r="L4" s="28"/>
      <c r="N4" s="29" t="s">
        <v>14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98"/>
      <c r="J5" s="98"/>
      <c r="K5" s="26"/>
      <c r="L5" s="28"/>
    </row>
    <row r="6" spans="1:70" s="1" customFormat="1">
      <c r="B6" s="38"/>
      <c r="C6" s="39"/>
      <c r="D6" s="34" t="s">
        <v>20</v>
      </c>
      <c r="E6" s="39"/>
      <c r="F6" s="39"/>
      <c r="G6" s="39"/>
      <c r="H6" s="39"/>
      <c r="I6" s="99"/>
      <c r="J6" s="99"/>
      <c r="K6" s="39"/>
      <c r="L6" s="42"/>
    </row>
    <row r="7" spans="1:70" s="1" customFormat="1" ht="36.950000000000003" customHeight="1">
      <c r="B7" s="38"/>
      <c r="C7" s="39"/>
      <c r="D7" s="39"/>
      <c r="E7" s="326" t="s">
        <v>21</v>
      </c>
      <c r="F7" s="327"/>
      <c r="G7" s="327"/>
      <c r="H7" s="327"/>
      <c r="I7" s="99"/>
      <c r="J7" s="99"/>
      <c r="K7" s="39"/>
      <c r="L7" s="42"/>
    </row>
    <row r="8" spans="1:70" s="1" customFormat="1" ht="13.5">
      <c r="B8" s="38"/>
      <c r="C8" s="39"/>
      <c r="D8" s="39"/>
      <c r="E8" s="39"/>
      <c r="F8" s="39"/>
      <c r="G8" s="39"/>
      <c r="H8" s="39"/>
      <c r="I8" s="99"/>
      <c r="J8" s="99"/>
      <c r="K8" s="39"/>
      <c r="L8" s="42"/>
    </row>
    <row r="9" spans="1:70" s="1" customFormat="1" ht="14.45" customHeight="1">
      <c r="B9" s="38"/>
      <c r="C9" s="39"/>
      <c r="D9" s="34" t="s">
        <v>22</v>
      </c>
      <c r="E9" s="39"/>
      <c r="F9" s="32" t="s">
        <v>5</v>
      </c>
      <c r="G9" s="39"/>
      <c r="H9" s="39"/>
      <c r="I9" s="100" t="s">
        <v>23</v>
      </c>
      <c r="J9" s="101" t="s">
        <v>5</v>
      </c>
      <c r="K9" s="39"/>
      <c r="L9" s="42"/>
    </row>
    <row r="10" spans="1:70" s="1" customFormat="1" ht="14.45" customHeight="1">
      <c r="B10" s="38"/>
      <c r="C10" s="39"/>
      <c r="D10" s="34" t="s">
        <v>24</v>
      </c>
      <c r="E10" s="39"/>
      <c r="F10" s="32" t="s">
        <v>25</v>
      </c>
      <c r="G10" s="39"/>
      <c r="H10" s="39"/>
      <c r="I10" s="100" t="s">
        <v>26</v>
      </c>
      <c r="J10" s="102" t="str">
        <f>'Rekapitulace zakázky'!AN8</f>
        <v>22. 2. 2018</v>
      </c>
      <c r="K10" s="39"/>
      <c r="L10" s="42"/>
    </row>
    <row r="11" spans="1:70" s="1" customFormat="1" ht="10.9" customHeight="1">
      <c r="B11" s="38"/>
      <c r="C11" s="39"/>
      <c r="D11" s="39"/>
      <c r="E11" s="39"/>
      <c r="F11" s="39"/>
      <c r="G11" s="39"/>
      <c r="H11" s="39"/>
      <c r="I11" s="99"/>
      <c r="J11" s="99"/>
      <c r="K11" s="39"/>
      <c r="L11" s="42"/>
    </row>
    <row r="12" spans="1:70" s="1" customFormat="1" ht="14.45" customHeight="1">
      <c r="B12" s="38"/>
      <c r="C12" s="39"/>
      <c r="D12" s="34" t="s">
        <v>28</v>
      </c>
      <c r="E12" s="39"/>
      <c r="F12" s="39"/>
      <c r="G12" s="39"/>
      <c r="H12" s="39"/>
      <c r="I12" s="100" t="s">
        <v>29</v>
      </c>
      <c r="J12" s="101" t="s">
        <v>5</v>
      </c>
      <c r="K12" s="39"/>
      <c r="L12" s="42"/>
    </row>
    <row r="13" spans="1:70" s="1" customFormat="1" ht="18" customHeight="1">
      <c r="B13" s="38"/>
      <c r="C13" s="39"/>
      <c r="D13" s="39"/>
      <c r="E13" s="32" t="s">
        <v>30</v>
      </c>
      <c r="F13" s="39"/>
      <c r="G13" s="39"/>
      <c r="H13" s="39"/>
      <c r="I13" s="100" t="s">
        <v>31</v>
      </c>
      <c r="J13" s="101" t="s">
        <v>5</v>
      </c>
      <c r="K13" s="39"/>
      <c r="L13" s="42"/>
    </row>
    <row r="14" spans="1:70" s="1" customFormat="1" ht="6.95" customHeight="1">
      <c r="B14" s="38"/>
      <c r="C14" s="39"/>
      <c r="D14" s="39"/>
      <c r="E14" s="39"/>
      <c r="F14" s="39"/>
      <c r="G14" s="39"/>
      <c r="H14" s="39"/>
      <c r="I14" s="99"/>
      <c r="J14" s="99"/>
      <c r="K14" s="39"/>
      <c r="L14" s="42"/>
    </row>
    <row r="15" spans="1:70" s="1" customFormat="1" ht="14.45" customHeight="1">
      <c r="B15" s="38"/>
      <c r="C15" s="39"/>
      <c r="D15" s="34" t="s">
        <v>32</v>
      </c>
      <c r="E15" s="39"/>
      <c r="F15" s="39"/>
      <c r="G15" s="39"/>
      <c r="H15" s="39"/>
      <c r="I15" s="100" t="s">
        <v>29</v>
      </c>
      <c r="J15" s="101" t="str">
        <f>IF('Rekapitulace zakázky'!AN13="Vyplň údaj","",IF('Rekapitulace zakázky'!AN13="","",'Rekapitulace zakázky'!AN13))</f>
        <v/>
      </c>
      <c r="K15" s="39"/>
      <c r="L15" s="42"/>
    </row>
    <row r="16" spans="1:70" s="1" customFormat="1" ht="18" customHeight="1">
      <c r="B16" s="38"/>
      <c r="C16" s="39"/>
      <c r="D16" s="39"/>
      <c r="E16" s="32" t="str">
        <f>IF('Rekapitulace zakázky'!E14="Vyplň údaj","",IF('Rekapitulace zakázky'!E14="","",'Rekapitulace zakázky'!E14))</f>
        <v/>
      </c>
      <c r="F16" s="39"/>
      <c r="G16" s="39"/>
      <c r="H16" s="39"/>
      <c r="I16" s="100" t="s">
        <v>31</v>
      </c>
      <c r="J16" s="101" t="str">
        <f>IF('Rekapitulace zakázky'!AN14="Vyplň údaj","",IF('Rekapitulace zakázky'!AN14="","",'Rekapitulace zakázky'!AN14))</f>
        <v/>
      </c>
      <c r="K16" s="39"/>
      <c r="L16" s="42"/>
    </row>
    <row r="17" spans="2:12" s="1" customFormat="1" ht="6.95" customHeight="1">
      <c r="B17" s="38"/>
      <c r="C17" s="39"/>
      <c r="D17" s="39"/>
      <c r="E17" s="39"/>
      <c r="F17" s="39"/>
      <c r="G17" s="39"/>
      <c r="H17" s="39"/>
      <c r="I17" s="99"/>
      <c r="J17" s="99"/>
      <c r="K17" s="39"/>
      <c r="L17" s="42"/>
    </row>
    <row r="18" spans="2:12" s="1" customFormat="1" ht="14.45" customHeight="1">
      <c r="B18" s="38"/>
      <c r="C18" s="39"/>
      <c r="D18" s="34" t="s">
        <v>34</v>
      </c>
      <c r="E18" s="39"/>
      <c r="F18" s="39"/>
      <c r="G18" s="39"/>
      <c r="H18" s="39"/>
      <c r="I18" s="100" t="s">
        <v>29</v>
      </c>
      <c r="J18" s="101" t="s">
        <v>5</v>
      </c>
      <c r="K18" s="39"/>
      <c r="L18" s="42"/>
    </row>
    <row r="19" spans="2:12" s="1" customFormat="1" ht="18" customHeight="1">
      <c r="B19" s="38"/>
      <c r="C19" s="39"/>
      <c r="D19" s="39"/>
      <c r="E19" s="32" t="s">
        <v>35</v>
      </c>
      <c r="F19" s="39"/>
      <c r="G19" s="39"/>
      <c r="H19" s="39"/>
      <c r="I19" s="100" t="s">
        <v>31</v>
      </c>
      <c r="J19" s="101" t="s">
        <v>5</v>
      </c>
      <c r="K19" s="39"/>
      <c r="L19" s="42"/>
    </row>
    <row r="20" spans="2:12" s="1" customFormat="1" ht="6.95" customHeight="1">
      <c r="B20" s="38"/>
      <c r="C20" s="39"/>
      <c r="D20" s="39"/>
      <c r="E20" s="39"/>
      <c r="F20" s="39"/>
      <c r="G20" s="39"/>
      <c r="H20" s="39"/>
      <c r="I20" s="99"/>
      <c r="J20" s="99"/>
      <c r="K20" s="39"/>
      <c r="L20" s="42"/>
    </row>
    <row r="21" spans="2:12" s="1" customFormat="1" ht="14.45" customHeight="1">
      <c r="B21" s="38"/>
      <c r="C21" s="39"/>
      <c r="D21" s="34" t="s">
        <v>36</v>
      </c>
      <c r="E21" s="39"/>
      <c r="F21" s="39"/>
      <c r="G21" s="39"/>
      <c r="H21" s="39"/>
      <c r="I21" s="99"/>
      <c r="J21" s="99"/>
      <c r="K21" s="39"/>
      <c r="L21" s="42"/>
    </row>
    <row r="22" spans="2:12" s="6" customFormat="1" ht="16.5" customHeight="1">
      <c r="B22" s="103"/>
      <c r="C22" s="104"/>
      <c r="D22" s="104"/>
      <c r="E22" s="296" t="s">
        <v>5</v>
      </c>
      <c r="F22" s="296"/>
      <c r="G22" s="296"/>
      <c r="H22" s="296"/>
      <c r="I22" s="105"/>
      <c r="J22" s="105"/>
      <c r="K22" s="104"/>
      <c r="L22" s="106"/>
    </row>
    <row r="23" spans="2:12" s="1" customFormat="1" ht="6.95" customHeight="1">
      <c r="B23" s="38"/>
      <c r="C23" s="39"/>
      <c r="D23" s="39"/>
      <c r="E23" s="39"/>
      <c r="F23" s="39"/>
      <c r="G23" s="39"/>
      <c r="H23" s="39"/>
      <c r="I23" s="99"/>
      <c r="J23" s="99"/>
      <c r="K23" s="39"/>
      <c r="L23" s="42"/>
    </row>
    <row r="24" spans="2:12" s="1" customFormat="1" ht="6.95" customHeight="1">
      <c r="B24" s="38"/>
      <c r="C24" s="39"/>
      <c r="D24" s="64"/>
      <c r="E24" s="64"/>
      <c r="F24" s="64"/>
      <c r="G24" s="64"/>
      <c r="H24" s="64"/>
      <c r="I24" s="107"/>
      <c r="J24" s="107"/>
      <c r="K24" s="64"/>
      <c r="L24" s="108"/>
    </row>
    <row r="25" spans="2:12" s="1" customFormat="1">
      <c r="B25" s="38"/>
      <c r="C25" s="39"/>
      <c r="D25" s="39"/>
      <c r="E25" s="34" t="s">
        <v>87</v>
      </c>
      <c r="F25" s="39"/>
      <c r="G25" s="39"/>
      <c r="H25" s="39"/>
      <c r="I25" s="99"/>
      <c r="J25" s="99"/>
      <c r="K25" s="109">
        <f>I54</f>
        <v>0</v>
      </c>
      <c r="L25" s="42"/>
    </row>
    <row r="26" spans="2:12" s="1" customFormat="1">
      <c r="B26" s="38"/>
      <c r="C26" s="39"/>
      <c r="D26" s="39"/>
      <c r="E26" s="34" t="s">
        <v>88</v>
      </c>
      <c r="F26" s="39"/>
      <c r="G26" s="39"/>
      <c r="H26" s="39"/>
      <c r="I26" s="99"/>
      <c r="J26" s="99"/>
      <c r="K26" s="109">
        <f>J54</f>
        <v>0</v>
      </c>
      <c r="L26" s="42"/>
    </row>
    <row r="27" spans="2:12" s="1" customFormat="1" ht="25.35" customHeight="1">
      <c r="B27" s="38"/>
      <c r="C27" s="39"/>
      <c r="D27" s="110" t="s">
        <v>37</v>
      </c>
      <c r="E27" s="39"/>
      <c r="F27" s="39"/>
      <c r="G27" s="39"/>
      <c r="H27" s="39"/>
      <c r="I27" s="99"/>
      <c r="J27" s="99"/>
      <c r="K27" s="111">
        <f>ROUND(K88,2)</f>
        <v>0</v>
      </c>
      <c r="L27" s="42"/>
    </row>
    <row r="28" spans="2:12" s="1" customFormat="1" ht="6.95" customHeight="1">
      <c r="B28" s="38"/>
      <c r="C28" s="39"/>
      <c r="D28" s="64"/>
      <c r="E28" s="64"/>
      <c r="F28" s="64"/>
      <c r="G28" s="64"/>
      <c r="H28" s="64"/>
      <c r="I28" s="107"/>
      <c r="J28" s="107"/>
      <c r="K28" s="64"/>
      <c r="L28" s="108"/>
    </row>
    <row r="29" spans="2:12" s="1" customFormat="1" ht="14.45" customHeight="1">
      <c r="B29" s="38"/>
      <c r="C29" s="39"/>
      <c r="D29" s="39"/>
      <c r="E29" s="39"/>
      <c r="F29" s="43" t="s">
        <v>39</v>
      </c>
      <c r="G29" s="39"/>
      <c r="H29" s="39"/>
      <c r="I29" s="112" t="s">
        <v>38</v>
      </c>
      <c r="J29" s="99"/>
      <c r="K29" s="43" t="s">
        <v>40</v>
      </c>
      <c r="L29" s="42"/>
    </row>
    <row r="30" spans="2:12" s="1" customFormat="1" ht="14.45" customHeight="1">
      <c r="B30" s="38"/>
      <c r="C30" s="39"/>
      <c r="D30" s="46" t="s">
        <v>41</v>
      </c>
      <c r="E30" s="46" t="s">
        <v>42</v>
      </c>
      <c r="F30" s="113">
        <f>ROUND(SUM(BE88:BE246), 2)</f>
        <v>0</v>
      </c>
      <c r="G30" s="39"/>
      <c r="H30" s="39"/>
      <c r="I30" s="114">
        <v>0.21</v>
      </c>
      <c r="J30" s="99"/>
      <c r="K30" s="113">
        <f>ROUND(ROUND((SUM(BE88:BE246)), 2)*I30, 2)</f>
        <v>0</v>
      </c>
      <c r="L30" s="42"/>
    </row>
    <row r="31" spans="2:12" s="1" customFormat="1" ht="14.45" customHeight="1">
      <c r="B31" s="38"/>
      <c r="C31" s="39"/>
      <c r="D31" s="39"/>
      <c r="E31" s="46" t="s">
        <v>43</v>
      </c>
      <c r="F31" s="113">
        <f>ROUND(SUM(BF88:BF246), 2)</f>
        <v>0</v>
      </c>
      <c r="G31" s="39"/>
      <c r="H31" s="39"/>
      <c r="I31" s="114">
        <v>0.15</v>
      </c>
      <c r="J31" s="99"/>
      <c r="K31" s="113">
        <f>ROUND(ROUND((SUM(BF88:BF246)), 2)*I31, 2)</f>
        <v>0</v>
      </c>
      <c r="L31" s="42"/>
    </row>
    <row r="32" spans="2:12" s="1" customFormat="1" ht="14.45" hidden="1" customHeight="1">
      <c r="B32" s="38"/>
      <c r="C32" s="39"/>
      <c r="D32" s="39"/>
      <c r="E32" s="46" t="s">
        <v>44</v>
      </c>
      <c r="F32" s="113">
        <f>ROUND(SUM(BG88:BG246), 2)</f>
        <v>0</v>
      </c>
      <c r="G32" s="39"/>
      <c r="H32" s="39"/>
      <c r="I32" s="114">
        <v>0.21</v>
      </c>
      <c r="J32" s="99"/>
      <c r="K32" s="113">
        <v>0</v>
      </c>
      <c r="L32" s="42"/>
    </row>
    <row r="33" spans="2:12" s="1" customFormat="1" ht="14.45" hidden="1" customHeight="1">
      <c r="B33" s="38"/>
      <c r="C33" s="39"/>
      <c r="D33" s="39"/>
      <c r="E33" s="46" t="s">
        <v>45</v>
      </c>
      <c r="F33" s="113">
        <f>ROUND(SUM(BH88:BH246), 2)</f>
        <v>0</v>
      </c>
      <c r="G33" s="39"/>
      <c r="H33" s="39"/>
      <c r="I33" s="114">
        <v>0.15</v>
      </c>
      <c r="J33" s="99"/>
      <c r="K33" s="113">
        <v>0</v>
      </c>
      <c r="L33" s="42"/>
    </row>
    <row r="34" spans="2:12" s="1" customFormat="1" ht="14.45" hidden="1" customHeight="1">
      <c r="B34" s="38"/>
      <c r="C34" s="39"/>
      <c r="D34" s="39"/>
      <c r="E34" s="46" t="s">
        <v>46</v>
      </c>
      <c r="F34" s="113">
        <f>ROUND(SUM(BI88:BI246), 2)</f>
        <v>0</v>
      </c>
      <c r="G34" s="39"/>
      <c r="H34" s="39"/>
      <c r="I34" s="114">
        <v>0</v>
      </c>
      <c r="J34" s="99"/>
      <c r="K34" s="113">
        <v>0</v>
      </c>
      <c r="L34" s="42"/>
    </row>
    <row r="35" spans="2:12" s="1" customFormat="1" ht="6.95" customHeight="1">
      <c r="B35" s="38"/>
      <c r="C35" s="39"/>
      <c r="D35" s="39"/>
      <c r="E35" s="39"/>
      <c r="F35" s="39"/>
      <c r="G35" s="39"/>
      <c r="H35" s="39"/>
      <c r="I35" s="99"/>
      <c r="J35" s="99"/>
      <c r="K35" s="39"/>
      <c r="L35" s="42"/>
    </row>
    <row r="36" spans="2:12" s="1" customFormat="1" ht="25.35" customHeight="1">
      <c r="B36" s="38"/>
      <c r="C36" s="115"/>
      <c r="D36" s="116" t="s">
        <v>47</v>
      </c>
      <c r="E36" s="67"/>
      <c r="F36" s="67"/>
      <c r="G36" s="117" t="s">
        <v>48</v>
      </c>
      <c r="H36" s="118" t="s">
        <v>49</v>
      </c>
      <c r="I36" s="119"/>
      <c r="J36" s="119"/>
      <c r="K36" s="120">
        <f>SUM(K27:K34)</f>
        <v>0</v>
      </c>
      <c r="L36" s="121"/>
    </row>
    <row r="37" spans="2:12" s="1" customFormat="1" ht="14.45" customHeight="1">
      <c r="B37" s="53"/>
      <c r="C37" s="54"/>
      <c r="D37" s="54"/>
      <c r="E37" s="54"/>
      <c r="F37" s="54"/>
      <c r="G37" s="54"/>
      <c r="H37" s="54"/>
      <c r="I37" s="122"/>
      <c r="J37" s="122"/>
      <c r="K37" s="54"/>
      <c r="L37" s="55"/>
    </row>
    <row r="41" spans="2:12" s="1" customFormat="1" ht="6.95" customHeight="1">
      <c r="B41" s="56"/>
      <c r="C41" s="57"/>
      <c r="D41" s="57"/>
      <c r="E41" s="57"/>
      <c r="F41" s="57"/>
      <c r="G41" s="57"/>
      <c r="H41" s="57"/>
      <c r="I41" s="123"/>
      <c r="J41" s="123"/>
      <c r="K41" s="57"/>
      <c r="L41" s="124"/>
    </row>
    <row r="42" spans="2:12" s="1" customFormat="1" ht="36.950000000000003" customHeight="1">
      <c r="B42" s="38"/>
      <c r="C42" s="27" t="s">
        <v>89</v>
      </c>
      <c r="D42" s="39"/>
      <c r="E42" s="39"/>
      <c r="F42" s="39"/>
      <c r="G42" s="39"/>
      <c r="H42" s="39"/>
      <c r="I42" s="99"/>
      <c r="J42" s="99"/>
      <c r="K42" s="39"/>
      <c r="L42" s="42"/>
    </row>
    <row r="43" spans="2:12" s="1" customFormat="1" ht="6.95" customHeight="1">
      <c r="B43" s="38"/>
      <c r="C43" s="39"/>
      <c r="D43" s="39"/>
      <c r="E43" s="39"/>
      <c r="F43" s="39"/>
      <c r="G43" s="39"/>
      <c r="H43" s="39"/>
      <c r="I43" s="99"/>
      <c r="J43" s="99"/>
      <c r="K43" s="39"/>
      <c r="L43" s="42"/>
    </row>
    <row r="44" spans="2:12" s="1" customFormat="1" ht="14.45" customHeight="1">
      <c r="B44" s="38"/>
      <c r="C44" s="34" t="s">
        <v>20</v>
      </c>
      <c r="D44" s="39"/>
      <c r="E44" s="39"/>
      <c r="F44" s="39"/>
      <c r="G44" s="39"/>
      <c r="H44" s="39"/>
      <c r="I44" s="99"/>
      <c r="J44" s="99"/>
      <c r="K44" s="39"/>
      <c r="L44" s="42"/>
    </row>
    <row r="45" spans="2:12" s="1" customFormat="1" ht="17.25" customHeight="1">
      <c r="B45" s="38"/>
      <c r="C45" s="39"/>
      <c r="D45" s="39"/>
      <c r="E45" s="326" t="str">
        <f>E7</f>
        <v>Kolín, Ul. Nad Zastávkou - rekonstrukce kanalizace</v>
      </c>
      <c r="F45" s="327"/>
      <c r="G45" s="327"/>
      <c r="H45" s="327"/>
      <c r="I45" s="99"/>
      <c r="J45" s="99"/>
      <c r="K45" s="39"/>
      <c r="L45" s="42"/>
    </row>
    <row r="46" spans="2:12" s="1" customFormat="1" ht="6.95" customHeight="1">
      <c r="B46" s="38"/>
      <c r="C46" s="39"/>
      <c r="D46" s="39"/>
      <c r="E46" s="39"/>
      <c r="F46" s="39"/>
      <c r="G46" s="39"/>
      <c r="H46" s="39"/>
      <c r="I46" s="99"/>
      <c r="J46" s="99"/>
      <c r="K46" s="39"/>
      <c r="L46" s="42"/>
    </row>
    <row r="47" spans="2:12" s="1" customFormat="1" ht="18" customHeight="1">
      <c r="B47" s="38"/>
      <c r="C47" s="34" t="s">
        <v>24</v>
      </c>
      <c r="D47" s="39"/>
      <c r="E47" s="39"/>
      <c r="F47" s="32" t="str">
        <f>F10</f>
        <v>Kolín</v>
      </c>
      <c r="G47" s="39"/>
      <c r="H47" s="39"/>
      <c r="I47" s="100" t="s">
        <v>26</v>
      </c>
      <c r="J47" s="102" t="str">
        <f>IF(J10="","",J10)</f>
        <v>22. 2. 2018</v>
      </c>
      <c r="K47" s="39"/>
      <c r="L47" s="42"/>
    </row>
    <row r="48" spans="2:12" s="1" customFormat="1" ht="6.95" customHeight="1">
      <c r="B48" s="38"/>
      <c r="C48" s="39"/>
      <c r="D48" s="39"/>
      <c r="E48" s="39"/>
      <c r="F48" s="39"/>
      <c r="G48" s="39"/>
      <c r="H48" s="39"/>
      <c r="I48" s="99"/>
      <c r="J48" s="99"/>
      <c r="K48" s="39"/>
      <c r="L48" s="42"/>
    </row>
    <row r="49" spans="2:47" s="1" customFormat="1">
      <c r="B49" s="38"/>
      <c r="C49" s="34" t="s">
        <v>28</v>
      </c>
      <c r="D49" s="39"/>
      <c r="E49" s="39"/>
      <c r="F49" s="32" t="str">
        <f>E13</f>
        <v xml:space="preserve">Město Kolín </v>
      </c>
      <c r="G49" s="39"/>
      <c r="H49" s="39"/>
      <c r="I49" s="100" t="s">
        <v>34</v>
      </c>
      <c r="J49" s="328" t="str">
        <f>E19</f>
        <v xml:space="preserve">Aquion, s.r.o. </v>
      </c>
      <c r="K49" s="39"/>
      <c r="L49" s="42"/>
    </row>
    <row r="50" spans="2:47" s="1" customFormat="1" ht="14.45" customHeight="1">
      <c r="B50" s="38"/>
      <c r="C50" s="34" t="s">
        <v>32</v>
      </c>
      <c r="D50" s="39"/>
      <c r="E50" s="39"/>
      <c r="F50" s="32" t="str">
        <f>IF(E16="","",E16)</f>
        <v/>
      </c>
      <c r="G50" s="39"/>
      <c r="H50" s="39"/>
      <c r="I50" s="99"/>
      <c r="J50" s="329"/>
      <c r="K50" s="39"/>
      <c r="L50" s="42"/>
    </row>
    <row r="51" spans="2:47" s="1" customFormat="1" ht="10.35" customHeight="1">
      <c r="B51" s="38"/>
      <c r="C51" s="39"/>
      <c r="D51" s="39"/>
      <c r="E51" s="39"/>
      <c r="F51" s="39"/>
      <c r="G51" s="39"/>
      <c r="H51" s="39"/>
      <c r="I51" s="99"/>
      <c r="J51" s="99"/>
      <c r="K51" s="39"/>
      <c r="L51" s="42"/>
    </row>
    <row r="52" spans="2:47" s="1" customFormat="1" ht="29.25" customHeight="1">
      <c r="B52" s="38"/>
      <c r="C52" s="125" t="s">
        <v>90</v>
      </c>
      <c r="D52" s="115"/>
      <c r="E52" s="115"/>
      <c r="F52" s="115"/>
      <c r="G52" s="115"/>
      <c r="H52" s="115"/>
      <c r="I52" s="126" t="s">
        <v>91</v>
      </c>
      <c r="J52" s="126" t="s">
        <v>92</v>
      </c>
      <c r="K52" s="127" t="s">
        <v>93</v>
      </c>
      <c r="L52" s="128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99"/>
      <c r="J53" s="99"/>
      <c r="K53" s="39"/>
      <c r="L53" s="42"/>
    </row>
    <row r="54" spans="2:47" s="1" customFormat="1" ht="29.25" customHeight="1">
      <c r="B54" s="38"/>
      <c r="C54" s="129" t="s">
        <v>94</v>
      </c>
      <c r="D54" s="39"/>
      <c r="E54" s="39"/>
      <c r="F54" s="39"/>
      <c r="G54" s="39"/>
      <c r="H54" s="39"/>
      <c r="I54" s="130">
        <f t="shared" ref="I54:J56" si="0">Q88</f>
        <v>0</v>
      </c>
      <c r="J54" s="130">
        <f t="shared" si="0"/>
        <v>0</v>
      </c>
      <c r="K54" s="111">
        <f>K88</f>
        <v>0</v>
      </c>
      <c r="L54" s="42"/>
      <c r="AU54" s="21" t="s">
        <v>95</v>
      </c>
    </row>
    <row r="55" spans="2:47" s="7" customFormat="1" ht="24.95" customHeight="1">
      <c r="B55" s="131"/>
      <c r="C55" s="132"/>
      <c r="D55" s="133" t="s">
        <v>96</v>
      </c>
      <c r="E55" s="134"/>
      <c r="F55" s="134"/>
      <c r="G55" s="134"/>
      <c r="H55" s="134"/>
      <c r="I55" s="135">
        <f t="shared" si="0"/>
        <v>0</v>
      </c>
      <c r="J55" s="135">
        <f t="shared" si="0"/>
        <v>0</v>
      </c>
      <c r="K55" s="136">
        <f>K89</f>
        <v>0</v>
      </c>
      <c r="L55" s="137"/>
    </row>
    <row r="56" spans="2:47" s="8" customFormat="1" ht="19.899999999999999" customHeight="1">
      <c r="B56" s="138"/>
      <c r="C56" s="139"/>
      <c r="D56" s="140" t="s">
        <v>97</v>
      </c>
      <c r="E56" s="141"/>
      <c r="F56" s="141"/>
      <c r="G56" s="141"/>
      <c r="H56" s="141"/>
      <c r="I56" s="142">
        <f t="shared" si="0"/>
        <v>0</v>
      </c>
      <c r="J56" s="142">
        <f t="shared" si="0"/>
        <v>0</v>
      </c>
      <c r="K56" s="143">
        <f>K90</f>
        <v>0</v>
      </c>
      <c r="L56" s="144"/>
    </row>
    <row r="57" spans="2:47" s="8" customFormat="1" ht="19.899999999999999" customHeight="1">
      <c r="B57" s="138"/>
      <c r="C57" s="139"/>
      <c r="D57" s="140" t="s">
        <v>98</v>
      </c>
      <c r="E57" s="141"/>
      <c r="F57" s="141"/>
      <c r="G57" s="141"/>
      <c r="H57" s="141"/>
      <c r="I57" s="142">
        <f>Q124</f>
        <v>0</v>
      </c>
      <c r="J57" s="142">
        <f>R124</f>
        <v>0</v>
      </c>
      <c r="K57" s="143">
        <f>K124</f>
        <v>0</v>
      </c>
      <c r="L57" s="144"/>
    </row>
    <row r="58" spans="2:47" s="8" customFormat="1" ht="19.899999999999999" customHeight="1">
      <c r="B58" s="138"/>
      <c r="C58" s="139"/>
      <c r="D58" s="140" t="s">
        <v>99</v>
      </c>
      <c r="E58" s="141"/>
      <c r="F58" s="141"/>
      <c r="G58" s="141"/>
      <c r="H58" s="141"/>
      <c r="I58" s="142">
        <f>Q127</f>
        <v>0</v>
      </c>
      <c r="J58" s="142">
        <f>R127</f>
        <v>0</v>
      </c>
      <c r="K58" s="143">
        <f>K127</f>
        <v>0</v>
      </c>
      <c r="L58" s="144"/>
    </row>
    <row r="59" spans="2:47" s="8" customFormat="1" ht="19.899999999999999" customHeight="1">
      <c r="B59" s="138"/>
      <c r="C59" s="139"/>
      <c r="D59" s="140" t="s">
        <v>100</v>
      </c>
      <c r="E59" s="141"/>
      <c r="F59" s="141"/>
      <c r="G59" s="141"/>
      <c r="H59" s="141"/>
      <c r="I59" s="142">
        <f>Q131</f>
        <v>0</v>
      </c>
      <c r="J59" s="142">
        <f>R131</f>
        <v>0</v>
      </c>
      <c r="K59" s="143">
        <f>K131</f>
        <v>0</v>
      </c>
      <c r="L59" s="144"/>
    </row>
    <row r="60" spans="2:47" s="8" customFormat="1" ht="19.899999999999999" customHeight="1">
      <c r="B60" s="138"/>
      <c r="C60" s="139"/>
      <c r="D60" s="140" t="s">
        <v>101</v>
      </c>
      <c r="E60" s="141"/>
      <c r="F60" s="141"/>
      <c r="G60" s="141"/>
      <c r="H60" s="141"/>
      <c r="I60" s="142">
        <f>Q136</f>
        <v>0</v>
      </c>
      <c r="J60" s="142">
        <f>R136</f>
        <v>0</v>
      </c>
      <c r="K60" s="143">
        <f>K136</f>
        <v>0</v>
      </c>
      <c r="L60" s="144"/>
    </row>
    <row r="61" spans="2:47" s="8" customFormat="1" ht="19.899999999999999" customHeight="1">
      <c r="B61" s="138"/>
      <c r="C61" s="139"/>
      <c r="D61" s="140" t="s">
        <v>102</v>
      </c>
      <c r="E61" s="141"/>
      <c r="F61" s="141"/>
      <c r="G61" s="141"/>
      <c r="H61" s="141"/>
      <c r="I61" s="142">
        <f>Q144</f>
        <v>0</v>
      </c>
      <c r="J61" s="142">
        <f>R144</f>
        <v>0</v>
      </c>
      <c r="K61" s="143">
        <f>K144</f>
        <v>0</v>
      </c>
      <c r="L61" s="144"/>
    </row>
    <row r="62" spans="2:47" s="8" customFormat="1" ht="19.899999999999999" customHeight="1">
      <c r="B62" s="138"/>
      <c r="C62" s="139"/>
      <c r="D62" s="140" t="s">
        <v>103</v>
      </c>
      <c r="E62" s="141"/>
      <c r="F62" s="141"/>
      <c r="G62" s="141"/>
      <c r="H62" s="141"/>
      <c r="I62" s="142">
        <f>Q213</f>
        <v>0</v>
      </c>
      <c r="J62" s="142">
        <f>R213</f>
        <v>0</v>
      </c>
      <c r="K62" s="143">
        <f>K213</f>
        <v>0</v>
      </c>
      <c r="L62" s="144"/>
    </row>
    <row r="63" spans="2:47" s="8" customFormat="1" ht="19.899999999999999" customHeight="1">
      <c r="B63" s="138"/>
      <c r="C63" s="139"/>
      <c r="D63" s="140" t="s">
        <v>104</v>
      </c>
      <c r="E63" s="141"/>
      <c r="F63" s="141"/>
      <c r="G63" s="141"/>
      <c r="H63" s="141"/>
      <c r="I63" s="142">
        <f>Q220</f>
        <v>0</v>
      </c>
      <c r="J63" s="142">
        <f>R220</f>
        <v>0</v>
      </c>
      <c r="K63" s="143">
        <f>K220</f>
        <v>0</v>
      </c>
      <c r="L63" s="144"/>
    </row>
    <row r="64" spans="2:47" s="8" customFormat="1" ht="19.899999999999999" customHeight="1">
      <c r="B64" s="138"/>
      <c r="C64" s="139"/>
      <c r="D64" s="140" t="s">
        <v>105</v>
      </c>
      <c r="E64" s="141"/>
      <c r="F64" s="141"/>
      <c r="G64" s="141"/>
      <c r="H64" s="141"/>
      <c r="I64" s="142">
        <f>Q226</f>
        <v>0</v>
      </c>
      <c r="J64" s="142">
        <f>R226</f>
        <v>0</v>
      </c>
      <c r="K64" s="143">
        <f>K226</f>
        <v>0</v>
      </c>
      <c r="L64" s="144"/>
    </row>
    <row r="65" spans="2:13" s="7" customFormat="1" ht="24.95" customHeight="1">
      <c r="B65" s="131"/>
      <c r="C65" s="132"/>
      <c r="D65" s="133" t="s">
        <v>106</v>
      </c>
      <c r="E65" s="134"/>
      <c r="F65" s="134"/>
      <c r="G65" s="134"/>
      <c r="H65" s="134"/>
      <c r="I65" s="135">
        <f>Q227</f>
        <v>0</v>
      </c>
      <c r="J65" s="135">
        <f>R227</f>
        <v>0</v>
      </c>
      <c r="K65" s="136">
        <f>K227</f>
        <v>0</v>
      </c>
      <c r="L65" s="137"/>
    </row>
    <row r="66" spans="2:13" s="7" customFormat="1" ht="24.95" customHeight="1">
      <c r="B66" s="131"/>
      <c r="C66" s="132"/>
      <c r="D66" s="133" t="s">
        <v>107</v>
      </c>
      <c r="E66" s="134"/>
      <c r="F66" s="134"/>
      <c r="G66" s="134"/>
      <c r="H66" s="134"/>
      <c r="I66" s="135">
        <f>Q229</f>
        <v>0</v>
      </c>
      <c r="J66" s="135">
        <f>R229</f>
        <v>0</v>
      </c>
      <c r="K66" s="136">
        <f>K229</f>
        <v>0</v>
      </c>
      <c r="L66" s="137"/>
    </row>
    <row r="67" spans="2:13" s="8" customFormat="1" ht="19.899999999999999" customHeight="1">
      <c r="B67" s="138"/>
      <c r="C67" s="139"/>
      <c r="D67" s="140" t="s">
        <v>108</v>
      </c>
      <c r="E67" s="141"/>
      <c r="F67" s="141"/>
      <c r="G67" s="141"/>
      <c r="H67" s="141"/>
      <c r="I67" s="142">
        <f>Q230</f>
        <v>0</v>
      </c>
      <c r="J67" s="142">
        <f>R230</f>
        <v>0</v>
      </c>
      <c r="K67" s="143">
        <f>K230</f>
        <v>0</v>
      </c>
      <c r="L67" s="144"/>
    </row>
    <row r="68" spans="2:13" s="8" customFormat="1" ht="19.899999999999999" customHeight="1">
      <c r="B68" s="138"/>
      <c r="C68" s="139"/>
      <c r="D68" s="140" t="s">
        <v>109</v>
      </c>
      <c r="E68" s="141"/>
      <c r="F68" s="141"/>
      <c r="G68" s="141"/>
      <c r="H68" s="141"/>
      <c r="I68" s="142">
        <f>Q238</f>
        <v>0</v>
      </c>
      <c r="J68" s="142">
        <f>R238</f>
        <v>0</v>
      </c>
      <c r="K68" s="143">
        <f>K238</f>
        <v>0</v>
      </c>
      <c r="L68" s="144"/>
    </row>
    <row r="69" spans="2:13" s="8" customFormat="1" ht="19.899999999999999" customHeight="1">
      <c r="B69" s="138"/>
      <c r="C69" s="139"/>
      <c r="D69" s="140" t="s">
        <v>110</v>
      </c>
      <c r="E69" s="141"/>
      <c r="F69" s="141"/>
      <c r="G69" s="141"/>
      <c r="H69" s="141"/>
      <c r="I69" s="142">
        <f>Q241</f>
        <v>0</v>
      </c>
      <c r="J69" s="142">
        <f>R241</f>
        <v>0</v>
      </c>
      <c r="K69" s="143">
        <f>K241</f>
        <v>0</v>
      </c>
      <c r="L69" s="144"/>
    </row>
    <row r="70" spans="2:13" s="8" customFormat="1" ht="19.899999999999999" customHeight="1">
      <c r="B70" s="138"/>
      <c r="C70" s="139"/>
      <c r="D70" s="140" t="s">
        <v>111</v>
      </c>
      <c r="E70" s="141"/>
      <c r="F70" s="141"/>
      <c r="G70" s="141"/>
      <c r="H70" s="141"/>
      <c r="I70" s="142">
        <f>Q244</f>
        <v>0</v>
      </c>
      <c r="J70" s="142">
        <f>R244</f>
        <v>0</v>
      </c>
      <c r="K70" s="143">
        <f>K244</f>
        <v>0</v>
      </c>
      <c r="L70" s="144"/>
    </row>
    <row r="71" spans="2:13" s="1" customFormat="1" ht="21.75" customHeight="1">
      <c r="B71" s="38"/>
      <c r="C71" s="39"/>
      <c r="D71" s="39"/>
      <c r="E71" s="39"/>
      <c r="F71" s="39"/>
      <c r="G71" s="39"/>
      <c r="H71" s="39"/>
      <c r="I71" s="99"/>
      <c r="J71" s="99"/>
      <c r="K71" s="39"/>
      <c r="L71" s="42"/>
    </row>
    <row r="72" spans="2:13" s="1" customFormat="1" ht="6.95" customHeight="1">
      <c r="B72" s="53"/>
      <c r="C72" s="54"/>
      <c r="D72" s="54"/>
      <c r="E72" s="54"/>
      <c r="F72" s="54"/>
      <c r="G72" s="54"/>
      <c r="H72" s="54"/>
      <c r="I72" s="122"/>
      <c r="J72" s="122"/>
      <c r="K72" s="54"/>
      <c r="L72" s="55"/>
    </row>
    <row r="76" spans="2:13" s="1" customFormat="1" ht="6.95" customHeight="1">
      <c r="B76" s="56"/>
      <c r="C76" s="57"/>
      <c r="D76" s="57"/>
      <c r="E76" s="57"/>
      <c r="F76" s="57"/>
      <c r="G76" s="57"/>
      <c r="H76" s="57"/>
      <c r="I76" s="123"/>
      <c r="J76" s="123"/>
      <c r="K76" s="57"/>
      <c r="L76" s="57"/>
      <c r="M76" s="38"/>
    </row>
    <row r="77" spans="2:13" s="1" customFormat="1" ht="36.950000000000003" customHeight="1">
      <c r="B77" s="38"/>
      <c r="C77" s="58" t="s">
        <v>112</v>
      </c>
      <c r="M77" s="38"/>
    </row>
    <row r="78" spans="2:13" s="1" customFormat="1" ht="6.95" customHeight="1">
      <c r="B78" s="38"/>
      <c r="M78" s="38"/>
    </row>
    <row r="79" spans="2:13" s="1" customFormat="1" ht="14.45" customHeight="1">
      <c r="B79" s="38"/>
      <c r="C79" s="60" t="s">
        <v>20</v>
      </c>
      <c r="M79" s="38"/>
    </row>
    <row r="80" spans="2:13" s="1" customFormat="1" ht="17.25" customHeight="1">
      <c r="B80" s="38"/>
      <c r="E80" s="307" t="str">
        <f>E7</f>
        <v>Kolín, Ul. Nad Zastávkou - rekonstrukce kanalizace</v>
      </c>
      <c r="F80" s="330"/>
      <c r="G80" s="330"/>
      <c r="H80" s="330"/>
      <c r="M80" s="38"/>
    </row>
    <row r="81" spans="2:65" s="1" customFormat="1" ht="6.95" customHeight="1">
      <c r="B81" s="38"/>
      <c r="M81" s="38"/>
    </row>
    <row r="82" spans="2:65" s="1" customFormat="1" ht="18" customHeight="1">
      <c r="B82" s="38"/>
      <c r="C82" s="60" t="s">
        <v>24</v>
      </c>
      <c r="F82" s="145" t="str">
        <f>F10</f>
        <v>Kolín</v>
      </c>
      <c r="I82" s="146" t="s">
        <v>26</v>
      </c>
      <c r="J82" s="147" t="str">
        <f>IF(J10="","",J10)</f>
        <v>22. 2. 2018</v>
      </c>
      <c r="M82" s="38"/>
    </row>
    <row r="83" spans="2:65" s="1" customFormat="1" ht="6.95" customHeight="1">
      <c r="B83" s="38"/>
      <c r="M83" s="38"/>
    </row>
    <row r="84" spans="2:65" s="1" customFormat="1">
      <c r="B84" s="38"/>
      <c r="C84" s="60" t="s">
        <v>28</v>
      </c>
      <c r="F84" s="145" t="str">
        <f>E13</f>
        <v xml:space="preserve">Město Kolín </v>
      </c>
      <c r="I84" s="146" t="s">
        <v>34</v>
      </c>
      <c r="J84" s="148" t="str">
        <f>E19</f>
        <v xml:space="preserve">Aquion, s.r.o. </v>
      </c>
      <c r="M84" s="38"/>
    </row>
    <row r="85" spans="2:65" s="1" customFormat="1" ht="14.45" customHeight="1">
      <c r="B85" s="38"/>
      <c r="C85" s="60" t="s">
        <v>32</v>
      </c>
      <c r="F85" s="145" t="str">
        <f>IF(E16="","",E16)</f>
        <v/>
      </c>
      <c r="M85" s="38"/>
    </row>
    <row r="86" spans="2:65" s="1" customFormat="1" ht="10.35" customHeight="1">
      <c r="B86" s="38"/>
      <c r="M86" s="38"/>
    </row>
    <row r="87" spans="2:65" s="9" customFormat="1" ht="29.25" customHeight="1">
      <c r="B87" s="149"/>
      <c r="C87" s="150" t="s">
        <v>113</v>
      </c>
      <c r="D87" s="151" t="s">
        <v>56</v>
      </c>
      <c r="E87" s="151" t="s">
        <v>52</v>
      </c>
      <c r="F87" s="151" t="s">
        <v>114</v>
      </c>
      <c r="G87" s="151" t="s">
        <v>115</v>
      </c>
      <c r="H87" s="151" t="s">
        <v>116</v>
      </c>
      <c r="I87" s="152" t="s">
        <v>117</v>
      </c>
      <c r="J87" s="152" t="s">
        <v>118</v>
      </c>
      <c r="K87" s="151" t="s">
        <v>93</v>
      </c>
      <c r="L87" s="153" t="s">
        <v>119</v>
      </c>
      <c r="M87" s="149"/>
      <c r="N87" s="69" t="s">
        <v>120</v>
      </c>
      <c r="O87" s="70" t="s">
        <v>41</v>
      </c>
      <c r="P87" s="70" t="s">
        <v>121</v>
      </c>
      <c r="Q87" s="70" t="s">
        <v>122</v>
      </c>
      <c r="R87" s="70" t="s">
        <v>123</v>
      </c>
      <c r="S87" s="70" t="s">
        <v>124</v>
      </c>
      <c r="T87" s="70" t="s">
        <v>125</v>
      </c>
      <c r="U87" s="70" t="s">
        <v>126</v>
      </c>
      <c r="V87" s="70" t="s">
        <v>127</v>
      </c>
      <c r="W87" s="70" t="s">
        <v>128</v>
      </c>
      <c r="X87" s="71" t="s">
        <v>129</v>
      </c>
    </row>
    <row r="88" spans="2:65" s="1" customFormat="1" ht="29.25" customHeight="1">
      <c r="B88" s="38"/>
      <c r="C88" s="73" t="s">
        <v>94</v>
      </c>
      <c r="K88" s="154">
        <f>BK88</f>
        <v>0</v>
      </c>
      <c r="M88" s="38"/>
      <c r="N88" s="72"/>
      <c r="O88" s="64"/>
      <c r="P88" s="64"/>
      <c r="Q88" s="155">
        <f>Q89+Q227+Q229</f>
        <v>0</v>
      </c>
      <c r="R88" s="155">
        <f>R89+R227+R229</f>
        <v>0</v>
      </c>
      <c r="S88" s="64"/>
      <c r="T88" s="156">
        <f>T89+T227+T229</f>
        <v>0</v>
      </c>
      <c r="U88" s="64"/>
      <c r="V88" s="156">
        <f>V89+V227+V229</f>
        <v>245.78755208000001</v>
      </c>
      <c r="W88" s="64"/>
      <c r="X88" s="157">
        <f>X89+X227+X229</f>
        <v>149.54717000000002</v>
      </c>
      <c r="AT88" s="21" t="s">
        <v>72</v>
      </c>
      <c r="AU88" s="21" t="s">
        <v>95</v>
      </c>
      <c r="BK88" s="158">
        <f>BK89+BK227+BK229</f>
        <v>0</v>
      </c>
    </row>
    <row r="89" spans="2:65" s="10" customFormat="1" ht="37.35" customHeight="1">
      <c r="B89" s="159"/>
      <c r="D89" s="160" t="s">
        <v>72</v>
      </c>
      <c r="E89" s="161" t="s">
        <v>130</v>
      </c>
      <c r="F89" s="161" t="s">
        <v>131</v>
      </c>
      <c r="I89" s="162"/>
      <c r="J89" s="162"/>
      <c r="K89" s="163">
        <f>BK89</f>
        <v>0</v>
      </c>
      <c r="M89" s="159"/>
      <c r="N89" s="164"/>
      <c r="O89" s="165"/>
      <c r="P89" s="165"/>
      <c r="Q89" s="166">
        <f>Q90+Q124+Q127+Q131+Q136+Q144+Q213+Q220+Q226</f>
        <v>0</v>
      </c>
      <c r="R89" s="166">
        <f>R90+R124+R127+R131+R136+R144+R213+R220+R226</f>
        <v>0</v>
      </c>
      <c r="S89" s="165"/>
      <c r="T89" s="167">
        <f>T90+T124+T127+T131+T136+T144+T213+T220+T226</f>
        <v>0</v>
      </c>
      <c r="U89" s="165"/>
      <c r="V89" s="167">
        <f>V90+V124+V127+V131+V136+V144+V213+V220+V226</f>
        <v>245.78755208000001</v>
      </c>
      <c r="W89" s="165"/>
      <c r="X89" s="168">
        <f>X90+X124+X127+X131+X136+X144+X213+X220+X226</f>
        <v>149.54717000000002</v>
      </c>
      <c r="AR89" s="160" t="s">
        <v>78</v>
      </c>
      <c r="AT89" s="169" t="s">
        <v>72</v>
      </c>
      <c r="AU89" s="169" t="s">
        <v>73</v>
      </c>
      <c r="AY89" s="160" t="s">
        <v>132</v>
      </c>
      <c r="BK89" s="170">
        <f>BK90+BK124+BK127+BK131+BK136+BK144+BK213+BK220+BK226</f>
        <v>0</v>
      </c>
    </row>
    <row r="90" spans="2:65" s="10" customFormat="1" ht="19.899999999999999" customHeight="1">
      <c r="B90" s="159"/>
      <c r="D90" s="160" t="s">
        <v>72</v>
      </c>
      <c r="E90" s="171" t="s">
        <v>78</v>
      </c>
      <c r="F90" s="171" t="s">
        <v>133</v>
      </c>
      <c r="I90" s="162"/>
      <c r="J90" s="162"/>
      <c r="K90" s="172">
        <f>BK90</f>
        <v>0</v>
      </c>
      <c r="M90" s="159"/>
      <c r="N90" s="164"/>
      <c r="O90" s="165"/>
      <c r="P90" s="165"/>
      <c r="Q90" s="166">
        <f>SUM(Q91:Q123)</f>
        <v>0</v>
      </c>
      <c r="R90" s="166">
        <f>SUM(R91:R123)</f>
        <v>0</v>
      </c>
      <c r="S90" s="165"/>
      <c r="T90" s="167">
        <f>SUM(T91:T123)</f>
        <v>0</v>
      </c>
      <c r="U90" s="165"/>
      <c r="V90" s="167">
        <f>SUM(V91:V123)</f>
        <v>174.1796148</v>
      </c>
      <c r="W90" s="165"/>
      <c r="X90" s="168">
        <f>SUM(X91:X123)</f>
        <v>135.56957000000003</v>
      </c>
      <c r="AR90" s="160" t="s">
        <v>78</v>
      </c>
      <c r="AT90" s="169" t="s">
        <v>72</v>
      </c>
      <c r="AU90" s="169" t="s">
        <v>78</v>
      </c>
      <c r="AY90" s="160" t="s">
        <v>132</v>
      </c>
      <c r="BK90" s="170">
        <f>SUM(BK91:BK123)</f>
        <v>0</v>
      </c>
    </row>
    <row r="91" spans="2:65" s="1" customFormat="1" ht="51" customHeight="1">
      <c r="B91" s="173"/>
      <c r="C91" s="174" t="s">
        <v>78</v>
      </c>
      <c r="D91" s="174" t="s">
        <v>134</v>
      </c>
      <c r="E91" s="175" t="s">
        <v>135</v>
      </c>
      <c r="F91" s="176" t="s">
        <v>136</v>
      </c>
      <c r="G91" s="177" t="s">
        <v>137</v>
      </c>
      <c r="H91" s="178">
        <v>4.0250000000000004</v>
      </c>
      <c r="I91" s="179"/>
      <c r="J91" s="179"/>
      <c r="K91" s="180">
        <f>ROUND(P91*H91,2)</f>
        <v>0</v>
      </c>
      <c r="L91" s="176" t="s">
        <v>138</v>
      </c>
      <c r="M91" s="38"/>
      <c r="N91" s="181" t="s">
        <v>5</v>
      </c>
      <c r="O91" s="182" t="s">
        <v>42</v>
      </c>
      <c r="P91" s="113">
        <f>I91+J91</f>
        <v>0</v>
      </c>
      <c r="Q91" s="113">
        <f>ROUND(I91*H91,2)</f>
        <v>0</v>
      </c>
      <c r="R91" s="113">
        <f>ROUND(J91*H91,2)</f>
        <v>0</v>
      </c>
      <c r="S91" s="39"/>
      <c r="T91" s="183">
        <f>S91*H91</f>
        <v>0</v>
      </c>
      <c r="U91" s="183">
        <v>0</v>
      </c>
      <c r="V91" s="183">
        <f>U91*H91</f>
        <v>0</v>
      </c>
      <c r="W91" s="183">
        <v>0.29499999999999998</v>
      </c>
      <c r="X91" s="184">
        <f>W91*H91</f>
        <v>1.1873750000000001</v>
      </c>
      <c r="AR91" s="21" t="s">
        <v>139</v>
      </c>
      <c r="AT91" s="21" t="s">
        <v>134</v>
      </c>
      <c r="AU91" s="21" t="s">
        <v>85</v>
      </c>
      <c r="AY91" s="21" t="s">
        <v>132</v>
      </c>
      <c r="BE91" s="185">
        <f>IF(O91="základní",K91,0)</f>
        <v>0</v>
      </c>
      <c r="BF91" s="185">
        <f>IF(O91="snížená",K91,0)</f>
        <v>0</v>
      </c>
      <c r="BG91" s="185">
        <f>IF(O91="zákl. přenesená",K91,0)</f>
        <v>0</v>
      </c>
      <c r="BH91" s="185">
        <f>IF(O91="sníž. přenesená",K91,0)</f>
        <v>0</v>
      </c>
      <c r="BI91" s="185">
        <f>IF(O91="nulová",K91,0)</f>
        <v>0</v>
      </c>
      <c r="BJ91" s="21" t="s">
        <v>78</v>
      </c>
      <c r="BK91" s="185">
        <f>ROUND(P91*H91,2)</f>
        <v>0</v>
      </c>
      <c r="BL91" s="21" t="s">
        <v>139</v>
      </c>
      <c r="BM91" s="21" t="s">
        <v>140</v>
      </c>
    </row>
    <row r="92" spans="2:65" s="1" customFormat="1" ht="27">
      <c r="B92" s="38"/>
      <c r="D92" s="186" t="s">
        <v>141</v>
      </c>
      <c r="F92" s="187" t="s">
        <v>142</v>
      </c>
      <c r="I92" s="188"/>
      <c r="J92" s="188"/>
      <c r="M92" s="38"/>
      <c r="N92" s="189"/>
      <c r="O92" s="39"/>
      <c r="P92" s="39"/>
      <c r="Q92" s="39"/>
      <c r="R92" s="39"/>
      <c r="S92" s="39"/>
      <c r="T92" s="39"/>
      <c r="U92" s="39"/>
      <c r="V92" s="39"/>
      <c r="W92" s="39"/>
      <c r="X92" s="66"/>
      <c r="AT92" s="21" t="s">
        <v>141</v>
      </c>
      <c r="AU92" s="21" t="s">
        <v>85</v>
      </c>
    </row>
    <row r="93" spans="2:65" s="1" customFormat="1" ht="51" customHeight="1">
      <c r="B93" s="173"/>
      <c r="C93" s="174" t="s">
        <v>85</v>
      </c>
      <c r="D93" s="174" t="s">
        <v>134</v>
      </c>
      <c r="E93" s="175" t="s">
        <v>143</v>
      </c>
      <c r="F93" s="176" t="s">
        <v>144</v>
      </c>
      <c r="G93" s="177" t="s">
        <v>137</v>
      </c>
      <c r="H93" s="178">
        <v>175.66300000000001</v>
      </c>
      <c r="I93" s="179"/>
      <c r="J93" s="179"/>
      <c r="K93" s="180">
        <f>ROUND(P93*H93,2)</f>
        <v>0</v>
      </c>
      <c r="L93" s="176" t="s">
        <v>138</v>
      </c>
      <c r="M93" s="38"/>
      <c r="N93" s="181" t="s">
        <v>5</v>
      </c>
      <c r="O93" s="182" t="s">
        <v>42</v>
      </c>
      <c r="P93" s="113">
        <f>I93+J93</f>
        <v>0</v>
      </c>
      <c r="Q93" s="113">
        <f>ROUND(I93*H93,2)</f>
        <v>0</v>
      </c>
      <c r="R93" s="113">
        <f>ROUND(J93*H93,2)</f>
        <v>0</v>
      </c>
      <c r="S93" s="39"/>
      <c r="T93" s="183">
        <f>S93*H93</f>
        <v>0</v>
      </c>
      <c r="U93" s="183">
        <v>0</v>
      </c>
      <c r="V93" s="183">
        <f>U93*H93</f>
        <v>0</v>
      </c>
      <c r="W93" s="183">
        <v>0.44</v>
      </c>
      <c r="X93" s="184">
        <f>W93*H93</f>
        <v>77.291720000000012</v>
      </c>
      <c r="AR93" s="21" t="s">
        <v>139</v>
      </c>
      <c r="AT93" s="21" t="s">
        <v>134</v>
      </c>
      <c r="AU93" s="21" t="s">
        <v>85</v>
      </c>
      <c r="AY93" s="21" t="s">
        <v>132</v>
      </c>
      <c r="BE93" s="185">
        <f>IF(O93="základní",K93,0)</f>
        <v>0</v>
      </c>
      <c r="BF93" s="185">
        <f>IF(O93="snížená",K93,0)</f>
        <v>0</v>
      </c>
      <c r="BG93" s="185">
        <f>IF(O93="zákl. přenesená",K93,0)</f>
        <v>0</v>
      </c>
      <c r="BH93" s="185">
        <f>IF(O93="sníž. přenesená",K93,0)</f>
        <v>0</v>
      </c>
      <c r="BI93" s="185">
        <f>IF(O93="nulová",K93,0)</f>
        <v>0</v>
      </c>
      <c r="BJ93" s="21" t="s">
        <v>78</v>
      </c>
      <c r="BK93" s="185">
        <f>ROUND(P93*H93,2)</f>
        <v>0</v>
      </c>
      <c r="BL93" s="21" t="s">
        <v>139</v>
      </c>
      <c r="BM93" s="21" t="s">
        <v>145</v>
      </c>
    </row>
    <row r="94" spans="2:65" s="1" customFormat="1" ht="27">
      <c r="B94" s="38"/>
      <c r="D94" s="186" t="s">
        <v>141</v>
      </c>
      <c r="F94" s="187" t="s">
        <v>146</v>
      </c>
      <c r="I94" s="188"/>
      <c r="J94" s="188"/>
      <c r="M94" s="38"/>
      <c r="N94" s="189"/>
      <c r="O94" s="39"/>
      <c r="P94" s="39"/>
      <c r="Q94" s="39"/>
      <c r="R94" s="39"/>
      <c r="S94" s="39"/>
      <c r="T94" s="39"/>
      <c r="U94" s="39"/>
      <c r="V94" s="39"/>
      <c r="W94" s="39"/>
      <c r="X94" s="66"/>
      <c r="AT94" s="21" t="s">
        <v>141</v>
      </c>
      <c r="AU94" s="21" t="s">
        <v>85</v>
      </c>
    </row>
    <row r="95" spans="2:65" s="1" customFormat="1" ht="38.25" customHeight="1">
      <c r="B95" s="173"/>
      <c r="C95" s="174" t="s">
        <v>147</v>
      </c>
      <c r="D95" s="174" t="s">
        <v>134</v>
      </c>
      <c r="E95" s="175" t="s">
        <v>148</v>
      </c>
      <c r="F95" s="176" t="s">
        <v>149</v>
      </c>
      <c r="G95" s="177" t="s">
        <v>137</v>
      </c>
      <c r="H95" s="178">
        <v>175.66300000000001</v>
      </c>
      <c r="I95" s="179"/>
      <c r="J95" s="179"/>
      <c r="K95" s="180">
        <f>ROUND(P95*H95,2)</f>
        <v>0</v>
      </c>
      <c r="L95" s="176" t="s">
        <v>138</v>
      </c>
      <c r="M95" s="38"/>
      <c r="N95" s="181" t="s">
        <v>5</v>
      </c>
      <c r="O95" s="182" t="s">
        <v>42</v>
      </c>
      <c r="P95" s="113">
        <f>I95+J95</f>
        <v>0</v>
      </c>
      <c r="Q95" s="113">
        <f>ROUND(I95*H95,2)</f>
        <v>0</v>
      </c>
      <c r="R95" s="113">
        <f>ROUND(J95*H95,2)</f>
        <v>0</v>
      </c>
      <c r="S95" s="39"/>
      <c r="T95" s="183">
        <f>S95*H95</f>
        <v>0</v>
      </c>
      <c r="U95" s="183">
        <v>0</v>
      </c>
      <c r="V95" s="183">
        <f>U95*H95</f>
        <v>0</v>
      </c>
      <c r="W95" s="183">
        <v>0.32500000000000001</v>
      </c>
      <c r="X95" s="184">
        <f>W95*H95</f>
        <v>57.090475000000005</v>
      </c>
      <c r="AR95" s="21" t="s">
        <v>139</v>
      </c>
      <c r="AT95" s="21" t="s">
        <v>134</v>
      </c>
      <c r="AU95" s="21" t="s">
        <v>85</v>
      </c>
      <c r="AY95" s="21" t="s">
        <v>132</v>
      </c>
      <c r="BE95" s="185">
        <f>IF(O95="základní",K95,0)</f>
        <v>0</v>
      </c>
      <c r="BF95" s="185">
        <f>IF(O95="snížená",K95,0)</f>
        <v>0</v>
      </c>
      <c r="BG95" s="185">
        <f>IF(O95="zákl. přenesená",K95,0)</f>
        <v>0</v>
      </c>
      <c r="BH95" s="185">
        <f>IF(O95="sníž. přenesená",K95,0)</f>
        <v>0</v>
      </c>
      <c r="BI95" s="185">
        <f>IF(O95="nulová",K95,0)</f>
        <v>0</v>
      </c>
      <c r="BJ95" s="21" t="s">
        <v>78</v>
      </c>
      <c r="BK95" s="185">
        <f>ROUND(P95*H95,2)</f>
        <v>0</v>
      </c>
      <c r="BL95" s="21" t="s">
        <v>139</v>
      </c>
      <c r="BM95" s="21" t="s">
        <v>150</v>
      </c>
    </row>
    <row r="96" spans="2:65" s="1" customFormat="1" ht="27">
      <c r="B96" s="38"/>
      <c r="D96" s="186" t="s">
        <v>141</v>
      </c>
      <c r="F96" s="187" t="s">
        <v>151</v>
      </c>
      <c r="I96" s="188"/>
      <c r="J96" s="188"/>
      <c r="M96" s="38"/>
      <c r="N96" s="189"/>
      <c r="O96" s="39"/>
      <c r="P96" s="39"/>
      <c r="Q96" s="39"/>
      <c r="R96" s="39"/>
      <c r="S96" s="39"/>
      <c r="T96" s="39"/>
      <c r="U96" s="39"/>
      <c r="V96" s="39"/>
      <c r="W96" s="39"/>
      <c r="X96" s="66"/>
      <c r="AT96" s="21" t="s">
        <v>141</v>
      </c>
      <c r="AU96" s="21" t="s">
        <v>85</v>
      </c>
    </row>
    <row r="97" spans="2:65" s="1" customFormat="1" ht="63.75" customHeight="1">
      <c r="B97" s="173"/>
      <c r="C97" s="174" t="s">
        <v>139</v>
      </c>
      <c r="D97" s="174" t="s">
        <v>134</v>
      </c>
      <c r="E97" s="175" t="s">
        <v>152</v>
      </c>
      <c r="F97" s="176" t="s">
        <v>153</v>
      </c>
      <c r="G97" s="177" t="s">
        <v>154</v>
      </c>
      <c r="H97" s="178">
        <v>31.05</v>
      </c>
      <c r="I97" s="179"/>
      <c r="J97" s="179"/>
      <c r="K97" s="180">
        <f>ROUND(P97*H97,2)</f>
        <v>0</v>
      </c>
      <c r="L97" s="176" t="s">
        <v>138</v>
      </c>
      <c r="M97" s="38"/>
      <c r="N97" s="181" t="s">
        <v>5</v>
      </c>
      <c r="O97" s="182" t="s">
        <v>42</v>
      </c>
      <c r="P97" s="113">
        <f>I97+J97</f>
        <v>0</v>
      </c>
      <c r="Q97" s="113">
        <f>ROUND(I97*H97,2)</f>
        <v>0</v>
      </c>
      <c r="R97" s="113">
        <f>ROUND(J97*H97,2)</f>
        <v>0</v>
      </c>
      <c r="S97" s="39"/>
      <c r="T97" s="183">
        <f>S97*H97</f>
        <v>0</v>
      </c>
      <c r="U97" s="183">
        <v>8.6800000000000002E-3</v>
      </c>
      <c r="V97" s="183">
        <f>U97*H97</f>
        <v>0.26951400000000003</v>
      </c>
      <c r="W97" s="183">
        <v>0</v>
      </c>
      <c r="X97" s="184">
        <f>W97*H97</f>
        <v>0</v>
      </c>
      <c r="AR97" s="21" t="s">
        <v>139</v>
      </c>
      <c r="AT97" s="21" t="s">
        <v>134</v>
      </c>
      <c r="AU97" s="21" t="s">
        <v>85</v>
      </c>
      <c r="AY97" s="21" t="s">
        <v>132</v>
      </c>
      <c r="BE97" s="185">
        <f>IF(O97="základní",K97,0)</f>
        <v>0</v>
      </c>
      <c r="BF97" s="185">
        <f>IF(O97="snížená",K97,0)</f>
        <v>0</v>
      </c>
      <c r="BG97" s="185">
        <f>IF(O97="zákl. přenesená",K97,0)</f>
        <v>0</v>
      </c>
      <c r="BH97" s="185">
        <f>IF(O97="sníž. přenesená",K97,0)</f>
        <v>0</v>
      </c>
      <c r="BI97" s="185">
        <f>IF(O97="nulová",K97,0)</f>
        <v>0</v>
      </c>
      <c r="BJ97" s="21" t="s">
        <v>78</v>
      </c>
      <c r="BK97" s="185">
        <f>ROUND(P97*H97,2)</f>
        <v>0</v>
      </c>
      <c r="BL97" s="21" t="s">
        <v>139</v>
      </c>
      <c r="BM97" s="21" t="s">
        <v>155</v>
      </c>
    </row>
    <row r="98" spans="2:65" s="1" customFormat="1" ht="27">
      <c r="B98" s="38"/>
      <c r="D98" s="186" t="s">
        <v>141</v>
      </c>
      <c r="F98" s="187" t="s">
        <v>156</v>
      </c>
      <c r="I98" s="188"/>
      <c r="J98" s="188"/>
      <c r="M98" s="38"/>
      <c r="N98" s="189"/>
      <c r="O98" s="39"/>
      <c r="P98" s="39"/>
      <c r="Q98" s="39"/>
      <c r="R98" s="39"/>
      <c r="S98" s="39"/>
      <c r="T98" s="39"/>
      <c r="U98" s="39"/>
      <c r="V98" s="39"/>
      <c r="W98" s="39"/>
      <c r="X98" s="66"/>
      <c r="AT98" s="21" t="s">
        <v>141</v>
      </c>
      <c r="AU98" s="21" t="s">
        <v>85</v>
      </c>
    </row>
    <row r="99" spans="2:65" s="1" customFormat="1" ht="63.75" customHeight="1">
      <c r="B99" s="173"/>
      <c r="C99" s="174" t="s">
        <v>157</v>
      </c>
      <c r="D99" s="174" t="s">
        <v>134</v>
      </c>
      <c r="E99" s="175" t="s">
        <v>158</v>
      </c>
      <c r="F99" s="176" t="s">
        <v>159</v>
      </c>
      <c r="G99" s="177" t="s">
        <v>154</v>
      </c>
      <c r="H99" s="178">
        <v>6.9</v>
      </c>
      <c r="I99" s="179"/>
      <c r="J99" s="179"/>
      <c r="K99" s="180">
        <f>ROUND(P99*H99,2)</f>
        <v>0</v>
      </c>
      <c r="L99" s="176" t="s">
        <v>138</v>
      </c>
      <c r="M99" s="38"/>
      <c r="N99" s="181" t="s">
        <v>5</v>
      </c>
      <c r="O99" s="182" t="s">
        <v>42</v>
      </c>
      <c r="P99" s="113">
        <f>I99+J99</f>
        <v>0</v>
      </c>
      <c r="Q99" s="113">
        <f>ROUND(I99*H99,2)</f>
        <v>0</v>
      </c>
      <c r="R99" s="113">
        <f>ROUND(J99*H99,2)</f>
        <v>0</v>
      </c>
      <c r="S99" s="39"/>
      <c r="T99" s="183">
        <f>S99*H99</f>
        <v>0</v>
      </c>
      <c r="U99" s="183">
        <v>6.053E-2</v>
      </c>
      <c r="V99" s="183">
        <f>U99*H99</f>
        <v>0.417657</v>
      </c>
      <c r="W99" s="183">
        <v>0</v>
      </c>
      <c r="X99" s="184">
        <f>W99*H99</f>
        <v>0</v>
      </c>
      <c r="AR99" s="21" t="s">
        <v>139</v>
      </c>
      <c r="AT99" s="21" t="s">
        <v>134</v>
      </c>
      <c r="AU99" s="21" t="s">
        <v>85</v>
      </c>
      <c r="AY99" s="21" t="s">
        <v>132</v>
      </c>
      <c r="BE99" s="185">
        <f>IF(O99="základní",K99,0)</f>
        <v>0</v>
      </c>
      <c r="BF99" s="185">
        <f>IF(O99="snížená",K99,0)</f>
        <v>0</v>
      </c>
      <c r="BG99" s="185">
        <f>IF(O99="zákl. přenesená",K99,0)</f>
        <v>0</v>
      </c>
      <c r="BH99" s="185">
        <f>IF(O99="sníž. přenesená",K99,0)</f>
        <v>0</v>
      </c>
      <c r="BI99" s="185">
        <f>IF(O99="nulová",K99,0)</f>
        <v>0</v>
      </c>
      <c r="BJ99" s="21" t="s">
        <v>78</v>
      </c>
      <c r="BK99" s="185">
        <f>ROUND(P99*H99,2)</f>
        <v>0</v>
      </c>
      <c r="BL99" s="21" t="s">
        <v>139</v>
      </c>
      <c r="BM99" s="21" t="s">
        <v>160</v>
      </c>
    </row>
    <row r="100" spans="2:65" s="1" customFormat="1" ht="25.5" customHeight="1">
      <c r="B100" s="173"/>
      <c r="C100" s="174" t="s">
        <v>161</v>
      </c>
      <c r="D100" s="174" t="s">
        <v>134</v>
      </c>
      <c r="E100" s="175" t="s">
        <v>162</v>
      </c>
      <c r="F100" s="176" t="s">
        <v>163</v>
      </c>
      <c r="G100" s="177" t="s">
        <v>164</v>
      </c>
      <c r="H100" s="178">
        <v>78.69</v>
      </c>
      <c r="I100" s="179"/>
      <c r="J100" s="179"/>
      <c r="K100" s="180">
        <f>ROUND(P100*H100,2)</f>
        <v>0</v>
      </c>
      <c r="L100" s="176" t="s">
        <v>138</v>
      </c>
      <c r="M100" s="38"/>
      <c r="N100" s="181" t="s">
        <v>5</v>
      </c>
      <c r="O100" s="182" t="s">
        <v>42</v>
      </c>
      <c r="P100" s="113">
        <f>I100+J100</f>
        <v>0</v>
      </c>
      <c r="Q100" s="113">
        <f>ROUND(I100*H100,2)</f>
        <v>0</v>
      </c>
      <c r="R100" s="113">
        <f>ROUND(J100*H100,2)</f>
        <v>0</v>
      </c>
      <c r="S100" s="39"/>
      <c r="T100" s="183">
        <f>S100*H100</f>
        <v>0</v>
      </c>
      <c r="U100" s="183">
        <v>0</v>
      </c>
      <c r="V100" s="183">
        <f>U100*H100</f>
        <v>0</v>
      </c>
      <c r="W100" s="183">
        <v>0</v>
      </c>
      <c r="X100" s="184">
        <f>W100*H100</f>
        <v>0</v>
      </c>
      <c r="AR100" s="21" t="s">
        <v>139</v>
      </c>
      <c r="AT100" s="21" t="s">
        <v>134</v>
      </c>
      <c r="AU100" s="21" t="s">
        <v>85</v>
      </c>
      <c r="AY100" s="21" t="s">
        <v>132</v>
      </c>
      <c r="BE100" s="185">
        <f>IF(O100="základní",K100,0)</f>
        <v>0</v>
      </c>
      <c r="BF100" s="185">
        <f>IF(O100="snížená",K100,0)</f>
        <v>0</v>
      </c>
      <c r="BG100" s="185">
        <f>IF(O100="zákl. přenesená",K100,0)</f>
        <v>0</v>
      </c>
      <c r="BH100" s="185">
        <f>IF(O100="sníž. přenesená",K100,0)</f>
        <v>0</v>
      </c>
      <c r="BI100" s="185">
        <f>IF(O100="nulová",K100,0)</f>
        <v>0</v>
      </c>
      <c r="BJ100" s="21" t="s">
        <v>78</v>
      </c>
      <c r="BK100" s="185">
        <f>ROUND(P100*H100,2)</f>
        <v>0</v>
      </c>
      <c r="BL100" s="21" t="s">
        <v>139</v>
      </c>
      <c r="BM100" s="21" t="s">
        <v>165</v>
      </c>
    </row>
    <row r="101" spans="2:65" s="1" customFormat="1" ht="27">
      <c r="B101" s="38"/>
      <c r="D101" s="186" t="s">
        <v>141</v>
      </c>
      <c r="F101" s="187" t="s">
        <v>166</v>
      </c>
      <c r="I101" s="188"/>
      <c r="J101" s="188"/>
      <c r="M101" s="38"/>
      <c r="N101" s="189"/>
      <c r="O101" s="39"/>
      <c r="P101" s="39"/>
      <c r="Q101" s="39"/>
      <c r="R101" s="39"/>
      <c r="S101" s="39"/>
      <c r="T101" s="39"/>
      <c r="U101" s="39"/>
      <c r="V101" s="39"/>
      <c r="W101" s="39"/>
      <c r="X101" s="66"/>
      <c r="AT101" s="21" t="s">
        <v>141</v>
      </c>
      <c r="AU101" s="21" t="s">
        <v>85</v>
      </c>
    </row>
    <row r="102" spans="2:65" s="1" customFormat="1" ht="38.25" customHeight="1">
      <c r="B102" s="173"/>
      <c r="C102" s="174" t="s">
        <v>167</v>
      </c>
      <c r="D102" s="174" t="s">
        <v>134</v>
      </c>
      <c r="E102" s="175" t="s">
        <v>168</v>
      </c>
      <c r="F102" s="176" t="s">
        <v>169</v>
      </c>
      <c r="G102" s="177" t="s">
        <v>164</v>
      </c>
      <c r="H102" s="178">
        <v>104.92</v>
      </c>
      <c r="I102" s="179"/>
      <c r="J102" s="179"/>
      <c r="K102" s="180">
        <f t="shared" ref="K102:K108" si="1">ROUND(P102*H102,2)</f>
        <v>0</v>
      </c>
      <c r="L102" s="176" t="s">
        <v>138</v>
      </c>
      <c r="M102" s="38"/>
      <c r="N102" s="181" t="s">
        <v>5</v>
      </c>
      <c r="O102" s="182" t="s">
        <v>42</v>
      </c>
      <c r="P102" s="113">
        <f t="shared" ref="P102:P108" si="2">I102+J102</f>
        <v>0</v>
      </c>
      <c r="Q102" s="113">
        <f t="shared" ref="Q102:Q108" si="3">ROUND(I102*H102,2)</f>
        <v>0</v>
      </c>
      <c r="R102" s="113">
        <f t="shared" ref="R102:R108" si="4">ROUND(J102*H102,2)</f>
        <v>0</v>
      </c>
      <c r="S102" s="39"/>
      <c r="T102" s="183">
        <f t="shared" ref="T102:T108" si="5">S102*H102</f>
        <v>0</v>
      </c>
      <c r="U102" s="183">
        <v>0</v>
      </c>
      <c r="V102" s="183">
        <f t="shared" ref="V102:V108" si="6">U102*H102</f>
        <v>0</v>
      </c>
      <c r="W102" s="183">
        <v>0</v>
      </c>
      <c r="X102" s="184">
        <f t="shared" ref="X102:X108" si="7">W102*H102</f>
        <v>0</v>
      </c>
      <c r="AR102" s="21" t="s">
        <v>139</v>
      </c>
      <c r="AT102" s="21" t="s">
        <v>134</v>
      </c>
      <c r="AU102" s="21" t="s">
        <v>85</v>
      </c>
      <c r="AY102" s="21" t="s">
        <v>132</v>
      </c>
      <c r="BE102" s="185">
        <f t="shared" ref="BE102:BE108" si="8">IF(O102="základní",K102,0)</f>
        <v>0</v>
      </c>
      <c r="BF102" s="185">
        <f t="shared" ref="BF102:BF108" si="9">IF(O102="snížená",K102,0)</f>
        <v>0</v>
      </c>
      <c r="BG102" s="185">
        <f t="shared" ref="BG102:BG108" si="10">IF(O102="zákl. přenesená",K102,0)</f>
        <v>0</v>
      </c>
      <c r="BH102" s="185">
        <f t="shared" ref="BH102:BH108" si="11">IF(O102="sníž. přenesená",K102,0)</f>
        <v>0</v>
      </c>
      <c r="BI102" s="185">
        <f t="shared" ref="BI102:BI108" si="12">IF(O102="nulová",K102,0)</f>
        <v>0</v>
      </c>
      <c r="BJ102" s="21" t="s">
        <v>78</v>
      </c>
      <c r="BK102" s="185">
        <f t="shared" ref="BK102:BK108" si="13">ROUND(P102*H102,2)</f>
        <v>0</v>
      </c>
      <c r="BL102" s="21" t="s">
        <v>139</v>
      </c>
      <c r="BM102" s="21" t="s">
        <v>170</v>
      </c>
    </row>
    <row r="103" spans="2:65" s="1" customFormat="1" ht="38.25" customHeight="1">
      <c r="B103" s="173"/>
      <c r="C103" s="174" t="s">
        <v>171</v>
      </c>
      <c r="D103" s="174" t="s">
        <v>134</v>
      </c>
      <c r="E103" s="175" t="s">
        <v>172</v>
      </c>
      <c r="F103" s="176" t="s">
        <v>173</v>
      </c>
      <c r="G103" s="177" t="s">
        <v>164</v>
      </c>
      <c r="H103" s="178">
        <v>209.839</v>
      </c>
      <c r="I103" s="179"/>
      <c r="J103" s="179"/>
      <c r="K103" s="180">
        <f t="shared" si="1"/>
        <v>0</v>
      </c>
      <c r="L103" s="176" t="s">
        <v>138</v>
      </c>
      <c r="M103" s="38"/>
      <c r="N103" s="181" t="s">
        <v>5</v>
      </c>
      <c r="O103" s="182" t="s">
        <v>42</v>
      </c>
      <c r="P103" s="113">
        <f t="shared" si="2"/>
        <v>0</v>
      </c>
      <c r="Q103" s="113">
        <f t="shared" si="3"/>
        <v>0</v>
      </c>
      <c r="R103" s="113">
        <f t="shared" si="4"/>
        <v>0</v>
      </c>
      <c r="S103" s="39"/>
      <c r="T103" s="183">
        <f t="shared" si="5"/>
        <v>0</v>
      </c>
      <c r="U103" s="183">
        <v>0</v>
      </c>
      <c r="V103" s="183">
        <f t="shared" si="6"/>
        <v>0</v>
      </c>
      <c r="W103" s="183">
        <v>0</v>
      </c>
      <c r="X103" s="184">
        <f t="shared" si="7"/>
        <v>0</v>
      </c>
      <c r="AR103" s="21" t="s">
        <v>139</v>
      </c>
      <c r="AT103" s="21" t="s">
        <v>134</v>
      </c>
      <c r="AU103" s="21" t="s">
        <v>85</v>
      </c>
      <c r="AY103" s="21" t="s">
        <v>132</v>
      </c>
      <c r="BE103" s="185">
        <f t="shared" si="8"/>
        <v>0</v>
      </c>
      <c r="BF103" s="185">
        <f t="shared" si="9"/>
        <v>0</v>
      </c>
      <c r="BG103" s="185">
        <f t="shared" si="10"/>
        <v>0</v>
      </c>
      <c r="BH103" s="185">
        <f t="shared" si="11"/>
        <v>0</v>
      </c>
      <c r="BI103" s="185">
        <f t="shared" si="12"/>
        <v>0</v>
      </c>
      <c r="BJ103" s="21" t="s">
        <v>78</v>
      </c>
      <c r="BK103" s="185">
        <f t="shared" si="13"/>
        <v>0</v>
      </c>
      <c r="BL103" s="21" t="s">
        <v>139</v>
      </c>
      <c r="BM103" s="21" t="s">
        <v>174</v>
      </c>
    </row>
    <row r="104" spans="2:65" s="1" customFormat="1" ht="38.25" customHeight="1">
      <c r="B104" s="173"/>
      <c r="C104" s="174" t="s">
        <v>175</v>
      </c>
      <c r="D104" s="174" t="s">
        <v>134</v>
      </c>
      <c r="E104" s="175" t="s">
        <v>176</v>
      </c>
      <c r="F104" s="176" t="s">
        <v>177</v>
      </c>
      <c r="G104" s="177" t="s">
        <v>164</v>
      </c>
      <c r="H104" s="178">
        <v>209.839</v>
      </c>
      <c r="I104" s="179"/>
      <c r="J104" s="179"/>
      <c r="K104" s="180">
        <f t="shared" si="1"/>
        <v>0</v>
      </c>
      <c r="L104" s="176" t="s">
        <v>138</v>
      </c>
      <c r="M104" s="38"/>
      <c r="N104" s="181" t="s">
        <v>5</v>
      </c>
      <c r="O104" s="182" t="s">
        <v>42</v>
      </c>
      <c r="P104" s="113">
        <f t="shared" si="2"/>
        <v>0</v>
      </c>
      <c r="Q104" s="113">
        <f t="shared" si="3"/>
        <v>0</v>
      </c>
      <c r="R104" s="113">
        <f t="shared" si="4"/>
        <v>0</v>
      </c>
      <c r="S104" s="39"/>
      <c r="T104" s="183">
        <f t="shared" si="5"/>
        <v>0</v>
      </c>
      <c r="U104" s="183">
        <v>0</v>
      </c>
      <c r="V104" s="183">
        <f t="shared" si="6"/>
        <v>0</v>
      </c>
      <c r="W104" s="183">
        <v>0</v>
      </c>
      <c r="X104" s="184">
        <f t="shared" si="7"/>
        <v>0</v>
      </c>
      <c r="AR104" s="21" t="s">
        <v>139</v>
      </c>
      <c r="AT104" s="21" t="s">
        <v>134</v>
      </c>
      <c r="AU104" s="21" t="s">
        <v>85</v>
      </c>
      <c r="AY104" s="21" t="s">
        <v>132</v>
      </c>
      <c r="BE104" s="185">
        <f t="shared" si="8"/>
        <v>0</v>
      </c>
      <c r="BF104" s="185">
        <f t="shared" si="9"/>
        <v>0</v>
      </c>
      <c r="BG104" s="185">
        <f t="shared" si="10"/>
        <v>0</v>
      </c>
      <c r="BH104" s="185">
        <f t="shared" si="11"/>
        <v>0</v>
      </c>
      <c r="BI104" s="185">
        <f t="shared" si="12"/>
        <v>0</v>
      </c>
      <c r="BJ104" s="21" t="s">
        <v>78</v>
      </c>
      <c r="BK104" s="185">
        <f t="shared" si="13"/>
        <v>0</v>
      </c>
      <c r="BL104" s="21" t="s">
        <v>139</v>
      </c>
      <c r="BM104" s="21" t="s">
        <v>178</v>
      </c>
    </row>
    <row r="105" spans="2:65" s="1" customFormat="1" ht="25.5" customHeight="1">
      <c r="B105" s="173"/>
      <c r="C105" s="174" t="s">
        <v>179</v>
      </c>
      <c r="D105" s="174" t="s">
        <v>134</v>
      </c>
      <c r="E105" s="175" t="s">
        <v>180</v>
      </c>
      <c r="F105" s="176" t="s">
        <v>181</v>
      </c>
      <c r="G105" s="177" t="s">
        <v>137</v>
      </c>
      <c r="H105" s="178">
        <v>785.22799999999995</v>
      </c>
      <c r="I105" s="179"/>
      <c r="J105" s="179"/>
      <c r="K105" s="180">
        <f t="shared" si="1"/>
        <v>0</v>
      </c>
      <c r="L105" s="176" t="s">
        <v>138</v>
      </c>
      <c r="M105" s="38"/>
      <c r="N105" s="181" t="s">
        <v>5</v>
      </c>
      <c r="O105" s="182" t="s">
        <v>42</v>
      </c>
      <c r="P105" s="113">
        <f t="shared" si="2"/>
        <v>0</v>
      </c>
      <c r="Q105" s="113">
        <f t="shared" si="3"/>
        <v>0</v>
      </c>
      <c r="R105" s="113">
        <f t="shared" si="4"/>
        <v>0</v>
      </c>
      <c r="S105" s="39"/>
      <c r="T105" s="183">
        <f t="shared" si="5"/>
        <v>0</v>
      </c>
      <c r="U105" s="183">
        <v>8.4999999999999995E-4</v>
      </c>
      <c r="V105" s="183">
        <f t="shared" si="6"/>
        <v>0.66744379999999992</v>
      </c>
      <c r="W105" s="183">
        <v>0</v>
      </c>
      <c r="X105" s="184">
        <f t="shared" si="7"/>
        <v>0</v>
      </c>
      <c r="AR105" s="21" t="s">
        <v>139</v>
      </c>
      <c r="AT105" s="21" t="s">
        <v>134</v>
      </c>
      <c r="AU105" s="21" t="s">
        <v>85</v>
      </c>
      <c r="AY105" s="21" t="s">
        <v>132</v>
      </c>
      <c r="BE105" s="185">
        <f t="shared" si="8"/>
        <v>0</v>
      </c>
      <c r="BF105" s="185">
        <f t="shared" si="9"/>
        <v>0</v>
      </c>
      <c r="BG105" s="185">
        <f t="shared" si="10"/>
        <v>0</v>
      </c>
      <c r="BH105" s="185">
        <f t="shared" si="11"/>
        <v>0</v>
      </c>
      <c r="BI105" s="185">
        <f t="shared" si="12"/>
        <v>0</v>
      </c>
      <c r="BJ105" s="21" t="s">
        <v>78</v>
      </c>
      <c r="BK105" s="185">
        <f t="shared" si="13"/>
        <v>0</v>
      </c>
      <c r="BL105" s="21" t="s">
        <v>139</v>
      </c>
      <c r="BM105" s="21" t="s">
        <v>182</v>
      </c>
    </row>
    <row r="106" spans="2:65" s="1" customFormat="1" ht="38.25" customHeight="1">
      <c r="B106" s="173"/>
      <c r="C106" s="174" t="s">
        <v>183</v>
      </c>
      <c r="D106" s="174" t="s">
        <v>134</v>
      </c>
      <c r="E106" s="175" t="s">
        <v>184</v>
      </c>
      <c r="F106" s="176" t="s">
        <v>185</v>
      </c>
      <c r="G106" s="177" t="s">
        <v>137</v>
      </c>
      <c r="H106" s="178">
        <v>785.22799999999995</v>
      </c>
      <c r="I106" s="179"/>
      <c r="J106" s="179"/>
      <c r="K106" s="180">
        <f t="shared" si="1"/>
        <v>0</v>
      </c>
      <c r="L106" s="176" t="s">
        <v>138</v>
      </c>
      <c r="M106" s="38"/>
      <c r="N106" s="181" t="s">
        <v>5</v>
      </c>
      <c r="O106" s="182" t="s">
        <v>42</v>
      </c>
      <c r="P106" s="113">
        <f t="shared" si="2"/>
        <v>0</v>
      </c>
      <c r="Q106" s="113">
        <f t="shared" si="3"/>
        <v>0</v>
      </c>
      <c r="R106" s="113">
        <f t="shared" si="4"/>
        <v>0</v>
      </c>
      <c r="S106" s="39"/>
      <c r="T106" s="183">
        <f t="shared" si="5"/>
        <v>0</v>
      </c>
      <c r="U106" s="183">
        <v>0</v>
      </c>
      <c r="V106" s="183">
        <f t="shared" si="6"/>
        <v>0</v>
      </c>
      <c r="W106" s="183">
        <v>0</v>
      </c>
      <c r="X106" s="184">
        <f t="shared" si="7"/>
        <v>0</v>
      </c>
      <c r="AR106" s="21" t="s">
        <v>139</v>
      </c>
      <c r="AT106" s="21" t="s">
        <v>134</v>
      </c>
      <c r="AU106" s="21" t="s">
        <v>85</v>
      </c>
      <c r="AY106" s="21" t="s">
        <v>132</v>
      </c>
      <c r="BE106" s="185">
        <f t="shared" si="8"/>
        <v>0</v>
      </c>
      <c r="BF106" s="185">
        <f t="shared" si="9"/>
        <v>0</v>
      </c>
      <c r="BG106" s="185">
        <f t="shared" si="10"/>
        <v>0</v>
      </c>
      <c r="BH106" s="185">
        <f t="shared" si="11"/>
        <v>0</v>
      </c>
      <c r="BI106" s="185">
        <f t="shared" si="12"/>
        <v>0</v>
      </c>
      <c r="BJ106" s="21" t="s">
        <v>78</v>
      </c>
      <c r="BK106" s="185">
        <f t="shared" si="13"/>
        <v>0</v>
      </c>
      <c r="BL106" s="21" t="s">
        <v>139</v>
      </c>
      <c r="BM106" s="21" t="s">
        <v>186</v>
      </c>
    </row>
    <row r="107" spans="2:65" s="1" customFormat="1" ht="38.25" customHeight="1">
      <c r="B107" s="173"/>
      <c r="C107" s="174" t="s">
        <v>187</v>
      </c>
      <c r="D107" s="174" t="s">
        <v>134</v>
      </c>
      <c r="E107" s="175" t="s">
        <v>188</v>
      </c>
      <c r="F107" s="176" t="s">
        <v>189</v>
      </c>
      <c r="G107" s="177" t="s">
        <v>164</v>
      </c>
      <c r="H107" s="178">
        <v>98.411000000000001</v>
      </c>
      <c r="I107" s="179"/>
      <c r="J107" s="179"/>
      <c r="K107" s="180">
        <f t="shared" si="1"/>
        <v>0</v>
      </c>
      <c r="L107" s="176" t="s">
        <v>138</v>
      </c>
      <c r="M107" s="38"/>
      <c r="N107" s="181" t="s">
        <v>5</v>
      </c>
      <c r="O107" s="182" t="s">
        <v>42</v>
      </c>
      <c r="P107" s="113">
        <f t="shared" si="2"/>
        <v>0</v>
      </c>
      <c r="Q107" s="113">
        <f t="shared" si="3"/>
        <v>0</v>
      </c>
      <c r="R107" s="113">
        <f t="shared" si="4"/>
        <v>0</v>
      </c>
      <c r="S107" s="39"/>
      <c r="T107" s="183">
        <f t="shared" si="5"/>
        <v>0</v>
      </c>
      <c r="U107" s="183">
        <v>0</v>
      </c>
      <c r="V107" s="183">
        <f t="shared" si="6"/>
        <v>0</v>
      </c>
      <c r="W107" s="183">
        <v>0</v>
      </c>
      <c r="X107" s="184">
        <f t="shared" si="7"/>
        <v>0</v>
      </c>
      <c r="AR107" s="21" t="s">
        <v>139</v>
      </c>
      <c r="AT107" s="21" t="s">
        <v>134</v>
      </c>
      <c r="AU107" s="21" t="s">
        <v>85</v>
      </c>
      <c r="AY107" s="21" t="s">
        <v>132</v>
      </c>
      <c r="BE107" s="185">
        <f t="shared" si="8"/>
        <v>0</v>
      </c>
      <c r="BF107" s="185">
        <f t="shared" si="9"/>
        <v>0</v>
      </c>
      <c r="BG107" s="185">
        <f t="shared" si="10"/>
        <v>0</v>
      </c>
      <c r="BH107" s="185">
        <f t="shared" si="11"/>
        <v>0</v>
      </c>
      <c r="BI107" s="185">
        <f t="shared" si="12"/>
        <v>0</v>
      </c>
      <c r="BJ107" s="21" t="s">
        <v>78</v>
      </c>
      <c r="BK107" s="185">
        <f t="shared" si="13"/>
        <v>0</v>
      </c>
      <c r="BL107" s="21" t="s">
        <v>139</v>
      </c>
      <c r="BM107" s="21" t="s">
        <v>190</v>
      </c>
    </row>
    <row r="108" spans="2:65" s="1" customFormat="1" ht="38.25" customHeight="1">
      <c r="B108" s="173"/>
      <c r="C108" s="174" t="s">
        <v>191</v>
      </c>
      <c r="D108" s="174" t="s">
        <v>134</v>
      </c>
      <c r="E108" s="175" t="s">
        <v>192</v>
      </c>
      <c r="F108" s="176" t="s">
        <v>193</v>
      </c>
      <c r="G108" s="177" t="s">
        <v>164</v>
      </c>
      <c r="H108" s="178">
        <v>98.411000000000001</v>
      </c>
      <c r="I108" s="179"/>
      <c r="J108" s="179"/>
      <c r="K108" s="180">
        <f t="shared" si="1"/>
        <v>0</v>
      </c>
      <c r="L108" s="176" t="s">
        <v>138</v>
      </c>
      <c r="M108" s="38"/>
      <c r="N108" s="181" t="s">
        <v>5</v>
      </c>
      <c r="O108" s="182" t="s">
        <v>42</v>
      </c>
      <c r="P108" s="113">
        <f t="shared" si="2"/>
        <v>0</v>
      </c>
      <c r="Q108" s="113">
        <f t="shared" si="3"/>
        <v>0</v>
      </c>
      <c r="R108" s="113">
        <f t="shared" si="4"/>
        <v>0</v>
      </c>
      <c r="S108" s="39"/>
      <c r="T108" s="183">
        <f t="shared" si="5"/>
        <v>0</v>
      </c>
      <c r="U108" s="183">
        <v>0</v>
      </c>
      <c r="V108" s="183">
        <f t="shared" si="6"/>
        <v>0</v>
      </c>
      <c r="W108" s="183">
        <v>0</v>
      </c>
      <c r="X108" s="184">
        <f t="shared" si="7"/>
        <v>0</v>
      </c>
      <c r="AR108" s="21" t="s">
        <v>139</v>
      </c>
      <c r="AT108" s="21" t="s">
        <v>134</v>
      </c>
      <c r="AU108" s="21" t="s">
        <v>85</v>
      </c>
      <c r="AY108" s="21" t="s">
        <v>132</v>
      </c>
      <c r="BE108" s="185">
        <f t="shared" si="8"/>
        <v>0</v>
      </c>
      <c r="BF108" s="185">
        <f t="shared" si="9"/>
        <v>0</v>
      </c>
      <c r="BG108" s="185">
        <f t="shared" si="10"/>
        <v>0</v>
      </c>
      <c r="BH108" s="185">
        <f t="shared" si="11"/>
        <v>0</v>
      </c>
      <c r="BI108" s="185">
        <f t="shared" si="12"/>
        <v>0</v>
      </c>
      <c r="BJ108" s="21" t="s">
        <v>78</v>
      </c>
      <c r="BK108" s="185">
        <f t="shared" si="13"/>
        <v>0</v>
      </c>
      <c r="BL108" s="21" t="s">
        <v>139</v>
      </c>
      <c r="BM108" s="21" t="s">
        <v>194</v>
      </c>
    </row>
    <row r="109" spans="2:65" s="1" customFormat="1" ht="27">
      <c r="B109" s="38"/>
      <c r="D109" s="186" t="s">
        <v>141</v>
      </c>
      <c r="F109" s="187" t="s">
        <v>195</v>
      </c>
      <c r="I109" s="188"/>
      <c r="J109" s="188"/>
      <c r="M109" s="38"/>
      <c r="N109" s="189"/>
      <c r="O109" s="39"/>
      <c r="P109" s="39"/>
      <c r="Q109" s="39"/>
      <c r="R109" s="39"/>
      <c r="S109" s="39"/>
      <c r="T109" s="39"/>
      <c r="U109" s="39"/>
      <c r="V109" s="39"/>
      <c r="W109" s="39"/>
      <c r="X109" s="66"/>
      <c r="AT109" s="21" t="s">
        <v>141</v>
      </c>
      <c r="AU109" s="21" t="s">
        <v>85</v>
      </c>
    </row>
    <row r="110" spans="2:65" s="1" customFormat="1" ht="51" customHeight="1">
      <c r="B110" s="173"/>
      <c r="C110" s="174" t="s">
        <v>196</v>
      </c>
      <c r="D110" s="174" t="s">
        <v>134</v>
      </c>
      <c r="E110" s="175" t="s">
        <v>197</v>
      </c>
      <c r="F110" s="176" t="s">
        <v>198</v>
      </c>
      <c r="G110" s="177" t="s">
        <v>164</v>
      </c>
      <c r="H110" s="178">
        <v>413.32600000000002</v>
      </c>
      <c r="I110" s="179"/>
      <c r="J110" s="179"/>
      <c r="K110" s="180">
        <f>ROUND(P110*H110,2)</f>
        <v>0</v>
      </c>
      <c r="L110" s="176" t="s">
        <v>138</v>
      </c>
      <c r="M110" s="38"/>
      <c r="N110" s="181" t="s">
        <v>5</v>
      </c>
      <c r="O110" s="182" t="s">
        <v>42</v>
      </c>
      <c r="P110" s="113">
        <f>I110+J110</f>
        <v>0</v>
      </c>
      <c r="Q110" s="113">
        <f>ROUND(I110*H110,2)</f>
        <v>0</v>
      </c>
      <c r="R110" s="113">
        <f>ROUND(J110*H110,2)</f>
        <v>0</v>
      </c>
      <c r="S110" s="39"/>
      <c r="T110" s="183">
        <f>S110*H110</f>
        <v>0</v>
      </c>
      <c r="U110" s="183">
        <v>0</v>
      </c>
      <c r="V110" s="183">
        <f>U110*H110</f>
        <v>0</v>
      </c>
      <c r="W110" s="183">
        <v>0</v>
      </c>
      <c r="X110" s="184">
        <f>W110*H110</f>
        <v>0</v>
      </c>
      <c r="AR110" s="21" t="s">
        <v>139</v>
      </c>
      <c r="AT110" s="21" t="s">
        <v>134</v>
      </c>
      <c r="AU110" s="21" t="s">
        <v>85</v>
      </c>
      <c r="AY110" s="21" t="s">
        <v>132</v>
      </c>
      <c r="BE110" s="185">
        <f>IF(O110="základní",K110,0)</f>
        <v>0</v>
      </c>
      <c r="BF110" s="185">
        <f>IF(O110="snížená",K110,0)</f>
        <v>0</v>
      </c>
      <c r="BG110" s="185">
        <f>IF(O110="zákl. přenesená",K110,0)</f>
        <v>0</v>
      </c>
      <c r="BH110" s="185">
        <f>IF(O110="sníž. přenesená",K110,0)</f>
        <v>0</v>
      </c>
      <c r="BI110" s="185">
        <f>IF(O110="nulová",K110,0)</f>
        <v>0</v>
      </c>
      <c r="BJ110" s="21" t="s">
        <v>78</v>
      </c>
      <c r="BK110" s="185">
        <f>ROUND(P110*H110,2)</f>
        <v>0</v>
      </c>
      <c r="BL110" s="21" t="s">
        <v>139</v>
      </c>
      <c r="BM110" s="21" t="s">
        <v>199</v>
      </c>
    </row>
    <row r="111" spans="2:65" s="1" customFormat="1" ht="25.5" customHeight="1">
      <c r="B111" s="173"/>
      <c r="C111" s="174" t="s">
        <v>200</v>
      </c>
      <c r="D111" s="174" t="s">
        <v>134</v>
      </c>
      <c r="E111" s="175" t="s">
        <v>201</v>
      </c>
      <c r="F111" s="176" t="s">
        <v>202</v>
      </c>
      <c r="G111" s="177" t="s">
        <v>164</v>
      </c>
      <c r="H111" s="178">
        <v>98.411000000000001</v>
      </c>
      <c r="I111" s="179"/>
      <c r="J111" s="179"/>
      <c r="K111" s="180">
        <f>ROUND(P111*H111,2)</f>
        <v>0</v>
      </c>
      <c r="L111" s="176" t="s">
        <v>138</v>
      </c>
      <c r="M111" s="38"/>
      <c r="N111" s="181" t="s">
        <v>5</v>
      </c>
      <c r="O111" s="182" t="s">
        <v>42</v>
      </c>
      <c r="P111" s="113">
        <f>I111+J111</f>
        <v>0</v>
      </c>
      <c r="Q111" s="113">
        <f>ROUND(I111*H111,2)</f>
        <v>0</v>
      </c>
      <c r="R111" s="113">
        <f>ROUND(J111*H111,2)</f>
        <v>0</v>
      </c>
      <c r="S111" s="39"/>
      <c r="T111" s="183">
        <f>S111*H111</f>
        <v>0</v>
      </c>
      <c r="U111" s="183">
        <v>0</v>
      </c>
      <c r="V111" s="183">
        <f>U111*H111</f>
        <v>0</v>
      </c>
      <c r="W111" s="183">
        <v>0</v>
      </c>
      <c r="X111" s="184">
        <f>W111*H111</f>
        <v>0</v>
      </c>
      <c r="AR111" s="21" t="s">
        <v>139</v>
      </c>
      <c r="AT111" s="21" t="s">
        <v>134</v>
      </c>
      <c r="AU111" s="21" t="s">
        <v>85</v>
      </c>
      <c r="AY111" s="21" t="s">
        <v>132</v>
      </c>
      <c r="BE111" s="185">
        <f>IF(O111="základní",K111,0)</f>
        <v>0</v>
      </c>
      <c r="BF111" s="185">
        <f>IF(O111="snížená",K111,0)</f>
        <v>0</v>
      </c>
      <c r="BG111" s="185">
        <f>IF(O111="zákl. přenesená",K111,0)</f>
        <v>0</v>
      </c>
      <c r="BH111" s="185">
        <f>IF(O111="sníž. přenesená",K111,0)</f>
        <v>0</v>
      </c>
      <c r="BI111" s="185">
        <f>IF(O111="nulová",K111,0)</f>
        <v>0</v>
      </c>
      <c r="BJ111" s="21" t="s">
        <v>78</v>
      </c>
      <c r="BK111" s="185">
        <f>ROUND(P111*H111,2)</f>
        <v>0</v>
      </c>
      <c r="BL111" s="21" t="s">
        <v>139</v>
      </c>
      <c r="BM111" s="21" t="s">
        <v>203</v>
      </c>
    </row>
    <row r="112" spans="2:65" s="1" customFormat="1" ht="40.5">
      <c r="B112" s="38"/>
      <c r="D112" s="186" t="s">
        <v>141</v>
      </c>
      <c r="F112" s="187" t="s">
        <v>204</v>
      </c>
      <c r="I112" s="188"/>
      <c r="J112" s="188"/>
      <c r="M112" s="38"/>
      <c r="N112" s="189"/>
      <c r="O112" s="39"/>
      <c r="P112" s="39"/>
      <c r="Q112" s="39"/>
      <c r="R112" s="39"/>
      <c r="S112" s="39"/>
      <c r="T112" s="39"/>
      <c r="U112" s="39"/>
      <c r="V112" s="39"/>
      <c r="W112" s="39"/>
      <c r="X112" s="66"/>
      <c r="AT112" s="21" t="s">
        <v>141</v>
      </c>
      <c r="AU112" s="21" t="s">
        <v>85</v>
      </c>
    </row>
    <row r="113" spans="2:65" s="1" customFormat="1" ht="25.5" customHeight="1">
      <c r="B113" s="173"/>
      <c r="C113" s="174" t="s">
        <v>205</v>
      </c>
      <c r="D113" s="174" t="s">
        <v>134</v>
      </c>
      <c r="E113" s="175" t="s">
        <v>201</v>
      </c>
      <c r="F113" s="176" t="s">
        <v>202</v>
      </c>
      <c r="G113" s="177" t="s">
        <v>164</v>
      </c>
      <c r="H113" s="178">
        <v>216.34800000000001</v>
      </c>
      <c r="I113" s="179"/>
      <c r="J113" s="179"/>
      <c r="K113" s="180">
        <f>ROUND(P113*H113,2)</f>
        <v>0</v>
      </c>
      <c r="L113" s="176" t="s">
        <v>138</v>
      </c>
      <c r="M113" s="38"/>
      <c r="N113" s="181" t="s">
        <v>5</v>
      </c>
      <c r="O113" s="182" t="s">
        <v>42</v>
      </c>
      <c r="P113" s="113">
        <f>I113+J113</f>
        <v>0</v>
      </c>
      <c r="Q113" s="113">
        <f>ROUND(I113*H113,2)</f>
        <v>0</v>
      </c>
      <c r="R113" s="113">
        <f>ROUND(J113*H113,2)</f>
        <v>0</v>
      </c>
      <c r="S113" s="39"/>
      <c r="T113" s="183">
        <f>S113*H113</f>
        <v>0</v>
      </c>
      <c r="U113" s="183">
        <v>0</v>
      </c>
      <c r="V113" s="183">
        <f>U113*H113</f>
        <v>0</v>
      </c>
      <c r="W113" s="183">
        <v>0</v>
      </c>
      <c r="X113" s="184">
        <f>W113*H113</f>
        <v>0</v>
      </c>
      <c r="AR113" s="21" t="s">
        <v>139</v>
      </c>
      <c r="AT113" s="21" t="s">
        <v>134</v>
      </c>
      <c r="AU113" s="21" t="s">
        <v>85</v>
      </c>
      <c r="AY113" s="21" t="s">
        <v>132</v>
      </c>
      <c r="BE113" s="185">
        <f>IF(O113="základní",K113,0)</f>
        <v>0</v>
      </c>
      <c r="BF113" s="185">
        <f>IF(O113="snížená",K113,0)</f>
        <v>0</v>
      </c>
      <c r="BG113" s="185">
        <f>IF(O113="zákl. přenesená",K113,0)</f>
        <v>0</v>
      </c>
      <c r="BH113" s="185">
        <f>IF(O113="sníž. přenesená",K113,0)</f>
        <v>0</v>
      </c>
      <c r="BI113" s="185">
        <f>IF(O113="nulová",K113,0)</f>
        <v>0</v>
      </c>
      <c r="BJ113" s="21" t="s">
        <v>78</v>
      </c>
      <c r="BK113" s="185">
        <f>ROUND(P113*H113,2)</f>
        <v>0</v>
      </c>
      <c r="BL113" s="21" t="s">
        <v>139</v>
      </c>
      <c r="BM113" s="21" t="s">
        <v>206</v>
      </c>
    </row>
    <row r="114" spans="2:65" s="1" customFormat="1" ht="27">
      <c r="B114" s="38"/>
      <c r="D114" s="186" t="s">
        <v>141</v>
      </c>
      <c r="F114" s="187" t="s">
        <v>207</v>
      </c>
      <c r="I114" s="188"/>
      <c r="J114" s="188"/>
      <c r="M114" s="38"/>
      <c r="N114" s="189"/>
      <c r="O114" s="39"/>
      <c r="P114" s="39"/>
      <c r="Q114" s="39"/>
      <c r="R114" s="39"/>
      <c r="S114" s="39"/>
      <c r="T114" s="39"/>
      <c r="U114" s="39"/>
      <c r="V114" s="39"/>
      <c r="W114" s="39"/>
      <c r="X114" s="66"/>
      <c r="AT114" s="21" t="s">
        <v>141</v>
      </c>
      <c r="AU114" s="21" t="s">
        <v>85</v>
      </c>
    </row>
    <row r="115" spans="2:65" s="1" customFormat="1" ht="16.5" customHeight="1">
      <c r="B115" s="173"/>
      <c r="C115" s="174" t="s">
        <v>12</v>
      </c>
      <c r="D115" s="174" t="s">
        <v>134</v>
      </c>
      <c r="E115" s="175" t="s">
        <v>208</v>
      </c>
      <c r="F115" s="176" t="s">
        <v>209</v>
      </c>
      <c r="G115" s="177" t="s">
        <v>164</v>
      </c>
      <c r="H115" s="178">
        <v>98.411000000000001</v>
      </c>
      <c r="I115" s="179"/>
      <c r="J115" s="179"/>
      <c r="K115" s="180">
        <f>ROUND(P115*H115,2)</f>
        <v>0</v>
      </c>
      <c r="L115" s="176" t="s">
        <v>138</v>
      </c>
      <c r="M115" s="38"/>
      <c r="N115" s="181" t="s">
        <v>5</v>
      </c>
      <c r="O115" s="182" t="s">
        <v>42</v>
      </c>
      <c r="P115" s="113">
        <f>I115+J115</f>
        <v>0</v>
      </c>
      <c r="Q115" s="113">
        <f>ROUND(I115*H115,2)</f>
        <v>0</v>
      </c>
      <c r="R115" s="113">
        <f>ROUND(J115*H115,2)</f>
        <v>0</v>
      </c>
      <c r="S115" s="39"/>
      <c r="T115" s="183">
        <f>S115*H115</f>
        <v>0</v>
      </c>
      <c r="U115" s="183">
        <v>0</v>
      </c>
      <c r="V115" s="183">
        <f>U115*H115</f>
        <v>0</v>
      </c>
      <c r="W115" s="183">
        <v>0</v>
      </c>
      <c r="X115" s="184">
        <f>W115*H115</f>
        <v>0</v>
      </c>
      <c r="AR115" s="21" t="s">
        <v>139</v>
      </c>
      <c r="AT115" s="21" t="s">
        <v>134</v>
      </c>
      <c r="AU115" s="21" t="s">
        <v>85</v>
      </c>
      <c r="AY115" s="21" t="s">
        <v>132</v>
      </c>
      <c r="BE115" s="185">
        <f>IF(O115="základní",K115,0)</f>
        <v>0</v>
      </c>
      <c r="BF115" s="185">
        <f>IF(O115="snížená",K115,0)</f>
        <v>0</v>
      </c>
      <c r="BG115" s="185">
        <f>IF(O115="zákl. přenesená",K115,0)</f>
        <v>0</v>
      </c>
      <c r="BH115" s="185">
        <f>IF(O115="sníž. přenesená",K115,0)</f>
        <v>0</v>
      </c>
      <c r="BI115" s="185">
        <f>IF(O115="nulová",K115,0)</f>
        <v>0</v>
      </c>
      <c r="BJ115" s="21" t="s">
        <v>78</v>
      </c>
      <c r="BK115" s="185">
        <f>ROUND(P115*H115,2)</f>
        <v>0</v>
      </c>
      <c r="BL115" s="21" t="s">
        <v>139</v>
      </c>
      <c r="BM115" s="21" t="s">
        <v>210</v>
      </c>
    </row>
    <row r="116" spans="2:65" s="1" customFormat="1" ht="16.5" customHeight="1">
      <c r="B116" s="173"/>
      <c r="C116" s="174" t="s">
        <v>211</v>
      </c>
      <c r="D116" s="174" t="s">
        <v>134</v>
      </c>
      <c r="E116" s="175" t="s">
        <v>212</v>
      </c>
      <c r="F116" s="176" t="s">
        <v>213</v>
      </c>
      <c r="G116" s="177" t="s">
        <v>214</v>
      </c>
      <c r="H116" s="178">
        <v>177.14099999999999</v>
      </c>
      <c r="I116" s="179"/>
      <c r="J116" s="179"/>
      <c r="K116" s="180">
        <f>ROUND(P116*H116,2)</f>
        <v>0</v>
      </c>
      <c r="L116" s="176" t="s">
        <v>138</v>
      </c>
      <c r="M116" s="38"/>
      <c r="N116" s="181" t="s">
        <v>5</v>
      </c>
      <c r="O116" s="182" t="s">
        <v>42</v>
      </c>
      <c r="P116" s="113">
        <f>I116+J116</f>
        <v>0</v>
      </c>
      <c r="Q116" s="113">
        <f>ROUND(I116*H116,2)</f>
        <v>0</v>
      </c>
      <c r="R116" s="113">
        <f>ROUND(J116*H116,2)</f>
        <v>0</v>
      </c>
      <c r="S116" s="39"/>
      <c r="T116" s="183">
        <f>S116*H116</f>
        <v>0</v>
      </c>
      <c r="U116" s="183">
        <v>0</v>
      </c>
      <c r="V116" s="183">
        <f>U116*H116</f>
        <v>0</v>
      </c>
      <c r="W116" s="183">
        <v>0</v>
      </c>
      <c r="X116" s="184">
        <f>W116*H116</f>
        <v>0</v>
      </c>
      <c r="AR116" s="21" t="s">
        <v>139</v>
      </c>
      <c r="AT116" s="21" t="s">
        <v>134</v>
      </c>
      <c r="AU116" s="21" t="s">
        <v>85</v>
      </c>
      <c r="AY116" s="21" t="s">
        <v>132</v>
      </c>
      <c r="BE116" s="185">
        <f>IF(O116="základní",K116,0)</f>
        <v>0</v>
      </c>
      <c r="BF116" s="185">
        <f>IF(O116="snížená",K116,0)</f>
        <v>0</v>
      </c>
      <c r="BG116" s="185">
        <f>IF(O116="zákl. přenesená",K116,0)</f>
        <v>0</v>
      </c>
      <c r="BH116" s="185">
        <f>IF(O116="sníž. přenesená",K116,0)</f>
        <v>0</v>
      </c>
      <c r="BI116" s="185">
        <f>IF(O116="nulová",K116,0)</f>
        <v>0</v>
      </c>
      <c r="BJ116" s="21" t="s">
        <v>78</v>
      </c>
      <c r="BK116" s="185">
        <f>ROUND(P116*H116,2)</f>
        <v>0</v>
      </c>
      <c r="BL116" s="21" t="s">
        <v>139</v>
      </c>
      <c r="BM116" s="21" t="s">
        <v>215</v>
      </c>
    </row>
    <row r="117" spans="2:65" s="1" customFormat="1" ht="27">
      <c r="B117" s="38"/>
      <c r="D117" s="186" t="s">
        <v>141</v>
      </c>
      <c r="F117" s="187" t="s">
        <v>216</v>
      </c>
      <c r="I117" s="188"/>
      <c r="J117" s="188"/>
      <c r="M117" s="38"/>
      <c r="N117" s="189"/>
      <c r="O117" s="39"/>
      <c r="P117" s="39"/>
      <c r="Q117" s="39"/>
      <c r="R117" s="39"/>
      <c r="S117" s="39"/>
      <c r="T117" s="39"/>
      <c r="U117" s="39"/>
      <c r="V117" s="39"/>
      <c r="W117" s="39"/>
      <c r="X117" s="66"/>
      <c r="AT117" s="21" t="s">
        <v>141</v>
      </c>
      <c r="AU117" s="21" t="s">
        <v>85</v>
      </c>
    </row>
    <row r="118" spans="2:65" s="1" customFormat="1" ht="25.5" customHeight="1">
      <c r="B118" s="173"/>
      <c r="C118" s="174" t="s">
        <v>217</v>
      </c>
      <c r="D118" s="174" t="s">
        <v>134</v>
      </c>
      <c r="E118" s="175" t="s">
        <v>218</v>
      </c>
      <c r="F118" s="176" t="s">
        <v>219</v>
      </c>
      <c r="G118" s="177" t="s">
        <v>164</v>
      </c>
      <c r="H118" s="178">
        <v>215.34800000000001</v>
      </c>
      <c r="I118" s="179"/>
      <c r="J118" s="179"/>
      <c r="K118" s="180">
        <f>ROUND(P118*H118,2)</f>
        <v>0</v>
      </c>
      <c r="L118" s="176" t="s">
        <v>138</v>
      </c>
      <c r="M118" s="38"/>
      <c r="N118" s="181" t="s">
        <v>5</v>
      </c>
      <c r="O118" s="182" t="s">
        <v>42</v>
      </c>
      <c r="P118" s="113">
        <f>I118+J118</f>
        <v>0</v>
      </c>
      <c r="Q118" s="113">
        <f>ROUND(I118*H118,2)</f>
        <v>0</v>
      </c>
      <c r="R118" s="113">
        <f>ROUND(J118*H118,2)</f>
        <v>0</v>
      </c>
      <c r="S118" s="39"/>
      <c r="T118" s="183">
        <f>S118*H118</f>
        <v>0</v>
      </c>
      <c r="U118" s="183">
        <v>0</v>
      </c>
      <c r="V118" s="183">
        <f>U118*H118</f>
        <v>0</v>
      </c>
      <c r="W118" s="183">
        <v>0</v>
      </c>
      <c r="X118" s="184">
        <f>W118*H118</f>
        <v>0</v>
      </c>
      <c r="AR118" s="21" t="s">
        <v>139</v>
      </c>
      <c r="AT118" s="21" t="s">
        <v>134</v>
      </c>
      <c r="AU118" s="21" t="s">
        <v>85</v>
      </c>
      <c r="AY118" s="21" t="s">
        <v>132</v>
      </c>
      <c r="BE118" s="185">
        <f>IF(O118="základní",K118,0)</f>
        <v>0</v>
      </c>
      <c r="BF118" s="185">
        <f>IF(O118="snížená",K118,0)</f>
        <v>0</v>
      </c>
      <c r="BG118" s="185">
        <f>IF(O118="zákl. přenesená",K118,0)</f>
        <v>0</v>
      </c>
      <c r="BH118" s="185">
        <f>IF(O118="sníž. přenesená",K118,0)</f>
        <v>0</v>
      </c>
      <c r="BI118" s="185">
        <f>IF(O118="nulová",K118,0)</f>
        <v>0</v>
      </c>
      <c r="BJ118" s="21" t="s">
        <v>78</v>
      </c>
      <c r="BK118" s="185">
        <f>ROUND(P118*H118,2)</f>
        <v>0</v>
      </c>
      <c r="BL118" s="21" t="s">
        <v>139</v>
      </c>
      <c r="BM118" s="21" t="s">
        <v>220</v>
      </c>
    </row>
    <row r="119" spans="2:65" s="1" customFormat="1" ht="27">
      <c r="B119" s="38"/>
      <c r="D119" s="186" t="s">
        <v>141</v>
      </c>
      <c r="F119" s="187" t="s">
        <v>221</v>
      </c>
      <c r="I119" s="188"/>
      <c r="J119" s="188"/>
      <c r="M119" s="38"/>
      <c r="N119" s="189"/>
      <c r="O119" s="39"/>
      <c r="P119" s="39"/>
      <c r="Q119" s="39"/>
      <c r="R119" s="39"/>
      <c r="S119" s="39"/>
      <c r="T119" s="39"/>
      <c r="U119" s="39"/>
      <c r="V119" s="39"/>
      <c r="W119" s="39"/>
      <c r="X119" s="66"/>
      <c r="AT119" s="21" t="s">
        <v>141</v>
      </c>
      <c r="AU119" s="21" t="s">
        <v>85</v>
      </c>
    </row>
    <row r="120" spans="2:65" s="1" customFormat="1" ht="38.25" customHeight="1">
      <c r="B120" s="173"/>
      <c r="C120" s="174" t="s">
        <v>222</v>
      </c>
      <c r="D120" s="174" t="s">
        <v>134</v>
      </c>
      <c r="E120" s="175" t="s">
        <v>223</v>
      </c>
      <c r="F120" s="176" t="s">
        <v>224</v>
      </c>
      <c r="G120" s="177" t="s">
        <v>164</v>
      </c>
      <c r="H120" s="178">
        <v>96.013999999999996</v>
      </c>
      <c r="I120" s="179"/>
      <c r="J120" s="179"/>
      <c r="K120" s="180">
        <f>ROUND(P120*H120,2)</f>
        <v>0</v>
      </c>
      <c r="L120" s="176" t="s">
        <v>138</v>
      </c>
      <c r="M120" s="38"/>
      <c r="N120" s="181" t="s">
        <v>5</v>
      </c>
      <c r="O120" s="182" t="s">
        <v>42</v>
      </c>
      <c r="P120" s="113">
        <f>I120+J120</f>
        <v>0</v>
      </c>
      <c r="Q120" s="113">
        <f>ROUND(I120*H120,2)</f>
        <v>0</v>
      </c>
      <c r="R120" s="113">
        <f>ROUND(J120*H120,2)</f>
        <v>0</v>
      </c>
      <c r="S120" s="39"/>
      <c r="T120" s="183">
        <f>S120*H120</f>
        <v>0</v>
      </c>
      <c r="U120" s="183">
        <v>0</v>
      </c>
      <c r="V120" s="183">
        <f>U120*H120</f>
        <v>0</v>
      </c>
      <c r="W120" s="183">
        <v>0</v>
      </c>
      <c r="X120" s="184">
        <f>W120*H120</f>
        <v>0</v>
      </c>
      <c r="AR120" s="21" t="s">
        <v>139</v>
      </c>
      <c r="AT120" s="21" t="s">
        <v>134</v>
      </c>
      <c r="AU120" s="21" t="s">
        <v>85</v>
      </c>
      <c r="AY120" s="21" t="s">
        <v>132</v>
      </c>
      <c r="BE120" s="185">
        <f>IF(O120="základní",K120,0)</f>
        <v>0</v>
      </c>
      <c r="BF120" s="185">
        <f>IF(O120="snížená",K120,0)</f>
        <v>0</v>
      </c>
      <c r="BG120" s="185">
        <f>IF(O120="zákl. přenesená",K120,0)</f>
        <v>0</v>
      </c>
      <c r="BH120" s="185">
        <f>IF(O120="sníž. přenesená",K120,0)</f>
        <v>0</v>
      </c>
      <c r="BI120" s="185">
        <f>IF(O120="nulová",K120,0)</f>
        <v>0</v>
      </c>
      <c r="BJ120" s="21" t="s">
        <v>78</v>
      </c>
      <c r="BK120" s="185">
        <f>ROUND(P120*H120,2)</f>
        <v>0</v>
      </c>
      <c r="BL120" s="21" t="s">
        <v>139</v>
      </c>
      <c r="BM120" s="21" t="s">
        <v>225</v>
      </c>
    </row>
    <row r="121" spans="2:65" s="1" customFormat="1" ht="27">
      <c r="B121" s="38"/>
      <c r="D121" s="186" t="s">
        <v>141</v>
      </c>
      <c r="F121" s="187" t="s">
        <v>226</v>
      </c>
      <c r="I121" s="188"/>
      <c r="J121" s="188"/>
      <c r="M121" s="38"/>
      <c r="N121" s="189"/>
      <c r="O121" s="39"/>
      <c r="P121" s="39"/>
      <c r="Q121" s="39"/>
      <c r="R121" s="39"/>
      <c r="S121" s="39"/>
      <c r="T121" s="39"/>
      <c r="U121" s="39"/>
      <c r="V121" s="39"/>
      <c r="W121" s="39"/>
      <c r="X121" s="66"/>
      <c r="AT121" s="21" t="s">
        <v>141</v>
      </c>
      <c r="AU121" s="21" t="s">
        <v>85</v>
      </c>
    </row>
    <row r="122" spans="2:65" s="1" customFormat="1" ht="25.5" customHeight="1">
      <c r="B122" s="173"/>
      <c r="C122" s="190" t="s">
        <v>227</v>
      </c>
      <c r="D122" s="190" t="s">
        <v>228</v>
      </c>
      <c r="E122" s="191" t="s">
        <v>229</v>
      </c>
      <c r="F122" s="192" t="s">
        <v>230</v>
      </c>
      <c r="G122" s="193" t="s">
        <v>214</v>
      </c>
      <c r="H122" s="194">
        <v>172.82499999999999</v>
      </c>
      <c r="I122" s="195"/>
      <c r="J122" s="196"/>
      <c r="K122" s="197">
        <f>ROUND(P122*H122,2)</f>
        <v>0</v>
      </c>
      <c r="L122" s="192" t="s">
        <v>5</v>
      </c>
      <c r="M122" s="198"/>
      <c r="N122" s="199" t="s">
        <v>5</v>
      </c>
      <c r="O122" s="182" t="s">
        <v>42</v>
      </c>
      <c r="P122" s="113">
        <f>I122+J122</f>
        <v>0</v>
      </c>
      <c r="Q122" s="113">
        <f>ROUND(I122*H122,2)</f>
        <v>0</v>
      </c>
      <c r="R122" s="113">
        <f>ROUND(J122*H122,2)</f>
        <v>0</v>
      </c>
      <c r="S122" s="39"/>
      <c r="T122" s="183">
        <f>S122*H122</f>
        <v>0</v>
      </c>
      <c r="U122" s="183">
        <v>1</v>
      </c>
      <c r="V122" s="183">
        <f>U122*H122</f>
        <v>172.82499999999999</v>
      </c>
      <c r="W122" s="183">
        <v>0</v>
      </c>
      <c r="X122" s="184">
        <f>W122*H122</f>
        <v>0</v>
      </c>
      <c r="AR122" s="21" t="s">
        <v>179</v>
      </c>
      <c r="AT122" s="21" t="s">
        <v>228</v>
      </c>
      <c r="AU122" s="21" t="s">
        <v>85</v>
      </c>
      <c r="AY122" s="21" t="s">
        <v>132</v>
      </c>
      <c r="BE122" s="185">
        <f>IF(O122="základní",K122,0)</f>
        <v>0</v>
      </c>
      <c r="BF122" s="185">
        <f>IF(O122="snížená",K122,0)</f>
        <v>0</v>
      </c>
      <c r="BG122" s="185">
        <f>IF(O122="zákl. přenesená",K122,0)</f>
        <v>0</v>
      </c>
      <c r="BH122" s="185">
        <f>IF(O122="sníž. přenesená",K122,0)</f>
        <v>0</v>
      </c>
      <c r="BI122" s="185">
        <f>IF(O122="nulová",K122,0)</f>
        <v>0</v>
      </c>
      <c r="BJ122" s="21" t="s">
        <v>78</v>
      </c>
      <c r="BK122" s="185">
        <f>ROUND(P122*H122,2)</f>
        <v>0</v>
      </c>
      <c r="BL122" s="21" t="s">
        <v>139</v>
      </c>
      <c r="BM122" s="21" t="s">
        <v>231</v>
      </c>
    </row>
    <row r="123" spans="2:65" s="1" customFormat="1" ht="27">
      <c r="B123" s="38"/>
      <c r="D123" s="186" t="s">
        <v>141</v>
      </c>
      <c r="F123" s="187" t="s">
        <v>232</v>
      </c>
      <c r="I123" s="188"/>
      <c r="J123" s="188"/>
      <c r="M123" s="38"/>
      <c r="N123" s="189"/>
      <c r="O123" s="39"/>
      <c r="P123" s="39"/>
      <c r="Q123" s="39"/>
      <c r="R123" s="39"/>
      <c r="S123" s="39"/>
      <c r="T123" s="39"/>
      <c r="U123" s="39"/>
      <c r="V123" s="39"/>
      <c r="W123" s="39"/>
      <c r="X123" s="66"/>
      <c r="AT123" s="21" t="s">
        <v>141</v>
      </c>
      <c r="AU123" s="21" t="s">
        <v>85</v>
      </c>
    </row>
    <row r="124" spans="2:65" s="10" customFormat="1" ht="29.85" customHeight="1">
      <c r="B124" s="159"/>
      <c r="D124" s="160" t="s">
        <v>72</v>
      </c>
      <c r="E124" s="171" t="s">
        <v>85</v>
      </c>
      <c r="F124" s="171" t="s">
        <v>233</v>
      </c>
      <c r="I124" s="162"/>
      <c r="J124" s="162"/>
      <c r="K124" s="172">
        <f>BK124</f>
        <v>0</v>
      </c>
      <c r="M124" s="159"/>
      <c r="N124" s="164"/>
      <c r="O124" s="165"/>
      <c r="P124" s="165"/>
      <c r="Q124" s="166">
        <f>SUM(Q125:Q126)</f>
        <v>0</v>
      </c>
      <c r="R124" s="166">
        <f>SUM(R125:R126)</f>
        <v>0</v>
      </c>
      <c r="S124" s="165"/>
      <c r="T124" s="167">
        <f>SUM(T125:T126)</f>
        <v>0</v>
      </c>
      <c r="U124" s="165"/>
      <c r="V124" s="167">
        <f>SUM(V125:V126)</f>
        <v>20.957725</v>
      </c>
      <c r="W124" s="165"/>
      <c r="X124" s="168">
        <f>SUM(X125:X126)</f>
        <v>0</v>
      </c>
      <c r="AR124" s="160" t="s">
        <v>78</v>
      </c>
      <c r="AT124" s="169" t="s">
        <v>72</v>
      </c>
      <c r="AU124" s="169" t="s">
        <v>78</v>
      </c>
      <c r="AY124" s="160" t="s">
        <v>132</v>
      </c>
      <c r="BK124" s="170">
        <f>SUM(BK125:BK126)</f>
        <v>0</v>
      </c>
    </row>
    <row r="125" spans="2:65" s="1" customFormat="1" ht="38.25" customHeight="1">
      <c r="B125" s="173"/>
      <c r="C125" s="174" t="s">
        <v>234</v>
      </c>
      <c r="D125" s="174" t="s">
        <v>134</v>
      </c>
      <c r="E125" s="175" t="s">
        <v>235</v>
      </c>
      <c r="F125" s="176" t="s">
        <v>236</v>
      </c>
      <c r="G125" s="177" t="s">
        <v>154</v>
      </c>
      <c r="H125" s="178">
        <v>92.5</v>
      </c>
      <c r="I125" s="179"/>
      <c r="J125" s="179"/>
      <c r="K125" s="180">
        <f>ROUND(P125*H125,2)</f>
        <v>0</v>
      </c>
      <c r="L125" s="176" t="s">
        <v>138</v>
      </c>
      <c r="M125" s="38"/>
      <c r="N125" s="181" t="s">
        <v>5</v>
      </c>
      <c r="O125" s="182" t="s">
        <v>42</v>
      </c>
      <c r="P125" s="113">
        <f>I125+J125</f>
        <v>0</v>
      </c>
      <c r="Q125" s="113">
        <f>ROUND(I125*H125,2)</f>
        <v>0</v>
      </c>
      <c r="R125" s="113">
        <f>ROUND(J125*H125,2)</f>
        <v>0</v>
      </c>
      <c r="S125" s="39"/>
      <c r="T125" s="183">
        <f>S125*H125</f>
        <v>0</v>
      </c>
      <c r="U125" s="183">
        <v>0.22656999999999999</v>
      </c>
      <c r="V125" s="183">
        <f>U125*H125</f>
        <v>20.957725</v>
      </c>
      <c r="W125" s="183">
        <v>0</v>
      </c>
      <c r="X125" s="184">
        <f>W125*H125</f>
        <v>0</v>
      </c>
      <c r="AR125" s="21" t="s">
        <v>139</v>
      </c>
      <c r="AT125" s="21" t="s">
        <v>134</v>
      </c>
      <c r="AU125" s="21" t="s">
        <v>85</v>
      </c>
      <c r="AY125" s="21" t="s">
        <v>132</v>
      </c>
      <c r="BE125" s="185">
        <f>IF(O125="základní",K125,0)</f>
        <v>0</v>
      </c>
      <c r="BF125" s="185">
        <f>IF(O125="snížená",K125,0)</f>
        <v>0</v>
      </c>
      <c r="BG125" s="185">
        <f>IF(O125="zákl. přenesená",K125,0)</f>
        <v>0</v>
      </c>
      <c r="BH125" s="185">
        <f>IF(O125="sníž. přenesená",K125,0)</f>
        <v>0</v>
      </c>
      <c r="BI125" s="185">
        <f>IF(O125="nulová",K125,0)</f>
        <v>0</v>
      </c>
      <c r="BJ125" s="21" t="s">
        <v>78</v>
      </c>
      <c r="BK125" s="185">
        <f>ROUND(P125*H125,2)</f>
        <v>0</v>
      </c>
      <c r="BL125" s="21" t="s">
        <v>139</v>
      </c>
      <c r="BM125" s="21" t="s">
        <v>237</v>
      </c>
    </row>
    <row r="126" spans="2:65" s="1" customFormat="1" ht="27">
      <c r="B126" s="38"/>
      <c r="D126" s="186" t="s">
        <v>141</v>
      </c>
      <c r="F126" s="187" t="s">
        <v>238</v>
      </c>
      <c r="I126" s="188"/>
      <c r="J126" s="188"/>
      <c r="M126" s="38"/>
      <c r="N126" s="189"/>
      <c r="O126" s="39"/>
      <c r="P126" s="39"/>
      <c r="Q126" s="39"/>
      <c r="R126" s="39"/>
      <c r="S126" s="39"/>
      <c r="T126" s="39"/>
      <c r="U126" s="39"/>
      <c r="V126" s="39"/>
      <c r="W126" s="39"/>
      <c r="X126" s="66"/>
      <c r="AT126" s="21" t="s">
        <v>141</v>
      </c>
      <c r="AU126" s="21" t="s">
        <v>85</v>
      </c>
    </row>
    <row r="127" spans="2:65" s="10" customFormat="1" ht="29.85" customHeight="1">
      <c r="B127" s="159"/>
      <c r="D127" s="160" t="s">
        <v>72</v>
      </c>
      <c r="E127" s="171" t="s">
        <v>147</v>
      </c>
      <c r="F127" s="171" t="s">
        <v>239</v>
      </c>
      <c r="I127" s="162"/>
      <c r="J127" s="162"/>
      <c r="K127" s="172">
        <f>BK127</f>
        <v>0</v>
      </c>
      <c r="M127" s="159"/>
      <c r="N127" s="164"/>
      <c r="O127" s="165"/>
      <c r="P127" s="165"/>
      <c r="Q127" s="166">
        <f>SUM(Q128:Q130)</f>
        <v>0</v>
      </c>
      <c r="R127" s="166">
        <f>SUM(R128:R130)</f>
        <v>0</v>
      </c>
      <c r="S127" s="165"/>
      <c r="T127" s="167">
        <f>SUM(T128:T130)</f>
        <v>0</v>
      </c>
      <c r="U127" s="165"/>
      <c r="V127" s="167">
        <f>SUM(V128:V130)</f>
        <v>0</v>
      </c>
      <c r="W127" s="165"/>
      <c r="X127" s="168">
        <f>SUM(X128:X130)</f>
        <v>12.777600000000001</v>
      </c>
      <c r="AR127" s="160" t="s">
        <v>78</v>
      </c>
      <c r="AT127" s="169" t="s">
        <v>72</v>
      </c>
      <c r="AU127" s="169" t="s">
        <v>78</v>
      </c>
      <c r="AY127" s="160" t="s">
        <v>132</v>
      </c>
      <c r="BK127" s="170">
        <f>SUM(BK128:BK130)</f>
        <v>0</v>
      </c>
    </row>
    <row r="128" spans="2:65" s="1" customFormat="1" ht="25.5" customHeight="1">
      <c r="B128" s="173"/>
      <c r="C128" s="174" t="s">
        <v>11</v>
      </c>
      <c r="D128" s="174" t="s">
        <v>134</v>
      </c>
      <c r="E128" s="175" t="s">
        <v>240</v>
      </c>
      <c r="F128" s="176" t="s">
        <v>241</v>
      </c>
      <c r="G128" s="177" t="s">
        <v>164</v>
      </c>
      <c r="H128" s="178">
        <v>5.8079999999999998</v>
      </c>
      <c r="I128" s="179"/>
      <c r="J128" s="179"/>
      <c r="K128" s="180">
        <f>ROUND(P128*H128,2)</f>
        <v>0</v>
      </c>
      <c r="L128" s="176" t="s">
        <v>138</v>
      </c>
      <c r="M128" s="38"/>
      <c r="N128" s="181" t="s">
        <v>5</v>
      </c>
      <c r="O128" s="182" t="s">
        <v>42</v>
      </c>
      <c r="P128" s="113">
        <f>I128+J128</f>
        <v>0</v>
      </c>
      <c r="Q128" s="113">
        <f>ROUND(I128*H128,2)</f>
        <v>0</v>
      </c>
      <c r="R128" s="113">
        <f>ROUND(J128*H128,2)</f>
        <v>0</v>
      </c>
      <c r="S128" s="39"/>
      <c r="T128" s="183">
        <f>S128*H128</f>
        <v>0</v>
      </c>
      <c r="U128" s="183">
        <v>0</v>
      </c>
      <c r="V128" s="183">
        <f>U128*H128</f>
        <v>0</v>
      </c>
      <c r="W128" s="183">
        <v>2.2000000000000002</v>
      </c>
      <c r="X128" s="184">
        <f>W128*H128</f>
        <v>12.777600000000001</v>
      </c>
      <c r="AR128" s="21" t="s">
        <v>139</v>
      </c>
      <c r="AT128" s="21" t="s">
        <v>134</v>
      </c>
      <c r="AU128" s="21" t="s">
        <v>85</v>
      </c>
      <c r="AY128" s="21" t="s">
        <v>132</v>
      </c>
      <c r="BE128" s="185">
        <f>IF(O128="základní",K128,0)</f>
        <v>0</v>
      </c>
      <c r="BF128" s="185">
        <f>IF(O128="snížená",K128,0)</f>
        <v>0</v>
      </c>
      <c r="BG128" s="185">
        <f>IF(O128="zákl. přenesená",K128,0)</f>
        <v>0</v>
      </c>
      <c r="BH128" s="185">
        <f>IF(O128="sníž. přenesená",K128,0)</f>
        <v>0</v>
      </c>
      <c r="BI128" s="185">
        <f>IF(O128="nulová",K128,0)</f>
        <v>0</v>
      </c>
      <c r="BJ128" s="21" t="s">
        <v>78</v>
      </c>
      <c r="BK128" s="185">
        <f>ROUND(P128*H128,2)</f>
        <v>0</v>
      </c>
      <c r="BL128" s="21" t="s">
        <v>139</v>
      </c>
      <c r="BM128" s="21" t="s">
        <v>242</v>
      </c>
    </row>
    <row r="129" spans="2:65" s="1" customFormat="1" ht="27">
      <c r="B129" s="38"/>
      <c r="D129" s="186" t="s">
        <v>141</v>
      </c>
      <c r="F129" s="187" t="s">
        <v>243</v>
      </c>
      <c r="I129" s="188"/>
      <c r="J129" s="188"/>
      <c r="M129" s="38"/>
      <c r="N129" s="189"/>
      <c r="O129" s="39"/>
      <c r="P129" s="39"/>
      <c r="Q129" s="39"/>
      <c r="R129" s="39"/>
      <c r="S129" s="39"/>
      <c r="T129" s="39"/>
      <c r="U129" s="39"/>
      <c r="V129" s="39"/>
      <c r="W129" s="39"/>
      <c r="X129" s="66"/>
      <c r="AT129" s="21" t="s">
        <v>141</v>
      </c>
      <c r="AU129" s="21" t="s">
        <v>85</v>
      </c>
    </row>
    <row r="130" spans="2:65" s="1" customFormat="1" ht="16.5" customHeight="1">
      <c r="B130" s="173"/>
      <c r="C130" s="174" t="s">
        <v>244</v>
      </c>
      <c r="D130" s="174" t="s">
        <v>134</v>
      </c>
      <c r="E130" s="175" t="s">
        <v>245</v>
      </c>
      <c r="F130" s="176" t="s">
        <v>246</v>
      </c>
      <c r="G130" s="177" t="s">
        <v>154</v>
      </c>
      <c r="H130" s="178">
        <v>126.62</v>
      </c>
      <c r="I130" s="179"/>
      <c r="J130" s="179"/>
      <c r="K130" s="180">
        <f>ROUND(P130*H130,2)</f>
        <v>0</v>
      </c>
      <c r="L130" s="176" t="s">
        <v>138</v>
      </c>
      <c r="M130" s="38"/>
      <c r="N130" s="181" t="s">
        <v>5</v>
      </c>
      <c r="O130" s="182" t="s">
        <v>42</v>
      </c>
      <c r="P130" s="113">
        <f>I130+J130</f>
        <v>0</v>
      </c>
      <c r="Q130" s="113">
        <f>ROUND(I130*H130,2)</f>
        <v>0</v>
      </c>
      <c r="R130" s="113">
        <f>ROUND(J130*H130,2)</f>
        <v>0</v>
      </c>
      <c r="S130" s="39"/>
      <c r="T130" s="183">
        <f>S130*H130</f>
        <v>0</v>
      </c>
      <c r="U130" s="183">
        <v>0</v>
      </c>
      <c r="V130" s="183">
        <f>U130*H130</f>
        <v>0</v>
      </c>
      <c r="W130" s="183">
        <v>0</v>
      </c>
      <c r="X130" s="184">
        <f>W130*H130</f>
        <v>0</v>
      </c>
      <c r="AR130" s="21" t="s">
        <v>139</v>
      </c>
      <c r="AT130" s="21" t="s">
        <v>134</v>
      </c>
      <c r="AU130" s="21" t="s">
        <v>85</v>
      </c>
      <c r="AY130" s="21" t="s">
        <v>132</v>
      </c>
      <c r="BE130" s="185">
        <f>IF(O130="základní",K130,0)</f>
        <v>0</v>
      </c>
      <c r="BF130" s="185">
        <f>IF(O130="snížená",K130,0)</f>
        <v>0</v>
      </c>
      <c r="BG130" s="185">
        <f>IF(O130="zákl. přenesená",K130,0)</f>
        <v>0</v>
      </c>
      <c r="BH130" s="185">
        <f>IF(O130="sníž. přenesená",K130,0)</f>
        <v>0</v>
      </c>
      <c r="BI130" s="185">
        <f>IF(O130="nulová",K130,0)</f>
        <v>0</v>
      </c>
      <c r="BJ130" s="21" t="s">
        <v>78</v>
      </c>
      <c r="BK130" s="185">
        <f>ROUND(P130*H130,2)</f>
        <v>0</v>
      </c>
      <c r="BL130" s="21" t="s">
        <v>139</v>
      </c>
      <c r="BM130" s="21" t="s">
        <v>247</v>
      </c>
    </row>
    <row r="131" spans="2:65" s="10" customFormat="1" ht="29.85" customHeight="1">
      <c r="B131" s="159"/>
      <c r="D131" s="160" t="s">
        <v>72</v>
      </c>
      <c r="E131" s="171" t="s">
        <v>139</v>
      </c>
      <c r="F131" s="171" t="s">
        <v>248</v>
      </c>
      <c r="I131" s="162"/>
      <c r="J131" s="162"/>
      <c r="K131" s="172">
        <f>BK131</f>
        <v>0</v>
      </c>
      <c r="M131" s="159"/>
      <c r="N131" s="164"/>
      <c r="O131" s="165"/>
      <c r="P131" s="165"/>
      <c r="Q131" s="166">
        <f>SUM(Q132:Q135)</f>
        <v>0</v>
      </c>
      <c r="R131" s="166">
        <f>SUM(R132:R135)</f>
        <v>0</v>
      </c>
      <c r="S131" s="165"/>
      <c r="T131" s="167">
        <f>SUM(T132:T135)</f>
        <v>0</v>
      </c>
      <c r="U131" s="165"/>
      <c r="V131" s="167">
        <f>SUM(V132:V135)</f>
        <v>0</v>
      </c>
      <c r="W131" s="165"/>
      <c r="X131" s="168">
        <f>SUM(X132:X135)</f>
        <v>0</v>
      </c>
      <c r="AR131" s="160" t="s">
        <v>78</v>
      </c>
      <c r="AT131" s="169" t="s">
        <v>72</v>
      </c>
      <c r="AU131" s="169" t="s">
        <v>78</v>
      </c>
      <c r="AY131" s="160" t="s">
        <v>132</v>
      </c>
      <c r="BK131" s="170">
        <f>SUM(BK132:BK135)</f>
        <v>0</v>
      </c>
    </row>
    <row r="132" spans="2:65" s="1" customFormat="1" ht="25.5" customHeight="1">
      <c r="B132" s="173"/>
      <c r="C132" s="174" t="s">
        <v>249</v>
      </c>
      <c r="D132" s="174" t="s">
        <v>134</v>
      </c>
      <c r="E132" s="175" t="s">
        <v>250</v>
      </c>
      <c r="F132" s="176" t="s">
        <v>251</v>
      </c>
      <c r="G132" s="177" t="s">
        <v>164</v>
      </c>
      <c r="H132" s="178">
        <v>18.3</v>
      </c>
      <c r="I132" s="179"/>
      <c r="J132" s="179"/>
      <c r="K132" s="180">
        <f>ROUND(P132*H132,2)</f>
        <v>0</v>
      </c>
      <c r="L132" s="176" t="s">
        <v>138</v>
      </c>
      <c r="M132" s="38"/>
      <c r="N132" s="181" t="s">
        <v>5</v>
      </c>
      <c r="O132" s="182" t="s">
        <v>42</v>
      </c>
      <c r="P132" s="113">
        <f>I132+J132</f>
        <v>0</v>
      </c>
      <c r="Q132" s="113">
        <f>ROUND(I132*H132,2)</f>
        <v>0</v>
      </c>
      <c r="R132" s="113">
        <f>ROUND(J132*H132,2)</f>
        <v>0</v>
      </c>
      <c r="S132" s="39"/>
      <c r="T132" s="183">
        <f>S132*H132</f>
        <v>0</v>
      </c>
      <c r="U132" s="183">
        <v>0</v>
      </c>
      <c r="V132" s="183">
        <f>U132*H132</f>
        <v>0</v>
      </c>
      <c r="W132" s="183">
        <v>0</v>
      </c>
      <c r="X132" s="184">
        <f>W132*H132</f>
        <v>0</v>
      </c>
      <c r="AR132" s="21" t="s">
        <v>139</v>
      </c>
      <c r="AT132" s="21" t="s">
        <v>134</v>
      </c>
      <c r="AU132" s="21" t="s">
        <v>85</v>
      </c>
      <c r="AY132" s="21" t="s">
        <v>132</v>
      </c>
      <c r="BE132" s="185">
        <f>IF(O132="základní",K132,0)</f>
        <v>0</v>
      </c>
      <c r="BF132" s="185">
        <f>IF(O132="snížená",K132,0)</f>
        <v>0</v>
      </c>
      <c r="BG132" s="185">
        <f>IF(O132="zákl. přenesená",K132,0)</f>
        <v>0</v>
      </c>
      <c r="BH132" s="185">
        <f>IF(O132="sníž. přenesená",K132,0)</f>
        <v>0</v>
      </c>
      <c r="BI132" s="185">
        <f>IF(O132="nulová",K132,0)</f>
        <v>0</v>
      </c>
      <c r="BJ132" s="21" t="s">
        <v>78</v>
      </c>
      <c r="BK132" s="185">
        <f>ROUND(P132*H132,2)</f>
        <v>0</v>
      </c>
      <c r="BL132" s="21" t="s">
        <v>139</v>
      </c>
      <c r="BM132" s="21" t="s">
        <v>252</v>
      </c>
    </row>
    <row r="133" spans="2:65" s="1" customFormat="1" ht="25.5" customHeight="1">
      <c r="B133" s="173"/>
      <c r="C133" s="190" t="s">
        <v>253</v>
      </c>
      <c r="D133" s="190" t="s">
        <v>228</v>
      </c>
      <c r="E133" s="191" t="s">
        <v>254</v>
      </c>
      <c r="F133" s="192" t="s">
        <v>255</v>
      </c>
      <c r="G133" s="193" t="s">
        <v>214</v>
      </c>
      <c r="H133" s="194">
        <v>33</v>
      </c>
      <c r="I133" s="195"/>
      <c r="J133" s="196"/>
      <c r="K133" s="197">
        <f>ROUND(P133*H133,2)</f>
        <v>0</v>
      </c>
      <c r="L133" s="192" t="s">
        <v>5</v>
      </c>
      <c r="M133" s="198"/>
      <c r="N133" s="199" t="s">
        <v>5</v>
      </c>
      <c r="O133" s="182" t="s">
        <v>42</v>
      </c>
      <c r="P133" s="113">
        <f>I133+J133</f>
        <v>0</v>
      </c>
      <c r="Q133" s="113">
        <f>ROUND(I133*H133,2)</f>
        <v>0</v>
      </c>
      <c r="R133" s="113">
        <f>ROUND(J133*H133,2)</f>
        <v>0</v>
      </c>
      <c r="S133" s="39"/>
      <c r="T133" s="183">
        <f>S133*H133</f>
        <v>0</v>
      </c>
      <c r="U133" s="183">
        <v>0</v>
      </c>
      <c r="V133" s="183">
        <f>U133*H133</f>
        <v>0</v>
      </c>
      <c r="W133" s="183">
        <v>0</v>
      </c>
      <c r="X133" s="184">
        <f>W133*H133</f>
        <v>0</v>
      </c>
      <c r="AR133" s="21" t="s">
        <v>179</v>
      </c>
      <c r="AT133" s="21" t="s">
        <v>228</v>
      </c>
      <c r="AU133" s="21" t="s">
        <v>85</v>
      </c>
      <c r="AY133" s="21" t="s">
        <v>132</v>
      </c>
      <c r="BE133" s="185">
        <f>IF(O133="základní",K133,0)</f>
        <v>0</v>
      </c>
      <c r="BF133" s="185">
        <f>IF(O133="snížená",K133,0)</f>
        <v>0</v>
      </c>
      <c r="BG133" s="185">
        <f>IF(O133="zákl. přenesená",K133,0)</f>
        <v>0</v>
      </c>
      <c r="BH133" s="185">
        <f>IF(O133="sníž. přenesená",K133,0)</f>
        <v>0</v>
      </c>
      <c r="BI133" s="185">
        <f>IF(O133="nulová",K133,0)</f>
        <v>0</v>
      </c>
      <c r="BJ133" s="21" t="s">
        <v>78</v>
      </c>
      <c r="BK133" s="185">
        <f>ROUND(P133*H133,2)</f>
        <v>0</v>
      </c>
      <c r="BL133" s="21" t="s">
        <v>139</v>
      </c>
      <c r="BM133" s="21" t="s">
        <v>256</v>
      </c>
    </row>
    <row r="134" spans="2:65" s="1" customFormat="1" ht="25.5" customHeight="1">
      <c r="B134" s="173"/>
      <c r="C134" s="174" t="s">
        <v>257</v>
      </c>
      <c r="D134" s="174" t="s">
        <v>134</v>
      </c>
      <c r="E134" s="175" t="s">
        <v>258</v>
      </c>
      <c r="F134" s="176" t="s">
        <v>259</v>
      </c>
      <c r="G134" s="177" t="s">
        <v>164</v>
      </c>
      <c r="H134" s="178">
        <v>12.05</v>
      </c>
      <c r="I134" s="179"/>
      <c r="J134" s="179"/>
      <c r="K134" s="180">
        <f>ROUND(P134*H134,2)</f>
        <v>0</v>
      </c>
      <c r="L134" s="176" t="s">
        <v>138</v>
      </c>
      <c r="M134" s="38"/>
      <c r="N134" s="181" t="s">
        <v>5</v>
      </c>
      <c r="O134" s="182" t="s">
        <v>42</v>
      </c>
      <c r="P134" s="113">
        <f>I134+J134</f>
        <v>0</v>
      </c>
      <c r="Q134" s="113">
        <f>ROUND(I134*H134,2)</f>
        <v>0</v>
      </c>
      <c r="R134" s="113">
        <f>ROUND(J134*H134,2)</f>
        <v>0</v>
      </c>
      <c r="S134" s="39"/>
      <c r="T134" s="183">
        <f>S134*H134</f>
        <v>0</v>
      </c>
      <c r="U134" s="183">
        <v>0</v>
      </c>
      <c r="V134" s="183">
        <f>U134*H134</f>
        <v>0</v>
      </c>
      <c r="W134" s="183">
        <v>0</v>
      </c>
      <c r="X134" s="184">
        <f>W134*H134</f>
        <v>0</v>
      </c>
      <c r="AR134" s="21" t="s">
        <v>139</v>
      </c>
      <c r="AT134" s="21" t="s">
        <v>134</v>
      </c>
      <c r="AU134" s="21" t="s">
        <v>85</v>
      </c>
      <c r="AY134" s="21" t="s">
        <v>132</v>
      </c>
      <c r="BE134" s="185">
        <f>IF(O134="základní",K134,0)</f>
        <v>0</v>
      </c>
      <c r="BF134" s="185">
        <f>IF(O134="snížená",K134,0)</f>
        <v>0</v>
      </c>
      <c r="BG134" s="185">
        <f>IF(O134="zákl. přenesená",K134,0)</f>
        <v>0</v>
      </c>
      <c r="BH134" s="185">
        <f>IF(O134="sníž. přenesená",K134,0)</f>
        <v>0</v>
      </c>
      <c r="BI134" s="185">
        <f>IF(O134="nulová",K134,0)</f>
        <v>0</v>
      </c>
      <c r="BJ134" s="21" t="s">
        <v>78</v>
      </c>
      <c r="BK134" s="185">
        <f>ROUND(P134*H134,2)</f>
        <v>0</v>
      </c>
      <c r="BL134" s="21" t="s">
        <v>139</v>
      </c>
      <c r="BM134" s="21" t="s">
        <v>260</v>
      </c>
    </row>
    <row r="135" spans="2:65" s="1" customFormat="1" ht="27">
      <c r="B135" s="38"/>
      <c r="D135" s="186" t="s">
        <v>141</v>
      </c>
      <c r="F135" s="187" t="s">
        <v>261</v>
      </c>
      <c r="I135" s="188"/>
      <c r="J135" s="188"/>
      <c r="M135" s="38"/>
      <c r="N135" s="189"/>
      <c r="O135" s="39"/>
      <c r="P135" s="39"/>
      <c r="Q135" s="39"/>
      <c r="R135" s="39"/>
      <c r="S135" s="39"/>
      <c r="T135" s="39"/>
      <c r="U135" s="39"/>
      <c r="V135" s="39"/>
      <c r="W135" s="39"/>
      <c r="X135" s="66"/>
      <c r="AT135" s="21" t="s">
        <v>141</v>
      </c>
      <c r="AU135" s="21" t="s">
        <v>85</v>
      </c>
    </row>
    <row r="136" spans="2:65" s="10" customFormat="1" ht="29.85" customHeight="1">
      <c r="B136" s="159"/>
      <c r="D136" s="160" t="s">
        <v>72</v>
      </c>
      <c r="E136" s="171" t="s">
        <v>157</v>
      </c>
      <c r="F136" s="171" t="s">
        <v>262</v>
      </c>
      <c r="I136" s="162"/>
      <c r="J136" s="162"/>
      <c r="K136" s="172">
        <f>BK136</f>
        <v>0</v>
      </c>
      <c r="M136" s="159"/>
      <c r="N136" s="164"/>
      <c r="O136" s="165"/>
      <c r="P136" s="165"/>
      <c r="Q136" s="166">
        <f>SUM(Q137:Q143)</f>
        <v>0</v>
      </c>
      <c r="R136" s="166">
        <f>SUM(R137:R143)</f>
        <v>0</v>
      </c>
      <c r="S136" s="165"/>
      <c r="T136" s="167">
        <f>SUM(T137:T143)</f>
        <v>0</v>
      </c>
      <c r="U136" s="165"/>
      <c r="V136" s="167">
        <f>SUM(V137:V143)</f>
        <v>0.40652500000000008</v>
      </c>
      <c r="W136" s="165"/>
      <c r="X136" s="168">
        <f>SUM(X137:X143)</f>
        <v>0</v>
      </c>
      <c r="AR136" s="160" t="s">
        <v>78</v>
      </c>
      <c r="AT136" s="169" t="s">
        <v>72</v>
      </c>
      <c r="AU136" s="169" t="s">
        <v>78</v>
      </c>
      <c r="AY136" s="160" t="s">
        <v>132</v>
      </c>
      <c r="BK136" s="170">
        <f>SUM(BK137:BK143)</f>
        <v>0</v>
      </c>
    </row>
    <row r="137" spans="2:65" s="1" customFormat="1" ht="25.5" customHeight="1">
      <c r="B137" s="173"/>
      <c r="C137" s="174" t="s">
        <v>263</v>
      </c>
      <c r="D137" s="174" t="s">
        <v>134</v>
      </c>
      <c r="E137" s="175" t="s">
        <v>264</v>
      </c>
      <c r="F137" s="176" t="s">
        <v>265</v>
      </c>
      <c r="G137" s="177" t="s">
        <v>137</v>
      </c>
      <c r="H137" s="178">
        <v>166.876</v>
      </c>
      <c r="I137" s="179"/>
      <c r="J137" s="179"/>
      <c r="K137" s="180">
        <f t="shared" ref="K137:K142" si="14">ROUND(P137*H137,2)</f>
        <v>0</v>
      </c>
      <c r="L137" s="176" t="s">
        <v>138</v>
      </c>
      <c r="M137" s="38"/>
      <c r="N137" s="181" t="s">
        <v>5</v>
      </c>
      <c r="O137" s="182" t="s">
        <v>42</v>
      </c>
      <c r="P137" s="113">
        <f t="shared" ref="P137:P142" si="15">I137+J137</f>
        <v>0</v>
      </c>
      <c r="Q137" s="113">
        <f t="shared" ref="Q137:Q142" si="16">ROUND(I137*H137,2)</f>
        <v>0</v>
      </c>
      <c r="R137" s="113">
        <f t="shared" ref="R137:R142" si="17">ROUND(J137*H137,2)</f>
        <v>0</v>
      </c>
      <c r="S137" s="39"/>
      <c r="T137" s="183">
        <f t="shared" ref="T137:T142" si="18">S137*H137</f>
        <v>0</v>
      </c>
      <c r="U137" s="183">
        <v>0</v>
      </c>
      <c r="V137" s="183">
        <f t="shared" ref="V137:V142" si="19">U137*H137</f>
        <v>0</v>
      </c>
      <c r="W137" s="183">
        <v>0</v>
      </c>
      <c r="X137" s="184">
        <f t="shared" ref="X137:X142" si="20">W137*H137</f>
        <v>0</v>
      </c>
      <c r="AR137" s="21" t="s">
        <v>139</v>
      </c>
      <c r="AT137" s="21" t="s">
        <v>134</v>
      </c>
      <c r="AU137" s="21" t="s">
        <v>85</v>
      </c>
      <c r="AY137" s="21" t="s">
        <v>132</v>
      </c>
      <c r="BE137" s="185">
        <f t="shared" ref="BE137:BE142" si="21">IF(O137="základní",K137,0)</f>
        <v>0</v>
      </c>
      <c r="BF137" s="185">
        <f t="shared" ref="BF137:BF142" si="22">IF(O137="snížená",K137,0)</f>
        <v>0</v>
      </c>
      <c r="BG137" s="185">
        <f t="shared" ref="BG137:BG142" si="23">IF(O137="zákl. přenesená",K137,0)</f>
        <v>0</v>
      </c>
      <c r="BH137" s="185">
        <f t="shared" ref="BH137:BH142" si="24">IF(O137="sníž. přenesená",K137,0)</f>
        <v>0</v>
      </c>
      <c r="BI137" s="185">
        <f t="shared" ref="BI137:BI142" si="25">IF(O137="nulová",K137,0)</f>
        <v>0</v>
      </c>
      <c r="BJ137" s="21" t="s">
        <v>78</v>
      </c>
      <c r="BK137" s="185">
        <f t="shared" ref="BK137:BK142" si="26">ROUND(P137*H137,2)</f>
        <v>0</v>
      </c>
      <c r="BL137" s="21" t="s">
        <v>139</v>
      </c>
      <c r="BM137" s="21" t="s">
        <v>266</v>
      </c>
    </row>
    <row r="138" spans="2:65" s="1" customFormat="1" ht="38.25" customHeight="1">
      <c r="B138" s="173"/>
      <c r="C138" s="174" t="s">
        <v>267</v>
      </c>
      <c r="D138" s="174" t="s">
        <v>134</v>
      </c>
      <c r="E138" s="175" t="s">
        <v>268</v>
      </c>
      <c r="F138" s="176" t="s">
        <v>269</v>
      </c>
      <c r="G138" s="177" t="s">
        <v>137</v>
      </c>
      <c r="H138" s="178">
        <v>166.876</v>
      </c>
      <c r="I138" s="179"/>
      <c r="J138" s="179"/>
      <c r="K138" s="180">
        <f t="shared" si="14"/>
        <v>0</v>
      </c>
      <c r="L138" s="176" t="s">
        <v>138</v>
      </c>
      <c r="M138" s="38"/>
      <c r="N138" s="181" t="s">
        <v>5</v>
      </c>
      <c r="O138" s="182" t="s">
        <v>42</v>
      </c>
      <c r="P138" s="113">
        <f t="shared" si="15"/>
        <v>0</v>
      </c>
      <c r="Q138" s="113">
        <f t="shared" si="16"/>
        <v>0</v>
      </c>
      <c r="R138" s="113">
        <f t="shared" si="17"/>
        <v>0</v>
      </c>
      <c r="S138" s="39"/>
      <c r="T138" s="183">
        <f t="shared" si="18"/>
        <v>0</v>
      </c>
      <c r="U138" s="183">
        <v>0</v>
      </c>
      <c r="V138" s="183">
        <f t="shared" si="19"/>
        <v>0</v>
      </c>
      <c r="W138" s="183">
        <v>0</v>
      </c>
      <c r="X138" s="184">
        <f t="shared" si="20"/>
        <v>0</v>
      </c>
      <c r="AR138" s="21" t="s">
        <v>139</v>
      </c>
      <c r="AT138" s="21" t="s">
        <v>134</v>
      </c>
      <c r="AU138" s="21" t="s">
        <v>85</v>
      </c>
      <c r="AY138" s="21" t="s">
        <v>132</v>
      </c>
      <c r="BE138" s="185">
        <f t="shared" si="21"/>
        <v>0</v>
      </c>
      <c r="BF138" s="185">
        <f t="shared" si="22"/>
        <v>0</v>
      </c>
      <c r="BG138" s="185">
        <f t="shared" si="23"/>
        <v>0</v>
      </c>
      <c r="BH138" s="185">
        <f t="shared" si="24"/>
        <v>0</v>
      </c>
      <c r="BI138" s="185">
        <f t="shared" si="25"/>
        <v>0</v>
      </c>
      <c r="BJ138" s="21" t="s">
        <v>78</v>
      </c>
      <c r="BK138" s="185">
        <f t="shared" si="26"/>
        <v>0</v>
      </c>
      <c r="BL138" s="21" t="s">
        <v>139</v>
      </c>
      <c r="BM138" s="21" t="s">
        <v>270</v>
      </c>
    </row>
    <row r="139" spans="2:65" s="1" customFormat="1" ht="25.5" customHeight="1">
      <c r="B139" s="173"/>
      <c r="C139" s="174" t="s">
        <v>271</v>
      </c>
      <c r="D139" s="174" t="s">
        <v>134</v>
      </c>
      <c r="E139" s="175" t="s">
        <v>272</v>
      </c>
      <c r="F139" s="176" t="s">
        <v>273</v>
      </c>
      <c r="G139" s="177" t="s">
        <v>137</v>
      </c>
      <c r="H139" s="178">
        <v>500.62799999999999</v>
      </c>
      <c r="I139" s="179"/>
      <c r="J139" s="179"/>
      <c r="K139" s="180">
        <f t="shared" si="14"/>
        <v>0</v>
      </c>
      <c r="L139" s="176" t="s">
        <v>138</v>
      </c>
      <c r="M139" s="38"/>
      <c r="N139" s="181" t="s">
        <v>5</v>
      </c>
      <c r="O139" s="182" t="s">
        <v>42</v>
      </c>
      <c r="P139" s="113">
        <f t="shared" si="15"/>
        <v>0</v>
      </c>
      <c r="Q139" s="113">
        <f t="shared" si="16"/>
        <v>0</v>
      </c>
      <c r="R139" s="113">
        <f t="shared" si="17"/>
        <v>0</v>
      </c>
      <c r="S139" s="39"/>
      <c r="T139" s="183">
        <f t="shared" si="18"/>
        <v>0</v>
      </c>
      <c r="U139" s="183">
        <v>0</v>
      </c>
      <c r="V139" s="183">
        <f t="shared" si="19"/>
        <v>0</v>
      </c>
      <c r="W139" s="183">
        <v>0</v>
      </c>
      <c r="X139" s="184">
        <f t="shared" si="20"/>
        <v>0</v>
      </c>
      <c r="AR139" s="21" t="s">
        <v>139</v>
      </c>
      <c r="AT139" s="21" t="s">
        <v>134</v>
      </c>
      <c r="AU139" s="21" t="s">
        <v>85</v>
      </c>
      <c r="AY139" s="21" t="s">
        <v>132</v>
      </c>
      <c r="BE139" s="185">
        <f t="shared" si="21"/>
        <v>0</v>
      </c>
      <c r="BF139" s="185">
        <f t="shared" si="22"/>
        <v>0</v>
      </c>
      <c r="BG139" s="185">
        <f t="shared" si="23"/>
        <v>0</v>
      </c>
      <c r="BH139" s="185">
        <f t="shared" si="24"/>
        <v>0</v>
      </c>
      <c r="BI139" s="185">
        <f t="shared" si="25"/>
        <v>0</v>
      </c>
      <c r="BJ139" s="21" t="s">
        <v>78</v>
      </c>
      <c r="BK139" s="185">
        <f t="shared" si="26"/>
        <v>0</v>
      </c>
      <c r="BL139" s="21" t="s">
        <v>139</v>
      </c>
      <c r="BM139" s="21" t="s">
        <v>274</v>
      </c>
    </row>
    <row r="140" spans="2:65" s="1" customFormat="1" ht="38.25" customHeight="1">
      <c r="B140" s="173"/>
      <c r="C140" s="174" t="s">
        <v>275</v>
      </c>
      <c r="D140" s="174" t="s">
        <v>134</v>
      </c>
      <c r="E140" s="175" t="s">
        <v>276</v>
      </c>
      <c r="F140" s="176" t="s">
        <v>277</v>
      </c>
      <c r="G140" s="177" t="s">
        <v>137</v>
      </c>
      <c r="H140" s="178">
        <v>166.876</v>
      </c>
      <c r="I140" s="179"/>
      <c r="J140" s="179"/>
      <c r="K140" s="180">
        <f t="shared" si="14"/>
        <v>0</v>
      </c>
      <c r="L140" s="176" t="s">
        <v>138</v>
      </c>
      <c r="M140" s="38"/>
      <c r="N140" s="181" t="s">
        <v>5</v>
      </c>
      <c r="O140" s="182" t="s">
        <v>42</v>
      </c>
      <c r="P140" s="113">
        <f t="shared" si="15"/>
        <v>0</v>
      </c>
      <c r="Q140" s="113">
        <f t="shared" si="16"/>
        <v>0</v>
      </c>
      <c r="R140" s="113">
        <f t="shared" si="17"/>
        <v>0</v>
      </c>
      <c r="S140" s="39"/>
      <c r="T140" s="183">
        <f t="shared" si="18"/>
        <v>0</v>
      </c>
      <c r="U140" s="183">
        <v>0</v>
      </c>
      <c r="V140" s="183">
        <f t="shared" si="19"/>
        <v>0</v>
      </c>
      <c r="W140" s="183">
        <v>0</v>
      </c>
      <c r="X140" s="184">
        <f t="shared" si="20"/>
        <v>0</v>
      </c>
      <c r="AR140" s="21" t="s">
        <v>139</v>
      </c>
      <c r="AT140" s="21" t="s">
        <v>134</v>
      </c>
      <c r="AU140" s="21" t="s">
        <v>85</v>
      </c>
      <c r="AY140" s="21" t="s">
        <v>132</v>
      </c>
      <c r="BE140" s="185">
        <f t="shared" si="21"/>
        <v>0</v>
      </c>
      <c r="BF140" s="185">
        <f t="shared" si="22"/>
        <v>0</v>
      </c>
      <c r="BG140" s="185">
        <f t="shared" si="23"/>
        <v>0</v>
      </c>
      <c r="BH140" s="185">
        <f t="shared" si="24"/>
        <v>0</v>
      </c>
      <c r="BI140" s="185">
        <f t="shared" si="25"/>
        <v>0</v>
      </c>
      <c r="BJ140" s="21" t="s">
        <v>78</v>
      </c>
      <c r="BK140" s="185">
        <f t="shared" si="26"/>
        <v>0</v>
      </c>
      <c r="BL140" s="21" t="s">
        <v>139</v>
      </c>
      <c r="BM140" s="21" t="s">
        <v>278</v>
      </c>
    </row>
    <row r="141" spans="2:65" s="1" customFormat="1" ht="25.5" customHeight="1">
      <c r="B141" s="173"/>
      <c r="C141" s="174" t="s">
        <v>279</v>
      </c>
      <c r="D141" s="174" t="s">
        <v>134</v>
      </c>
      <c r="E141" s="175" t="s">
        <v>280</v>
      </c>
      <c r="F141" s="176" t="s">
        <v>281</v>
      </c>
      <c r="G141" s="177" t="s">
        <v>137</v>
      </c>
      <c r="H141" s="178">
        <v>166.876</v>
      </c>
      <c r="I141" s="179"/>
      <c r="J141" s="179"/>
      <c r="K141" s="180">
        <f t="shared" si="14"/>
        <v>0</v>
      </c>
      <c r="L141" s="176" t="s">
        <v>138</v>
      </c>
      <c r="M141" s="38"/>
      <c r="N141" s="181" t="s">
        <v>5</v>
      </c>
      <c r="O141" s="182" t="s">
        <v>42</v>
      </c>
      <c r="P141" s="113">
        <f t="shared" si="15"/>
        <v>0</v>
      </c>
      <c r="Q141" s="113">
        <f t="shared" si="16"/>
        <v>0</v>
      </c>
      <c r="R141" s="113">
        <f t="shared" si="17"/>
        <v>0</v>
      </c>
      <c r="S141" s="39"/>
      <c r="T141" s="183">
        <f t="shared" si="18"/>
        <v>0</v>
      </c>
      <c r="U141" s="183">
        <v>0</v>
      </c>
      <c r="V141" s="183">
        <f t="shared" si="19"/>
        <v>0</v>
      </c>
      <c r="W141" s="183">
        <v>0</v>
      </c>
      <c r="X141" s="184">
        <f t="shared" si="20"/>
        <v>0</v>
      </c>
      <c r="AR141" s="21" t="s">
        <v>139</v>
      </c>
      <c r="AT141" s="21" t="s">
        <v>134</v>
      </c>
      <c r="AU141" s="21" t="s">
        <v>85</v>
      </c>
      <c r="AY141" s="21" t="s">
        <v>132</v>
      </c>
      <c r="BE141" s="185">
        <f t="shared" si="21"/>
        <v>0</v>
      </c>
      <c r="BF141" s="185">
        <f t="shared" si="22"/>
        <v>0</v>
      </c>
      <c r="BG141" s="185">
        <f t="shared" si="23"/>
        <v>0</v>
      </c>
      <c r="BH141" s="185">
        <f t="shared" si="24"/>
        <v>0</v>
      </c>
      <c r="BI141" s="185">
        <f t="shared" si="25"/>
        <v>0</v>
      </c>
      <c r="BJ141" s="21" t="s">
        <v>78</v>
      </c>
      <c r="BK141" s="185">
        <f t="shared" si="26"/>
        <v>0</v>
      </c>
      <c r="BL141" s="21" t="s">
        <v>139</v>
      </c>
      <c r="BM141" s="21" t="s">
        <v>282</v>
      </c>
    </row>
    <row r="142" spans="2:65" s="1" customFormat="1" ht="51" customHeight="1">
      <c r="B142" s="173"/>
      <c r="C142" s="174" t="s">
        <v>283</v>
      </c>
      <c r="D142" s="174" t="s">
        <v>134</v>
      </c>
      <c r="E142" s="175" t="s">
        <v>284</v>
      </c>
      <c r="F142" s="176" t="s">
        <v>285</v>
      </c>
      <c r="G142" s="177" t="s">
        <v>137</v>
      </c>
      <c r="H142" s="178">
        <v>4.0250000000000004</v>
      </c>
      <c r="I142" s="179"/>
      <c r="J142" s="179"/>
      <c r="K142" s="180">
        <f t="shared" si="14"/>
        <v>0</v>
      </c>
      <c r="L142" s="176" t="s">
        <v>138</v>
      </c>
      <c r="M142" s="38"/>
      <c r="N142" s="181" t="s">
        <v>5</v>
      </c>
      <c r="O142" s="182" t="s">
        <v>42</v>
      </c>
      <c r="P142" s="113">
        <f t="shared" si="15"/>
        <v>0</v>
      </c>
      <c r="Q142" s="113">
        <f t="shared" si="16"/>
        <v>0</v>
      </c>
      <c r="R142" s="113">
        <f t="shared" si="17"/>
        <v>0</v>
      </c>
      <c r="S142" s="39"/>
      <c r="T142" s="183">
        <f t="shared" si="18"/>
        <v>0</v>
      </c>
      <c r="U142" s="183">
        <v>0.10100000000000001</v>
      </c>
      <c r="V142" s="183">
        <f t="shared" si="19"/>
        <v>0.40652500000000008</v>
      </c>
      <c r="W142" s="183">
        <v>0</v>
      </c>
      <c r="X142" s="184">
        <f t="shared" si="20"/>
        <v>0</v>
      </c>
      <c r="AR142" s="21" t="s">
        <v>139</v>
      </c>
      <c r="AT142" s="21" t="s">
        <v>134</v>
      </c>
      <c r="AU142" s="21" t="s">
        <v>85</v>
      </c>
      <c r="AY142" s="21" t="s">
        <v>132</v>
      </c>
      <c r="BE142" s="185">
        <f t="shared" si="21"/>
        <v>0</v>
      </c>
      <c r="BF142" s="185">
        <f t="shared" si="22"/>
        <v>0</v>
      </c>
      <c r="BG142" s="185">
        <f t="shared" si="23"/>
        <v>0</v>
      </c>
      <c r="BH142" s="185">
        <f t="shared" si="24"/>
        <v>0</v>
      </c>
      <c r="BI142" s="185">
        <f t="shared" si="25"/>
        <v>0</v>
      </c>
      <c r="BJ142" s="21" t="s">
        <v>78</v>
      </c>
      <c r="BK142" s="185">
        <f t="shared" si="26"/>
        <v>0</v>
      </c>
      <c r="BL142" s="21" t="s">
        <v>139</v>
      </c>
      <c r="BM142" s="21" t="s">
        <v>286</v>
      </c>
    </row>
    <row r="143" spans="2:65" s="1" customFormat="1" ht="27">
      <c r="B143" s="38"/>
      <c r="D143" s="186" t="s">
        <v>141</v>
      </c>
      <c r="F143" s="187" t="s">
        <v>287</v>
      </c>
      <c r="I143" s="188"/>
      <c r="J143" s="188"/>
      <c r="M143" s="38"/>
      <c r="N143" s="189"/>
      <c r="O143" s="39"/>
      <c r="P143" s="39"/>
      <c r="Q143" s="39"/>
      <c r="R143" s="39"/>
      <c r="S143" s="39"/>
      <c r="T143" s="39"/>
      <c r="U143" s="39"/>
      <c r="V143" s="39"/>
      <c r="W143" s="39"/>
      <c r="X143" s="66"/>
      <c r="AT143" s="21" t="s">
        <v>141</v>
      </c>
      <c r="AU143" s="21" t="s">
        <v>85</v>
      </c>
    </row>
    <row r="144" spans="2:65" s="10" customFormat="1" ht="29.85" customHeight="1">
      <c r="B144" s="159"/>
      <c r="D144" s="160" t="s">
        <v>72</v>
      </c>
      <c r="E144" s="171" t="s">
        <v>179</v>
      </c>
      <c r="F144" s="171" t="s">
        <v>288</v>
      </c>
      <c r="I144" s="162"/>
      <c r="J144" s="162"/>
      <c r="K144" s="172">
        <f>BK144</f>
        <v>0</v>
      </c>
      <c r="M144" s="159"/>
      <c r="N144" s="164"/>
      <c r="O144" s="165"/>
      <c r="P144" s="165"/>
      <c r="Q144" s="166">
        <f>SUM(Q145:Q212)</f>
        <v>0</v>
      </c>
      <c r="R144" s="166">
        <f>SUM(R145:R212)</f>
        <v>0</v>
      </c>
      <c r="S144" s="165"/>
      <c r="T144" s="167">
        <f>SUM(T145:T212)</f>
        <v>0</v>
      </c>
      <c r="U144" s="165"/>
      <c r="V144" s="167">
        <f>SUM(V145:V212)</f>
        <v>50.095874000000009</v>
      </c>
      <c r="W144" s="165"/>
      <c r="X144" s="168">
        <f>SUM(X145:X212)</f>
        <v>1.2000000000000002</v>
      </c>
      <c r="AR144" s="160" t="s">
        <v>78</v>
      </c>
      <c r="AT144" s="169" t="s">
        <v>72</v>
      </c>
      <c r="AU144" s="169" t="s">
        <v>78</v>
      </c>
      <c r="AY144" s="160" t="s">
        <v>132</v>
      </c>
      <c r="BK144" s="170">
        <f>SUM(BK145:BK212)</f>
        <v>0</v>
      </c>
    </row>
    <row r="145" spans="2:65" s="1" customFormat="1" ht="25.5" customHeight="1">
      <c r="B145" s="173"/>
      <c r="C145" s="174" t="s">
        <v>289</v>
      </c>
      <c r="D145" s="174" t="s">
        <v>134</v>
      </c>
      <c r="E145" s="175" t="s">
        <v>290</v>
      </c>
      <c r="F145" s="176" t="s">
        <v>291</v>
      </c>
      <c r="G145" s="177" t="s">
        <v>154</v>
      </c>
      <c r="H145" s="178">
        <v>14.6</v>
      </c>
      <c r="I145" s="179"/>
      <c r="J145" s="179"/>
      <c r="K145" s="180">
        <f>ROUND(P145*H145,2)</f>
        <v>0</v>
      </c>
      <c r="L145" s="176" t="s">
        <v>138</v>
      </c>
      <c r="M145" s="38"/>
      <c r="N145" s="181" t="s">
        <v>5</v>
      </c>
      <c r="O145" s="182" t="s">
        <v>42</v>
      </c>
      <c r="P145" s="113">
        <f>I145+J145</f>
        <v>0</v>
      </c>
      <c r="Q145" s="113">
        <f>ROUND(I145*H145,2)</f>
        <v>0</v>
      </c>
      <c r="R145" s="113">
        <f>ROUND(J145*H145,2)</f>
        <v>0</v>
      </c>
      <c r="S145" s="39"/>
      <c r="T145" s="183">
        <f>S145*H145</f>
        <v>0</v>
      </c>
      <c r="U145" s="183">
        <v>1.0000000000000001E-5</v>
      </c>
      <c r="V145" s="183">
        <f>U145*H145</f>
        <v>1.46E-4</v>
      </c>
      <c r="W145" s="183">
        <v>0</v>
      </c>
      <c r="X145" s="184">
        <f>W145*H145</f>
        <v>0</v>
      </c>
      <c r="AR145" s="21" t="s">
        <v>139</v>
      </c>
      <c r="AT145" s="21" t="s">
        <v>134</v>
      </c>
      <c r="AU145" s="21" t="s">
        <v>85</v>
      </c>
      <c r="AY145" s="21" t="s">
        <v>132</v>
      </c>
      <c r="BE145" s="185">
        <f>IF(O145="základní",K145,0)</f>
        <v>0</v>
      </c>
      <c r="BF145" s="185">
        <f>IF(O145="snížená",K145,0)</f>
        <v>0</v>
      </c>
      <c r="BG145" s="185">
        <f>IF(O145="zákl. přenesená",K145,0)</f>
        <v>0</v>
      </c>
      <c r="BH145" s="185">
        <f>IF(O145="sníž. přenesená",K145,0)</f>
        <v>0</v>
      </c>
      <c r="BI145" s="185">
        <f>IF(O145="nulová",K145,0)</f>
        <v>0</v>
      </c>
      <c r="BJ145" s="21" t="s">
        <v>78</v>
      </c>
      <c r="BK145" s="185">
        <f>ROUND(P145*H145,2)</f>
        <v>0</v>
      </c>
      <c r="BL145" s="21" t="s">
        <v>139</v>
      </c>
      <c r="BM145" s="21" t="s">
        <v>292</v>
      </c>
    </row>
    <row r="146" spans="2:65" s="1" customFormat="1" ht="16.5" customHeight="1">
      <c r="B146" s="173"/>
      <c r="C146" s="190" t="s">
        <v>293</v>
      </c>
      <c r="D146" s="190" t="s">
        <v>228</v>
      </c>
      <c r="E146" s="191" t="s">
        <v>294</v>
      </c>
      <c r="F146" s="192" t="s">
        <v>295</v>
      </c>
      <c r="G146" s="193" t="s">
        <v>296</v>
      </c>
      <c r="H146" s="194">
        <v>4</v>
      </c>
      <c r="I146" s="195"/>
      <c r="J146" s="196"/>
      <c r="K146" s="197">
        <f>ROUND(P146*H146,2)</f>
        <v>0</v>
      </c>
      <c r="L146" s="192" t="s">
        <v>138</v>
      </c>
      <c r="M146" s="198"/>
      <c r="N146" s="199" t="s">
        <v>5</v>
      </c>
      <c r="O146" s="182" t="s">
        <v>42</v>
      </c>
      <c r="P146" s="113">
        <f>I146+J146</f>
        <v>0</v>
      </c>
      <c r="Q146" s="113">
        <f>ROUND(I146*H146,2)</f>
        <v>0</v>
      </c>
      <c r="R146" s="113">
        <f>ROUND(J146*H146,2)</f>
        <v>0</v>
      </c>
      <c r="S146" s="39"/>
      <c r="T146" s="183">
        <f>S146*H146</f>
        <v>0</v>
      </c>
      <c r="U146" s="183">
        <v>1.0699999999999999E-2</v>
      </c>
      <c r="V146" s="183">
        <f>U146*H146</f>
        <v>4.2799999999999998E-2</v>
      </c>
      <c r="W146" s="183">
        <v>0</v>
      </c>
      <c r="X146" s="184">
        <f>W146*H146</f>
        <v>0</v>
      </c>
      <c r="AR146" s="21" t="s">
        <v>179</v>
      </c>
      <c r="AT146" s="21" t="s">
        <v>228</v>
      </c>
      <c r="AU146" s="21" t="s">
        <v>85</v>
      </c>
      <c r="AY146" s="21" t="s">
        <v>132</v>
      </c>
      <c r="BE146" s="185">
        <f>IF(O146="základní",K146,0)</f>
        <v>0</v>
      </c>
      <c r="BF146" s="185">
        <f>IF(O146="snížená",K146,0)</f>
        <v>0</v>
      </c>
      <c r="BG146" s="185">
        <f>IF(O146="zákl. přenesená",K146,0)</f>
        <v>0</v>
      </c>
      <c r="BH146" s="185">
        <f>IF(O146="sníž. přenesená",K146,0)</f>
        <v>0</v>
      </c>
      <c r="BI146" s="185">
        <f>IF(O146="nulová",K146,0)</f>
        <v>0</v>
      </c>
      <c r="BJ146" s="21" t="s">
        <v>78</v>
      </c>
      <c r="BK146" s="185">
        <f>ROUND(P146*H146,2)</f>
        <v>0</v>
      </c>
      <c r="BL146" s="21" t="s">
        <v>139</v>
      </c>
      <c r="BM146" s="21" t="s">
        <v>297</v>
      </c>
    </row>
    <row r="147" spans="2:65" s="1" customFormat="1" ht="27">
      <c r="B147" s="38"/>
      <c r="D147" s="186" t="s">
        <v>141</v>
      </c>
      <c r="F147" s="187" t="s">
        <v>298</v>
      </c>
      <c r="I147" s="188"/>
      <c r="J147" s="188"/>
      <c r="M147" s="38"/>
      <c r="N147" s="189"/>
      <c r="O147" s="39"/>
      <c r="P147" s="39"/>
      <c r="Q147" s="39"/>
      <c r="R147" s="39"/>
      <c r="S147" s="39"/>
      <c r="T147" s="39"/>
      <c r="U147" s="39"/>
      <c r="V147" s="39"/>
      <c r="W147" s="39"/>
      <c r="X147" s="66"/>
      <c r="AT147" s="21" t="s">
        <v>141</v>
      </c>
      <c r="AU147" s="21" t="s">
        <v>85</v>
      </c>
    </row>
    <row r="148" spans="2:65" s="1" customFormat="1" ht="25.5" customHeight="1">
      <c r="B148" s="173"/>
      <c r="C148" s="174" t="s">
        <v>299</v>
      </c>
      <c r="D148" s="174" t="s">
        <v>134</v>
      </c>
      <c r="E148" s="175" t="s">
        <v>300</v>
      </c>
      <c r="F148" s="176" t="s">
        <v>301</v>
      </c>
      <c r="G148" s="177" t="s">
        <v>154</v>
      </c>
      <c r="H148" s="178">
        <v>23.3</v>
      </c>
      <c r="I148" s="179"/>
      <c r="J148" s="179"/>
      <c r="K148" s="180">
        <f>ROUND(P148*H148,2)</f>
        <v>0</v>
      </c>
      <c r="L148" s="176" t="s">
        <v>138</v>
      </c>
      <c r="M148" s="38"/>
      <c r="N148" s="181" t="s">
        <v>5</v>
      </c>
      <c r="O148" s="182" t="s">
        <v>42</v>
      </c>
      <c r="P148" s="113">
        <f>I148+J148</f>
        <v>0</v>
      </c>
      <c r="Q148" s="113">
        <f>ROUND(I148*H148,2)</f>
        <v>0</v>
      </c>
      <c r="R148" s="113">
        <f>ROUND(J148*H148,2)</f>
        <v>0</v>
      </c>
      <c r="S148" s="39"/>
      <c r="T148" s="183">
        <f>S148*H148</f>
        <v>0</v>
      </c>
      <c r="U148" s="183">
        <v>1.0000000000000001E-5</v>
      </c>
      <c r="V148" s="183">
        <f>U148*H148</f>
        <v>2.3300000000000003E-4</v>
      </c>
      <c r="W148" s="183">
        <v>0</v>
      </c>
      <c r="X148" s="184">
        <f>W148*H148</f>
        <v>0</v>
      </c>
      <c r="AR148" s="21" t="s">
        <v>139</v>
      </c>
      <c r="AT148" s="21" t="s">
        <v>134</v>
      </c>
      <c r="AU148" s="21" t="s">
        <v>85</v>
      </c>
      <c r="AY148" s="21" t="s">
        <v>132</v>
      </c>
      <c r="BE148" s="185">
        <f>IF(O148="základní",K148,0)</f>
        <v>0</v>
      </c>
      <c r="BF148" s="185">
        <f>IF(O148="snížená",K148,0)</f>
        <v>0</v>
      </c>
      <c r="BG148" s="185">
        <f>IF(O148="zákl. přenesená",K148,0)</f>
        <v>0</v>
      </c>
      <c r="BH148" s="185">
        <f>IF(O148="sníž. přenesená",K148,0)</f>
        <v>0</v>
      </c>
      <c r="BI148" s="185">
        <f>IF(O148="nulová",K148,0)</f>
        <v>0</v>
      </c>
      <c r="BJ148" s="21" t="s">
        <v>78</v>
      </c>
      <c r="BK148" s="185">
        <f>ROUND(P148*H148,2)</f>
        <v>0</v>
      </c>
      <c r="BL148" s="21" t="s">
        <v>139</v>
      </c>
      <c r="BM148" s="21" t="s">
        <v>302</v>
      </c>
    </row>
    <row r="149" spans="2:65" s="1" customFormat="1" ht="16.5" customHeight="1">
      <c r="B149" s="173"/>
      <c r="C149" s="190" t="s">
        <v>303</v>
      </c>
      <c r="D149" s="190" t="s">
        <v>228</v>
      </c>
      <c r="E149" s="191" t="s">
        <v>304</v>
      </c>
      <c r="F149" s="192" t="s">
        <v>305</v>
      </c>
      <c r="G149" s="193" t="s">
        <v>296</v>
      </c>
      <c r="H149" s="194">
        <v>6</v>
      </c>
      <c r="I149" s="195"/>
      <c r="J149" s="196"/>
      <c r="K149" s="197">
        <f>ROUND(P149*H149,2)</f>
        <v>0</v>
      </c>
      <c r="L149" s="192" t="s">
        <v>138</v>
      </c>
      <c r="M149" s="198"/>
      <c r="N149" s="199" t="s">
        <v>5</v>
      </c>
      <c r="O149" s="182" t="s">
        <v>42</v>
      </c>
      <c r="P149" s="113">
        <f>I149+J149</f>
        <v>0</v>
      </c>
      <c r="Q149" s="113">
        <f>ROUND(I149*H149,2)</f>
        <v>0</v>
      </c>
      <c r="R149" s="113">
        <f>ROUND(J149*H149,2)</f>
        <v>0</v>
      </c>
      <c r="S149" s="39"/>
      <c r="T149" s="183">
        <f>S149*H149</f>
        <v>0</v>
      </c>
      <c r="U149" s="183">
        <v>6.8999999999999999E-3</v>
      </c>
      <c r="V149" s="183">
        <f>U149*H149</f>
        <v>4.1399999999999999E-2</v>
      </c>
      <c r="W149" s="183">
        <v>0</v>
      </c>
      <c r="X149" s="184">
        <f>W149*H149</f>
        <v>0</v>
      </c>
      <c r="AR149" s="21" t="s">
        <v>179</v>
      </c>
      <c r="AT149" s="21" t="s">
        <v>228</v>
      </c>
      <c r="AU149" s="21" t="s">
        <v>85</v>
      </c>
      <c r="AY149" s="21" t="s">
        <v>132</v>
      </c>
      <c r="BE149" s="185">
        <f>IF(O149="základní",K149,0)</f>
        <v>0</v>
      </c>
      <c r="BF149" s="185">
        <f>IF(O149="snížená",K149,0)</f>
        <v>0</v>
      </c>
      <c r="BG149" s="185">
        <f>IF(O149="zákl. přenesená",K149,0)</f>
        <v>0</v>
      </c>
      <c r="BH149" s="185">
        <f>IF(O149="sníž. přenesená",K149,0)</f>
        <v>0</v>
      </c>
      <c r="BI149" s="185">
        <f>IF(O149="nulová",K149,0)</f>
        <v>0</v>
      </c>
      <c r="BJ149" s="21" t="s">
        <v>78</v>
      </c>
      <c r="BK149" s="185">
        <f>ROUND(P149*H149,2)</f>
        <v>0</v>
      </c>
      <c r="BL149" s="21" t="s">
        <v>139</v>
      </c>
      <c r="BM149" s="21" t="s">
        <v>306</v>
      </c>
    </row>
    <row r="150" spans="2:65" s="1" customFormat="1" ht="27">
      <c r="B150" s="38"/>
      <c r="D150" s="186" t="s">
        <v>141</v>
      </c>
      <c r="F150" s="187" t="s">
        <v>307</v>
      </c>
      <c r="I150" s="188"/>
      <c r="J150" s="188"/>
      <c r="M150" s="38"/>
      <c r="N150" s="189"/>
      <c r="O150" s="39"/>
      <c r="P150" s="39"/>
      <c r="Q150" s="39"/>
      <c r="R150" s="39"/>
      <c r="S150" s="39"/>
      <c r="T150" s="39"/>
      <c r="U150" s="39"/>
      <c r="V150" s="39"/>
      <c r="W150" s="39"/>
      <c r="X150" s="66"/>
      <c r="AT150" s="21" t="s">
        <v>141</v>
      </c>
      <c r="AU150" s="21" t="s">
        <v>85</v>
      </c>
    </row>
    <row r="151" spans="2:65" s="1" customFormat="1" ht="16.5" customHeight="1">
      <c r="B151" s="173"/>
      <c r="C151" s="190" t="s">
        <v>308</v>
      </c>
      <c r="D151" s="190" t="s">
        <v>228</v>
      </c>
      <c r="E151" s="191" t="s">
        <v>309</v>
      </c>
      <c r="F151" s="192" t="s">
        <v>310</v>
      </c>
      <c r="G151" s="193" t="s">
        <v>296</v>
      </c>
      <c r="H151" s="194">
        <v>1</v>
      </c>
      <c r="I151" s="195"/>
      <c r="J151" s="196"/>
      <c r="K151" s="197">
        <f t="shared" ref="K151:K156" si="27">ROUND(P151*H151,2)</f>
        <v>0</v>
      </c>
      <c r="L151" s="192" t="s">
        <v>138</v>
      </c>
      <c r="M151" s="198"/>
      <c r="N151" s="199" t="s">
        <v>5</v>
      </c>
      <c r="O151" s="182" t="s">
        <v>42</v>
      </c>
      <c r="P151" s="113">
        <f t="shared" ref="P151:P156" si="28">I151+J151</f>
        <v>0</v>
      </c>
      <c r="Q151" s="113">
        <f t="shared" ref="Q151:Q156" si="29">ROUND(I151*H151,2)</f>
        <v>0</v>
      </c>
      <c r="R151" s="113">
        <f t="shared" ref="R151:R156" si="30">ROUND(J151*H151,2)</f>
        <v>0</v>
      </c>
      <c r="S151" s="39"/>
      <c r="T151" s="183">
        <f t="shared" ref="T151:T156" si="31">S151*H151</f>
        <v>0</v>
      </c>
      <c r="U151" s="183">
        <v>2.0299999999999999E-2</v>
      </c>
      <c r="V151" s="183">
        <f t="shared" ref="V151:V156" si="32">U151*H151</f>
        <v>2.0299999999999999E-2</v>
      </c>
      <c r="W151" s="183">
        <v>0</v>
      </c>
      <c r="X151" s="184">
        <f t="shared" ref="X151:X156" si="33">W151*H151</f>
        <v>0</v>
      </c>
      <c r="AR151" s="21" t="s">
        <v>179</v>
      </c>
      <c r="AT151" s="21" t="s">
        <v>228</v>
      </c>
      <c r="AU151" s="21" t="s">
        <v>85</v>
      </c>
      <c r="AY151" s="21" t="s">
        <v>132</v>
      </c>
      <c r="BE151" s="185">
        <f t="shared" ref="BE151:BE156" si="34">IF(O151="základní",K151,0)</f>
        <v>0</v>
      </c>
      <c r="BF151" s="185">
        <f t="shared" ref="BF151:BF156" si="35">IF(O151="snížená",K151,0)</f>
        <v>0</v>
      </c>
      <c r="BG151" s="185">
        <f t="shared" ref="BG151:BG156" si="36">IF(O151="zákl. přenesená",K151,0)</f>
        <v>0</v>
      </c>
      <c r="BH151" s="185">
        <f t="shared" ref="BH151:BH156" si="37">IF(O151="sníž. přenesená",K151,0)</f>
        <v>0</v>
      </c>
      <c r="BI151" s="185">
        <f t="shared" ref="BI151:BI156" si="38">IF(O151="nulová",K151,0)</f>
        <v>0</v>
      </c>
      <c r="BJ151" s="21" t="s">
        <v>78</v>
      </c>
      <c r="BK151" s="185">
        <f t="shared" ref="BK151:BK156" si="39">ROUND(P151*H151,2)</f>
        <v>0</v>
      </c>
      <c r="BL151" s="21" t="s">
        <v>139</v>
      </c>
      <c r="BM151" s="21" t="s">
        <v>311</v>
      </c>
    </row>
    <row r="152" spans="2:65" s="1" customFormat="1" ht="16.5" customHeight="1">
      <c r="B152" s="173"/>
      <c r="C152" s="190" t="s">
        <v>312</v>
      </c>
      <c r="D152" s="190" t="s">
        <v>228</v>
      </c>
      <c r="E152" s="191" t="s">
        <v>313</v>
      </c>
      <c r="F152" s="192" t="s">
        <v>314</v>
      </c>
      <c r="G152" s="193" t="s">
        <v>296</v>
      </c>
      <c r="H152" s="194">
        <v>2</v>
      </c>
      <c r="I152" s="195"/>
      <c r="J152" s="196"/>
      <c r="K152" s="197">
        <f t="shared" si="27"/>
        <v>0</v>
      </c>
      <c r="L152" s="192" t="s">
        <v>138</v>
      </c>
      <c r="M152" s="198"/>
      <c r="N152" s="199" t="s">
        <v>5</v>
      </c>
      <c r="O152" s="182" t="s">
        <v>42</v>
      </c>
      <c r="P152" s="113">
        <f t="shared" si="28"/>
        <v>0</v>
      </c>
      <c r="Q152" s="113">
        <f t="shared" si="29"/>
        <v>0</v>
      </c>
      <c r="R152" s="113">
        <f t="shared" si="30"/>
        <v>0</v>
      </c>
      <c r="S152" s="39"/>
      <c r="T152" s="183">
        <f t="shared" si="31"/>
        <v>0</v>
      </c>
      <c r="U152" s="183">
        <v>9.1999999999999998E-3</v>
      </c>
      <c r="V152" s="183">
        <f t="shared" si="32"/>
        <v>1.84E-2</v>
      </c>
      <c r="W152" s="183">
        <v>0</v>
      </c>
      <c r="X152" s="184">
        <f t="shared" si="33"/>
        <v>0</v>
      </c>
      <c r="AR152" s="21" t="s">
        <v>179</v>
      </c>
      <c r="AT152" s="21" t="s">
        <v>228</v>
      </c>
      <c r="AU152" s="21" t="s">
        <v>85</v>
      </c>
      <c r="AY152" s="21" t="s">
        <v>132</v>
      </c>
      <c r="BE152" s="185">
        <f t="shared" si="34"/>
        <v>0</v>
      </c>
      <c r="BF152" s="185">
        <f t="shared" si="35"/>
        <v>0</v>
      </c>
      <c r="BG152" s="185">
        <f t="shared" si="36"/>
        <v>0</v>
      </c>
      <c r="BH152" s="185">
        <f t="shared" si="37"/>
        <v>0</v>
      </c>
      <c r="BI152" s="185">
        <f t="shared" si="38"/>
        <v>0</v>
      </c>
      <c r="BJ152" s="21" t="s">
        <v>78</v>
      </c>
      <c r="BK152" s="185">
        <f t="shared" si="39"/>
        <v>0</v>
      </c>
      <c r="BL152" s="21" t="s">
        <v>139</v>
      </c>
      <c r="BM152" s="21" t="s">
        <v>315</v>
      </c>
    </row>
    <row r="153" spans="2:65" s="1" customFormat="1" ht="16.5" customHeight="1">
      <c r="B153" s="173"/>
      <c r="C153" s="190" t="s">
        <v>316</v>
      </c>
      <c r="D153" s="190" t="s">
        <v>228</v>
      </c>
      <c r="E153" s="191" t="s">
        <v>317</v>
      </c>
      <c r="F153" s="192" t="s">
        <v>318</v>
      </c>
      <c r="G153" s="193" t="s">
        <v>296</v>
      </c>
      <c r="H153" s="194">
        <v>1</v>
      </c>
      <c r="I153" s="195"/>
      <c r="J153" s="196"/>
      <c r="K153" s="197">
        <f t="shared" si="27"/>
        <v>0</v>
      </c>
      <c r="L153" s="192" t="s">
        <v>138</v>
      </c>
      <c r="M153" s="198"/>
      <c r="N153" s="199" t="s">
        <v>5</v>
      </c>
      <c r="O153" s="182" t="s">
        <v>42</v>
      </c>
      <c r="P153" s="113">
        <f t="shared" si="28"/>
        <v>0</v>
      </c>
      <c r="Q153" s="113">
        <f t="shared" si="29"/>
        <v>0</v>
      </c>
      <c r="R153" s="113">
        <f t="shared" si="30"/>
        <v>0</v>
      </c>
      <c r="S153" s="39"/>
      <c r="T153" s="183">
        <f t="shared" si="31"/>
        <v>0</v>
      </c>
      <c r="U153" s="183">
        <v>1.6899999999999998E-2</v>
      </c>
      <c r="V153" s="183">
        <f t="shared" si="32"/>
        <v>1.6899999999999998E-2</v>
      </c>
      <c r="W153" s="183">
        <v>0</v>
      </c>
      <c r="X153" s="184">
        <f t="shared" si="33"/>
        <v>0</v>
      </c>
      <c r="AR153" s="21" t="s">
        <v>179</v>
      </c>
      <c r="AT153" s="21" t="s">
        <v>228</v>
      </c>
      <c r="AU153" s="21" t="s">
        <v>85</v>
      </c>
      <c r="AY153" s="21" t="s">
        <v>132</v>
      </c>
      <c r="BE153" s="185">
        <f t="shared" si="34"/>
        <v>0</v>
      </c>
      <c r="BF153" s="185">
        <f t="shared" si="35"/>
        <v>0</v>
      </c>
      <c r="BG153" s="185">
        <f t="shared" si="36"/>
        <v>0</v>
      </c>
      <c r="BH153" s="185">
        <f t="shared" si="37"/>
        <v>0</v>
      </c>
      <c r="BI153" s="185">
        <f t="shared" si="38"/>
        <v>0</v>
      </c>
      <c r="BJ153" s="21" t="s">
        <v>78</v>
      </c>
      <c r="BK153" s="185">
        <f t="shared" si="39"/>
        <v>0</v>
      </c>
      <c r="BL153" s="21" t="s">
        <v>139</v>
      </c>
      <c r="BM153" s="21" t="s">
        <v>319</v>
      </c>
    </row>
    <row r="154" spans="2:65" s="1" customFormat="1" ht="25.5" customHeight="1">
      <c r="B154" s="173"/>
      <c r="C154" s="174" t="s">
        <v>320</v>
      </c>
      <c r="D154" s="174" t="s">
        <v>134</v>
      </c>
      <c r="E154" s="175" t="s">
        <v>321</v>
      </c>
      <c r="F154" s="176" t="s">
        <v>322</v>
      </c>
      <c r="G154" s="177" t="s">
        <v>154</v>
      </c>
      <c r="H154" s="178">
        <v>25</v>
      </c>
      <c r="I154" s="179"/>
      <c r="J154" s="179"/>
      <c r="K154" s="180">
        <f t="shared" si="27"/>
        <v>0</v>
      </c>
      <c r="L154" s="176" t="s">
        <v>138</v>
      </c>
      <c r="M154" s="38"/>
      <c r="N154" s="181" t="s">
        <v>5</v>
      </c>
      <c r="O154" s="182" t="s">
        <v>42</v>
      </c>
      <c r="P154" s="113">
        <f t="shared" si="28"/>
        <v>0</v>
      </c>
      <c r="Q154" s="113">
        <f t="shared" si="29"/>
        <v>0</v>
      </c>
      <c r="R154" s="113">
        <f t="shared" si="30"/>
        <v>0</v>
      </c>
      <c r="S154" s="39"/>
      <c r="T154" s="183">
        <f t="shared" si="31"/>
        <v>0</v>
      </c>
      <c r="U154" s="183">
        <v>2.0000000000000002E-5</v>
      </c>
      <c r="V154" s="183">
        <f t="shared" si="32"/>
        <v>5.0000000000000001E-4</v>
      </c>
      <c r="W154" s="183">
        <v>0</v>
      </c>
      <c r="X154" s="184">
        <f t="shared" si="33"/>
        <v>0</v>
      </c>
      <c r="AR154" s="21" t="s">
        <v>139</v>
      </c>
      <c r="AT154" s="21" t="s">
        <v>134</v>
      </c>
      <c r="AU154" s="21" t="s">
        <v>85</v>
      </c>
      <c r="AY154" s="21" t="s">
        <v>132</v>
      </c>
      <c r="BE154" s="185">
        <f t="shared" si="34"/>
        <v>0</v>
      </c>
      <c r="BF154" s="185">
        <f t="shared" si="35"/>
        <v>0</v>
      </c>
      <c r="BG154" s="185">
        <f t="shared" si="36"/>
        <v>0</v>
      </c>
      <c r="BH154" s="185">
        <f t="shared" si="37"/>
        <v>0</v>
      </c>
      <c r="BI154" s="185">
        <f t="shared" si="38"/>
        <v>0</v>
      </c>
      <c r="BJ154" s="21" t="s">
        <v>78</v>
      </c>
      <c r="BK154" s="185">
        <f t="shared" si="39"/>
        <v>0</v>
      </c>
      <c r="BL154" s="21" t="s">
        <v>139</v>
      </c>
      <c r="BM154" s="21" t="s">
        <v>323</v>
      </c>
    </row>
    <row r="155" spans="2:65" s="1" customFormat="1" ht="16.5" customHeight="1">
      <c r="B155" s="173"/>
      <c r="C155" s="190" t="s">
        <v>324</v>
      </c>
      <c r="D155" s="190" t="s">
        <v>228</v>
      </c>
      <c r="E155" s="191" t="s">
        <v>325</v>
      </c>
      <c r="F155" s="192" t="s">
        <v>326</v>
      </c>
      <c r="G155" s="193" t="s">
        <v>296</v>
      </c>
      <c r="H155" s="194">
        <v>5</v>
      </c>
      <c r="I155" s="195"/>
      <c r="J155" s="196"/>
      <c r="K155" s="197">
        <f t="shared" si="27"/>
        <v>0</v>
      </c>
      <c r="L155" s="192" t="s">
        <v>138</v>
      </c>
      <c r="M155" s="198"/>
      <c r="N155" s="199" t="s">
        <v>5</v>
      </c>
      <c r="O155" s="182" t="s">
        <v>42</v>
      </c>
      <c r="P155" s="113">
        <f t="shared" si="28"/>
        <v>0</v>
      </c>
      <c r="Q155" s="113">
        <f t="shared" si="29"/>
        <v>0</v>
      </c>
      <c r="R155" s="113">
        <f t="shared" si="30"/>
        <v>0</v>
      </c>
      <c r="S155" s="39"/>
      <c r="T155" s="183">
        <f t="shared" si="31"/>
        <v>0</v>
      </c>
      <c r="U155" s="183">
        <v>3.5000000000000003E-2</v>
      </c>
      <c r="V155" s="183">
        <f t="shared" si="32"/>
        <v>0.17500000000000002</v>
      </c>
      <c r="W155" s="183">
        <v>0</v>
      </c>
      <c r="X155" s="184">
        <f t="shared" si="33"/>
        <v>0</v>
      </c>
      <c r="AR155" s="21" t="s">
        <v>179</v>
      </c>
      <c r="AT155" s="21" t="s">
        <v>228</v>
      </c>
      <c r="AU155" s="21" t="s">
        <v>85</v>
      </c>
      <c r="AY155" s="21" t="s">
        <v>132</v>
      </c>
      <c r="BE155" s="185">
        <f t="shared" si="34"/>
        <v>0</v>
      </c>
      <c r="BF155" s="185">
        <f t="shared" si="35"/>
        <v>0</v>
      </c>
      <c r="BG155" s="185">
        <f t="shared" si="36"/>
        <v>0</v>
      </c>
      <c r="BH155" s="185">
        <f t="shared" si="37"/>
        <v>0</v>
      </c>
      <c r="BI155" s="185">
        <f t="shared" si="38"/>
        <v>0</v>
      </c>
      <c r="BJ155" s="21" t="s">
        <v>78</v>
      </c>
      <c r="BK155" s="185">
        <f t="shared" si="39"/>
        <v>0</v>
      </c>
      <c r="BL155" s="21" t="s">
        <v>139</v>
      </c>
      <c r="BM155" s="21" t="s">
        <v>327</v>
      </c>
    </row>
    <row r="156" spans="2:65" s="1" customFormat="1" ht="16.5" customHeight="1">
      <c r="B156" s="173"/>
      <c r="C156" s="190" t="s">
        <v>328</v>
      </c>
      <c r="D156" s="190" t="s">
        <v>228</v>
      </c>
      <c r="E156" s="191" t="s">
        <v>329</v>
      </c>
      <c r="F156" s="192" t="s">
        <v>330</v>
      </c>
      <c r="G156" s="193" t="s">
        <v>296</v>
      </c>
      <c r="H156" s="194">
        <v>1</v>
      </c>
      <c r="I156" s="195"/>
      <c r="J156" s="196"/>
      <c r="K156" s="197">
        <f t="shared" si="27"/>
        <v>0</v>
      </c>
      <c r="L156" s="192" t="s">
        <v>138</v>
      </c>
      <c r="M156" s="198"/>
      <c r="N156" s="199" t="s">
        <v>5</v>
      </c>
      <c r="O156" s="182" t="s">
        <v>42</v>
      </c>
      <c r="P156" s="113">
        <f t="shared" si="28"/>
        <v>0</v>
      </c>
      <c r="Q156" s="113">
        <f t="shared" si="29"/>
        <v>0</v>
      </c>
      <c r="R156" s="113">
        <f t="shared" si="30"/>
        <v>0</v>
      </c>
      <c r="S156" s="39"/>
      <c r="T156" s="183">
        <f t="shared" si="31"/>
        <v>0</v>
      </c>
      <c r="U156" s="183">
        <v>1.4500000000000001E-2</v>
      </c>
      <c r="V156" s="183">
        <f t="shared" si="32"/>
        <v>1.4500000000000001E-2</v>
      </c>
      <c r="W156" s="183">
        <v>0</v>
      </c>
      <c r="X156" s="184">
        <f t="shared" si="33"/>
        <v>0</v>
      </c>
      <c r="AR156" s="21" t="s">
        <v>179</v>
      </c>
      <c r="AT156" s="21" t="s">
        <v>228</v>
      </c>
      <c r="AU156" s="21" t="s">
        <v>85</v>
      </c>
      <c r="AY156" s="21" t="s">
        <v>132</v>
      </c>
      <c r="BE156" s="185">
        <f t="shared" si="34"/>
        <v>0</v>
      </c>
      <c r="BF156" s="185">
        <f t="shared" si="35"/>
        <v>0</v>
      </c>
      <c r="BG156" s="185">
        <f t="shared" si="36"/>
        <v>0</v>
      </c>
      <c r="BH156" s="185">
        <f t="shared" si="37"/>
        <v>0</v>
      </c>
      <c r="BI156" s="185">
        <f t="shared" si="38"/>
        <v>0</v>
      </c>
      <c r="BJ156" s="21" t="s">
        <v>78</v>
      </c>
      <c r="BK156" s="185">
        <f t="shared" si="39"/>
        <v>0</v>
      </c>
      <c r="BL156" s="21" t="s">
        <v>139</v>
      </c>
      <c r="BM156" s="21" t="s">
        <v>331</v>
      </c>
    </row>
    <row r="157" spans="2:65" s="1" customFormat="1" ht="27">
      <c r="B157" s="38"/>
      <c r="D157" s="186" t="s">
        <v>141</v>
      </c>
      <c r="F157" s="187" t="s">
        <v>332</v>
      </c>
      <c r="I157" s="188"/>
      <c r="J157" s="188"/>
      <c r="M157" s="38"/>
      <c r="N157" s="189"/>
      <c r="O157" s="39"/>
      <c r="P157" s="39"/>
      <c r="Q157" s="39"/>
      <c r="R157" s="39"/>
      <c r="S157" s="39"/>
      <c r="T157" s="39"/>
      <c r="U157" s="39"/>
      <c r="V157" s="39"/>
      <c r="W157" s="39"/>
      <c r="X157" s="66"/>
      <c r="AT157" s="21" t="s">
        <v>141</v>
      </c>
      <c r="AU157" s="21" t="s">
        <v>85</v>
      </c>
    </row>
    <row r="158" spans="2:65" s="1" customFormat="1" ht="25.5" customHeight="1">
      <c r="B158" s="173"/>
      <c r="C158" s="174" t="s">
        <v>333</v>
      </c>
      <c r="D158" s="174" t="s">
        <v>134</v>
      </c>
      <c r="E158" s="175" t="s">
        <v>334</v>
      </c>
      <c r="F158" s="176" t="s">
        <v>335</v>
      </c>
      <c r="G158" s="177" t="s">
        <v>154</v>
      </c>
      <c r="H158" s="178">
        <v>67.5</v>
      </c>
      <c r="I158" s="179"/>
      <c r="J158" s="179"/>
      <c r="K158" s="180">
        <f>ROUND(P158*H158,2)</f>
        <v>0</v>
      </c>
      <c r="L158" s="176" t="s">
        <v>138</v>
      </c>
      <c r="M158" s="38"/>
      <c r="N158" s="181" t="s">
        <v>5</v>
      </c>
      <c r="O158" s="182" t="s">
        <v>42</v>
      </c>
      <c r="P158" s="113">
        <f>I158+J158</f>
        <v>0</v>
      </c>
      <c r="Q158" s="113">
        <f>ROUND(I158*H158,2)</f>
        <v>0</v>
      </c>
      <c r="R158" s="113">
        <f>ROUND(J158*H158,2)</f>
        <v>0</v>
      </c>
      <c r="S158" s="39"/>
      <c r="T158" s="183">
        <f>S158*H158</f>
        <v>0</v>
      </c>
      <c r="U158" s="183">
        <v>3.0000000000000001E-5</v>
      </c>
      <c r="V158" s="183">
        <f>U158*H158</f>
        <v>2.0249999999999999E-3</v>
      </c>
      <c r="W158" s="183">
        <v>0</v>
      </c>
      <c r="X158" s="184">
        <f>W158*H158</f>
        <v>0</v>
      </c>
      <c r="AR158" s="21" t="s">
        <v>139</v>
      </c>
      <c r="AT158" s="21" t="s">
        <v>134</v>
      </c>
      <c r="AU158" s="21" t="s">
        <v>85</v>
      </c>
      <c r="AY158" s="21" t="s">
        <v>132</v>
      </c>
      <c r="BE158" s="185">
        <f>IF(O158="základní",K158,0)</f>
        <v>0</v>
      </c>
      <c r="BF158" s="185">
        <f>IF(O158="snížená",K158,0)</f>
        <v>0</v>
      </c>
      <c r="BG158" s="185">
        <f>IF(O158="zákl. přenesená",K158,0)</f>
        <v>0</v>
      </c>
      <c r="BH158" s="185">
        <f>IF(O158="sníž. přenesená",K158,0)</f>
        <v>0</v>
      </c>
      <c r="BI158" s="185">
        <f>IF(O158="nulová",K158,0)</f>
        <v>0</v>
      </c>
      <c r="BJ158" s="21" t="s">
        <v>78</v>
      </c>
      <c r="BK158" s="185">
        <f>ROUND(P158*H158,2)</f>
        <v>0</v>
      </c>
      <c r="BL158" s="21" t="s">
        <v>139</v>
      </c>
      <c r="BM158" s="21" t="s">
        <v>336</v>
      </c>
    </row>
    <row r="159" spans="2:65" s="1" customFormat="1" ht="16.5" customHeight="1">
      <c r="B159" s="173"/>
      <c r="C159" s="190" t="s">
        <v>337</v>
      </c>
      <c r="D159" s="190" t="s">
        <v>228</v>
      </c>
      <c r="E159" s="191" t="s">
        <v>338</v>
      </c>
      <c r="F159" s="192" t="s">
        <v>339</v>
      </c>
      <c r="G159" s="193" t="s">
        <v>296</v>
      </c>
      <c r="H159" s="194">
        <v>6</v>
      </c>
      <c r="I159" s="195"/>
      <c r="J159" s="196"/>
      <c r="K159" s="197">
        <f>ROUND(P159*H159,2)</f>
        <v>0</v>
      </c>
      <c r="L159" s="192" t="s">
        <v>138</v>
      </c>
      <c r="M159" s="198"/>
      <c r="N159" s="199" t="s">
        <v>5</v>
      </c>
      <c r="O159" s="182" t="s">
        <v>42</v>
      </c>
      <c r="P159" s="113">
        <f>I159+J159</f>
        <v>0</v>
      </c>
      <c r="Q159" s="113">
        <f>ROUND(I159*H159,2)</f>
        <v>0</v>
      </c>
      <c r="R159" s="113">
        <f>ROUND(J159*H159,2)</f>
        <v>0</v>
      </c>
      <c r="S159" s="39"/>
      <c r="T159" s="183">
        <f>S159*H159</f>
        <v>0</v>
      </c>
      <c r="U159" s="183">
        <v>6.3799999999999996E-2</v>
      </c>
      <c r="V159" s="183">
        <f>U159*H159</f>
        <v>0.38279999999999997</v>
      </c>
      <c r="W159" s="183">
        <v>0</v>
      </c>
      <c r="X159" s="184">
        <f>W159*H159</f>
        <v>0</v>
      </c>
      <c r="AR159" s="21" t="s">
        <v>179</v>
      </c>
      <c r="AT159" s="21" t="s">
        <v>228</v>
      </c>
      <c r="AU159" s="21" t="s">
        <v>85</v>
      </c>
      <c r="AY159" s="21" t="s">
        <v>132</v>
      </c>
      <c r="BE159" s="185">
        <f>IF(O159="základní",K159,0)</f>
        <v>0</v>
      </c>
      <c r="BF159" s="185">
        <f>IF(O159="snížená",K159,0)</f>
        <v>0</v>
      </c>
      <c r="BG159" s="185">
        <f>IF(O159="zákl. přenesená",K159,0)</f>
        <v>0</v>
      </c>
      <c r="BH159" s="185">
        <f>IF(O159="sníž. přenesená",K159,0)</f>
        <v>0</v>
      </c>
      <c r="BI159" s="185">
        <f>IF(O159="nulová",K159,0)</f>
        <v>0</v>
      </c>
      <c r="BJ159" s="21" t="s">
        <v>78</v>
      </c>
      <c r="BK159" s="185">
        <f>ROUND(P159*H159,2)</f>
        <v>0</v>
      </c>
      <c r="BL159" s="21" t="s">
        <v>139</v>
      </c>
      <c r="BM159" s="21" t="s">
        <v>340</v>
      </c>
    </row>
    <row r="160" spans="2:65" s="1" customFormat="1" ht="16.5" customHeight="1">
      <c r="B160" s="173"/>
      <c r="C160" s="190" t="s">
        <v>341</v>
      </c>
      <c r="D160" s="190" t="s">
        <v>228</v>
      </c>
      <c r="E160" s="191" t="s">
        <v>342</v>
      </c>
      <c r="F160" s="192" t="s">
        <v>343</v>
      </c>
      <c r="G160" s="193" t="s">
        <v>296</v>
      </c>
      <c r="H160" s="194">
        <v>12</v>
      </c>
      <c r="I160" s="195"/>
      <c r="J160" s="196"/>
      <c r="K160" s="197">
        <f>ROUND(P160*H160,2)</f>
        <v>0</v>
      </c>
      <c r="L160" s="192" t="s">
        <v>138</v>
      </c>
      <c r="M160" s="198"/>
      <c r="N160" s="199" t="s">
        <v>5</v>
      </c>
      <c r="O160" s="182" t="s">
        <v>42</v>
      </c>
      <c r="P160" s="113">
        <f>I160+J160</f>
        <v>0</v>
      </c>
      <c r="Q160" s="113">
        <f>ROUND(I160*H160,2)</f>
        <v>0</v>
      </c>
      <c r="R160" s="113">
        <f>ROUND(J160*H160,2)</f>
        <v>0</v>
      </c>
      <c r="S160" s="39"/>
      <c r="T160" s="183">
        <f>S160*H160</f>
        <v>0</v>
      </c>
      <c r="U160" s="183">
        <v>7.6600000000000001E-2</v>
      </c>
      <c r="V160" s="183">
        <f>U160*H160</f>
        <v>0.91920000000000002</v>
      </c>
      <c r="W160" s="183">
        <v>0</v>
      </c>
      <c r="X160" s="184">
        <f>W160*H160</f>
        <v>0</v>
      </c>
      <c r="AR160" s="21" t="s">
        <v>179</v>
      </c>
      <c r="AT160" s="21" t="s">
        <v>228</v>
      </c>
      <c r="AU160" s="21" t="s">
        <v>85</v>
      </c>
      <c r="AY160" s="21" t="s">
        <v>132</v>
      </c>
      <c r="BE160" s="185">
        <f>IF(O160="základní",K160,0)</f>
        <v>0</v>
      </c>
      <c r="BF160" s="185">
        <f>IF(O160="snížená",K160,0)</f>
        <v>0</v>
      </c>
      <c r="BG160" s="185">
        <f>IF(O160="zákl. přenesená",K160,0)</f>
        <v>0</v>
      </c>
      <c r="BH160" s="185">
        <f>IF(O160="sníž. přenesená",K160,0)</f>
        <v>0</v>
      </c>
      <c r="BI160" s="185">
        <f>IF(O160="nulová",K160,0)</f>
        <v>0</v>
      </c>
      <c r="BJ160" s="21" t="s">
        <v>78</v>
      </c>
      <c r="BK160" s="185">
        <f>ROUND(P160*H160,2)</f>
        <v>0</v>
      </c>
      <c r="BL160" s="21" t="s">
        <v>139</v>
      </c>
      <c r="BM160" s="21" t="s">
        <v>344</v>
      </c>
    </row>
    <row r="161" spans="2:65" s="1" customFormat="1" ht="16.5" customHeight="1">
      <c r="B161" s="173"/>
      <c r="C161" s="190" t="s">
        <v>345</v>
      </c>
      <c r="D161" s="190" t="s">
        <v>228</v>
      </c>
      <c r="E161" s="191" t="s">
        <v>346</v>
      </c>
      <c r="F161" s="192" t="s">
        <v>347</v>
      </c>
      <c r="G161" s="193" t="s">
        <v>296</v>
      </c>
      <c r="H161" s="194">
        <v>2</v>
      </c>
      <c r="I161" s="195"/>
      <c r="J161" s="196"/>
      <c r="K161" s="197">
        <f>ROUND(P161*H161,2)</f>
        <v>0</v>
      </c>
      <c r="L161" s="192" t="s">
        <v>138</v>
      </c>
      <c r="M161" s="198"/>
      <c r="N161" s="199" t="s">
        <v>5</v>
      </c>
      <c r="O161" s="182" t="s">
        <v>42</v>
      </c>
      <c r="P161" s="113">
        <f>I161+J161</f>
        <v>0</v>
      </c>
      <c r="Q161" s="113">
        <f>ROUND(I161*H161,2)</f>
        <v>0</v>
      </c>
      <c r="R161" s="113">
        <f>ROUND(J161*H161,2)</f>
        <v>0</v>
      </c>
      <c r="S161" s="39"/>
      <c r="T161" s="183">
        <f>S161*H161</f>
        <v>0</v>
      </c>
      <c r="U161" s="183">
        <v>2.6599999999999999E-2</v>
      </c>
      <c r="V161" s="183">
        <f>U161*H161</f>
        <v>5.3199999999999997E-2</v>
      </c>
      <c r="W161" s="183">
        <v>0</v>
      </c>
      <c r="X161" s="184">
        <f>W161*H161</f>
        <v>0</v>
      </c>
      <c r="AR161" s="21" t="s">
        <v>179</v>
      </c>
      <c r="AT161" s="21" t="s">
        <v>228</v>
      </c>
      <c r="AU161" s="21" t="s">
        <v>85</v>
      </c>
      <c r="AY161" s="21" t="s">
        <v>132</v>
      </c>
      <c r="BE161" s="185">
        <f>IF(O161="základní",K161,0)</f>
        <v>0</v>
      </c>
      <c r="BF161" s="185">
        <f>IF(O161="snížená",K161,0)</f>
        <v>0</v>
      </c>
      <c r="BG161" s="185">
        <f>IF(O161="zákl. přenesená",K161,0)</f>
        <v>0</v>
      </c>
      <c r="BH161" s="185">
        <f>IF(O161="sníž. přenesená",K161,0)</f>
        <v>0</v>
      </c>
      <c r="BI161" s="185">
        <f>IF(O161="nulová",K161,0)</f>
        <v>0</v>
      </c>
      <c r="BJ161" s="21" t="s">
        <v>78</v>
      </c>
      <c r="BK161" s="185">
        <f>ROUND(P161*H161,2)</f>
        <v>0</v>
      </c>
      <c r="BL161" s="21" t="s">
        <v>139</v>
      </c>
      <c r="BM161" s="21" t="s">
        <v>348</v>
      </c>
    </row>
    <row r="162" spans="2:65" s="1" customFormat="1" ht="27">
      <c r="B162" s="38"/>
      <c r="D162" s="186" t="s">
        <v>141</v>
      </c>
      <c r="F162" s="187" t="s">
        <v>349</v>
      </c>
      <c r="I162" s="188"/>
      <c r="J162" s="188"/>
      <c r="M162" s="38"/>
      <c r="N162" s="189"/>
      <c r="O162" s="39"/>
      <c r="P162" s="39"/>
      <c r="Q162" s="39"/>
      <c r="R162" s="39"/>
      <c r="S162" s="39"/>
      <c r="T162" s="39"/>
      <c r="U162" s="39"/>
      <c r="V162" s="39"/>
      <c r="W162" s="39"/>
      <c r="X162" s="66"/>
      <c r="AT162" s="21" t="s">
        <v>141</v>
      </c>
      <c r="AU162" s="21" t="s">
        <v>85</v>
      </c>
    </row>
    <row r="163" spans="2:65" s="1" customFormat="1" ht="16.5" customHeight="1">
      <c r="B163" s="173"/>
      <c r="C163" s="190" t="s">
        <v>350</v>
      </c>
      <c r="D163" s="190" t="s">
        <v>228</v>
      </c>
      <c r="E163" s="191" t="s">
        <v>351</v>
      </c>
      <c r="F163" s="192" t="s">
        <v>352</v>
      </c>
      <c r="G163" s="193" t="s">
        <v>353</v>
      </c>
      <c r="H163" s="194">
        <v>3</v>
      </c>
      <c r="I163" s="195"/>
      <c r="J163" s="196"/>
      <c r="K163" s="197">
        <f>ROUND(P163*H163,2)</f>
        <v>0</v>
      </c>
      <c r="L163" s="192" t="s">
        <v>5</v>
      </c>
      <c r="M163" s="198"/>
      <c r="N163" s="199" t="s">
        <v>5</v>
      </c>
      <c r="O163" s="182" t="s">
        <v>42</v>
      </c>
      <c r="P163" s="113">
        <f>I163+J163</f>
        <v>0</v>
      </c>
      <c r="Q163" s="113">
        <f>ROUND(I163*H163,2)</f>
        <v>0</v>
      </c>
      <c r="R163" s="113">
        <f>ROUND(J163*H163,2)</f>
        <v>0</v>
      </c>
      <c r="S163" s="39"/>
      <c r="T163" s="183">
        <f>S163*H163</f>
        <v>0</v>
      </c>
      <c r="U163" s="183">
        <v>0</v>
      </c>
      <c r="V163" s="183">
        <f>U163*H163</f>
        <v>0</v>
      </c>
      <c r="W163" s="183">
        <v>0</v>
      </c>
      <c r="X163" s="184">
        <f>W163*H163</f>
        <v>0</v>
      </c>
      <c r="AR163" s="21" t="s">
        <v>179</v>
      </c>
      <c r="AT163" s="21" t="s">
        <v>228</v>
      </c>
      <c r="AU163" s="21" t="s">
        <v>85</v>
      </c>
      <c r="AY163" s="21" t="s">
        <v>132</v>
      </c>
      <c r="BE163" s="185">
        <f>IF(O163="základní",K163,0)</f>
        <v>0</v>
      </c>
      <c r="BF163" s="185">
        <f>IF(O163="snížená",K163,0)</f>
        <v>0</v>
      </c>
      <c r="BG163" s="185">
        <f>IF(O163="zákl. přenesená",K163,0)</f>
        <v>0</v>
      </c>
      <c r="BH163" s="185">
        <f>IF(O163="sníž. přenesená",K163,0)</f>
        <v>0</v>
      </c>
      <c r="BI163" s="185">
        <f>IF(O163="nulová",K163,0)</f>
        <v>0</v>
      </c>
      <c r="BJ163" s="21" t="s">
        <v>78</v>
      </c>
      <c r="BK163" s="185">
        <f>ROUND(P163*H163,2)</f>
        <v>0</v>
      </c>
      <c r="BL163" s="21" t="s">
        <v>139</v>
      </c>
      <c r="BM163" s="21" t="s">
        <v>354</v>
      </c>
    </row>
    <row r="164" spans="2:65" s="1" customFormat="1" ht="27">
      <c r="B164" s="38"/>
      <c r="D164" s="186" t="s">
        <v>141</v>
      </c>
      <c r="F164" s="187" t="s">
        <v>355</v>
      </c>
      <c r="I164" s="188"/>
      <c r="J164" s="188"/>
      <c r="M164" s="38"/>
      <c r="N164" s="189"/>
      <c r="O164" s="39"/>
      <c r="P164" s="39"/>
      <c r="Q164" s="39"/>
      <c r="R164" s="39"/>
      <c r="S164" s="39"/>
      <c r="T164" s="39"/>
      <c r="U164" s="39"/>
      <c r="V164" s="39"/>
      <c r="W164" s="39"/>
      <c r="X164" s="66"/>
      <c r="AT164" s="21" t="s">
        <v>141</v>
      </c>
      <c r="AU164" s="21" t="s">
        <v>85</v>
      </c>
    </row>
    <row r="165" spans="2:65" s="1" customFormat="1" ht="16.5" customHeight="1">
      <c r="B165" s="173"/>
      <c r="C165" s="190" t="s">
        <v>356</v>
      </c>
      <c r="D165" s="190" t="s">
        <v>228</v>
      </c>
      <c r="E165" s="191" t="s">
        <v>357</v>
      </c>
      <c r="F165" s="192" t="s">
        <v>358</v>
      </c>
      <c r="G165" s="193" t="s">
        <v>353</v>
      </c>
      <c r="H165" s="194">
        <v>2</v>
      </c>
      <c r="I165" s="195"/>
      <c r="J165" s="196"/>
      <c r="K165" s="197">
        <f>ROUND(P165*H165,2)</f>
        <v>0</v>
      </c>
      <c r="L165" s="192" t="s">
        <v>5</v>
      </c>
      <c r="M165" s="198"/>
      <c r="N165" s="199" t="s">
        <v>5</v>
      </c>
      <c r="O165" s="182" t="s">
        <v>42</v>
      </c>
      <c r="P165" s="113">
        <f>I165+J165</f>
        <v>0</v>
      </c>
      <c r="Q165" s="113">
        <f>ROUND(I165*H165,2)</f>
        <v>0</v>
      </c>
      <c r="R165" s="113">
        <f>ROUND(J165*H165,2)</f>
        <v>0</v>
      </c>
      <c r="S165" s="39"/>
      <c r="T165" s="183">
        <f>S165*H165</f>
        <v>0</v>
      </c>
      <c r="U165" s="183">
        <v>0</v>
      </c>
      <c r="V165" s="183">
        <f>U165*H165</f>
        <v>0</v>
      </c>
      <c r="W165" s="183">
        <v>0</v>
      </c>
      <c r="X165" s="184">
        <f>W165*H165</f>
        <v>0</v>
      </c>
      <c r="AR165" s="21" t="s">
        <v>179</v>
      </c>
      <c r="AT165" s="21" t="s">
        <v>228</v>
      </c>
      <c r="AU165" s="21" t="s">
        <v>85</v>
      </c>
      <c r="AY165" s="21" t="s">
        <v>132</v>
      </c>
      <c r="BE165" s="185">
        <f>IF(O165="základní",K165,0)</f>
        <v>0</v>
      </c>
      <c r="BF165" s="185">
        <f>IF(O165="snížená",K165,0)</f>
        <v>0</v>
      </c>
      <c r="BG165" s="185">
        <f>IF(O165="zákl. přenesená",K165,0)</f>
        <v>0</v>
      </c>
      <c r="BH165" s="185">
        <f>IF(O165="sníž. přenesená",K165,0)</f>
        <v>0</v>
      </c>
      <c r="BI165" s="185">
        <f>IF(O165="nulová",K165,0)</f>
        <v>0</v>
      </c>
      <c r="BJ165" s="21" t="s">
        <v>78</v>
      </c>
      <c r="BK165" s="185">
        <f>ROUND(P165*H165,2)</f>
        <v>0</v>
      </c>
      <c r="BL165" s="21" t="s">
        <v>139</v>
      </c>
      <c r="BM165" s="21" t="s">
        <v>359</v>
      </c>
    </row>
    <row r="166" spans="2:65" s="1" customFormat="1" ht="27">
      <c r="B166" s="38"/>
      <c r="D166" s="186" t="s">
        <v>141</v>
      </c>
      <c r="F166" s="187" t="s">
        <v>360</v>
      </c>
      <c r="I166" s="188"/>
      <c r="J166" s="188"/>
      <c r="M166" s="38"/>
      <c r="N166" s="189"/>
      <c r="O166" s="39"/>
      <c r="P166" s="39"/>
      <c r="Q166" s="39"/>
      <c r="R166" s="39"/>
      <c r="S166" s="39"/>
      <c r="T166" s="39"/>
      <c r="U166" s="39"/>
      <c r="V166" s="39"/>
      <c r="W166" s="39"/>
      <c r="X166" s="66"/>
      <c r="AT166" s="21" t="s">
        <v>141</v>
      </c>
      <c r="AU166" s="21" t="s">
        <v>85</v>
      </c>
    </row>
    <row r="167" spans="2:65" s="1" customFormat="1" ht="25.5" customHeight="1">
      <c r="B167" s="173"/>
      <c r="C167" s="174" t="s">
        <v>361</v>
      </c>
      <c r="D167" s="174" t="s">
        <v>134</v>
      </c>
      <c r="E167" s="175" t="s">
        <v>362</v>
      </c>
      <c r="F167" s="176" t="s">
        <v>363</v>
      </c>
      <c r="G167" s="177" t="s">
        <v>296</v>
      </c>
      <c r="H167" s="178">
        <v>4</v>
      </c>
      <c r="I167" s="179"/>
      <c r="J167" s="179"/>
      <c r="K167" s="180">
        <f>ROUND(P167*H167,2)</f>
        <v>0</v>
      </c>
      <c r="L167" s="176" t="s">
        <v>138</v>
      </c>
      <c r="M167" s="38"/>
      <c r="N167" s="181" t="s">
        <v>5</v>
      </c>
      <c r="O167" s="182" t="s">
        <v>42</v>
      </c>
      <c r="P167" s="113">
        <f>I167+J167</f>
        <v>0</v>
      </c>
      <c r="Q167" s="113">
        <f>ROUND(I167*H167,2)</f>
        <v>0</v>
      </c>
      <c r="R167" s="113">
        <f>ROUND(J167*H167,2)</f>
        <v>0</v>
      </c>
      <c r="S167" s="39"/>
      <c r="T167" s="183">
        <f>S167*H167</f>
        <v>0</v>
      </c>
      <c r="U167" s="183">
        <v>8.0000000000000007E-5</v>
      </c>
      <c r="V167" s="183">
        <f>U167*H167</f>
        <v>3.2000000000000003E-4</v>
      </c>
      <c r="W167" s="183">
        <v>0</v>
      </c>
      <c r="X167" s="184">
        <f>W167*H167</f>
        <v>0</v>
      </c>
      <c r="AR167" s="21" t="s">
        <v>139</v>
      </c>
      <c r="AT167" s="21" t="s">
        <v>134</v>
      </c>
      <c r="AU167" s="21" t="s">
        <v>85</v>
      </c>
      <c r="AY167" s="21" t="s">
        <v>132</v>
      </c>
      <c r="BE167" s="185">
        <f>IF(O167="základní",K167,0)</f>
        <v>0</v>
      </c>
      <c r="BF167" s="185">
        <f>IF(O167="snížená",K167,0)</f>
        <v>0</v>
      </c>
      <c r="BG167" s="185">
        <f>IF(O167="zákl. přenesená",K167,0)</f>
        <v>0</v>
      </c>
      <c r="BH167" s="185">
        <f>IF(O167="sníž. přenesená",K167,0)</f>
        <v>0</v>
      </c>
      <c r="BI167" s="185">
        <f>IF(O167="nulová",K167,0)</f>
        <v>0</v>
      </c>
      <c r="BJ167" s="21" t="s">
        <v>78</v>
      </c>
      <c r="BK167" s="185">
        <f>ROUND(P167*H167,2)</f>
        <v>0</v>
      </c>
      <c r="BL167" s="21" t="s">
        <v>139</v>
      </c>
      <c r="BM167" s="21" t="s">
        <v>364</v>
      </c>
    </row>
    <row r="168" spans="2:65" s="1" customFormat="1" ht="16.5" customHeight="1">
      <c r="B168" s="173"/>
      <c r="C168" s="190" t="s">
        <v>365</v>
      </c>
      <c r="D168" s="190" t="s">
        <v>228</v>
      </c>
      <c r="E168" s="191" t="s">
        <v>366</v>
      </c>
      <c r="F168" s="192" t="s">
        <v>367</v>
      </c>
      <c r="G168" s="193" t="s">
        <v>296</v>
      </c>
      <c r="H168" s="194">
        <v>4</v>
      </c>
      <c r="I168" s="195"/>
      <c r="J168" s="196"/>
      <c r="K168" s="197">
        <f>ROUND(P168*H168,2)</f>
        <v>0</v>
      </c>
      <c r="L168" s="192" t="s">
        <v>138</v>
      </c>
      <c r="M168" s="198"/>
      <c r="N168" s="199" t="s">
        <v>5</v>
      </c>
      <c r="O168" s="182" t="s">
        <v>42</v>
      </c>
      <c r="P168" s="113">
        <f>I168+J168</f>
        <v>0</v>
      </c>
      <c r="Q168" s="113">
        <f>ROUND(I168*H168,2)</f>
        <v>0</v>
      </c>
      <c r="R168" s="113">
        <f>ROUND(J168*H168,2)</f>
        <v>0</v>
      </c>
      <c r="S168" s="39"/>
      <c r="T168" s="183">
        <f>S168*H168</f>
        <v>0</v>
      </c>
      <c r="U168" s="183">
        <v>1.3599999999999999E-2</v>
      </c>
      <c r="V168" s="183">
        <f>U168*H168</f>
        <v>5.4399999999999997E-2</v>
      </c>
      <c r="W168" s="183">
        <v>0</v>
      </c>
      <c r="X168" s="184">
        <f>W168*H168</f>
        <v>0</v>
      </c>
      <c r="AR168" s="21" t="s">
        <v>179</v>
      </c>
      <c r="AT168" s="21" t="s">
        <v>228</v>
      </c>
      <c r="AU168" s="21" t="s">
        <v>85</v>
      </c>
      <c r="AY168" s="21" t="s">
        <v>132</v>
      </c>
      <c r="BE168" s="185">
        <f>IF(O168="základní",K168,0)</f>
        <v>0</v>
      </c>
      <c r="BF168" s="185">
        <f>IF(O168="snížená",K168,0)</f>
        <v>0</v>
      </c>
      <c r="BG168" s="185">
        <f>IF(O168="zákl. přenesená",K168,0)</f>
        <v>0</v>
      </c>
      <c r="BH168" s="185">
        <f>IF(O168="sníž. přenesená",K168,0)</f>
        <v>0</v>
      </c>
      <c r="BI168" s="185">
        <f>IF(O168="nulová",K168,0)</f>
        <v>0</v>
      </c>
      <c r="BJ168" s="21" t="s">
        <v>78</v>
      </c>
      <c r="BK168" s="185">
        <f>ROUND(P168*H168,2)</f>
        <v>0</v>
      </c>
      <c r="BL168" s="21" t="s">
        <v>139</v>
      </c>
      <c r="BM168" s="21" t="s">
        <v>368</v>
      </c>
    </row>
    <row r="169" spans="2:65" s="1" customFormat="1" ht="27">
      <c r="B169" s="38"/>
      <c r="D169" s="186" t="s">
        <v>141</v>
      </c>
      <c r="F169" s="187" t="s">
        <v>369</v>
      </c>
      <c r="I169" s="188"/>
      <c r="J169" s="188"/>
      <c r="M169" s="38"/>
      <c r="N169" s="189"/>
      <c r="O169" s="39"/>
      <c r="P169" s="39"/>
      <c r="Q169" s="39"/>
      <c r="R169" s="39"/>
      <c r="S169" s="39"/>
      <c r="T169" s="39"/>
      <c r="U169" s="39"/>
      <c r="V169" s="39"/>
      <c r="W169" s="39"/>
      <c r="X169" s="66"/>
      <c r="AT169" s="21" t="s">
        <v>141</v>
      </c>
      <c r="AU169" s="21" t="s">
        <v>85</v>
      </c>
    </row>
    <row r="170" spans="2:65" s="1" customFormat="1" ht="25.5" customHeight="1">
      <c r="B170" s="173"/>
      <c r="C170" s="174" t="s">
        <v>370</v>
      </c>
      <c r="D170" s="174" t="s">
        <v>134</v>
      </c>
      <c r="E170" s="175" t="s">
        <v>371</v>
      </c>
      <c r="F170" s="176" t="s">
        <v>372</v>
      </c>
      <c r="G170" s="177" t="s">
        <v>296</v>
      </c>
      <c r="H170" s="178">
        <v>6</v>
      </c>
      <c r="I170" s="179"/>
      <c r="J170" s="179"/>
      <c r="K170" s="180">
        <f t="shared" ref="K170:K180" si="40">ROUND(P170*H170,2)</f>
        <v>0</v>
      </c>
      <c r="L170" s="176" t="s">
        <v>138</v>
      </c>
      <c r="M170" s="38"/>
      <c r="N170" s="181" t="s">
        <v>5</v>
      </c>
      <c r="O170" s="182" t="s">
        <v>42</v>
      </c>
      <c r="P170" s="113">
        <f t="shared" ref="P170:P180" si="41">I170+J170</f>
        <v>0</v>
      </c>
      <c r="Q170" s="113">
        <f t="shared" ref="Q170:Q180" si="42">ROUND(I170*H170,2)</f>
        <v>0</v>
      </c>
      <c r="R170" s="113">
        <f t="shared" ref="R170:R180" si="43">ROUND(J170*H170,2)</f>
        <v>0</v>
      </c>
      <c r="S170" s="39"/>
      <c r="T170" s="183">
        <f t="shared" ref="T170:T180" si="44">S170*H170</f>
        <v>0</v>
      </c>
      <c r="U170" s="183">
        <v>1E-4</v>
      </c>
      <c r="V170" s="183">
        <f t="shared" ref="V170:V180" si="45">U170*H170</f>
        <v>6.0000000000000006E-4</v>
      </c>
      <c r="W170" s="183">
        <v>0</v>
      </c>
      <c r="X170" s="184">
        <f t="shared" ref="X170:X180" si="46">W170*H170</f>
        <v>0</v>
      </c>
      <c r="AR170" s="21" t="s">
        <v>139</v>
      </c>
      <c r="AT170" s="21" t="s">
        <v>134</v>
      </c>
      <c r="AU170" s="21" t="s">
        <v>85</v>
      </c>
      <c r="AY170" s="21" t="s">
        <v>132</v>
      </c>
      <c r="BE170" s="185">
        <f t="shared" ref="BE170:BE180" si="47">IF(O170="základní",K170,0)</f>
        <v>0</v>
      </c>
      <c r="BF170" s="185">
        <f t="shared" ref="BF170:BF180" si="48">IF(O170="snížená",K170,0)</f>
        <v>0</v>
      </c>
      <c r="BG170" s="185">
        <f t="shared" ref="BG170:BG180" si="49">IF(O170="zákl. přenesená",K170,0)</f>
        <v>0</v>
      </c>
      <c r="BH170" s="185">
        <f t="shared" ref="BH170:BH180" si="50">IF(O170="sníž. přenesená",K170,0)</f>
        <v>0</v>
      </c>
      <c r="BI170" s="185">
        <f t="shared" ref="BI170:BI180" si="51">IF(O170="nulová",K170,0)</f>
        <v>0</v>
      </c>
      <c r="BJ170" s="21" t="s">
        <v>78</v>
      </c>
      <c r="BK170" s="185">
        <f t="shared" ref="BK170:BK180" si="52">ROUND(P170*H170,2)</f>
        <v>0</v>
      </c>
      <c r="BL170" s="21" t="s">
        <v>139</v>
      </c>
      <c r="BM170" s="21" t="s">
        <v>373</v>
      </c>
    </row>
    <row r="171" spans="2:65" s="1" customFormat="1" ht="16.5" customHeight="1">
      <c r="B171" s="173"/>
      <c r="C171" s="190" t="s">
        <v>374</v>
      </c>
      <c r="D171" s="190" t="s">
        <v>228</v>
      </c>
      <c r="E171" s="191" t="s">
        <v>375</v>
      </c>
      <c r="F171" s="192" t="s">
        <v>376</v>
      </c>
      <c r="G171" s="193" t="s">
        <v>296</v>
      </c>
      <c r="H171" s="194">
        <v>6</v>
      </c>
      <c r="I171" s="195"/>
      <c r="J171" s="196"/>
      <c r="K171" s="197">
        <f t="shared" si="40"/>
        <v>0</v>
      </c>
      <c r="L171" s="192" t="s">
        <v>138</v>
      </c>
      <c r="M171" s="198"/>
      <c r="N171" s="199" t="s">
        <v>5</v>
      </c>
      <c r="O171" s="182" t="s">
        <v>42</v>
      </c>
      <c r="P171" s="113">
        <f t="shared" si="41"/>
        <v>0</v>
      </c>
      <c r="Q171" s="113">
        <f t="shared" si="42"/>
        <v>0</v>
      </c>
      <c r="R171" s="113">
        <f t="shared" si="43"/>
        <v>0</v>
      </c>
      <c r="S171" s="39"/>
      <c r="T171" s="183">
        <f t="shared" si="44"/>
        <v>0</v>
      </c>
      <c r="U171" s="183">
        <v>1.54E-2</v>
      </c>
      <c r="V171" s="183">
        <f t="shared" si="45"/>
        <v>9.240000000000001E-2</v>
      </c>
      <c r="W171" s="183">
        <v>0</v>
      </c>
      <c r="X171" s="184">
        <f t="shared" si="46"/>
        <v>0</v>
      </c>
      <c r="AR171" s="21" t="s">
        <v>179</v>
      </c>
      <c r="AT171" s="21" t="s">
        <v>228</v>
      </c>
      <c r="AU171" s="21" t="s">
        <v>85</v>
      </c>
      <c r="AY171" s="21" t="s">
        <v>132</v>
      </c>
      <c r="BE171" s="185">
        <f t="shared" si="47"/>
        <v>0</v>
      </c>
      <c r="BF171" s="185">
        <f t="shared" si="48"/>
        <v>0</v>
      </c>
      <c r="BG171" s="185">
        <f t="shared" si="49"/>
        <v>0</v>
      </c>
      <c r="BH171" s="185">
        <f t="shared" si="50"/>
        <v>0</v>
      </c>
      <c r="BI171" s="185">
        <f t="shared" si="51"/>
        <v>0</v>
      </c>
      <c r="BJ171" s="21" t="s">
        <v>78</v>
      </c>
      <c r="BK171" s="185">
        <f t="shared" si="52"/>
        <v>0</v>
      </c>
      <c r="BL171" s="21" t="s">
        <v>139</v>
      </c>
      <c r="BM171" s="21" t="s">
        <v>377</v>
      </c>
    </row>
    <row r="172" spans="2:65" s="1" customFormat="1" ht="16.5" customHeight="1">
      <c r="B172" s="173"/>
      <c r="C172" s="174" t="s">
        <v>378</v>
      </c>
      <c r="D172" s="174" t="s">
        <v>134</v>
      </c>
      <c r="E172" s="175" t="s">
        <v>379</v>
      </c>
      <c r="F172" s="176" t="s">
        <v>380</v>
      </c>
      <c r="G172" s="177" t="s">
        <v>154</v>
      </c>
      <c r="H172" s="178">
        <v>25</v>
      </c>
      <c r="I172" s="179"/>
      <c r="J172" s="179"/>
      <c r="K172" s="180">
        <f t="shared" si="40"/>
        <v>0</v>
      </c>
      <c r="L172" s="176" t="s">
        <v>138</v>
      </c>
      <c r="M172" s="38"/>
      <c r="N172" s="181" t="s">
        <v>5</v>
      </c>
      <c r="O172" s="182" t="s">
        <v>42</v>
      </c>
      <c r="P172" s="113">
        <f t="shared" si="41"/>
        <v>0</v>
      </c>
      <c r="Q172" s="113">
        <f t="shared" si="42"/>
        <v>0</v>
      </c>
      <c r="R172" s="113">
        <f t="shared" si="43"/>
        <v>0</v>
      </c>
      <c r="S172" s="39"/>
      <c r="T172" s="183">
        <f t="shared" si="44"/>
        <v>0</v>
      </c>
      <c r="U172" s="183">
        <v>0</v>
      </c>
      <c r="V172" s="183">
        <f t="shared" si="45"/>
        <v>0</v>
      </c>
      <c r="W172" s="183">
        <v>0</v>
      </c>
      <c r="X172" s="184">
        <f t="shared" si="46"/>
        <v>0</v>
      </c>
      <c r="AR172" s="21" t="s">
        <v>139</v>
      </c>
      <c r="AT172" s="21" t="s">
        <v>134</v>
      </c>
      <c r="AU172" s="21" t="s">
        <v>85</v>
      </c>
      <c r="AY172" s="21" t="s">
        <v>132</v>
      </c>
      <c r="BE172" s="185">
        <f t="shared" si="47"/>
        <v>0</v>
      </c>
      <c r="BF172" s="185">
        <f t="shared" si="48"/>
        <v>0</v>
      </c>
      <c r="BG172" s="185">
        <f t="shared" si="49"/>
        <v>0</v>
      </c>
      <c r="BH172" s="185">
        <f t="shared" si="50"/>
        <v>0</v>
      </c>
      <c r="BI172" s="185">
        <f t="shared" si="51"/>
        <v>0</v>
      </c>
      <c r="BJ172" s="21" t="s">
        <v>78</v>
      </c>
      <c r="BK172" s="185">
        <f t="shared" si="52"/>
        <v>0</v>
      </c>
      <c r="BL172" s="21" t="s">
        <v>139</v>
      </c>
      <c r="BM172" s="21" t="s">
        <v>381</v>
      </c>
    </row>
    <row r="173" spans="2:65" s="1" customFormat="1" ht="16.5" customHeight="1">
      <c r="B173" s="173"/>
      <c r="C173" s="174" t="s">
        <v>382</v>
      </c>
      <c r="D173" s="174" t="s">
        <v>134</v>
      </c>
      <c r="E173" s="175" t="s">
        <v>383</v>
      </c>
      <c r="F173" s="176" t="s">
        <v>384</v>
      </c>
      <c r="G173" s="177" t="s">
        <v>154</v>
      </c>
      <c r="H173" s="178">
        <v>67.5</v>
      </c>
      <c r="I173" s="179"/>
      <c r="J173" s="179"/>
      <c r="K173" s="180">
        <f t="shared" si="40"/>
        <v>0</v>
      </c>
      <c r="L173" s="176" t="s">
        <v>138</v>
      </c>
      <c r="M173" s="38"/>
      <c r="N173" s="181" t="s">
        <v>5</v>
      </c>
      <c r="O173" s="182" t="s">
        <v>42</v>
      </c>
      <c r="P173" s="113">
        <f t="shared" si="41"/>
        <v>0</v>
      </c>
      <c r="Q173" s="113">
        <f t="shared" si="42"/>
        <v>0</v>
      </c>
      <c r="R173" s="113">
        <f t="shared" si="43"/>
        <v>0</v>
      </c>
      <c r="S173" s="39"/>
      <c r="T173" s="183">
        <f t="shared" si="44"/>
        <v>0</v>
      </c>
      <c r="U173" s="183">
        <v>0</v>
      </c>
      <c r="V173" s="183">
        <f t="shared" si="45"/>
        <v>0</v>
      </c>
      <c r="W173" s="183">
        <v>0</v>
      </c>
      <c r="X173" s="184">
        <f t="shared" si="46"/>
        <v>0</v>
      </c>
      <c r="AR173" s="21" t="s">
        <v>139</v>
      </c>
      <c r="AT173" s="21" t="s">
        <v>134</v>
      </c>
      <c r="AU173" s="21" t="s">
        <v>85</v>
      </c>
      <c r="AY173" s="21" t="s">
        <v>132</v>
      </c>
      <c r="BE173" s="185">
        <f t="shared" si="47"/>
        <v>0</v>
      </c>
      <c r="BF173" s="185">
        <f t="shared" si="48"/>
        <v>0</v>
      </c>
      <c r="BG173" s="185">
        <f t="shared" si="49"/>
        <v>0</v>
      </c>
      <c r="BH173" s="185">
        <f t="shared" si="50"/>
        <v>0</v>
      </c>
      <c r="BI173" s="185">
        <f t="shared" si="51"/>
        <v>0</v>
      </c>
      <c r="BJ173" s="21" t="s">
        <v>78</v>
      </c>
      <c r="BK173" s="185">
        <f t="shared" si="52"/>
        <v>0</v>
      </c>
      <c r="BL173" s="21" t="s">
        <v>139</v>
      </c>
      <c r="BM173" s="21" t="s">
        <v>385</v>
      </c>
    </row>
    <row r="174" spans="2:65" s="1" customFormat="1" ht="25.5" customHeight="1">
      <c r="B174" s="173"/>
      <c r="C174" s="174" t="s">
        <v>386</v>
      </c>
      <c r="D174" s="174" t="s">
        <v>134</v>
      </c>
      <c r="E174" s="175" t="s">
        <v>387</v>
      </c>
      <c r="F174" s="176" t="s">
        <v>388</v>
      </c>
      <c r="G174" s="177" t="s">
        <v>296</v>
      </c>
      <c r="H174" s="178">
        <v>4</v>
      </c>
      <c r="I174" s="179"/>
      <c r="J174" s="179"/>
      <c r="K174" s="180">
        <f t="shared" si="40"/>
        <v>0</v>
      </c>
      <c r="L174" s="176" t="s">
        <v>138</v>
      </c>
      <c r="M174" s="38"/>
      <c r="N174" s="181" t="s">
        <v>5</v>
      </c>
      <c r="O174" s="182" t="s">
        <v>42</v>
      </c>
      <c r="P174" s="113">
        <f t="shared" si="41"/>
        <v>0</v>
      </c>
      <c r="Q174" s="113">
        <f t="shared" si="42"/>
        <v>0</v>
      </c>
      <c r="R174" s="113">
        <f t="shared" si="43"/>
        <v>0</v>
      </c>
      <c r="S174" s="39"/>
      <c r="T174" s="183">
        <f t="shared" si="44"/>
        <v>0</v>
      </c>
      <c r="U174" s="183">
        <v>0.47166000000000002</v>
      </c>
      <c r="V174" s="183">
        <f t="shared" si="45"/>
        <v>1.8866400000000001</v>
      </c>
      <c r="W174" s="183">
        <v>0</v>
      </c>
      <c r="X174" s="184">
        <f t="shared" si="46"/>
        <v>0</v>
      </c>
      <c r="AR174" s="21" t="s">
        <v>139</v>
      </c>
      <c r="AT174" s="21" t="s">
        <v>134</v>
      </c>
      <c r="AU174" s="21" t="s">
        <v>85</v>
      </c>
      <c r="AY174" s="21" t="s">
        <v>132</v>
      </c>
      <c r="BE174" s="185">
        <f t="shared" si="47"/>
        <v>0</v>
      </c>
      <c r="BF174" s="185">
        <f t="shared" si="48"/>
        <v>0</v>
      </c>
      <c r="BG174" s="185">
        <f t="shared" si="49"/>
        <v>0</v>
      </c>
      <c r="BH174" s="185">
        <f t="shared" si="50"/>
        <v>0</v>
      </c>
      <c r="BI174" s="185">
        <f t="shared" si="51"/>
        <v>0</v>
      </c>
      <c r="BJ174" s="21" t="s">
        <v>78</v>
      </c>
      <c r="BK174" s="185">
        <f t="shared" si="52"/>
        <v>0</v>
      </c>
      <c r="BL174" s="21" t="s">
        <v>139</v>
      </c>
      <c r="BM174" s="21" t="s">
        <v>389</v>
      </c>
    </row>
    <row r="175" spans="2:65" s="1" customFormat="1" ht="25.5" customHeight="1">
      <c r="B175" s="173"/>
      <c r="C175" s="174" t="s">
        <v>390</v>
      </c>
      <c r="D175" s="174" t="s">
        <v>134</v>
      </c>
      <c r="E175" s="175" t="s">
        <v>391</v>
      </c>
      <c r="F175" s="176" t="s">
        <v>392</v>
      </c>
      <c r="G175" s="177" t="s">
        <v>296</v>
      </c>
      <c r="H175" s="178">
        <v>1</v>
      </c>
      <c r="I175" s="179"/>
      <c r="J175" s="179"/>
      <c r="K175" s="180">
        <f t="shared" si="40"/>
        <v>0</v>
      </c>
      <c r="L175" s="176" t="s">
        <v>138</v>
      </c>
      <c r="M175" s="38"/>
      <c r="N175" s="181" t="s">
        <v>5</v>
      </c>
      <c r="O175" s="182" t="s">
        <v>42</v>
      </c>
      <c r="P175" s="113">
        <f t="shared" si="41"/>
        <v>0</v>
      </c>
      <c r="Q175" s="113">
        <f t="shared" si="42"/>
        <v>0</v>
      </c>
      <c r="R175" s="113">
        <f t="shared" si="43"/>
        <v>0</v>
      </c>
      <c r="S175" s="39"/>
      <c r="T175" s="183">
        <f t="shared" si="44"/>
        <v>0</v>
      </c>
      <c r="U175" s="183">
        <v>1.6857899999999999</v>
      </c>
      <c r="V175" s="183">
        <f t="shared" si="45"/>
        <v>1.6857899999999999</v>
      </c>
      <c r="W175" s="183">
        <v>0</v>
      </c>
      <c r="X175" s="184">
        <f t="shared" si="46"/>
        <v>0</v>
      </c>
      <c r="AR175" s="21" t="s">
        <v>139</v>
      </c>
      <c r="AT175" s="21" t="s">
        <v>134</v>
      </c>
      <c r="AU175" s="21" t="s">
        <v>85</v>
      </c>
      <c r="AY175" s="21" t="s">
        <v>132</v>
      </c>
      <c r="BE175" s="185">
        <f t="shared" si="47"/>
        <v>0</v>
      </c>
      <c r="BF175" s="185">
        <f t="shared" si="48"/>
        <v>0</v>
      </c>
      <c r="BG175" s="185">
        <f t="shared" si="49"/>
        <v>0</v>
      </c>
      <c r="BH175" s="185">
        <f t="shared" si="50"/>
        <v>0</v>
      </c>
      <c r="BI175" s="185">
        <f t="shared" si="51"/>
        <v>0</v>
      </c>
      <c r="BJ175" s="21" t="s">
        <v>78</v>
      </c>
      <c r="BK175" s="185">
        <f t="shared" si="52"/>
        <v>0</v>
      </c>
      <c r="BL175" s="21" t="s">
        <v>139</v>
      </c>
      <c r="BM175" s="21" t="s">
        <v>393</v>
      </c>
    </row>
    <row r="176" spans="2:65" s="1" customFormat="1" ht="25.5" customHeight="1">
      <c r="B176" s="173"/>
      <c r="C176" s="174" t="s">
        <v>394</v>
      </c>
      <c r="D176" s="174" t="s">
        <v>134</v>
      </c>
      <c r="E176" s="175" t="s">
        <v>395</v>
      </c>
      <c r="F176" s="176" t="s">
        <v>396</v>
      </c>
      <c r="G176" s="177" t="s">
        <v>296</v>
      </c>
      <c r="H176" s="178">
        <v>4</v>
      </c>
      <c r="I176" s="179"/>
      <c r="J176" s="179"/>
      <c r="K176" s="180">
        <f t="shared" si="40"/>
        <v>0</v>
      </c>
      <c r="L176" s="176" t="s">
        <v>138</v>
      </c>
      <c r="M176" s="38"/>
      <c r="N176" s="181" t="s">
        <v>5</v>
      </c>
      <c r="O176" s="182" t="s">
        <v>42</v>
      </c>
      <c r="P176" s="113">
        <f t="shared" si="41"/>
        <v>0</v>
      </c>
      <c r="Q176" s="113">
        <f t="shared" si="42"/>
        <v>0</v>
      </c>
      <c r="R176" s="113">
        <f t="shared" si="43"/>
        <v>0</v>
      </c>
      <c r="S176" s="39"/>
      <c r="T176" s="183">
        <f t="shared" si="44"/>
        <v>0</v>
      </c>
      <c r="U176" s="183">
        <v>2.1522800000000002</v>
      </c>
      <c r="V176" s="183">
        <f t="shared" si="45"/>
        <v>8.6091200000000008</v>
      </c>
      <c r="W176" s="183">
        <v>0</v>
      </c>
      <c r="X176" s="184">
        <f t="shared" si="46"/>
        <v>0</v>
      </c>
      <c r="AR176" s="21" t="s">
        <v>139</v>
      </c>
      <c r="AT176" s="21" t="s">
        <v>134</v>
      </c>
      <c r="AU176" s="21" t="s">
        <v>85</v>
      </c>
      <c r="AY176" s="21" t="s">
        <v>132</v>
      </c>
      <c r="BE176" s="185">
        <f t="shared" si="47"/>
        <v>0</v>
      </c>
      <c r="BF176" s="185">
        <f t="shared" si="48"/>
        <v>0</v>
      </c>
      <c r="BG176" s="185">
        <f t="shared" si="49"/>
        <v>0</v>
      </c>
      <c r="BH176" s="185">
        <f t="shared" si="50"/>
        <v>0</v>
      </c>
      <c r="BI176" s="185">
        <f t="shared" si="51"/>
        <v>0</v>
      </c>
      <c r="BJ176" s="21" t="s">
        <v>78</v>
      </c>
      <c r="BK176" s="185">
        <f t="shared" si="52"/>
        <v>0</v>
      </c>
      <c r="BL176" s="21" t="s">
        <v>139</v>
      </c>
      <c r="BM176" s="21" t="s">
        <v>397</v>
      </c>
    </row>
    <row r="177" spans="2:65" s="1" customFormat="1" ht="16.5" customHeight="1">
      <c r="B177" s="173"/>
      <c r="C177" s="190" t="s">
        <v>398</v>
      </c>
      <c r="D177" s="190" t="s">
        <v>228</v>
      </c>
      <c r="E177" s="191" t="s">
        <v>399</v>
      </c>
      <c r="F177" s="192" t="s">
        <v>400</v>
      </c>
      <c r="G177" s="193" t="s">
        <v>296</v>
      </c>
      <c r="H177" s="194">
        <v>4</v>
      </c>
      <c r="I177" s="195"/>
      <c r="J177" s="196"/>
      <c r="K177" s="197">
        <f t="shared" si="40"/>
        <v>0</v>
      </c>
      <c r="L177" s="192" t="s">
        <v>5</v>
      </c>
      <c r="M177" s="198"/>
      <c r="N177" s="199" t="s">
        <v>5</v>
      </c>
      <c r="O177" s="182" t="s">
        <v>42</v>
      </c>
      <c r="P177" s="113">
        <f t="shared" si="41"/>
        <v>0</v>
      </c>
      <c r="Q177" s="113">
        <f t="shared" si="42"/>
        <v>0</v>
      </c>
      <c r="R177" s="113">
        <f t="shared" si="43"/>
        <v>0</v>
      </c>
      <c r="S177" s="39"/>
      <c r="T177" s="183">
        <f t="shared" si="44"/>
        <v>0</v>
      </c>
      <c r="U177" s="183">
        <v>0</v>
      </c>
      <c r="V177" s="183">
        <f t="shared" si="45"/>
        <v>0</v>
      </c>
      <c r="W177" s="183">
        <v>0</v>
      </c>
      <c r="X177" s="184">
        <f t="shared" si="46"/>
        <v>0</v>
      </c>
      <c r="AR177" s="21" t="s">
        <v>179</v>
      </c>
      <c r="AT177" s="21" t="s">
        <v>228</v>
      </c>
      <c r="AU177" s="21" t="s">
        <v>85</v>
      </c>
      <c r="AY177" s="21" t="s">
        <v>132</v>
      </c>
      <c r="BE177" s="185">
        <f t="shared" si="47"/>
        <v>0</v>
      </c>
      <c r="BF177" s="185">
        <f t="shared" si="48"/>
        <v>0</v>
      </c>
      <c r="BG177" s="185">
        <f t="shared" si="49"/>
        <v>0</v>
      </c>
      <c r="BH177" s="185">
        <f t="shared" si="50"/>
        <v>0</v>
      </c>
      <c r="BI177" s="185">
        <f t="shared" si="51"/>
        <v>0</v>
      </c>
      <c r="BJ177" s="21" t="s">
        <v>78</v>
      </c>
      <c r="BK177" s="185">
        <f t="shared" si="52"/>
        <v>0</v>
      </c>
      <c r="BL177" s="21" t="s">
        <v>139</v>
      </c>
      <c r="BM177" s="21" t="s">
        <v>401</v>
      </c>
    </row>
    <row r="178" spans="2:65" s="1" customFormat="1" ht="16.5" customHeight="1">
      <c r="B178" s="173"/>
      <c r="C178" s="190" t="s">
        <v>402</v>
      </c>
      <c r="D178" s="190" t="s">
        <v>228</v>
      </c>
      <c r="E178" s="191" t="s">
        <v>403</v>
      </c>
      <c r="F178" s="192" t="s">
        <v>404</v>
      </c>
      <c r="G178" s="193" t="s">
        <v>296</v>
      </c>
      <c r="H178" s="194">
        <v>1</v>
      </c>
      <c r="I178" s="195"/>
      <c r="J178" s="196"/>
      <c r="K178" s="197">
        <f t="shared" si="40"/>
        <v>0</v>
      </c>
      <c r="L178" s="192" t="s">
        <v>5</v>
      </c>
      <c r="M178" s="198"/>
      <c r="N178" s="199" t="s">
        <v>5</v>
      </c>
      <c r="O178" s="182" t="s">
        <v>42</v>
      </c>
      <c r="P178" s="113">
        <f t="shared" si="41"/>
        <v>0</v>
      </c>
      <c r="Q178" s="113">
        <f t="shared" si="42"/>
        <v>0</v>
      </c>
      <c r="R178" s="113">
        <f t="shared" si="43"/>
        <v>0</v>
      </c>
      <c r="S178" s="39"/>
      <c r="T178" s="183">
        <f t="shared" si="44"/>
        <v>0</v>
      </c>
      <c r="U178" s="183">
        <v>0</v>
      </c>
      <c r="V178" s="183">
        <f t="shared" si="45"/>
        <v>0</v>
      </c>
      <c r="W178" s="183">
        <v>0</v>
      </c>
      <c r="X178" s="184">
        <f t="shared" si="46"/>
        <v>0</v>
      </c>
      <c r="AR178" s="21" t="s">
        <v>179</v>
      </c>
      <c r="AT178" s="21" t="s">
        <v>228</v>
      </c>
      <c r="AU178" s="21" t="s">
        <v>85</v>
      </c>
      <c r="AY178" s="21" t="s">
        <v>132</v>
      </c>
      <c r="BE178" s="185">
        <f t="shared" si="47"/>
        <v>0</v>
      </c>
      <c r="BF178" s="185">
        <f t="shared" si="48"/>
        <v>0</v>
      </c>
      <c r="BG178" s="185">
        <f t="shared" si="49"/>
        <v>0</v>
      </c>
      <c r="BH178" s="185">
        <f t="shared" si="50"/>
        <v>0</v>
      </c>
      <c r="BI178" s="185">
        <f t="shared" si="51"/>
        <v>0</v>
      </c>
      <c r="BJ178" s="21" t="s">
        <v>78</v>
      </c>
      <c r="BK178" s="185">
        <f t="shared" si="52"/>
        <v>0</v>
      </c>
      <c r="BL178" s="21" t="s">
        <v>139</v>
      </c>
      <c r="BM178" s="21" t="s">
        <v>405</v>
      </c>
    </row>
    <row r="179" spans="2:65" s="1" customFormat="1" ht="16.5" customHeight="1">
      <c r="B179" s="173"/>
      <c r="C179" s="190" t="s">
        <v>406</v>
      </c>
      <c r="D179" s="190" t="s">
        <v>228</v>
      </c>
      <c r="E179" s="191" t="s">
        <v>407</v>
      </c>
      <c r="F179" s="192" t="s">
        <v>408</v>
      </c>
      <c r="G179" s="193" t="s">
        <v>296</v>
      </c>
      <c r="H179" s="194">
        <v>2</v>
      </c>
      <c r="I179" s="195"/>
      <c r="J179" s="196"/>
      <c r="K179" s="197">
        <f t="shared" si="40"/>
        <v>0</v>
      </c>
      <c r="L179" s="192" t="s">
        <v>5</v>
      </c>
      <c r="M179" s="198"/>
      <c r="N179" s="199" t="s">
        <v>5</v>
      </c>
      <c r="O179" s="182" t="s">
        <v>42</v>
      </c>
      <c r="P179" s="113">
        <f t="shared" si="41"/>
        <v>0</v>
      </c>
      <c r="Q179" s="113">
        <f t="shared" si="42"/>
        <v>0</v>
      </c>
      <c r="R179" s="113">
        <f t="shared" si="43"/>
        <v>0</v>
      </c>
      <c r="S179" s="39"/>
      <c r="T179" s="183">
        <f t="shared" si="44"/>
        <v>0</v>
      </c>
      <c r="U179" s="183">
        <v>0</v>
      </c>
      <c r="V179" s="183">
        <f t="shared" si="45"/>
        <v>0</v>
      </c>
      <c r="W179" s="183">
        <v>0</v>
      </c>
      <c r="X179" s="184">
        <f t="shared" si="46"/>
        <v>0</v>
      </c>
      <c r="AR179" s="21" t="s">
        <v>179</v>
      </c>
      <c r="AT179" s="21" t="s">
        <v>228</v>
      </c>
      <c r="AU179" s="21" t="s">
        <v>85</v>
      </c>
      <c r="AY179" s="21" t="s">
        <v>132</v>
      </c>
      <c r="BE179" s="185">
        <f t="shared" si="47"/>
        <v>0</v>
      </c>
      <c r="BF179" s="185">
        <f t="shared" si="48"/>
        <v>0</v>
      </c>
      <c r="BG179" s="185">
        <f t="shared" si="49"/>
        <v>0</v>
      </c>
      <c r="BH179" s="185">
        <f t="shared" si="50"/>
        <v>0</v>
      </c>
      <c r="BI179" s="185">
        <f t="shared" si="51"/>
        <v>0</v>
      </c>
      <c r="BJ179" s="21" t="s">
        <v>78</v>
      </c>
      <c r="BK179" s="185">
        <f t="shared" si="52"/>
        <v>0</v>
      </c>
      <c r="BL179" s="21" t="s">
        <v>139</v>
      </c>
      <c r="BM179" s="21" t="s">
        <v>409</v>
      </c>
    </row>
    <row r="180" spans="2:65" s="1" customFormat="1" ht="16.5" customHeight="1">
      <c r="B180" s="173"/>
      <c r="C180" s="190" t="s">
        <v>410</v>
      </c>
      <c r="D180" s="190" t="s">
        <v>228</v>
      </c>
      <c r="E180" s="191" t="s">
        <v>411</v>
      </c>
      <c r="F180" s="192" t="s">
        <v>412</v>
      </c>
      <c r="G180" s="193" t="s">
        <v>296</v>
      </c>
      <c r="H180" s="194">
        <v>4</v>
      </c>
      <c r="I180" s="195"/>
      <c r="J180" s="196"/>
      <c r="K180" s="197">
        <f t="shared" si="40"/>
        <v>0</v>
      </c>
      <c r="L180" s="192" t="s">
        <v>5</v>
      </c>
      <c r="M180" s="198"/>
      <c r="N180" s="199" t="s">
        <v>5</v>
      </c>
      <c r="O180" s="182" t="s">
        <v>42</v>
      </c>
      <c r="P180" s="113">
        <f t="shared" si="41"/>
        <v>0</v>
      </c>
      <c r="Q180" s="113">
        <f t="shared" si="42"/>
        <v>0</v>
      </c>
      <c r="R180" s="113">
        <f t="shared" si="43"/>
        <v>0</v>
      </c>
      <c r="S180" s="39"/>
      <c r="T180" s="183">
        <f t="shared" si="44"/>
        <v>0</v>
      </c>
      <c r="U180" s="183">
        <v>0</v>
      </c>
      <c r="V180" s="183">
        <f t="shared" si="45"/>
        <v>0</v>
      </c>
      <c r="W180" s="183">
        <v>0</v>
      </c>
      <c r="X180" s="184">
        <f t="shared" si="46"/>
        <v>0</v>
      </c>
      <c r="AR180" s="21" t="s">
        <v>179</v>
      </c>
      <c r="AT180" s="21" t="s">
        <v>228</v>
      </c>
      <c r="AU180" s="21" t="s">
        <v>85</v>
      </c>
      <c r="AY180" s="21" t="s">
        <v>132</v>
      </c>
      <c r="BE180" s="185">
        <f t="shared" si="47"/>
        <v>0</v>
      </c>
      <c r="BF180" s="185">
        <f t="shared" si="48"/>
        <v>0</v>
      </c>
      <c r="BG180" s="185">
        <f t="shared" si="49"/>
        <v>0</v>
      </c>
      <c r="BH180" s="185">
        <f t="shared" si="50"/>
        <v>0</v>
      </c>
      <c r="BI180" s="185">
        <f t="shared" si="51"/>
        <v>0</v>
      </c>
      <c r="BJ180" s="21" t="s">
        <v>78</v>
      </c>
      <c r="BK180" s="185">
        <f t="shared" si="52"/>
        <v>0</v>
      </c>
      <c r="BL180" s="21" t="s">
        <v>139</v>
      </c>
      <c r="BM180" s="21" t="s">
        <v>413</v>
      </c>
    </row>
    <row r="181" spans="2:65" s="1" customFormat="1" ht="27">
      <c r="B181" s="38"/>
      <c r="D181" s="186" t="s">
        <v>141</v>
      </c>
      <c r="F181" s="187" t="s">
        <v>414</v>
      </c>
      <c r="I181" s="188"/>
      <c r="J181" s="188"/>
      <c r="M181" s="38"/>
      <c r="N181" s="189"/>
      <c r="O181" s="39"/>
      <c r="P181" s="39"/>
      <c r="Q181" s="39"/>
      <c r="R181" s="39"/>
      <c r="S181" s="39"/>
      <c r="T181" s="39"/>
      <c r="U181" s="39"/>
      <c r="V181" s="39"/>
      <c r="W181" s="39"/>
      <c r="X181" s="66"/>
      <c r="AT181" s="21" t="s">
        <v>141</v>
      </c>
      <c r="AU181" s="21" t="s">
        <v>85</v>
      </c>
    </row>
    <row r="182" spans="2:65" s="1" customFormat="1" ht="16.5" customHeight="1">
      <c r="B182" s="173"/>
      <c r="C182" s="190" t="s">
        <v>415</v>
      </c>
      <c r="D182" s="190" t="s">
        <v>228</v>
      </c>
      <c r="E182" s="191" t="s">
        <v>416</v>
      </c>
      <c r="F182" s="192" t="s">
        <v>412</v>
      </c>
      <c r="G182" s="193" t="s">
        <v>296</v>
      </c>
      <c r="H182" s="194">
        <v>1</v>
      </c>
      <c r="I182" s="195"/>
      <c r="J182" s="196"/>
      <c r="K182" s="197">
        <f>ROUND(P182*H182,2)</f>
        <v>0</v>
      </c>
      <c r="L182" s="192" t="s">
        <v>5</v>
      </c>
      <c r="M182" s="198"/>
      <c r="N182" s="199" t="s">
        <v>5</v>
      </c>
      <c r="O182" s="182" t="s">
        <v>42</v>
      </c>
      <c r="P182" s="113">
        <f>I182+J182</f>
        <v>0</v>
      </c>
      <c r="Q182" s="113">
        <f>ROUND(I182*H182,2)</f>
        <v>0</v>
      </c>
      <c r="R182" s="113">
        <f>ROUND(J182*H182,2)</f>
        <v>0</v>
      </c>
      <c r="S182" s="39"/>
      <c r="T182" s="183">
        <f>S182*H182</f>
        <v>0</v>
      </c>
      <c r="U182" s="183">
        <v>0</v>
      </c>
      <c r="V182" s="183">
        <f>U182*H182</f>
        <v>0</v>
      </c>
      <c r="W182" s="183">
        <v>0</v>
      </c>
      <c r="X182" s="184">
        <f>W182*H182</f>
        <v>0</v>
      </c>
      <c r="AR182" s="21" t="s">
        <v>179</v>
      </c>
      <c r="AT182" s="21" t="s">
        <v>228</v>
      </c>
      <c r="AU182" s="21" t="s">
        <v>85</v>
      </c>
      <c r="AY182" s="21" t="s">
        <v>132</v>
      </c>
      <c r="BE182" s="185">
        <f>IF(O182="základní",K182,0)</f>
        <v>0</v>
      </c>
      <c r="BF182" s="185">
        <f>IF(O182="snížená",K182,0)</f>
        <v>0</v>
      </c>
      <c r="BG182" s="185">
        <f>IF(O182="zákl. přenesená",K182,0)</f>
        <v>0</v>
      </c>
      <c r="BH182" s="185">
        <f>IF(O182="sníž. přenesená",K182,0)</f>
        <v>0</v>
      </c>
      <c r="BI182" s="185">
        <f>IF(O182="nulová",K182,0)</f>
        <v>0</v>
      </c>
      <c r="BJ182" s="21" t="s">
        <v>78</v>
      </c>
      <c r="BK182" s="185">
        <f>ROUND(P182*H182,2)</f>
        <v>0</v>
      </c>
      <c r="BL182" s="21" t="s">
        <v>139</v>
      </c>
      <c r="BM182" s="21" t="s">
        <v>417</v>
      </c>
    </row>
    <row r="183" spans="2:65" s="1" customFormat="1" ht="27">
      <c r="B183" s="38"/>
      <c r="D183" s="186" t="s">
        <v>141</v>
      </c>
      <c r="F183" s="187" t="s">
        <v>418</v>
      </c>
      <c r="I183" s="188"/>
      <c r="J183" s="188"/>
      <c r="M183" s="38"/>
      <c r="N183" s="189"/>
      <c r="O183" s="39"/>
      <c r="P183" s="39"/>
      <c r="Q183" s="39"/>
      <c r="R183" s="39"/>
      <c r="S183" s="39"/>
      <c r="T183" s="39"/>
      <c r="U183" s="39"/>
      <c r="V183" s="39"/>
      <c r="W183" s="39"/>
      <c r="X183" s="66"/>
      <c r="AT183" s="21" t="s">
        <v>141</v>
      </c>
      <c r="AU183" s="21" t="s">
        <v>85</v>
      </c>
    </row>
    <row r="184" spans="2:65" s="1" customFormat="1" ht="16.5" customHeight="1">
      <c r="B184" s="173"/>
      <c r="C184" s="190" t="s">
        <v>419</v>
      </c>
      <c r="D184" s="190" t="s">
        <v>228</v>
      </c>
      <c r="E184" s="191" t="s">
        <v>420</v>
      </c>
      <c r="F184" s="192" t="s">
        <v>421</v>
      </c>
      <c r="G184" s="193" t="s">
        <v>296</v>
      </c>
      <c r="H184" s="194">
        <v>3</v>
      </c>
      <c r="I184" s="195"/>
      <c r="J184" s="196"/>
      <c r="K184" s="197">
        <f t="shared" ref="K184:K204" si="53">ROUND(P184*H184,2)</f>
        <v>0</v>
      </c>
      <c r="L184" s="192" t="s">
        <v>5</v>
      </c>
      <c r="M184" s="198"/>
      <c r="N184" s="199" t="s">
        <v>5</v>
      </c>
      <c r="O184" s="182" t="s">
        <v>42</v>
      </c>
      <c r="P184" s="113">
        <f t="shared" ref="P184:P204" si="54">I184+J184</f>
        <v>0</v>
      </c>
      <c r="Q184" s="113">
        <f t="shared" ref="Q184:Q204" si="55">ROUND(I184*H184,2)</f>
        <v>0</v>
      </c>
      <c r="R184" s="113">
        <f t="shared" ref="R184:R204" si="56">ROUND(J184*H184,2)</f>
        <v>0</v>
      </c>
      <c r="S184" s="39"/>
      <c r="T184" s="183">
        <f t="shared" ref="T184:T204" si="57">S184*H184</f>
        <v>0</v>
      </c>
      <c r="U184" s="183">
        <v>0</v>
      </c>
      <c r="V184" s="183">
        <f t="shared" ref="V184:V204" si="58">U184*H184</f>
        <v>0</v>
      </c>
      <c r="W184" s="183">
        <v>0</v>
      </c>
      <c r="X184" s="184">
        <f t="shared" ref="X184:X204" si="59">W184*H184</f>
        <v>0</v>
      </c>
      <c r="AR184" s="21" t="s">
        <v>179</v>
      </c>
      <c r="AT184" s="21" t="s">
        <v>228</v>
      </c>
      <c r="AU184" s="21" t="s">
        <v>85</v>
      </c>
      <c r="AY184" s="21" t="s">
        <v>132</v>
      </c>
      <c r="BE184" s="185">
        <f t="shared" ref="BE184:BE204" si="60">IF(O184="základní",K184,0)</f>
        <v>0</v>
      </c>
      <c r="BF184" s="185">
        <f t="shared" ref="BF184:BF204" si="61">IF(O184="snížená",K184,0)</f>
        <v>0</v>
      </c>
      <c r="BG184" s="185">
        <f t="shared" ref="BG184:BG204" si="62">IF(O184="zákl. přenesená",K184,0)</f>
        <v>0</v>
      </c>
      <c r="BH184" s="185">
        <f t="shared" ref="BH184:BH204" si="63">IF(O184="sníž. přenesená",K184,0)</f>
        <v>0</v>
      </c>
      <c r="BI184" s="185">
        <f t="shared" ref="BI184:BI204" si="64">IF(O184="nulová",K184,0)</f>
        <v>0</v>
      </c>
      <c r="BJ184" s="21" t="s">
        <v>78</v>
      </c>
      <c r="BK184" s="185">
        <f t="shared" ref="BK184:BK204" si="65">ROUND(P184*H184,2)</f>
        <v>0</v>
      </c>
      <c r="BL184" s="21" t="s">
        <v>139</v>
      </c>
      <c r="BM184" s="21" t="s">
        <v>422</v>
      </c>
    </row>
    <row r="185" spans="2:65" s="1" customFormat="1" ht="16.5" customHeight="1">
      <c r="B185" s="173"/>
      <c r="C185" s="190" t="s">
        <v>423</v>
      </c>
      <c r="D185" s="190" t="s">
        <v>228</v>
      </c>
      <c r="E185" s="191" t="s">
        <v>424</v>
      </c>
      <c r="F185" s="192" t="s">
        <v>421</v>
      </c>
      <c r="G185" s="193" t="s">
        <v>296</v>
      </c>
      <c r="H185" s="194">
        <v>1</v>
      </c>
      <c r="I185" s="195"/>
      <c r="J185" s="196"/>
      <c r="K185" s="197">
        <f t="shared" si="53"/>
        <v>0</v>
      </c>
      <c r="L185" s="192" t="s">
        <v>5</v>
      </c>
      <c r="M185" s="198"/>
      <c r="N185" s="199" t="s">
        <v>5</v>
      </c>
      <c r="O185" s="182" t="s">
        <v>42</v>
      </c>
      <c r="P185" s="113">
        <f t="shared" si="54"/>
        <v>0</v>
      </c>
      <c r="Q185" s="113">
        <f t="shared" si="55"/>
        <v>0</v>
      </c>
      <c r="R185" s="113">
        <f t="shared" si="56"/>
        <v>0</v>
      </c>
      <c r="S185" s="39"/>
      <c r="T185" s="183">
        <f t="shared" si="57"/>
        <v>0</v>
      </c>
      <c r="U185" s="183">
        <v>0</v>
      </c>
      <c r="V185" s="183">
        <f t="shared" si="58"/>
        <v>0</v>
      </c>
      <c r="W185" s="183">
        <v>0</v>
      </c>
      <c r="X185" s="184">
        <f t="shared" si="59"/>
        <v>0</v>
      </c>
      <c r="AR185" s="21" t="s">
        <v>179</v>
      </c>
      <c r="AT185" s="21" t="s">
        <v>228</v>
      </c>
      <c r="AU185" s="21" t="s">
        <v>85</v>
      </c>
      <c r="AY185" s="21" t="s">
        <v>132</v>
      </c>
      <c r="BE185" s="185">
        <f t="shared" si="60"/>
        <v>0</v>
      </c>
      <c r="BF185" s="185">
        <f t="shared" si="61"/>
        <v>0</v>
      </c>
      <c r="BG185" s="185">
        <f t="shared" si="62"/>
        <v>0</v>
      </c>
      <c r="BH185" s="185">
        <f t="shared" si="63"/>
        <v>0</v>
      </c>
      <c r="BI185" s="185">
        <f t="shared" si="64"/>
        <v>0</v>
      </c>
      <c r="BJ185" s="21" t="s">
        <v>78</v>
      </c>
      <c r="BK185" s="185">
        <f t="shared" si="65"/>
        <v>0</v>
      </c>
      <c r="BL185" s="21" t="s">
        <v>139</v>
      </c>
      <c r="BM185" s="21" t="s">
        <v>425</v>
      </c>
    </row>
    <row r="186" spans="2:65" s="1" customFormat="1" ht="25.5" customHeight="1">
      <c r="B186" s="173"/>
      <c r="C186" s="190" t="s">
        <v>426</v>
      </c>
      <c r="D186" s="190" t="s">
        <v>228</v>
      </c>
      <c r="E186" s="191" t="s">
        <v>427</v>
      </c>
      <c r="F186" s="192" t="s">
        <v>428</v>
      </c>
      <c r="G186" s="193" t="s">
        <v>296</v>
      </c>
      <c r="H186" s="194">
        <v>1</v>
      </c>
      <c r="I186" s="195"/>
      <c r="J186" s="196"/>
      <c r="K186" s="197">
        <f t="shared" si="53"/>
        <v>0</v>
      </c>
      <c r="L186" s="192" t="s">
        <v>5</v>
      </c>
      <c r="M186" s="198"/>
      <c r="N186" s="199" t="s">
        <v>5</v>
      </c>
      <c r="O186" s="182" t="s">
        <v>42</v>
      </c>
      <c r="P186" s="113">
        <f t="shared" si="54"/>
        <v>0</v>
      </c>
      <c r="Q186" s="113">
        <f t="shared" si="55"/>
        <v>0</v>
      </c>
      <c r="R186" s="113">
        <f t="shared" si="56"/>
        <v>0</v>
      </c>
      <c r="S186" s="39"/>
      <c r="T186" s="183">
        <f t="shared" si="57"/>
        <v>0</v>
      </c>
      <c r="U186" s="183">
        <v>0</v>
      </c>
      <c r="V186" s="183">
        <f t="shared" si="58"/>
        <v>0</v>
      </c>
      <c r="W186" s="183">
        <v>0</v>
      </c>
      <c r="X186" s="184">
        <f t="shared" si="59"/>
        <v>0</v>
      </c>
      <c r="AR186" s="21" t="s">
        <v>179</v>
      </c>
      <c r="AT186" s="21" t="s">
        <v>228</v>
      </c>
      <c r="AU186" s="21" t="s">
        <v>85</v>
      </c>
      <c r="AY186" s="21" t="s">
        <v>132</v>
      </c>
      <c r="BE186" s="185">
        <f t="shared" si="60"/>
        <v>0</v>
      </c>
      <c r="BF186" s="185">
        <f t="shared" si="61"/>
        <v>0</v>
      </c>
      <c r="BG186" s="185">
        <f t="shared" si="62"/>
        <v>0</v>
      </c>
      <c r="BH186" s="185">
        <f t="shared" si="63"/>
        <v>0</v>
      </c>
      <c r="BI186" s="185">
        <f t="shared" si="64"/>
        <v>0</v>
      </c>
      <c r="BJ186" s="21" t="s">
        <v>78</v>
      </c>
      <c r="BK186" s="185">
        <f t="shared" si="65"/>
        <v>0</v>
      </c>
      <c r="BL186" s="21" t="s">
        <v>139</v>
      </c>
      <c r="BM186" s="21" t="s">
        <v>429</v>
      </c>
    </row>
    <row r="187" spans="2:65" s="1" customFormat="1" ht="38.25" customHeight="1">
      <c r="B187" s="173"/>
      <c r="C187" s="190" t="s">
        <v>430</v>
      </c>
      <c r="D187" s="190" t="s">
        <v>228</v>
      </c>
      <c r="E187" s="191" t="s">
        <v>431</v>
      </c>
      <c r="F187" s="192" t="s">
        <v>432</v>
      </c>
      <c r="G187" s="193" t="s">
        <v>433</v>
      </c>
      <c r="H187" s="194">
        <v>1</v>
      </c>
      <c r="I187" s="195"/>
      <c r="J187" s="196"/>
      <c r="K187" s="197">
        <f t="shared" si="53"/>
        <v>0</v>
      </c>
      <c r="L187" s="192" t="s">
        <v>5</v>
      </c>
      <c r="M187" s="198"/>
      <c r="N187" s="199" t="s">
        <v>5</v>
      </c>
      <c r="O187" s="182" t="s">
        <v>42</v>
      </c>
      <c r="P187" s="113">
        <f t="shared" si="54"/>
        <v>0</v>
      </c>
      <c r="Q187" s="113">
        <f t="shared" si="55"/>
        <v>0</v>
      </c>
      <c r="R187" s="113">
        <f t="shared" si="56"/>
        <v>0</v>
      </c>
      <c r="S187" s="39"/>
      <c r="T187" s="183">
        <f t="shared" si="57"/>
        <v>0</v>
      </c>
      <c r="U187" s="183">
        <v>0</v>
      </c>
      <c r="V187" s="183">
        <f t="shared" si="58"/>
        <v>0</v>
      </c>
      <c r="W187" s="183">
        <v>0</v>
      </c>
      <c r="X187" s="184">
        <f t="shared" si="59"/>
        <v>0</v>
      </c>
      <c r="AR187" s="21" t="s">
        <v>179</v>
      </c>
      <c r="AT187" s="21" t="s">
        <v>228</v>
      </c>
      <c r="AU187" s="21" t="s">
        <v>85</v>
      </c>
      <c r="AY187" s="21" t="s">
        <v>132</v>
      </c>
      <c r="BE187" s="185">
        <f t="shared" si="60"/>
        <v>0</v>
      </c>
      <c r="BF187" s="185">
        <f t="shared" si="61"/>
        <v>0</v>
      </c>
      <c r="BG187" s="185">
        <f t="shared" si="62"/>
        <v>0</v>
      </c>
      <c r="BH187" s="185">
        <f t="shared" si="63"/>
        <v>0</v>
      </c>
      <c r="BI187" s="185">
        <f t="shared" si="64"/>
        <v>0</v>
      </c>
      <c r="BJ187" s="21" t="s">
        <v>78</v>
      </c>
      <c r="BK187" s="185">
        <f t="shared" si="65"/>
        <v>0</v>
      </c>
      <c r="BL187" s="21" t="s">
        <v>139</v>
      </c>
      <c r="BM187" s="21" t="s">
        <v>434</v>
      </c>
    </row>
    <row r="188" spans="2:65" s="1" customFormat="1" ht="16.5" customHeight="1">
      <c r="B188" s="173"/>
      <c r="C188" s="190" t="s">
        <v>435</v>
      </c>
      <c r="D188" s="190" t="s">
        <v>228</v>
      </c>
      <c r="E188" s="191" t="s">
        <v>436</v>
      </c>
      <c r="F188" s="192" t="s">
        <v>437</v>
      </c>
      <c r="G188" s="193" t="s">
        <v>296</v>
      </c>
      <c r="H188" s="194">
        <v>5</v>
      </c>
      <c r="I188" s="195"/>
      <c r="J188" s="196"/>
      <c r="K188" s="197">
        <f t="shared" si="53"/>
        <v>0</v>
      </c>
      <c r="L188" s="192" t="s">
        <v>5</v>
      </c>
      <c r="M188" s="198"/>
      <c r="N188" s="199" t="s">
        <v>5</v>
      </c>
      <c r="O188" s="182" t="s">
        <v>42</v>
      </c>
      <c r="P188" s="113">
        <f t="shared" si="54"/>
        <v>0</v>
      </c>
      <c r="Q188" s="113">
        <f t="shared" si="55"/>
        <v>0</v>
      </c>
      <c r="R188" s="113">
        <f t="shared" si="56"/>
        <v>0</v>
      </c>
      <c r="S188" s="39"/>
      <c r="T188" s="183">
        <f t="shared" si="57"/>
        <v>0</v>
      </c>
      <c r="U188" s="183">
        <v>0</v>
      </c>
      <c r="V188" s="183">
        <f t="shared" si="58"/>
        <v>0</v>
      </c>
      <c r="W188" s="183">
        <v>0</v>
      </c>
      <c r="X188" s="184">
        <f t="shared" si="59"/>
        <v>0</v>
      </c>
      <c r="AR188" s="21" t="s">
        <v>179</v>
      </c>
      <c r="AT188" s="21" t="s">
        <v>228</v>
      </c>
      <c r="AU188" s="21" t="s">
        <v>85</v>
      </c>
      <c r="AY188" s="21" t="s">
        <v>132</v>
      </c>
      <c r="BE188" s="185">
        <f t="shared" si="60"/>
        <v>0</v>
      </c>
      <c r="BF188" s="185">
        <f t="shared" si="61"/>
        <v>0</v>
      </c>
      <c r="BG188" s="185">
        <f t="shared" si="62"/>
        <v>0</v>
      </c>
      <c r="BH188" s="185">
        <f t="shared" si="63"/>
        <v>0</v>
      </c>
      <c r="BI188" s="185">
        <f t="shared" si="64"/>
        <v>0</v>
      </c>
      <c r="BJ188" s="21" t="s">
        <v>78</v>
      </c>
      <c r="BK188" s="185">
        <f t="shared" si="65"/>
        <v>0</v>
      </c>
      <c r="BL188" s="21" t="s">
        <v>139</v>
      </c>
      <c r="BM188" s="21" t="s">
        <v>438</v>
      </c>
    </row>
    <row r="189" spans="2:65" s="1" customFormat="1" ht="16.5" customHeight="1">
      <c r="B189" s="173"/>
      <c r="C189" s="190" t="s">
        <v>439</v>
      </c>
      <c r="D189" s="190" t="s">
        <v>228</v>
      </c>
      <c r="E189" s="191" t="s">
        <v>440</v>
      </c>
      <c r="F189" s="192" t="s">
        <v>441</v>
      </c>
      <c r="G189" s="193" t="s">
        <v>296</v>
      </c>
      <c r="H189" s="194">
        <v>11</v>
      </c>
      <c r="I189" s="195"/>
      <c r="J189" s="196"/>
      <c r="K189" s="197">
        <f t="shared" si="53"/>
        <v>0</v>
      </c>
      <c r="L189" s="192" t="s">
        <v>5</v>
      </c>
      <c r="M189" s="198"/>
      <c r="N189" s="199" t="s">
        <v>5</v>
      </c>
      <c r="O189" s="182" t="s">
        <v>42</v>
      </c>
      <c r="P189" s="113">
        <f t="shared" si="54"/>
        <v>0</v>
      </c>
      <c r="Q189" s="113">
        <f t="shared" si="55"/>
        <v>0</v>
      </c>
      <c r="R189" s="113">
        <f t="shared" si="56"/>
        <v>0</v>
      </c>
      <c r="S189" s="39"/>
      <c r="T189" s="183">
        <f t="shared" si="57"/>
        <v>0</v>
      </c>
      <c r="U189" s="183">
        <v>0</v>
      </c>
      <c r="V189" s="183">
        <f t="shared" si="58"/>
        <v>0</v>
      </c>
      <c r="W189" s="183">
        <v>0</v>
      </c>
      <c r="X189" s="184">
        <f t="shared" si="59"/>
        <v>0</v>
      </c>
      <c r="AR189" s="21" t="s">
        <v>179</v>
      </c>
      <c r="AT189" s="21" t="s">
        <v>228</v>
      </c>
      <c r="AU189" s="21" t="s">
        <v>85</v>
      </c>
      <c r="AY189" s="21" t="s">
        <v>132</v>
      </c>
      <c r="BE189" s="185">
        <f t="shared" si="60"/>
        <v>0</v>
      </c>
      <c r="BF189" s="185">
        <f t="shared" si="61"/>
        <v>0</v>
      </c>
      <c r="BG189" s="185">
        <f t="shared" si="62"/>
        <v>0</v>
      </c>
      <c r="BH189" s="185">
        <f t="shared" si="63"/>
        <v>0</v>
      </c>
      <c r="BI189" s="185">
        <f t="shared" si="64"/>
        <v>0</v>
      </c>
      <c r="BJ189" s="21" t="s">
        <v>78</v>
      </c>
      <c r="BK189" s="185">
        <f t="shared" si="65"/>
        <v>0</v>
      </c>
      <c r="BL189" s="21" t="s">
        <v>139</v>
      </c>
      <c r="BM189" s="21" t="s">
        <v>442</v>
      </c>
    </row>
    <row r="190" spans="2:65" s="1" customFormat="1" ht="16.5" customHeight="1">
      <c r="B190" s="173"/>
      <c r="C190" s="190" t="s">
        <v>443</v>
      </c>
      <c r="D190" s="190" t="s">
        <v>228</v>
      </c>
      <c r="E190" s="191" t="s">
        <v>444</v>
      </c>
      <c r="F190" s="192" t="s">
        <v>445</v>
      </c>
      <c r="G190" s="193" t="s">
        <v>446</v>
      </c>
      <c r="H190" s="194">
        <v>3</v>
      </c>
      <c r="I190" s="195"/>
      <c r="J190" s="196"/>
      <c r="K190" s="197">
        <f t="shared" si="53"/>
        <v>0</v>
      </c>
      <c r="L190" s="192" t="s">
        <v>5</v>
      </c>
      <c r="M190" s="198"/>
      <c r="N190" s="199" t="s">
        <v>5</v>
      </c>
      <c r="O190" s="182" t="s">
        <v>42</v>
      </c>
      <c r="P190" s="113">
        <f t="shared" si="54"/>
        <v>0</v>
      </c>
      <c r="Q190" s="113">
        <f t="shared" si="55"/>
        <v>0</v>
      </c>
      <c r="R190" s="113">
        <f t="shared" si="56"/>
        <v>0</v>
      </c>
      <c r="S190" s="39"/>
      <c r="T190" s="183">
        <f t="shared" si="57"/>
        <v>0</v>
      </c>
      <c r="U190" s="183">
        <v>0</v>
      </c>
      <c r="V190" s="183">
        <f t="shared" si="58"/>
        <v>0</v>
      </c>
      <c r="W190" s="183">
        <v>0</v>
      </c>
      <c r="X190" s="184">
        <f t="shared" si="59"/>
        <v>0</v>
      </c>
      <c r="AR190" s="21" t="s">
        <v>179</v>
      </c>
      <c r="AT190" s="21" t="s">
        <v>228</v>
      </c>
      <c r="AU190" s="21" t="s">
        <v>85</v>
      </c>
      <c r="AY190" s="21" t="s">
        <v>132</v>
      </c>
      <c r="BE190" s="185">
        <f t="shared" si="60"/>
        <v>0</v>
      </c>
      <c r="BF190" s="185">
        <f t="shared" si="61"/>
        <v>0</v>
      </c>
      <c r="BG190" s="185">
        <f t="shared" si="62"/>
        <v>0</v>
      </c>
      <c r="BH190" s="185">
        <f t="shared" si="63"/>
        <v>0</v>
      </c>
      <c r="BI190" s="185">
        <f t="shared" si="64"/>
        <v>0</v>
      </c>
      <c r="BJ190" s="21" t="s">
        <v>78</v>
      </c>
      <c r="BK190" s="185">
        <f t="shared" si="65"/>
        <v>0</v>
      </c>
      <c r="BL190" s="21" t="s">
        <v>139</v>
      </c>
      <c r="BM190" s="21" t="s">
        <v>447</v>
      </c>
    </row>
    <row r="191" spans="2:65" s="1" customFormat="1" ht="16.5" customHeight="1">
      <c r="B191" s="173"/>
      <c r="C191" s="190" t="s">
        <v>448</v>
      </c>
      <c r="D191" s="190" t="s">
        <v>228</v>
      </c>
      <c r="E191" s="191" t="s">
        <v>449</v>
      </c>
      <c r="F191" s="192" t="s">
        <v>450</v>
      </c>
      <c r="G191" s="193" t="s">
        <v>296</v>
      </c>
      <c r="H191" s="194">
        <v>3</v>
      </c>
      <c r="I191" s="195"/>
      <c r="J191" s="196"/>
      <c r="K191" s="197">
        <f t="shared" si="53"/>
        <v>0</v>
      </c>
      <c r="L191" s="192" t="s">
        <v>5</v>
      </c>
      <c r="M191" s="198"/>
      <c r="N191" s="199" t="s">
        <v>5</v>
      </c>
      <c r="O191" s="182" t="s">
        <v>42</v>
      </c>
      <c r="P191" s="113">
        <f t="shared" si="54"/>
        <v>0</v>
      </c>
      <c r="Q191" s="113">
        <f t="shared" si="55"/>
        <v>0</v>
      </c>
      <c r="R191" s="113">
        <f t="shared" si="56"/>
        <v>0</v>
      </c>
      <c r="S191" s="39"/>
      <c r="T191" s="183">
        <f t="shared" si="57"/>
        <v>0</v>
      </c>
      <c r="U191" s="183">
        <v>0</v>
      </c>
      <c r="V191" s="183">
        <f t="shared" si="58"/>
        <v>0</v>
      </c>
      <c r="W191" s="183">
        <v>0</v>
      </c>
      <c r="X191" s="184">
        <f t="shared" si="59"/>
        <v>0</v>
      </c>
      <c r="AR191" s="21" t="s">
        <v>179</v>
      </c>
      <c r="AT191" s="21" t="s">
        <v>228</v>
      </c>
      <c r="AU191" s="21" t="s">
        <v>85</v>
      </c>
      <c r="AY191" s="21" t="s">
        <v>132</v>
      </c>
      <c r="BE191" s="185">
        <f t="shared" si="60"/>
        <v>0</v>
      </c>
      <c r="BF191" s="185">
        <f t="shared" si="61"/>
        <v>0</v>
      </c>
      <c r="BG191" s="185">
        <f t="shared" si="62"/>
        <v>0</v>
      </c>
      <c r="BH191" s="185">
        <f t="shared" si="63"/>
        <v>0</v>
      </c>
      <c r="BI191" s="185">
        <f t="shared" si="64"/>
        <v>0</v>
      </c>
      <c r="BJ191" s="21" t="s">
        <v>78</v>
      </c>
      <c r="BK191" s="185">
        <f t="shared" si="65"/>
        <v>0</v>
      </c>
      <c r="BL191" s="21" t="s">
        <v>139</v>
      </c>
      <c r="BM191" s="21" t="s">
        <v>451</v>
      </c>
    </row>
    <row r="192" spans="2:65" s="1" customFormat="1" ht="16.5" customHeight="1">
      <c r="B192" s="173"/>
      <c r="C192" s="190" t="s">
        <v>452</v>
      </c>
      <c r="D192" s="190" t="s">
        <v>228</v>
      </c>
      <c r="E192" s="191" t="s">
        <v>453</v>
      </c>
      <c r="F192" s="192" t="s">
        <v>450</v>
      </c>
      <c r="G192" s="193" t="s">
        <v>296</v>
      </c>
      <c r="H192" s="194">
        <v>2</v>
      </c>
      <c r="I192" s="195"/>
      <c r="J192" s="196"/>
      <c r="K192" s="197">
        <f t="shared" si="53"/>
        <v>0</v>
      </c>
      <c r="L192" s="192" t="s">
        <v>5</v>
      </c>
      <c r="M192" s="198"/>
      <c r="N192" s="199" t="s">
        <v>5</v>
      </c>
      <c r="O192" s="182" t="s">
        <v>42</v>
      </c>
      <c r="P192" s="113">
        <f t="shared" si="54"/>
        <v>0</v>
      </c>
      <c r="Q192" s="113">
        <f t="shared" si="55"/>
        <v>0</v>
      </c>
      <c r="R192" s="113">
        <f t="shared" si="56"/>
        <v>0</v>
      </c>
      <c r="S192" s="39"/>
      <c r="T192" s="183">
        <f t="shared" si="57"/>
        <v>0</v>
      </c>
      <c r="U192" s="183">
        <v>0</v>
      </c>
      <c r="V192" s="183">
        <f t="shared" si="58"/>
        <v>0</v>
      </c>
      <c r="W192" s="183">
        <v>0</v>
      </c>
      <c r="X192" s="184">
        <f t="shared" si="59"/>
        <v>0</v>
      </c>
      <c r="AR192" s="21" t="s">
        <v>179</v>
      </c>
      <c r="AT192" s="21" t="s">
        <v>228</v>
      </c>
      <c r="AU192" s="21" t="s">
        <v>85</v>
      </c>
      <c r="AY192" s="21" t="s">
        <v>132</v>
      </c>
      <c r="BE192" s="185">
        <f t="shared" si="60"/>
        <v>0</v>
      </c>
      <c r="BF192" s="185">
        <f t="shared" si="61"/>
        <v>0</v>
      </c>
      <c r="BG192" s="185">
        <f t="shared" si="62"/>
        <v>0</v>
      </c>
      <c r="BH192" s="185">
        <f t="shared" si="63"/>
        <v>0</v>
      </c>
      <c r="BI192" s="185">
        <f t="shared" si="64"/>
        <v>0</v>
      </c>
      <c r="BJ192" s="21" t="s">
        <v>78</v>
      </c>
      <c r="BK192" s="185">
        <f t="shared" si="65"/>
        <v>0</v>
      </c>
      <c r="BL192" s="21" t="s">
        <v>139</v>
      </c>
      <c r="BM192" s="21" t="s">
        <v>454</v>
      </c>
    </row>
    <row r="193" spans="2:65" s="1" customFormat="1" ht="16.5" customHeight="1">
      <c r="B193" s="173"/>
      <c r="C193" s="190" t="s">
        <v>455</v>
      </c>
      <c r="D193" s="190" t="s">
        <v>228</v>
      </c>
      <c r="E193" s="191" t="s">
        <v>456</v>
      </c>
      <c r="F193" s="192" t="s">
        <v>450</v>
      </c>
      <c r="G193" s="193" t="s">
        <v>296</v>
      </c>
      <c r="H193" s="194">
        <v>7</v>
      </c>
      <c r="I193" s="195"/>
      <c r="J193" s="196"/>
      <c r="K193" s="197">
        <f t="shared" si="53"/>
        <v>0</v>
      </c>
      <c r="L193" s="192" t="s">
        <v>5</v>
      </c>
      <c r="M193" s="198"/>
      <c r="N193" s="199" t="s">
        <v>5</v>
      </c>
      <c r="O193" s="182" t="s">
        <v>42</v>
      </c>
      <c r="P193" s="113">
        <f t="shared" si="54"/>
        <v>0</v>
      </c>
      <c r="Q193" s="113">
        <f t="shared" si="55"/>
        <v>0</v>
      </c>
      <c r="R193" s="113">
        <f t="shared" si="56"/>
        <v>0</v>
      </c>
      <c r="S193" s="39"/>
      <c r="T193" s="183">
        <f t="shared" si="57"/>
        <v>0</v>
      </c>
      <c r="U193" s="183">
        <v>0</v>
      </c>
      <c r="V193" s="183">
        <f t="shared" si="58"/>
        <v>0</v>
      </c>
      <c r="W193" s="183">
        <v>0</v>
      </c>
      <c r="X193" s="184">
        <f t="shared" si="59"/>
        <v>0</v>
      </c>
      <c r="AR193" s="21" t="s">
        <v>179</v>
      </c>
      <c r="AT193" s="21" t="s">
        <v>228</v>
      </c>
      <c r="AU193" s="21" t="s">
        <v>85</v>
      </c>
      <c r="AY193" s="21" t="s">
        <v>132</v>
      </c>
      <c r="BE193" s="185">
        <f t="shared" si="60"/>
        <v>0</v>
      </c>
      <c r="BF193" s="185">
        <f t="shared" si="61"/>
        <v>0</v>
      </c>
      <c r="BG193" s="185">
        <f t="shared" si="62"/>
        <v>0</v>
      </c>
      <c r="BH193" s="185">
        <f t="shared" si="63"/>
        <v>0</v>
      </c>
      <c r="BI193" s="185">
        <f t="shared" si="64"/>
        <v>0</v>
      </c>
      <c r="BJ193" s="21" t="s">
        <v>78</v>
      </c>
      <c r="BK193" s="185">
        <f t="shared" si="65"/>
        <v>0</v>
      </c>
      <c r="BL193" s="21" t="s">
        <v>139</v>
      </c>
      <c r="BM193" s="21" t="s">
        <v>457</v>
      </c>
    </row>
    <row r="194" spans="2:65" s="1" customFormat="1" ht="16.5" customHeight="1">
      <c r="B194" s="173"/>
      <c r="C194" s="190" t="s">
        <v>458</v>
      </c>
      <c r="D194" s="190" t="s">
        <v>228</v>
      </c>
      <c r="E194" s="191" t="s">
        <v>459</v>
      </c>
      <c r="F194" s="192" t="s">
        <v>450</v>
      </c>
      <c r="G194" s="193" t="s">
        <v>296</v>
      </c>
      <c r="H194" s="194">
        <v>3</v>
      </c>
      <c r="I194" s="195"/>
      <c r="J194" s="196"/>
      <c r="K194" s="197">
        <f t="shared" si="53"/>
        <v>0</v>
      </c>
      <c r="L194" s="192" t="s">
        <v>5</v>
      </c>
      <c r="M194" s="198"/>
      <c r="N194" s="199" t="s">
        <v>5</v>
      </c>
      <c r="O194" s="182" t="s">
        <v>42</v>
      </c>
      <c r="P194" s="113">
        <f t="shared" si="54"/>
        <v>0</v>
      </c>
      <c r="Q194" s="113">
        <f t="shared" si="55"/>
        <v>0</v>
      </c>
      <c r="R194" s="113">
        <f t="shared" si="56"/>
        <v>0</v>
      </c>
      <c r="S194" s="39"/>
      <c r="T194" s="183">
        <f t="shared" si="57"/>
        <v>0</v>
      </c>
      <c r="U194" s="183">
        <v>0</v>
      </c>
      <c r="V194" s="183">
        <f t="shared" si="58"/>
        <v>0</v>
      </c>
      <c r="W194" s="183">
        <v>0</v>
      </c>
      <c r="X194" s="184">
        <f t="shared" si="59"/>
        <v>0</v>
      </c>
      <c r="AR194" s="21" t="s">
        <v>179</v>
      </c>
      <c r="AT194" s="21" t="s">
        <v>228</v>
      </c>
      <c r="AU194" s="21" t="s">
        <v>85</v>
      </c>
      <c r="AY194" s="21" t="s">
        <v>132</v>
      </c>
      <c r="BE194" s="185">
        <f t="shared" si="60"/>
        <v>0</v>
      </c>
      <c r="BF194" s="185">
        <f t="shared" si="61"/>
        <v>0</v>
      </c>
      <c r="BG194" s="185">
        <f t="shared" si="62"/>
        <v>0</v>
      </c>
      <c r="BH194" s="185">
        <f t="shared" si="63"/>
        <v>0</v>
      </c>
      <c r="BI194" s="185">
        <f t="shared" si="64"/>
        <v>0</v>
      </c>
      <c r="BJ194" s="21" t="s">
        <v>78</v>
      </c>
      <c r="BK194" s="185">
        <f t="shared" si="65"/>
        <v>0</v>
      </c>
      <c r="BL194" s="21" t="s">
        <v>139</v>
      </c>
      <c r="BM194" s="21" t="s">
        <v>460</v>
      </c>
    </row>
    <row r="195" spans="2:65" s="1" customFormat="1" ht="16.5" customHeight="1">
      <c r="B195" s="173"/>
      <c r="C195" s="190" t="s">
        <v>461</v>
      </c>
      <c r="D195" s="190" t="s">
        <v>228</v>
      </c>
      <c r="E195" s="191" t="s">
        <v>462</v>
      </c>
      <c r="F195" s="192" t="s">
        <v>450</v>
      </c>
      <c r="G195" s="193" t="s">
        <v>296</v>
      </c>
      <c r="H195" s="194">
        <v>2</v>
      </c>
      <c r="I195" s="195"/>
      <c r="J195" s="196"/>
      <c r="K195" s="197">
        <f t="shared" si="53"/>
        <v>0</v>
      </c>
      <c r="L195" s="192" t="s">
        <v>5</v>
      </c>
      <c r="M195" s="198"/>
      <c r="N195" s="199" t="s">
        <v>5</v>
      </c>
      <c r="O195" s="182" t="s">
        <v>42</v>
      </c>
      <c r="P195" s="113">
        <f t="shared" si="54"/>
        <v>0</v>
      </c>
      <c r="Q195" s="113">
        <f t="shared" si="55"/>
        <v>0</v>
      </c>
      <c r="R195" s="113">
        <f t="shared" si="56"/>
        <v>0</v>
      </c>
      <c r="S195" s="39"/>
      <c r="T195" s="183">
        <f t="shared" si="57"/>
        <v>0</v>
      </c>
      <c r="U195" s="183">
        <v>0</v>
      </c>
      <c r="V195" s="183">
        <f t="shared" si="58"/>
        <v>0</v>
      </c>
      <c r="W195" s="183">
        <v>0</v>
      </c>
      <c r="X195" s="184">
        <f t="shared" si="59"/>
        <v>0</v>
      </c>
      <c r="AR195" s="21" t="s">
        <v>179</v>
      </c>
      <c r="AT195" s="21" t="s">
        <v>228</v>
      </c>
      <c r="AU195" s="21" t="s">
        <v>85</v>
      </c>
      <c r="AY195" s="21" t="s">
        <v>132</v>
      </c>
      <c r="BE195" s="185">
        <f t="shared" si="60"/>
        <v>0</v>
      </c>
      <c r="BF195" s="185">
        <f t="shared" si="61"/>
        <v>0</v>
      </c>
      <c r="BG195" s="185">
        <f t="shared" si="62"/>
        <v>0</v>
      </c>
      <c r="BH195" s="185">
        <f t="shared" si="63"/>
        <v>0</v>
      </c>
      <c r="BI195" s="185">
        <f t="shared" si="64"/>
        <v>0</v>
      </c>
      <c r="BJ195" s="21" t="s">
        <v>78</v>
      </c>
      <c r="BK195" s="185">
        <f t="shared" si="65"/>
        <v>0</v>
      </c>
      <c r="BL195" s="21" t="s">
        <v>139</v>
      </c>
      <c r="BM195" s="21" t="s">
        <v>463</v>
      </c>
    </row>
    <row r="196" spans="2:65" s="1" customFormat="1" ht="16.5" customHeight="1">
      <c r="B196" s="173"/>
      <c r="C196" s="190" t="s">
        <v>464</v>
      </c>
      <c r="D196" s="190" t="s">
        <v>228</v>
      </c>
      <c r="E196" s="191" t="s">
        <v>465</v>
      </c>
      <c r="F196" s="192" t="s">
        <v>450</v>
      </c>
      <c r="G196" s="193" t="s">
        <v>296</v>
      </c>
      <c r="H196" s="194">
        <v>7</v>
      </c>
      <c r="I196" s="195"/>
      <c r="J196" s="196"/>
      <c r="K196" s="197">
        <f t="shared" si="53"/>
        <v>0</v>
      </c>
      <c r="L196" s="192" t="s">
        <v>5</v>
      </c>
      <c r="M196" s="198"/>
      <c r="N196" s="199" t="s">
        <v>5</v>
      </c>
      <c r="O196" s="182" t="s">
        <v>42</v>
      </c>
      <c r="P196" s="113">
        <f t="shared" si="54"/>
        <v>0</v>
      </c>
      <c r="Q196" s="113">
        <f t="shared" si="55"/>
        <v>0</v>
      </c>
      <c r="R196" s="113">
        <f t="shared" si="56"/>
        <v>0</v>
      </c>
      <c r="S196" s="39"/>
      <c r="T196" s="183">
        <f t="shared" si="57"/>
        <v>0</v>
      </c>
      <c r="U196" s="183">
        <v>0</v>
      </c>
      <c r="V196" s="183">
        <f t="shared" si="58"/>
        <v>0</v>
      </c>
      <c r="W196" s="183">
        <v>0</v>
      </c>
      <c r="X196" s="184">
        <f t="shared" si="59"/>
        <v>0</v>
      </c>
      <c r="AR196" s="21" t="s">
        <v>179</v>
      </c>
      <c r="AT196" s="21" t="s">
        <v>228</v>
      </c>
      <c r="AU196" s="21" t="s">
        <v>85</v>
      </c>
      <c r="AY196" s="21" t="s">
        <v>132</v>
      </c>
      <c r="BE196" s="185">
        <f t="shared" si="60"/>
        <v>0</v>
      </c>
      <c r="BF196" s="185">
        <f t="shared" si="61"/>
        <v>0</v>
      </c>
      <c r="BG196" s="185">
        <f t="shared" si="62"/>
        <v>0</v>
      </c>
      <c r="BH196" s="185">
        <f t="shared" si="63"/>
        <v>0</v>
      </c>
      <c r="BI196" s="185">
        <f t="shared" si="64"/>
        <v>0</v>
      </c>
      <c r="BJ196" s="21" t="s">
        <v>78</v>
      </c>
      <c r="BK196" s="185">
        <f t="shared" si="65"/>
        <v>0</v>
      </c>
      <c r="BL196" s="21" t="s">
        <v>139</v>
      </c>
      <c r="BM196" s="21" t="s">
        <v>466</v>
      </c>
    </row>
    <row r="197" spans="2:65" s="1" customFormat="1" ht="16.5" customHeight="1">
      <c r="B197" s="173"/>
      <c r="C197" s="174" t="s">
        <v>467</v>
      </c>
      <c r="D197" s="174" t="s">
        <v>134</v>
      </c>
      <c r="E197" s="175" t="s">
        <v>468</v>
      </c>
      <c r="F197" s="176" t="s">
        <v>469</v>
      </c>
      <c r="G197" s="177" t="s">
        <v>296</v>
      </c>
      <c r="H197" s="178">
        <v>6</v>
      </c>
      <c r="I197" s="179"/>
      <c r="J197" s="179"/>
      <c r="K197" s="180">
        <f t="shared" si="53"/>
        <v>0</v>
      </c>
      <c r="L197" s="176" t="s">
        <v>138</v>
      </c>
      <c r="M197" s="38"/>
      <c r="N197" s="181" t="s">
        <v>5</v>
      </c>
      <c r="O197" s="182" t="s">
        <v>42</v>
      </c>
      <c r="P197" s="113">
        <f t="shared" si="54"/>
        <v>0</v>
      </c>
      <c r="Q197" s="113">
        <f t="shared" si="55"/>
        <v>0</v>
      </c>
      <c r="R197" s="113">
        <f t="shared" si="56"/>
        <v>0</v>
      </c>
      <c r="S197" s="39"/>
      <c r="T197" s="183">
        <f t="shared" si="57"/>
        <v>0</v>
      </c>
      <c r="U197" s="183">
        <v>0.34089999999999998</v>
      </c>
      <c r="V197" s="183">
        <f t="shared" si="58"/>
        <v>2.0453999999999999</v>
      </c>
      <c r="W197" s="183">
        <v>0</v>
      </c>
      <c r="X197" s="184">
        <f t="shared" si="59"/>
        <v>0</v>
      </c>
      <c r="AR197" s="21" t="s">
        <v>139</v>
      </c>
      <c r="AT197" s="21" t="s">
        <v>134</v>
      </c>
      <c r="AU197" s="21" t="s">
        <v>85</v>
      </c>
      <c r="AY197" s="21" t="s">
        <v>132</v>
      </c>
      <c r="BE197" s="185">
        <f t="shared" si="60"/>
        <v>0</v>
      </c>
      <c r="BF197" s="185">
        <f t="shared" si="61"/>
        <v>0</v>
      </c>
      <c r="BG197" s="185">
        <f t="shared" si="62"/>
        <v>0</v>
      </c>
      <c r="BH197" s="185">
        <f t="shared" si="63"/>
        <v>0</v>
      </c>
      <c r="BI197" s="185">
        <f t="shared" si="64"/>
        <v>0</v>
      </c>
      <c r="BJ197" s="21" t="s">
        <v>78</v>
      </c>
      <c r="BK197" s="185">
        <f t="shared" si="65"/>
        <v>0</v>
      </c>
      <c r="BL197" s="21" t="s">
        <v>139</v>
      </c>
      <c r="BM197" s="21" t="s">
        <v>470</v>
      </c>
    </row>
    <row r="198" spans="2:65" s="1" customFormat="1" ht="16.5" customHeight="1">
      <c r="B198" s="173"/>
      <c r="C198" s="190" t="s">
        <v>471</v>
      </c>
      <c r="D198" s="190" t="s">
        <v>228</v>
      </c>
      <c r="E198" s="191" t="s">
        <v>472</v>
      </c>
      <c r="F198" s="192" t="s">
        <v>473</v>
      </c>
      <c r="G198" s="193" t="s">
        <v>296</v>
      </c>
      <c r="H198" s="194">
        <v>6</v>
      </c>
      <c r="I198" s="195"/>
      <c r="J198" s="196"/>
      <c r="K198" s="197">
        <f t="shared" si="53"/>
        <v>0</v>
      </c>
      <c r="L198" s="192" t="s">
        <v>5</v>
      </c>
      <c r="M198" s="198"/>
      <c r="N198" s="199" t="s">
        <v>5</v>
      </c>
      <c r="O198" s="182" t="s">
        <v>42</v>
      </c>
      <c r="P198" s="113">
        <f t="shared" si="54"/>
        <v>0</v>
      </c>
      <c r="Q198" s="113">
        <f t="shared" si="55"/>
        <v>0</v>
      </c>
      <c r="R198" s="113">
        <f t="shared" si="56"/>
        <v>0</v>
      </c>
      <c r="S198" s="39"/>
      <c r="T198" s="183">
        <f t="shared" si="57"/>
        <v>0</v>
      </c>
      <c r="U198" s="183">
        <v>2E-3</v>
      </c>
      <c r="V198" s="183">
        <f t="shared" si="58"/>
        <v>1.2E-2</v>
      </c>
      <c r="W198" s="183">
        <v>0</v>
      </c>
      <c r="X198" s="184">
        <f t="shared" si="59"/>
        <v>0</v>
      </c>
      <c r="AR198" s="21" t="s">
        <v>179</v>
      </c>
      <c r="AT198" s="21" t="s">
        <v>228</v>
      </c>
      <c r="AU198" s="21" t="s">
        <v>85</v>
      </c>
      <c r="AY198" s="21" t="s">
        <v>132</v>
      </c>
      <c r="BE198" s="185">
        <f t="shared" si="60"/>
        <v>0</v>
      </c>
      <c r="BF198" s="185">
        <f t="shared" si="61"/>
        <v>0</v>
      </c>
      <c r="BG198" s="185">
        <f t="shared" si="62"/>
        <v>0</v>
      </c>
      <c r="BH198" s="185">
        <f t="shared" si="63"/>
        <v>0</v>
      </c>
      <c r="BI198" s="185">
        <f t="shared" si="64"/>
        <v>0</v>
      </c>
      <c r="BJ198" s="21" t="s">
        <v>78</v>
      </c>
      <c r="BK198" s="185">
        <f t="shared" si="65"/>
        <v>0</v>
      </c>
      <c r="BL198" s="21" t="s">
        <v>139</v>
      </c>
      <c r="BM198" s="21" t="s">
        <v>474</v>
      </c>
    </row>
    <row r="199" spans="2:65" s="1" customFormat="1" ht="16.5" customHeight="1">
      <c r="B199" s="173"/>
      <c r="C199" s="190" t="s">
        <v>475</v>
      </c>
      <c r="D199" s="190" t="s">
        <v>228</v>
      </c>
      <c r="E199" s="191" t="s">
        <v>476</v>
      </c>
      <c r="F199" s="192" t="s">
        <v>477</v>
      </c>
      <c r="G199" s="193" t="s">
        <v>296</v>
      </c>
      <c r="H199" s="194">
        <v>6</v>
      </c>
      <c r="I199" s="195"/>
      <c r="J199" s="196"/>
      <c r="K199" s="197">
        <f t="shared" si="53"/>
        <v>0</v>
      </c>
      <c r="L199" s="192" t="s">
        <v>5</v>
      </c>
      <c r="M199" s="198"/>
      <c r="N199" s="199" t="s">
        <v>5</v>
      </c>
      <c r="O199" s="182" t="s">
        <v>42</v>
      </c>
      <c r="P199" s="113">
        <f t="shared" si="54"/>
        <v>0</v>
      </c>
      <c r="Q199" s="113">
        <f t="shared" si="55"/>
        <v>0</v>
      </c>
      <c r="R199" s="113">
        <f t="shared" si="56"/>
        <v>0</v>
      </c>
      <c r="S199" s="39"/>
      <c r="T199" s="183">
        <f t="shared" si="57"/>
        <v>0</v>
      </c>
      <c r="U199" s="183">
        <v>9.6000000000000002E-2</v>
      </c>
      <c r="V199" s="183">
        <f t="shared" si="58"/>
        <v>0.57600000000000007</v>
      </c>
      <c r="W199" s="183">
        <v>0</v>
      </c>
      <c r="X199" s="184">
        <f t="shared" si="59"/>
        <v>0</v>
      </c>
      <c r="AR199" s="21" t="s">
        <v>179</v>
      </c>
      <c r="AT199" s="21" t="s">
        <v>228</v>
      </c>
      <c r="AU199" s="21" t="s">
        <v>85</v>
      </c>
      <c r="AY199" s="21" t="s">
        <v>132</v>
      </c>
      <c r="BE199" s="185">
        <f t="shared" si="60"/>
        <v>0</v>
      </c>
      <c r="BF199" s="185">
        <f t="shared" si="61"/>
        <v>0</v>
      </c>
      <c r="BG199" s="185">
        <f t="shared" si="62"/>
        <v>0</v>
      </c>
      <c r="BH199" s="185">
        <f t="shared" si="63"/>
        <v>0</v>
      </c>
      <c r="BI199" s="185">
        <f t="shared" si="64"/>
        <v>0</v>
      </c>
      <c r="BJ199" s="21" t="s">
        <v>78</v>
      </c>
      <c r="BK199" s="185">
        <f t="shared" si="65"/>
        <v>0</v>
      </c>
      <c r="BL199" s="21" t="s">
        <v>139</v>
      </c>
      <c r="BM199" s="21" t="s">
        <v>478</v>
      </c>
    </row>
    <row r="200" spans="2:65" s="1" customFormat="1" ht="16.5" customHeight="1">
      <c r="B200" s="173"/>
      <c r="C200" s="190" t="s">
        <v>479</v>
      </c>
      <c r="D200" s="190" t="s">
        <v>228</v>
      </c>
      <c r="E200" s="191" t="s">
        <v>480</v>
      </c>
      <c r="F200" s="192" t="s">
        <v>481</v>
      </c>
      <c r="G200" s="193" t="s">
        <v>296</v>
      </c>
      <c r="H200" s="194">
        <v>6</v>
      </c>
      <c r="I200" s="195"/>
      <c r="J200" s="196"/>
      <c r="K200" s="197">
        <f t="shared" si="53"/>
        <v>0</v>
      </c>
      <c r="L200" s="192" t="s">
        <v>5</v>
      </c>
      <c r="M200" s="198"/>
      <c r="N200" s="199" t="s">
        <v>5</v>
      </c>
      <c r="O200" s="182" t="s">
        <v>42</v>
      </c>
      <c r="P200" s="113">
        <f t="shared" si="54"/>
        <v>0</v>
      </c>
      <c r="Q200" s="113">
        <f t="shared" si="55"/>
        <v>0</v>
      </c>
      <c r="R200" s="113">
        <f t="shared" si="56"/>
        <v>0</v>
      </c>
      <c r="S200" s="39"/>
      <c r="T200" s="183">
        <f t="shared" si="57"/>
        <v>0</v>
      </c>
      <c r="U200" s="183">
        <v>9.6000000000000002E-2</v>
      </c>
      <c r="V200" s="183">
        <f t="shared" si="58"/>
        <v>0.57600000000000007</v>
      </c>
      <c r="W200" s="183">
        <v>0</v>
      </c>
      <c r="X200" s="184">
        <f t="shared" si="59"/>
        <v>0</v>
      </c>
      <c r="AR200" s="21" t="s">
        <v>179</v>
      </c>
      <c r="AT200" s="21" t="s">
        <v>228</v>
      </c>
      <c r="AU200" s="21" t="s">
        <v>85</v>
      </c>
      <c r="AY200" s="21" t="s">
        <v>132</v>
      </c>
      <c r="BE200" s="185">
        <f t="shared" si="60"/>
        <v>0</v>
      </c>
      <c r="BF200" s="185">
        <f t="shared" si="61"/>
        <v>0</v>
      </c>
      <c r="BG200" s="185">
        <f t="shared" si="62"/>
        <v>0</v>
      </c>
      <c r="BH200" s="185">
        <f t="shared" si="63"/>
        <v>0</v>
      </c>
      <c r="BI200" s="185">
        <f t="shared" si="64"/>
        <v>0</v>
      </c>
      <c r="BJ200" s="21" t="s">
        <v>78</v>
      </c>
      <c r="BK200" s="185">
        <f t="shared" si="65"/>
        <v>0</v>
      </c>
      <c r="BL200" s="21" t="s">
        <v>139</v>
      </c>
      <c r="BM200" s="21" t="s">
        <v>482</v>
      </c>
    </row>
    <row r="201" spans="2:65" s="1" customFormat="1" ht="16.5" customHeight="1">
      <c r="B201" s="173"/>
      <c r="C201" s="190" t="s">
        <v>483</v>
      </c>
      <c r="D201" s="190" t="s">
        <v>228</v>
      </c>
      <c r="E201" s="191" t="s">
        <v>484</v>
      </c>
      <c r="F201" s="192" t="s">
        <v>437</v>
      </c>
      <c r="G201" s="193" t="s">
        <v>296</v>
      </c>
      <c r="H201" s="194">
        <v>6</v>
      </c>
      <c r="I201" s="195"/>
      <c r="J201" s="196"/>
      <c r="K201" s="197">
        <f t="shared" si="53"/>
        <v>0</v>
      </c>
      <c r="L201" s="192" t="s">
        <v>5</v>
      </c>
      <c r="M201" s="198"/>
      <c r="N201" s="199" t="s">
        <v>5</v>
      </c>
      <c r="O201" s="182" t="s">
        <v>42</v>
      </c>
      <c r="P201" s="113">
        <f t="shared" si="54"/>
        <v>0</v>
      </c>
      <c r="Q201" s="113">
        <f t="shared" si="55"/>
        <v>0</v>
      </c>
      <c r="R201" s="113">
        <f t="shared" si="56"/>
        <v>0</v>
      </c>
      <c r="S201" s="39"/>
      <c r="T201" s="183">
        <f t="shared" si="57"/>
        <v>0</v>
      </c>
      <c r="U201" s="183">
        <v>1E-3</v>
      </c>
      <c r="V201" s="183">
        <f t="shared" si="58"/>
        <v>6.0000000000000001E-3</v>
      </c>
      <c r="W201" s="183">
        <v>0</v>
      </c>
      <c r="X201" s="184">
        <f t="shared" si="59"/>
        <v>0</v>
      </c>
      <c r="AR201" s="21" t="s">
        <v>179</v>
      </c>
      <c r="AT201" s="21" t="s">
        <v>228</v>
      </c>
      <c r="AU201" s="21" t="s">
        <v>85</v>
      </c>
      <c r="AY201" s="21" t="s">
        <v>132</v>
      </c>
      <c r="BE201" s="185">
        <f t="shared" si="60"/>
        <v>0</v>
      </c>
      <c r="BF201" s="185">
        <f t="shared" si="61"/>
        <v>0</v>
      </c>
      <c r="BG201" s="185">
        <f t="shared" si="62"/>
        <v>0</v>
      </c>
      <c r="BH201" s="185">
        <f t="shared" si="63"/>
        <v>0</v>
      </c>
      <c r="BI201" s="185">
        <f t="shared" si="64"/>
        <v>0</v>
      </c>
      <c r="BJ201" s="21" t="s">
        <v>78</v>
      </c>
      <c r="BK201" s="185">
        <f t="shared" si="65"/>
        <v>0</v>
      </c>
      <c r="BL201" s="21" t="s">
        <v>139</v>
      </c>
      <c r="BM201" s="21" t="s">
        <v>485</v>
      </c>
    </row>
    <row r="202" spans="2:65" s="1" customFormat="1" ht="16.5" customHeight="1">
      <c r="B202" s="173"/>
      <c r="C202" s="190" t="s">
        <v>486</v>
      </c>
      <c r="D202" s="190" t="s">
        <v>228</v>
      </c>
      <c r="E202" s="191" t="s">
        <v>487</v>
      </c>
      <c r="F202" s="192" t="s">
        <v>488</v>
      </c>
      <c r="G202" s="193" t="s">
        <v>296</v>
      </c>
      <c r="H202" s="194">
        <v>6</v>
      </c>
      <c r="I202" s="195"/>
      <c r="J202" s="196"/>
      <c r="K202" s="197">
        <f t="shared" si="53"/>
        <v>0</v>
      </c>
      <c r="L202" s="192" t="s">
        <v>5</v>
      </c>
      <c r="M202" s="198"/>
      <c r="N202" s="199" t="s">
        <v>5</v>
      </c>
      <c r="O202" s="182" t="s">
        <v>42</v>
      </c>
      <c r="P202" s="113">
        <f t="shared" si="54"/>
        <v>0</v>
      </c>
      <c r="Q202" s="113">
        <f t="shared" si="55"/>
        <v>0</v>
      </c>
      <c r="R202" s="113">
        <f t="shared" si="56"/>
        <v>0</v>
      </c>
      <c r="S202" s="39"/>
      <c r="T202" s="183">
        <f t="shared" si="57"/>
        <v>0</v>
      </c>
      <c r="U202" s="183">
        <v>4.2000000000000003E-2</v>
      </c>
      <c r="V202" s="183">
        <f t="shared" si="58"/>
        <v>0.252</v>
      </c>
      <c r="W202" s="183">
        <v>0</v>
      </c>
      <c r="X202" s="184">
        <f t="shared" si="59"/>
        <v>0</v>
      </c>
      <c r="AR202" s="21" t="s">
        <v>179</v>
      </c>
      <c r="AT202" s="21" t="s">
        <v>228</v>
      </c>
      <c r="AU202" s="21" t="s">
        <v>85</v>
      </c>
      <c r="AY202" s="21" t="s">
        <v>132</v>
      </c>
      <c r="BE202" s="185">
        <f t="shared" si="60"/>
        <v>0</v>
      </c>
      <c r="BF202" s="185">
        <f t="shared" si="61"/>
        <v>0</v>
      </c>
      <c r="BG202" s="185">
        <f t="shared" si="62"/>
        <v>0</v>
      </c>
      <c r="BH202" s="185">
        <f t="shared" si="63"/>
        <v>0</v>
      </c>
      <c r="BI202" s="185">
        <f t="shared" si="64"/>
        <v>0</v>
      </c>
      <c r="BJ202" s="21" t="s">
        <v>78</v>
      </c>
      <c r="BK202" s="185">
        <f t="shared" si="65"/>
        <v>0</v>
      </c>
      <c r="BL202" s="21" t="s">
        <v>139</v>
      </c>
      <c r="BM202" s="21" t="s">
        <v>489</v>
      </c>
    </row>
    <row r="203" spans="2:65" s="1" customFormat="1" ht="25.5" customHeight="1">
      <c r="B203" s="173"/>
      <c r="C203" s="174" t="s">
        <v>490</v>
      </c>
      <c r="D203" s="174" t="s">
        <v>134</v>
      </c>
      <c r="E203" s="175" t="s">
        <v>491</v>
      </c>
      <c r="F203" s="176" t="s">
        <v>492</v>
      </c>
      <c r="G203" s="177" t="s">
        <v>296</v>
      </c>
      <c r="H203" s="178">
        <v>4</v>
      </c>
      <c r="I203" s="179"/>
      <c r="J203" s="179"/>
      <c r="K203" s="180">
        <f t="shared" si="53"/>
        <v>0</v>
      </c>
      <c r="L203" s="176" t="s">
        <v>138</v>
      </c>
      <c r="M203" s="38"/>
      <c r="N203" s="181" t="s">
        <v>5</v>
      </c>
      <c r="O203" s="182" t="s">
        <v>42</v>
      </c>
      <c r="P203" s="113">
        <f t="shared" si="54"/>
        <v>0</v>
      </c>
      <c r="Q203" s="113">
        <f t="shared" si="55"/>
        <v>0</v>
      </c>
      <c r="R203" s="113">
        <f t="shared" si="56"/>
        <v>0</v>
      </c>
      <c r="S203" s="39"/>
      <c r="T203" s="183">
        <f t="shared" si="57"/>
        <v>0</v>
      </c>
      <c r="U203" s="183">
        <v>0</v>
      </c>
      <c r="V203" s="183">
        <f t="shared" si="58"/>
        <v>0</v>
      </c>
      <c r="W203" s="183">
        <v>0.15</v>
      </c>
      <c r="X203" s="184">
        <f t="shared" si="59"/>
        <v>0.6</v>
      </c>
      <c r="AR203" s="21" t="s">
        <v>139</v>
      </c>
      <c r="AT203" s="21" t="s">
        <v>134</v>
      </c>
      <c r="AU203" s="21" t="s">
        <v>85</v>
      </c>
      <c r="AY203" s="21" t="s">
        <v>132</v>
      </c>
      <c r="BE203" s="185">
        <f t="shared" si="60"/>
        <v>0</v>
      </c>
      <c r="BF203" s="185">
        <f t="shared" si="61"/>
        <v>0</v>
      </c>
      <c r="BG203" s="185">
        <f t="shared" si="62"/>
        <v>0</v>
      </c>
      <c r="BH203" s="185">
        <f t="shared" si="63"/>
        <v>0</v>
      </c>
      <c r="BI203" s="185">
        <f t="shared" si="64"/>
        <v>0</v>
      </c>
      <c r="BJ203" s="21" t="s">
        <v>78</v>
      </c>
      <c r="BK203" s="185">
        <f t="shared" si="65"/>
        <v>0</v>
      </c>
      <c r="BL203" s="21" t="s">
        <v>139</v>
      </c>
      <c r="BM203" s="21" t="s">
        <v>493</v>
      </c>
    </row>
    <row r="204" spans="2:65" s="1" customFormat="1" ht="25.5" customHeight="1">
      <c r="B204" s="173"/>
      <c r="C204" s="174" t="s">
        <v>494</v>
      </c>
      <c r="D204" s="174" t="s">
        <v>134</v>
      </c>
      <c r="E204" s="175" t="s">
        <v>495</v>
      </c>
      <c r="F204" s="176" t="s">
        <v>496</v>
      </c>
      <c r="G204" s="177" t="s">
        <v>296</v>
      </c>
      <c r="H204" s="178">
        <v>6</v>
      </c>
      <c r="I204" s="179"/>
      <c r="J204" s="179"/>
      <c r="K204" s="180">
        <f t="shared" si="53"/>
        <v>0</v>
      </c>
      <c r="L204" s="176" t="s">
        <v>138</v>
      </c>
      <c r="M204" s="38"/>
      <c r="N204" s="181" t="s">
        <v>5</v>
      </c>
      <c r="O204" s="182" t="s">
        <v>42</v>
      </c>
      <c r="P204" s="113">
        <f t="shared" si="54"/>
        <v>0</v>
      </c>
      <c r="Q204" s="113">
        <f t="shared" si="55"/>
        <v>0</v>
      </c>
      <c r="R204" s="113">
        <f t="shared" si="56"/>
        <v>0</v>
      </c>
      <c r="S204" s="39"/>
      <c r="T204" s="183">
        <f t="shared" si="57"/>
        <v>0</v>
      </c>
      <c r="U204" s="183">
        <v>0</v>
      </c>
      <c r="V204" s="183">
        <f t="shared" si="58"/>
        <v>0</v>
      </c>
      <c r="W204" s="183">
        <v>0.1</v>
      </c>
      <c r="X204" s="184">
        <f t="shared" si="59"/>
        <v>0.60000000000000009</v>
      </c>
      <c r="AR204" s="21" t="s">
        <v>139</v>
      </c>
      <c r="AT204" s="21" t="s">
        <v>134</v>
      </c>
      <c r="AU204" s="21" t="s">
        <v>85</v>
      </c>
      <c r="AY204" s="21" t="s">
        <v>132</v>
      </c>
      <c r="BE204" s="185">
        <f t="shared" si="60"/>
        <v>0</v>
      </c>
      <c r="BF204" s="185">
        <f t="shared" si="61"/>
        <v>0</v>
      </c>
      <c r="BG204" s="185">
        <f t="shared" si="62"/>
        <v>0</v>
      </c>
      <c r="BH204" s="185">
        <f t="shared" si="63"/>
        <v>0</v>
      </c>
      <c r="BI204" s="185">
        <f t="shared" si="64"/>
        <v>0</v>
      </c>
      <c r="BJ204" s="21" t="s">
        <v>78</v>
      </c>
      <c r="BK204" s="185">
        <f t="shared" si="65"/>
        <v>0</v>
      </c>
      <c r="BL204" s="21" t="s">
        <v>139</v>
      </c>
      <c r="BM204" s="21" t="s">
        <v>497</v>
      </c>
    </row>
    <row r="205" spans="2:65" s="1" customFormat="1" ht="27">
      <c r="B205" s="38"/>
      <c r="D205" s="186" t="s">
        <v>141</v>
      </c>
      <c r="F205" s="187" t="s">
        <v>498</v>
      </c>
      <c r="I205" s="188"/>
      <c r="J205" s="188"/>
      <c r="M205" s="38"/>
      <c r="N205" s="189"/>
      <c r="O205" s="39"/>
      <c r="P205" s="39"/>
      <c r="Q205" s="39"/>
      <c r="R205" s="39"/>
      <c r="S205" s="39"/>
      <c r="T205" s="39"/>
      <c r="U205" s="39"/>
      <c r="V205" s="39"/>
      <c r="W205" s="39"/>
      <c r="X205" s="66"/>
      <c r="AT205" s="21" t="s">
        <v>141</v>
      </c>
      <c r="AU205" s="21" t="s">
        <v>85</v>
      </c>
    </row>
    <row r="206" spans="2:65" s="1" customFormat="1" ht="25.5" customHeight="1">
      <c r="B206" s="173"/>
      <c r="C206" s="174" t="s">
        <v>499</v>
      </c>
      <c r="D206" s="174" t="s">
        <v>134</v>
      </c>
      <c r="E206" s="175" t="s">
        <v>500</v>
      </c>
      <c r="F206" s="176" t="s">
        <v>501</v>
      </c>
      <c r="G206" s="177" t="s">
        <v>296</v>
      </c>
      <c r="H206" s="178">
        <v>5</v>
      </c>
      <c r="I206" s="179"/>
      <c r="J206" s="179"/>
      <c r="K206" s="180">
        <f>ROUND(P206*H206,2)</f>
        <v>0</v>
      </c>
      <c r="L206" s="176" t="s">
        <v>138</v>
      </c>
      <c r="M206" s="38"/>
      <c r="N206" s="181" t="s">
        <v>5</v>
      </c>
      <c r="O206" s="182" t="s">
        <v>42</v>
      </c>
      <c r="P206" s="113">
        <f>I206+J206</f>
        <v>0</v>
      </c>
      <c r="Q206" s="113">
        <f>ROUND(I206*H206,2)</f>
        <v>0</v>
      </c>
      <c r="R206" s="113">
        <f>ROUND(J206*H206,2)</f>
        <v>0</v>
      </c>
      <c r="S206" s="39"/>
      <c r="T206" s="183">
        <f>S206*H206</f>
        <v>0</v>
      </c>
      <c r="U206" s="183">
        <v>9.3600000000000003E-3</v>
      </c>
      <c r="V206" s="183">
        <f>U206*H206</f>
        <v>4.6800000000000001E-2</v>
      </c>
      <c r="W206" s="183">
        <v>0</v>
      </c>
      <c r="X206" s="184">
        <f>W206*H206</f>
        <v>0</v>
      </c>
      <c r="AR206" s="21" t="s">
        <v>139</v>
      </c>
      <c r="AT206" s="21" t="s">
        <v>134</v>
      </c>
      <c r="AU206" s="21" t="s">
        <v>85</v>
      </c>
      <c r="AY206" s="21" t="s">
        <v>132</v>
      </c>
      <c r="BE206" s="185">
        <f>IF(O206="základní",K206,0)</f>
        <v>0</v>
      </c>
      <c r="BF206" s="185">
        <f>IF(O206="snížená",K206,0)</f>
        <v>0</v>
      </c>
      <c r="BG206" s="185">
        <f>IF(O206="zákl. přenesená",K206,0)</f>
        <v>0</v>
      </c>
      <c r="BH206" s="185">
        <f>IF(O206="sníž. přenesená",K206,0)</f>
        <v>0</v>
      </c>
      <c r="BI206" s="185">
        <f>IF(O206="nulová",K206,0)</f>
        <v>0</v>
      </c>
      <c r="BJ206" s="21" t="s">
        <v>78</v>
      </c>
      <c r="BK206" s="185">
        <f>ROUND(P206*H206,2)</f>
        <v>0</v>
      </c>
      <c r="BL206" s="21" t="s">
        <v>139</v>
      </c>
      <c r="BM206" s="21" t="s">
        <v>502</v>
      </c>
    </row>
    <row r="207" spans="2:65" s="1" customFormat="1" ht="16.5" customHeight="1">
      <c r="B207" s="173"/>
      <c r="C207" s="190" t="s">
        <v>503</v>
      </c>
      <c r="D207" s="190" t="s">
        <v>228</v>
      </c>
      <c r="E207" s="191" t="s">
        <v>504</v>
      </c>
      <c r="F207" s="192" t="s">
        <v>505</v>
      </c>
      <c r="G207" s="193" t="s">
        <v>296</v>
      </c>
      <c r="H207" s="194">
        <v>5</v>
      </c>
      <c r="I207" s="195"/>
      <c r="J207" s="196"/>
      <c r="K207" s="197">
        <f>ROUND(P207*H207,2)</f>
        <v>0</v>
      </c>
      <c r="L207" s="192" t="s">
        <v>5</v>
      </c>
      <c r="M207" s="198"/>
      <c r="N207" s="199" t="s">
        <v>5</v>
      </c>
      <c r="O207" s="182" t="s">
        <v>42</v>
      </c>
      <c r="P207" s="113">
        <f>I207+J207</f>
        <v>0</v>
      </c>
      <c r="Q207" s="113">
        <f>ROUND(I207*H207,2)</f>
        <v>0</v>
      </c>
      <c r="R207" s="113">
        <f>ROUND(J207*H207,2)</f>
        <v>0</v>
      </c>
      <c r="S207" s="39"/>
      <c r="T207" s="183">
        <f>S207*H207</f>
        <v>0</v>
      </c>
      <c r="U207" s="183">
        <v>0.111</v>
      </c>
      <c r="V207" s="183">
        <f>U207*H207</f>
        <v>0.55500000000000005</v>
      </c>
      <c r="W207" s="183">
        <v>0</v>
      </c>
      <c r="X207" s="184">
        <f>W207*H207</f>
        <v>0</v>
      </c>
      <c r="AR207" s="21" t="s">
        <v>179</v>
      </c>
      <c r="AT207" s="21" t="s">
        <v>228</v>
      </c>
      <c r="AU207" s="21" t="s">
        <v>85</v>
      </c>
      <c r="AY207" s="21" t="s">
        <v>132</v>
      </c>
      <c r="BE207" s="185">
        <f>IF(O207="základní",K207,0)</f>
        <v>0</v>
      </c>
      <c r="BF207" s="185">
        <f>IF(O207="snížená",K207,0)</f>
        <v>0</v>
      </c>
      <c r="BG207" s="185">
        <f>IF(O207="zákl. přenesená",K207,0)</f>
        <v>0</v>
      </c>
      <c r="BH207" s="185">
        <f>IF(O207="sníž. přenesená",K207,0)</f>
        <v>0</v>
      </c>
      <c r="BI207" s="185">
        <f>IF(O207="nulová",K207,0)</f>
        <v>0</v>
      </c>
      <c r="BJ207" s="21" t="s">
        <v>78</v>
      </c>
      <c r="BK207" s="185">
        <f>ROUND(P207*H207,2)</f>
        <v>0</v>
      </c>
      <c r="BL207" s="21" t="s">
        <v>139</v>
      </c>
      <c r="BM207" s="21" t="s">
        <v>506</v>
      </c>
    </row>
    <row r="208" spans="2:65" s="1" customFormat="1" ht="16.5" customHeight="1">
      <c r="B208" s="173"/>
      <c r="C208" s="174" t="s">
        <v>507</v>
      </c>
      <c r="D208" s="174" t="s">
        <v>134</v>
      </c>
      <c r="E208" s="175" t="s">
        <v>508</v>
      </c>
      <c r="F208" s="176" t="s">
        <v>509</v>
      </c>
      <c r="G208" s="177" t="s">
        <v>154</v>
      </c>
      <c r="H208" s="178">
        <v>100.5</v>
      </c>
      <c r="I208" s="179"/>
      <c r="J208" s="179"/>
      <c r="K208" s="180">
        <f>ROUND(P208*H208,2)</f>
        <v>0</v>
      </c>
      <c r="L208" s="176" t="s">
        <v>5</v>
      </c>
      <c r="M208" s="38"/>
      <c r="N208" s="181" t="s">
        <v>5</v>
      </c>
      <c r="O208" s="182" t="s">
        <v>42</v>
      </c>
      <c r="P208" s="113">
        <f>I208+J208</f>
        <v>0</v>
      </c>
      <c r="Q208" s="113">
        <f>ROUND(I208*H208,2)</f>
        <v>0</v>
      </c>
      <c r="R208" s="113">
        <f>ROUND(J208*H208,2)</f>
        <v>0</v>
      </c>
      <c r="S208" s="39"/>
      <c r="T208" s="183">
        <f>S208*H208</f>
        <v>0</v>
      </c>
      <c r="U208" s="183">
        <v>0.02</v>
      </c>
      <c r="V208" s="183">
        <f>U208*H208</f>
        <v>2.0100000000000002</v>
      </c>
      <c r="W208" s="183">
        <v>0</v>
      </c>
      <c r="X208" s="184">
        <f>W208*H208</f>
        <v>0</v>
      </c>
      <c r="AR208" s="21" t="s">
        <v>139</v>
      </c>
      <c r="AT208" s="21" t="s">
        <v>134</v>
      </c>
      <c r="AU208" s="21" t="s">
        <v>85</v>
      </c>
      <c r="AY208" s="21" t="s">
        <v>132</v>
      </c>
      <c r="BE208" s="185">
        <f>IF(O208="základní",K208,0)</f>
        <v>0</v>
      </c>
      <c r="BF208" s="185">
        <f>IF(O208="snížená",K208,0)</f>
        <v>0</v>
      </c>
      <c r="BG208" s="185">
        <f>IF(O208="zákl. přenesená",K208,0)</f>
        <v>0</v>
      </c>
      <c r="BH208" s="185">
        <f>IF(O208="sníž. přenesená",K208,0)</f>
        <v>0</v>
      </c>
      <c r="BI208" s="185">
        <f>IF(O208="nulová",K208,0)</f>
        <v>0</v>
      </c>
      <c r="BJ208" s="21" t="s">
        <v>78</v>
      </c>
      <c r="BK208" s="185">
        <f>ROUND(P208*H208,2)</f>
        <v>0</v>
      </c>
      <c r="BL208" s="21" t="s">
        <v>139</v>
      </c>
      <c r="BM208" s="21" t="s">
        <v>510</v>
      </c>
    </row>
    <row r="209" spans="2:65" s="1" customFormat="1" ht="16.5" customHeight="1">
      <c r="B209" s="173"/>
      <c r="C209" s="190" t="s">
        <v>511</v>
      </c>
      <c r="D209" s="190" t="s">
        <v>228</v>
      </c>
      <c r="E209" s="191" t="s">
        <v>512</v>
      </c>
      <c r="F209" s="192" t="s">
        <v>513</v>
      </c>
      <c r="G209" s="193" t="s">
        <v>164</v>
      </c>
      <c r="H209" s="194">
        <v>30</v>
      </c>
      <c r="I209" s="195"/>
      <c r="J209" s="196"/>
      <c r="K209" s="197">
        <f>ROUND(P209*H209,2)</f>
        <v>0</v>
      </c>
      <c r="L209" s="192" t="s">
        <v>138</v>
      </c>
      <c r="M209" s="198"/>
      <c r="N209" s="199" t="s">
        <v>5</v>
      </c>
      <c r="O209" s="182" t="s">
        <v>42</v>
      </c>
      <c r="P209" s="113">
        <f>I209+J209</f>
        <v>0</v>
      </c>
      <c r="Q209" s="113">
        <f>ROUND(I209*H209,2)</f>
        <v>0</v>
      </c>
      <c r="R209" s="113">
        <f>ROUND(J209*H209,2)</f>
        <v>0</v>
      </c>
      <c r="S209" s="39"/>
      <c r="T209" s="183">
        <f>S209*H209</f>
        <v>0</v>
      </c>
      <c r="U209" s="183">
        <v>1</v>
      </c>
      <c r="V209" s="183">
        <f>U209*H209</f>
        <v>30</v>
      </c>
      <c r="W209" s="183">
        <v>0</v>
      </c>
      <c r="X209" s="184">
        <f>W209*H209</f>
        <v>0</v>
      </c>
      <c r="AR209" s="21" t="s">
        <v>179</v>
      </c>
      <c r="AT209" s="21" t="s">
        <v>228</v>
      </c>
      <c r="AU209" s="21" t="s">
        <v>85</v>
      </c>
      <c r="AY209" s="21" t="s">
        <v>132</v>
      </c>
      <c r="BE209" s="185">
        <f>IF(O209="základní",K209,0)</f>
        <v>0</v>
      </c>
      <c r="BF209" s="185">
        <f>IF(O209="snížená",K209,0)</f>
        <v>0</v>
      </c>
      <c r="BG209" s="185">
        <f>IF(O209="zákl. přenesená",K209,0)</f>
        <v>0</v>
      </c>
      <c r="BH209" s="185">
        <f>IF(O209="sníž. přenesená",K209,0)</f>
        <v>0</v>
      </c>
      <c r="BI209" s="185">
        <f>IF(O209="nulová",K209,0)</f>
        <v>0</v>
      </c>
      <c r="BJ209" s="21" t="s">
        <v>78</v>
      </c>
      <c r="BK209" s="185">
        <f>ROUND(P209*H209,2)</f>
        <v>0</v>
      </c>
      <c r="BL209" s="21" t="s">
        <v>139</v>
      </c>
      <c r="BM209" s="21" t="s">
        <v>514</v>
      </c>
    </row>
    <row r="210" spans="2:65" s="1" customFormat="1" ht="40.5">
      <c r="B210" s="38"/>
      <c r="D210" s="186" t="s">
        <v>141</v>
      </c>
      <c r="F210" s="187" t="s">
        <v>515</v>
      </c>
      <c r="I210" s="188"/>
      <c r="J210" s="188"/>
      <c r="M210" s="38"/>
      <c r="N210" s="189"/>
      <c r="O210" s="39"/>
      <c r="P210" s="39"/>
      <c r="Q210" s="39"/>
      <c r="R210" s="39"/>
      <c r="S210" s="39"/>
      <c r="T210" s="39"/>
      <c r="U210" s="39"/>
      <c r="V210" s="39"/>
      <c r="W210" s="39"/>
      <c r="X210" s="66"/>
      <c r="AT210" s="21" t="s">
        <v>141</v>
      </c>
      <c r="AU210" s="21" t="s">
        <v>85</v>
      </c>
    </row>
    <row r="211" spans="2:65" s="1" customFormat="1" ht="25.5" customHeight="1">
      <c r="B211" s="173"/>
      <c r="C211" s="190" t="s">
        <v>516</v>
      </c>
      <c r="D211" s="190" t="s">
        <v>228</v>
      </c>
      <c r="E211" s="191" t="s">
        <v>517</v>
      </c>
      <c r="F211" s="192" t="s">
        <v>518</v>
      </c>
      <c r="G211" s="193" t="s">
        <v>296</v>
      </c>
      <c r="H211" s="194">
        <v>4</v>
      </c>
      <c r="I211" s="195"/>
      <c r="J211" s="196"/>
      <c r="K211" s="197">
        <f>ROUND(P211*H211,2)</f>
        <v>0</v>
      </c>
      <c r="L211" s="192" t="s">
        <v>5</v>
      </c>
      <c r="M211" s="198"/>
      <c r="N211" s="199" t="s">
        <v>5</v>
      </c>
      <c r="O211" s="182" t="s">
        <v>42</v>
      </c>
      <c r="P211" s="113">
        <f>I211+J211</f>
        <v>0</v>
      </c>
      <c r="Q211" s="113">
        <f>ROUND(I211*H211,2)</f>
        <v>0</v>
      </c>
      <c r="R211" s="113">
        <f>ROUND(J211*H211,2)</f>
        <v>0</v>
      </c>
      <c r="S211" s="39"/>
      <c r="T211" s="183">
        <f>S211*H211</f>
        <v>0</v>
      </c>
      <c r="U211" s="183">
        <v>0</v>
      </c>
      <c r="V211" s="183">
        <f>U211*H211</f>
        <v>0</v>
      </c>
      <c r="W211" s="183">
        <v>0</v>
      </c>
      <c r="X211" s="184">
        <f>W211*H211</f>
        <v>0</v>
      </c>
      <c r="AR211" s="21" t="s">
        <v>179</v>
      </c>
      <c r="AT211" s="21" t="s">
        <v>228</v>
      </c>
      <c r="AU211" s="21" t="s">
        <v>85</v>
      </c>
      <c r="AY211" s="21" t="s">
        <v>132</v>
      </c>
      <c r="BE211" s="185">
        <f>IF(O211="základní",K211,0)</f>
        <v>0</v>
      </c>
      <c r="BF211" s="185">
        <f>IF(O211="snížená",K211,0)</f>
        <v>0</v>
      </c>
      <c r="BG211" s="185">
        <f>IF(O211="zákl. přenesená",K211,0)</f>
        <v>0</v>
      </c>
      <c r="BH211" s="185">
        <f>IF(O211="sníž. přenesená",K211,0)</f>
        <v>0</v>
      </c>
      <c r="BI211" s="185">
        <f>IF(O211="nulová",K211,0)</f>
        <v>0</v>
      </c>
      <c r="BJ211" s="21" t="s">
        <v>78</v>
      </c>
      <c r="BK211" s="185">
        <f>ROUND(P211*H211,2)</f>
        <v>0</v>
      </c>
      <c r="BL211" s="21" t="s">
        <v>139</v>
      </c>
      <c r="BM211" s="21" t="s">
        <v>519</v>
      </c>
    </row>
    <row r="212" spans="2:65" s="1" customFormat="1" ht="25.5" customHeight="1">
      <c r="B212" s="173"/>
      <c r="C212" s="190" t="s">
        <v>520</v>
      </c>
      <c r="D212" s="190" t="s">
        <v>228</v>
      </c>
      <c r="E212" s="191" t="s">
        <v>521</v>
      </c>
      <c r="F212" s="192" t="s">
        <v>522</v>
      </c>
      <c r="G212" s="193" t="s">
        <v>296</v>
      </c>
      <c r="H212" s="194">
        <v>2</v>
      </c>
      <c r="I212" s="195"/>
      <c r="J212" s="196"/>
      <c r="K212" s="197">
        <f>ROUND(P212*H212,2)</f>
        <v>0</v>
      </c>
      <c r="L212" s="192" t="s">
        <v>5</v>
      </c>
      <c r="M212" s="198"/>
      <c r="N212" s="199" t="s">
        <v>5</v>
      </c>
      <c r="O212" s="182" t="s">
        <v>42</v>
      </c>
      <c r="P212" s="113">
        <f>I212+J212</f>
        <v>0</v>
      </c>
      <c r="Q212" s="113">
        <f>ROUND(I212*H212,2)</f>
        <v>0</v>
      </c>
      <c r="R212" s="113">
        <f>ROUND(J212*H212,2)</f>
        <v>0</v>
      </c>
      <c r="S212" s="39"/>
      <c r="T212" s="183">
        <f>S212*H212</f>
        <v>0</v>
      </c>
      <c r="U212" s="183">
        <v>0</v>
      </c>
      <c r="V212" s="183">
        <f>U212*H212</f>
        <v>0</v>
      </c>
      <c r="W212" s="183">
        <v>0</v>
      </c>
      <c r="X212" s="184">
        <f>W212*H212</f>
        <v>0</v>
      </c>
      <c r="AR212" s="21" t="s">
        <v>179</v>
      </c>
      <c r="AT212" s="21" t="s">
        <v>228</v>
      </c>
      <c r="AU212" s="21" t="s">
        <v>85</v>
      </c>
      <c r="AY212" s="21" t="s">
        <v>132</v>
      </c>
      <c r="BE212" s="185">
        <f>IF(O212="základní",K212,0)</f>
        <v>0</v>
      </c>
      <c r="BF212" s="185">
        <f>IF(O212="snížená",K212,0)</f>
        <v>0</v>
      </c>
      <c r="BG212" s="185">
        <f>IF(O212="zákl. přenesená",K212,0)</f>
        <v>0</v>
      </c>
      <c r="BH212" s="185">
        <f>IF(O212="sníž. přenesená",K212,0)</f>
        <v>0</v>
      </c>
      <c r="BI212" s="185">
        <f>IF(O212="nulová",K212,0)</f>
        <v>0</v>
      </c>
      <c r="BJ212" s="21" t="s">
        <v>78</v>
      </c>
      <c r="BK212" s="185">
        <f>ROUND(P212*H212,2)</f>
        <v>0</v>
      </c>
      <c r="BL212" s="21" t="s">
        <v>139</v>
      </c>
      <c r="BM212" s="21" t="s">
        <v>523</v>
      </c>
    </row>
    <row r="213" spans="2:65" s="10" customFormat="1" ht="29.85" customHeight="1">
      <c r="B213" s="159"/>
      <c r="D213" s="160" t="s">
        <v>72</v>
      </c>
      <c r="E213" s="171" t="s">
        <v>183</v>
      </c>
      <c r="F213" s="171" t="s">
        <v>524</v>
      </c>
      <c r="I213" s="162"/>
      <c r="J213" s="162"/>
      <c r="K213" s="172">
        <f>BK213</f>
        <v>0</v>
      </c>
      <c r="M213" s="159"/>
      <c r="N213" s="164"/>
      <c r="O213" s="165"/>
      <c r="P213" s="165"/>
      <c r="Q213" s="166">
        <f>SUM(Q214:Q219)</f>
        <v>0</v>
      </c>
      <c r="R213" s="166">
        <f>SUM(R214:R219)</f>
        <v>0</v>
      </c>
      <c r="S213" s="165"/>
      <c r="T213" s="167">
        <f>SUM(T214:T219)</f>
        <v>0</v>
      </c>
      <c r="U213" s="165"/>
      <c r="V213" s="167">
        <f>SUM(V214:V219)</f>
        <v>0.14781327999999999</v>
      </c>
      <c r="W213" s="165"/>
      <c r="X213" s="168">
        <f>SUM(X214:X219)</f>
        <v>0</v>
      </c>
      <c r="AR213" s="160" t="s">
        <v>78</v>
      </c>
      <c r="AT213" s="169" t="s">
        <v>72</v>
      </c>
      <c r="AU213" s="169" t="s">
        <v>78</v>
      </c>
      <c r="AY213" s="160" t="s">
        <v>132</v>
      </c>
      <c r="BK213" s="170">
        <f>SUM(BK214:BK219)</f>
        <v>0</v>
      </c>
    </row>
    <row r="214" spans="2:65" s="1" customFormat="1" ht="25.5" customHeight="1">
      <c r="B214" s="173"/>
      <c r="C214" s="174" t="s">
        <v>525</v>
      </c>
      <c r="D214" s="174" t="s">
        <v>134</v>
      </c>
      <c r="E214" s="175" t="s">
        <v>526</v>
      </c>
      <c r="F214" s="176" t="s">
        <v>527</v>
      </c>
      <c r="G214" s="177" t="s">
        <v>137</v>
      </c>
      <c r="H214" s="178">
        <v>20</v>
      </c>
      <c r="I214" s="179"/>
      <c r="J214" s="179"/>
      <c r="K214" s="180">
        <f>ROUND(P214*H214,2)</f>
        <v>0</v>
      </c>
      <c r="L214" s="176" t="s">
        <v>138</v>
      </c>
      <c r="M214" s="38"/>
      <c r="N214" s="181" t="s">
        <v>5</v>
      </c>
      <c r="O214" s="182" t="s">
        <v>42</v>
      </c>
      <c r="P214" s="113">
        <f>I214+J214</f>
        <v>0</v>
      </c>
      <c r="Q214" s="113">
        <f>ROUND(I214*H214,2)</f>
        <v>0</v>
      </c>
      <c r="R214" s="113">
        <f>ROUND(J214*H214,2)</f>
        <v>0</v>
      </c>
      <c r="S214" s="39"/>
      <c r="T214" s="183">
        <f>S214*H214</f>
        <v>0</v>
      </c>
      <c r="U214" s="183">
        <v>5.9999999999999995E-4</v>
      </c>
      <c r="V214" s="183">
        <f>U214*H214</f>
        <v>1.1999999999999999E-2</v>
      </c>
      <c r="W214" s="183">
        <v>0</v>
      </c>
      <c r="X214" s="184">
        <f>W214*H214</f>
        <v>0</v>
      </c>
      <c r="AR214" s="21" t="s">
        <v>139</v>
      </c>
      <c r="AT214" s="21" t="s">
        <v>134</v>
      </c>
      <c r="AU214" s="21" t="s">
        <v>85</v>
      </c>
      <c r="AY214" s="21" t="s">
        <v>132</v>
      </c>
      <c r="BE214" s="185">
        <f>IF(O214="základní",K214,0)</f>
        <v>0</v>
      </c>
      <c r="BF214" s="185">
        <f>IF(O214="snížená",K214,0)</f>
        <v>0</v>
      </c>
      <c r="BG214" s="185">
        <f>IF(O214="zákl. přenesená",K214,0)</f>
        <v>0</v>
      </c>
      <c r="BH214" s="185">
        <f>IF(O214="sníž. přenesená",K214,0)</f>
        <v>0</v>
      </c>
      <c r="BI214" s="185">
        <f>IF(O214="nulová",K214,0)</f>
        <v>0</v>
      </c>
      <c r="BJ214" s="21" t="s">
        <v>78</v>
      </c>
      <c r="BK214" s="185">
        <f>ROUND(P214*H214,2)</f>
        <v>0</v>
      </c>
      <c r="BL214" s="21" t="s">
        <v>139</v>
      </c>
      <c r="BM214" s="21" t="s">
        <v>528</v>
      </c>
    </row>
    <row r="215" spans="2:65" s="1" customFormat="1" ht="38.25" customHeight="1">
      <c r="B215" s="173"/>
      <c r="C215" s="174" t="s">
        <v>529</v>
      </c>
      <c r="D215" s="174" t="s">
        <v>134</v>
      </c>
      <c r="E215" s="175" t="s">
        <v>530</v>
      </c>
      <c r="F215" s="176" t="s">
        <v>531</v>
      </c>
      <c r="G215" s="177" t="s">
        <v>154</v>
      </c>
      <c r="H215" s="178">
        <v>253.24</v>
      </c>
      <c r="I215" s="179"/>
      <c r="J215" s="179"/>
      <c r="K215" s="180">
        <f>ROUND(P215*H215,2)</f>
        <v>0</v>
      </c>
      <c r="L215" s="176" t="s">
        <v>138</v>
      </c>
      <c r="M215" s="38"/>
      <c r="N215" s="181" t="s">
        <v>5</v>
      </c>
      <c r="O215" s="182" t="s">
        <v>42</v>
      </c>
      <c r="P215" s="113">
        <f>I215+J215</f>
        <v>0</v>
      </c>
      <c r="Q215" s="113">
        <f>ROUND(I215*H215,2)</f>
        <v>0</v>
      </c>
      <c r="R215" s="113">
        <f>ROUND(J215*H215,2)</f>
        <v>0</v>
      </c>
      <c r="S215" s="39"/>
      <c r="T215" s="183">
        <f>S215*H215</f>
        <v>0</v>
      </c>
      <c r="U215" s="183">
        <v>2.2000000000000001E-4</v>
      </c>
      <c r="V215" s="183">
        <f>U215*H215</f>
        <v>5.5712800000000007E-2</v>
      </c>
      <c r="W215" s="183">
        <v>0</v>
      </c>
      <c r="X215" s="184">
        <f>W215*H215</f>
        <v>0</v>
      </c>
      <c r="AR215" s="21" t="s">
        <v>139</v>
      </c>
      <c r="AT215" s="21" t="s">
        <v>134</v>
      </c>
      <c r="AU215" s="21" t="s">
        <v>85</v>
      </c>
      <c r="AY215" s="21" t="s">
        <v>132</v>
      </c>
      <c r="BE215" s="185">
        <f>IF(O215="základní",K215,0)</f>
        <v>0</v>
      </c>
      <c r="BF215" s="185">
        <f>IF(O215="snížená",K215,0)</f>
        <v>0</v>
      </c>
      <c r="BG215" s="185">
        <f>IF(O215="zákl. přenesená",K215,0)</f>
        <v>0</v>
      </c>
      <c r="BH215" s="185">
        <f>IF(O215="sníž. přenesená",K215,0)</f>
        <v>0</v>
      </c>
      <c r="BI215" s="185">
        <f>IF(O215="nulová",K215,0)</f>
        <v>0</v>
      </c>
      <c r="BJ215" s="21" t="s">
        <v>78</v>
      </c>
      <c r="BK215" s="185">
        <f>ROUND(P215*H215,2)</f>
        <v>0</v>
      </c>
      <c r="BL215" s="21" t="s">
        <v>139</v>
      </c>
      <c r="BM215" s="21" t="s">
        <v>532</v>
      </c>
    </row>
    <row r="216" spans="2:65" s="11" customFormat="1" ht="13.5">
      <c r="B216" s="200"/>
      <c r="D216" s="186" t="s">
        <v>533</v>
      </c>
      <c r="E216" s="201" t="s">
        <v>5</v>
      </c>
      <c r="F216" s="202" t="s">
        <v>534</v>
      </c>
      <c r="H216" s="203">
        <v>253.24</v>
      </c>
      <c r="I216" s="204"/>
      <c r="J216" s="204"/>
      <c r="M216" s="200"/>
      <c r="N216" s="205"/>
      <c r="O216" s="206"/>
      <c r="P216" s="206"/>
      <c r="Q216" s="206"/>
      <c r="R216" s="206"/>
      <c r="S216" s="206"/>
      <c r="T216" s="206"/>
      <c r="U216" s="206"/>
      <c r="V216" s="206"/>
      <c r="W216" s="206"/>
      <c r="X216" s="207"/>
      <c r="AT216" s="201" t="s">
        <v>533</v>
      </c>
      <c r="AU216" s="201" t="s">
        <v>85</v>
      </c>
      <c r="AV216" s="11" t="s">
        <v>85</v>
      </c>
      <c r="AW216" s="11" t="s">
        <v>7</v>
      </c>
      <c r="AX216" s="11" t="s">
        <v>78</v>
      </c>
      <c r="AY216" s="201" t="s">
        <v>132</v>
      </c>
    </row>
    <row r="217" spans="2:65" s="1" customFormat="1" ht="25.5" customHeight="1">
      <c r="B217" s="173"/>
      <c r="C217" s="174" t="s">
        <v>535</v>
      </c>
      <c r="D217" s="174" t="s">
        <v>134</v>
      </c>
      <c r="E217" s="175" t="s">
        <v>536</v>
      </c>
      <c r="F217" s="176" t="s">
        <v>537</v>
      </c>
      <c r="G217" s="177" t="s">
        <v>137</v>
      </c>
      <c r="H217" s="178">
        <v>166.876</v>
      </c>
      <c r="I217" s="179"/>
      <c r="J217" s="179"/>
      <c r="K217" s="180">
        <f>ROUND(P217*H217,2)</f>
        <v>0</v>
      </c>
      <c r="L217" s="176" t="s">
        <v>138</v>
      </c>
      <c r="M217" s="38"/>
      <c r="N217" s="181" t="s">
        <v>5</v>
      </c>
      <c r="O217" s="182" t="s">
        <v>42</v>
      </c>
      <c r="P217" s="113">
        <f>I217+J217</f>
        <v>0</v>
      </c>
      <c r="Q217" s="113">
        <f>ROUND(I217*H217,2)</f>
        <v>0</v>
      </c>
      <c r="R217" s="113">
        <f>ROUND(J217*H217,2)</f>
        <v>0</v>
      </c>
      <c r="S217" s="39"/>
      <c r="T217" s="183">
        <f>S217*H217</f>
        <v>0</v>
      </c>
      <c r="U217" s="183">
        <v>4.8000000000000001E-4</v>
      </c>
      <c r="V217" s="183">
        <f>U217*H217</f>
        <v>8.0100480000000002E-2</v>
      </c>
      <c r="W217" s="183">
        <v>0</v>
      </c>
      <c r="X217" s="184">
        <f>W217*H217</f>
        <v>0</v>
      </c>
      <c r="AR217" s="21" t="s">
        <v>139</v>
      </c>
      <c r="AT217" s="21" t="s">
        <v>134</v>
      </c>
      <c r="AU217" s="21" t="s">
        <v>85</v>
      </c>
      <c r="AY217" s="21" t="s">
        <v>132</v>
      </c>
      <c r="BE217" s="185">
        <f>IF(O217="základní",K217,0)</f>
        <v>0</v>
      </c>
      <c r="BF217" s="185">
        <f>IF(O217="snížená",K217,0)</f>
        <v>0</v>
      </c>
      <c r="BG217" s="185">
        <f>IF(O217="zákl. přenesená",K217,0)</f>
        <v>0</v>
      </c>
      <c r="BH217" s="185">
        <f>IF(O217="sníž. přenesená",K217,0)</f>
        <v>0</v>
      </c>
      <c r="BI217" s="185">
        <f>IF(O217="nulová",K217,0)</f>
        <v>0</v>
      </c>
      <c r="BJ217" s="21" t="s">
        <v>78</v>
      </c>
      <c r="BK217" s="185">
        <f>ROUND(P217*H217,2)</f>
        <v>0</v>
      </c>
      <c r="BL217" s="21" t="s">
        <v>139</v>
      </c>
      <c r="BM217" s="21" t="s">
        <v>538</v>
      </c>
    </row>
    <row r="218" spans="2:65" s="1" customFormat="1" ht="16.5" customHeight="1">
      <c r="B218" s="173"/>
      <c r="C218" s="174" t="s">
        <v>539</v>
      </c>
      <c r="D218" s="174" t="s">
        <v>134</v>
      </c>
      <c r="E218" s="175" t="s">
        <v>540</v>
      </c>
      <c r="F218" s="176" t="s">
        <v>541</v>
      </c>
      <c r="G218" s="177" t="s">
        <v>154</v>
      </c>
      <c r="H218" s="178">
        <v>253.24</v>
      </c>
      <c r="I218" s="179"/>
      <c r="J218" s="179"/>
      <c r="K218" s="180">
        <f>ROUND(P218*H218,2)</f>
        <v>0</v>
      </c>
      <c r="L218" s="176" t="s">
        <v>138</v>
      </c>
      <c r="M218" s="38"/>
      <c r="N218" s="181" t="s">
        <v>5</v>
      </c>
      <c r="O218" s="182" t="s">
        <v>42</v>
      </c>
      <c r="P218" s="113">
        <f>I218+J218</f>
        <v>0</v>
      </c>
      <c r="Q218" s="113">
        <f>ROUND(I218*H218,2)</f>
        <v>0</v>
      </c>
      <c r="R218" s="113">
        <f>ROUND(J218*H218,2)</f>
        <v>0</v>
      </c>
      <c r="S218" s="39"/>
      <c r="T218" s="183">
        <f>S218*H218</f>
        <v>0</v>
      </c>
      <c r="U218" s="183">
        <v>0</v>
      </c>
      <c r="V218" s="183">
        <f>U218*H218</f>
        <v>0</v>
      </c>
      <c r="W218" s="183">
        <v>0</v>
      </c>
      <c r="X218" s="184">
        <f>W218*H218</f>
        <v>0</v>
      </c>
      <c r="AR218" s="21" t="s">
        <v>139</v>
      </c>
      <c r="AT218" s="21" t="s">
        <v>134</v>
      </c>
      <c r="AU218" s="21" t="s">
        <v>85</v>
      </c>
      <c r="AY218" s="21" t="s">
        <v>132</v>
      </c>
      <c r="BE218" s="185">
        <f>IF(O218="základní",K218,0)</f>
        <v>0</v>
      </c>
      <c r="BF218" s="185">
        <f>IF(O218="snížená",K218,0)</f>
        <v>0</v>
      </c>
      <c r="BG218" s="185">
        <f>IF(O218="zákl. přenesená",K218,0)</f>
        <v>0</v>
      </c>
      <c r="BH218" s="185">
        <f>IF(O218="sníž. přenesená",K218,0)</f>
        <v>0</v>
      </c>
      <c r="BI218" s="185">
        <f>IF(O218="nulová",K218,0)</f>
        <v>0</v>
      </c>
      <c r="BJ218" s="21" t="s">
        <v>78</v>
      </c>
      <c r="BK218" s="185">
        <f>ROUND(P218*H218,2)</f>
        <v>0</v>
      </c>
      <c r="BL218" s="21" t="s">
        <v>139</v>
      </c>
      <c r="BM218" s="21" t="s">
        <v>542</v>
      </c>
    </row>
    <row r="219" spans="2:65" s="11" customFormat="1" ht="13.5">
      <c r="B219" s="200"/>
      <c r="D219" s="186" t="s">
        <v>533</v>
      </c>
      <c r="E219" s="201" t="s">
        <v>5</v>
      </c>
      <c r="F219" s="202" t="s">
        <v>534</v>
      </c>
      <c r="H219" s="203">
        <v>253.24</v>
      </c>
      <c r="I219" s="204"/>
      <c r="J219" s="204"/>
      <c r="M219" s="200"/>
      <c r="N219" s="205"/>
      <c r="O219" s="206"/>
      <c r="P219" s="206"/>
      <c r="Q219" s="206"/>
      <c r="R219" s="206"/>
      <c r="S219" s="206"/>
      <c r="T219" s="206"/>
      <c r="U219" s="206"/>
      <c r="V219" s="206"/>
      <c r="W219" s="206"/>
      <c r="X219" s="207"/>
      <c r="AT219" s="201" t="s">
        <v>533</v>
      </c>
      <c r="AU219" s="201" t="s">
        <v>85</v>
      </c>
      <c r="AV219" s="11" t="s">
        <v>85</v>
      </c>
      <c r="AW219" s="11" t="s">
        <v>7</v>
      </c>
      <c r="AX219" s="11" t="s">
        <v>78</v>
      </c>
      <c r="AY219" s="201" t="s">
        <v>132</v>
      </c>
    </row>
    <row r="220" spans="2:65" s="10" customFormat="1" ht="29.85" customHeight="1">
      <c r="B220" s="159"/>
      <c r="D220" s="160" t="s">
        <v>72</v>
      </c>
      <c r="E220" s="171" t="s">
        <v>543</v>
      </c>
      <c r="F220" s="171" t="s">
        <v>544</v>
      </c>
      <c r="I220" s="162"/>
      <c r="J220" s="162"/>
      <c r="K220" s="172">
        <f>BK220</f>
        <v>0</v>
      </c>
      <c r="M220" s="159"/>
      <c r="N220" s="164"/>
      <c r="O220" s="165"/>
      <c r="P220" s="165"/>
      <c r="Q220" s="166">
        <f>SUM(Q221:Q225)</f>
        <v>0</v>
      </c>
      <c r="R220" s="166">
        <f>SUM(R221:R225)</f>
        <v>0</v>
      </c>
      <c r="S220" s="165"/>
      <c r="T220" s="167">
        <f>SUM(T221:T225)</f>
        <v>0</v>
      </c>
      <c r="U220" s="165"/>
      <c r="V220" s="167">
        <f>SUM(V221:V225)</f>
        <v>0</v>
      </c>
      <c r="W220" s="165"/>
      <c r="X220" s="168">
        <f>SUM(X221:X225)</f>
        <v>0</v>
      </c>
      <c r="AR220" s="160" t="s">
        <v>78</v>
      </c>
      <c r="AT220" s="169" t="s">
        <v>72</v>
      </c>
      <c r="AU220" s="169" t="s">
        <v>78</v>
      </c>
      <c r="AY220" s="160" t="s">
        <v>132</v>
      </c>
      <c r="BK220" s="170">
        <f>SUM(BK221:BK225)</f>
        <v>0</v>
      </c>
    </row>
    <row r="221" spans="2:65" s="1" customFormat="1" ht="25.5" customHeight="1">
      <c r="B221" s="173"/>
      <c r="C221" s="174" t="s">
        <v>545</v>
      </c>
      <c r="D221" s="174" t="s">
        <v>134</v>
      </c>
      <c r="E221" s="175" t="s">
        <v>546</v>
      </c>
      <c r="F221" s="176" t="s">
        <v>547</v>
      </c>
      <c r="G221" s="177" t="s">
        <v>214</v>
      </c>
      <c r="H221" s="178">
        <v>98.688999999999993</v>
      </c>
      <c r="I221" s="179"/>
      <c r="J221" s="179"/>
      <c r="K221" s="180">
        <f>ROUND(P221*H221,2)</f>
        <v>0</v>
      </c>
      <c r="L221" s="176" t="s">
        <v>138</v>
      </c>
      <c r="M221" s="38"/>
      <c r="N221" s="181" t="s">
        <v>5</v>
      </c>
      <c r="O221" s="182" t="s">
        <v>42</v>
      </c>
      <c r="P221" s="113">
        <f>I221+J221</f>
        <v>0</v>
      </c>
      <c r="Q221" s="113">
        <f>ROUND(I221*H221,2)</f>
        <v>0</v>
      </c>
      <c r="R221" s="113">
        <f>ROUND(J221*H221,2)</f>
        <v>0</v>
      </c>
      <c r="S221" s="39"/>
      <c r="T221" s="183">
        <f>S221*H221</f>
        <v>0</v>
      </c>
      <c r="U221" s="183">
        <v>0</v>
      </c>
      <c r="V221" s="183">
        <f>U221*H221</f>
        <v>0</v>
      </c>
      <c r="W221" s="183">
        <v>0</v>
      </c>
      <c r="X221" s="184">
        <f>W221*H221</f>
        <v>0</v>
      </c>
      <c r="AR221" s="21" t="s">
        <v>139</v>
      </c>
      <c r="AT221" s="21" t="s">
        <v>134</v>
      </c>
      <c r="AU221" s="21" t="s">
        <v>85</v>
      </c>
      <c r="AY221" s="21" t="s">
        <v>132</v>
      </c>
      <c r="BE221" s="185">
        <f>IF(O221="základní",K221,0)</f>
        <v>0</v>
      </c>
      <c r="BF221" s="185">
        <f>IF(O221="snížená",K221,0)</f>
        <v>0</v>
      </c>
      <c r="BG221" s="185">
        <f>IF(O221="zákl. přenesená",K221,0)</f>
        <v>0</v>
      </c>
      <c r="BH221" s="185">
        <f>IF(O221="sníž. přenesená",K221,0)</f>
        <v>0</v>
      </c>
      <c r="BI221" s="185">
        <f>IF(O221="nulová",K221,0)</f>
        <v>0</v>
      </c>
      <c r="BJ221" s="21" t="s">
        <v>78</v>
      </c>
      <c r="BK221" s="185">
        <f>ROUND(P221*H221,2)</f>
        <v>0</v>
      </c>
      <c r="BL221" s="21" t="s">
        <v>139</v>
      </c>
      <c r="BM221" s="21" t="s">
        <v>548</v>
      </c>
    </row>
    <row r="222" spans="2:65" s="1" customFormat="1" ht="40.5">
      <c r="B222" s="38"/>
      <c r="D222" s="186" t="s">
        <v>141</v>
      </c>
      <c r="F222" s="187" t="s">
        <v>549</v>
      </c>
      <c r="I222" s="188"/>
      <c r="J222" s="188"/>
      <c r="M222" s="38"/>
      <c r="N222" s="189"/>
      <c r="O222" s="39"/>
      <c r="P222" s="39"/>
      <c r="Q222" s="39"/>
      <c r="R222" s="39"/>
      <c r="S222" s="39"/>
      <c r="T222" s="39"/>
      <c r="U222" s="39"/>
      <c r="V222" s="39"/>
      <c r="W222" s="39"/>
      <c r="X222" s="66"/>
      <c r="AT222" s="21" t="s">
        <v>141</v>
      </c>
      <c r="AU222" s="21" t="s">
        <v>85</v>
      </c>
    </row>
    <row r="223" spans="2:65" s="1" customFormat="1" ht="25.5" customHeight="1">
      <c r="B223" s="173"/>
      <c r="C223" s="174" t="s">
        <v>550</v>
      </c>
      <c r="D223" s="174" t="s">
        <v>134</v>
      </c>
      <c r="E223" s="175" t="s">
        <v>551</v>
      </c>
      <c r="F223" s="176" t="s">
        <v>552</v>
      </c>
      <c r="G223" s="177" t="s">
        <v>214</v>
      </c>
      <c r="H223" s="178">
        <v>1322.433</v>
      </c>
      <c r="I223" s="179"/>
      <c r="J223" s="179"/>
      <c r="K223" s="180">
        <f>ROUND(P223*H223,2)</f>
        <v>0</v>
      </c>
      <c r="L223" s="176" t="s">
        <v>138</v>
      </c>
      <c r="M223" s="38"/>
      <c r="N223" s="181" t="s">
        <v>5</v>
      </c>
      <c r="O223" s="182" t="s">
        <v>42</v>
      </c>
      <c r="P223" s="113">
        <f>I223+J223</f>
        <v>0</v>
      </c>
      <c r="Q223" s="113">
        <f>ROUND(I223*H223,2)</f>
        <v>0</v>
      </c>
      <c r="R223" s="113">
        <f>ROUND(J223*H223,2)</f>
        <v>0</v>
      </c>
      <c r="S223" s="39"/>
      <c r="T223" s="183">
        <f>S223*H223</f>
        <v>0</v>
      </c>
      <c r="U223" s="183">
        <v>0</v>
      </c>
      <c r="V223" s="183">
        <f>U223*H223</f>
        <v>0</v>
      </c>
      <c r="W223" s="183">
        <v>0</v>
      </c>
      <c r="X223" s="184">
        <f>W223*H223</f>
        <v>0</v>
      </c>
      <c r="AR223" s="21" t="s">
        <v>139</v>
      </c>
      <c r="AT223" s="21" t="s">
        <v>134</v>
      </c>
      <c r="AU223" s="21" t="s">
        <v>85</v>
      </c>
      <c r="AY223" s="21" t="s">
        <v>132</v>
      </c>
      <c r="BE223" s="185">
        <f>IF(O223="základní",K223,0)</f>
        <v>0</v>
      </c>
      <c r="BF223" s="185">
        <f>IF(O223="snížená",K223,0)</f>
        <v>0</v>
      </c>
      <c r="BG223" s="185">
        <f>IF(O223="zákl. přenesená",K223,0)</f>
        <v>0</v>
      </c>
      <c r="BH223" s="185">
        <f>IF(O223="sníž. přenesená",K223,0)</f>
        <v>0</v>
      </c>
      <c r="BI223" s="185">
        <f>IF(O223="nulová",K223,0)</f>
        <v>0</v>
      </c>
      <c r="BJ223" s="21" t="s">
        <v>78</v>
      </c>
      <c r="BK223" s="185">
        <f>ROUND(P223*H223,2)</f>
        <v>0</v>
      </c>
      <c r="BL223" s="21" t="s">
        <v>139</v>
      </c>
      <c r="BM223" s="21" t="s">
        <v>553</v>
      </c>
    </row>
    <row r="224" spans="2:65" s="1" customFormat="1" ht="27">
      <c r="B224" s="38"/>
      <c r="D224" s="186" t="s">
        <v>141</v>
      </c>
      <c r="F224" s="187" t="s">
        <v>554</v>
      </c>
      <c r="I224" s="188"/>
      <c r="J224" s="188"/>
      <c r="M224" s="38"/>
      <c r="N224" s="189"/>
      <c r="O224" s="39"/>
      <c r="P224" s="39"/>
      <c r="Q224" s="39"/>
      <c r="R224" s="39"/>
      <c r="S224" s="39"/>
      <c r="T224" s="39"/>
      <c r="U224" s="39"/>
      <c r="V224" s="39"/>
      <c r="W224" s="39"/>
      <c r="X224" s="66"/>
      <c r="AT224" s="21" t="s">
        <v>141</v>
      </c>
      <c r="AU224" s="21" t="s">
        <v>85</v>
      </c>
    </row>
    <row r="225" spans="2:65" s="1" customFormat="1" ht="16.5" customHeight="1">
      <c r="B225" s="173"/>
      <c r="C225" s="174" t="s">
        <v>555</v>
      </c>
      <c r="D225" s="174" t="s">
        <v>134</v>
      </c>
      <c r="E225" s="175" t="s">
        <v>556</v>
      </c>
      <c r="F225" s="176" t="s">
        <v>557</v>
      </c>
      <c r="G225" s="177" t="s">
        <v>214</v>
      </c>
      <c r="H225" s="178">
        <v>98.688999999999993</v>
      </c>
      <c r="I225" s="179"/>
      <c r="J225" s="179"/>
      <c r="K225" s="180">
        <f>ROUND(P225*H225,2)</f>
        <v>0</v>
      </c>
      <c r="L225" s="176" t="s">
        <v>138</v>
      </c>
      <c r="M225" s="38"/>
      <c r="N225" s="181" t="s">
        <v>5</v>
      </c>
      <c r="O225" s="182" t="s">
        <v>42</v>
      </c>
      <c r="P225" s="113">
        <f>I225+J225</f>
        <v>0</v>
      </c>
      <c r="Q225" s="113">
        <f>ROUND(I225*H225,2)</f>
        <v>0</v>
      </c>
      <c r="R225" s="113">
        <f>ROUND(J225*H225,2)</f>
        <v>0</v>
      </c>
      <c r="S225" s="39"/>
      <c r="T225" s="183">
        <f>S225*H225</f>
        <v>0</v>
      </c>
      <c r="U225" s="183">
        <v>0</v>
      </c>
      <c r="V225" s="183">
        <f>U225*H225</f>
        <v>0</v>
      </c>
      <c r="W225" s="183">
        <v>0</v>
      </c>
      <c r="X225" s="184">
        <f>W225*H225</f>
        <v>0</v>
      </c>
      <c r="AR225" s="21" t="s">
        <v>139</v>
      </c>
      <c r="AT225" s="21" t="s">
        <v>134</v>
      </c>
      <c r="AU225" s="21" t="s">
        <v>85</v>
      </c>
      <c r="AY225" s="21" t="s">
        <v>132</v>
      </c>
      <c r="BE225" s="185">
        <f>IF(O225="základní",K225,0)</f>
        <v>0</v>
      </c>
      <c r="BF225" s="185">
        <f>IF(O225="snížená",K225,0)</f>
        <v>0</v>
      </c>
      <c r="BG225" s="185">
        <f>IF(O225="zákl. přenesená",K225,0)</f>
        <v>0</v>
      </c>
      <c r="BH225" s="185">
        <f>IF(O225="sníž. přenesená",K225,0)</f>
        <v>0</v>
      </c>
      <c r="BI225" s="185">
        <f>IF(O225="nulová",K225,0)</f>
        <v>0</v>
      </c>
      <c r="BJ225" s="21" t="s">
        <v>78</v>
      </c>
      <c r="BK225" s="185">
        <f>ROUND(P225*H225,2)</f>
        <v>0</v>
      </c>
      <c r="BL225" s="21" t="s">
        <v>139</v>
      </c>
      <c r="BM225" s="21" t="s">
        <v>558</v>
      </c>
    </row>
    <row r="226" spans="2:65" s="10" customFormat="1" ht="29.85" customHeight="1">
      <c r="B226" s="159"/>
      <c r="D226" s="160" t="s">
        <v>72</v>
      </c>
      <c r="E226" s="171" t="s">
        <v>559</v>
      </c>
      <c r="F226" s="171" t="s">
        <v>560</v>
      </c>
      <c r="I226" s="162"/>
      <c r="J226" s="162"/>
      <c r="K226" s="172">
        <f>BK226</f>
        <v>0</v>
      </c>
      <c r="M226" s="159"/>
      <c r="N226" s="164"/>
      <c r="O226" s="165"/>
      <c r="P226" s="165"/>
      <c r="Q226" s="166">
        <v>0</v>
      </c>
      <c r="R226" s="166">
        <v>0</v>
      </c>
      <c r="S226" s="165"/>
      <c r="T226" s="167">
        <v>0</v>
      </c>
      <c r="U226" s="165"/>
      <c r="V226" s="167">
        <v>0</v>
      </c>
      <c r="W226" s="165"/>
      <c r="X226" s="168">
        <v>0</v>
      </c>
      <c r="AR226" s="160" t="s">
        <v>78</v>
      </c>
      <c r="AT226" s="169" t="s">
        <v>72</v>
      </c>
      <c r="AU226" s="169" t="s">
        <v>78</v>
      </c>
      <c r="AY226" s="160" t="s">
        <v>132</v>
      </c>
      <c r="BK226" s="170">
        <v>0</v>
      </c>
    </row>
    <row r="227" spans="2:65" s="10" customFormat="1" ht="24.95" customHeight="1">
      <c r="B227" s="159"/>
      <c r="D227" s="160" t="s">
        <v>72</v>
      </c>
      <c r="E227" s="161" t="s">
        <v>561</v>
      </c>
      <c r="F227" s="161" t="s">
        <v>562</v>
      </c>
      <c r="I227" s="162"/>
      <c r="J227" s="162"/>
      <c r="K227" s="163">
        <f>BK227</f>
        <v>0</v>
      </c>
      <c r="M227" s="159"/>
      <c r="N227" s="164"/>
      <c r="O227" s="165"/>
      <c r="P227" s="165"/>
      <c r="Q227" s="166">
        <f>Q228</f>
        <v>0</v>
      </c>
      <c r="R227" s="166">
        <f>R228</f>
        <v>0</v>
      </c>
      <c r="S227" s="165"/>
      <c r="T227" s="167">
        <f>T228</f>
        <v>0</v>
      </c>
      <c r="U227" s="165"/>
      <c r="V227" s="167">
        <f>V228</f>
        <v>0</v>
      </c>
      <c r="W227" s="165"/>
      <c r="X227" s="168">
        <f>X228</f>
        <v>0</v>
      </c>
      <c r="AR227" s="160" t="s">
        <v>139</v>
      </c>
      <c r="AT227" s="169" t="s">
        <v>72</v>
      </c>
      <c r="AU227" s="169" t="s">
        <v>73</v>
      </c>
      <c r="AY227" s="160" t="s">
        <v>132</v>
      </c>
      <c r="BK227" s="170">
        <f>BK228</f>
        <v>0</v>
      </c>
    </row>
    <row r="228" spans="2:65" s="1" customFormat="1" ht="16.5" customHeight="1">
      <c r="B228" s="173"/>
      <c r="C228" s="190" t="s">
        <v>563</v>
      </c>
      <c r="D228" s="190" t="s">
        <v>228</v>
      </c>
      <c r="E228" s="191" t="s">
        <v>564</v>
      </c>
      <c r="F228" s="192" t="s">
        <v>565</v>
      </c>
      <c r="G228" s="193" t="s">
        <v>433</v>
      </c>
      <c r="H228" s="194">
        <v>1</v>
      </c>
      <c r="I228" s="195"/>
      <c r="J228" s="196"/>
      <c r="K228" s="197">
        <f>ROUND(P228*H228,2)</f>
        <v>0</v>
      </c>
      <c r="L228" s="192" t="s">
        <v>5</v>
      </c>
      <c r="M228" s="198"/>
      <c r="N228" s="199" t="s">
        <v>5</v>
      </c>
      <c r="O228" s="182" t="s">
        <v>42</v>
      </c>
      <c r="P228" s="113">
        <f>I228+J228</f>
        <v>0</v>
      </c>
      <c r="Q228" s="113">
        <f>ROUND(I228*H228,2)</f>
        <v>0</v>
      </c>
      <c r="R228" s="113">
        <f>ROUND(J228*H228,2)</f>
        <v>0</v>
      </c>
      <c r="S228" s="39"/>
      <c r="T228" s="183">
        <f>S228*H228</f>
        <v>0</v>
      </c>
      <c r="U228" s="183">
        <v>0</v>
      </c>
      <c r="V228" s="183">
        <f>U228*H228</f>
        <v>0</v>
      </c>
      <c r="W228" s="183">
        <v>0</v>
      </c>
      <c r="X228" s="184">
        <f>W228*H228</f>
        <v>0</v>
      </c>
      <c r="AR228" s="21" t="s">
        <v>566</v>
      </c>
      <c r="AT228" s="21" t="s">
        <v>228</v>
      </c>
      <c r="AU228" s="21" t="s">
        <v>78</v>
      </c>
      <c r="AY228" s="21" t="s">
        <v>132</v>
      </c>
      <c r="BE228" s="185">
        <f>IF(O228="základní",K228,0)</f>
        <v>0</v>
      </c>
      <c r="BF228" s="185">
        <f>IF(O228="snížená",K228,0)</f>
        <v>0</v>
      </c>
      <c r="BG228" s="185">
        <f>IF(O228="zákl. přenesená",K228,0)</f>
        <v>0</v>
      </c>
      <c r="BH228" s="185">
        <f>IF(O228="sníž. přenesená",K228,0)</f>
        <v>0</v>
      </c>
      <c r="BI228" s="185">
        <f>IF(O228="nulová",K228,0)</f>
        <v>0</v>
      </c>
      <c r="BJ228" s="21" t="s">
        <v>78</v>
      </c>
      <c r="BK228" s="185">
        <f>ROUND(P228*H228,2)</f>
        <v>0</v>
      </c>
      <c r="BL228" s="21" t="s">
        <v>566</v>
      </c>
      <c r="BM228" s="21" t="s">
        <v>567</v>
      </c>
    </row>
    <row r="229" spans="2:65" s="10" customFormat="1" ht="37.35" customHeight="1">
      <c r="B229" s="159"/>
      <c r="D229" s="160" t="s">
        <v>72</v>
      </c>
      <c r="E229" s="161" t="s">
        <v>568</v>
      </c>
      <c r="F229" s="161" t="s">
        <v>569</v>
      </c>
      <c r="I229" s="162"/>
      <c r="J229" s="162"/>
      <c r="K229" s="163">
        <f>BK229</f>
        <v>0</v>
      </c>
      <c r="M229" s="159"/>
      <c r="N229" s="164"/>
      <c r="O229" s="165"/>
      <c r="P229" s="165"/>
      <c r="Q229" s="166">
        <f>Q230+Q238+Q241+Q244</f>
        <v>0</v>
      </c>
      <c r="R229" s="166">
        <f>R230+R238+R241+R244</f>
        <v>0</v>
      </c>
      <c r="S229" s="165"/>
      <c r="T229" s="167">
        <f>T230+T238+T241+T244</f>
        <v>0</v>
      </c>
      <c r="U229" s="165"/>
      <c r="V229" s="167">
        <f>V230+V238+V241+V244</f>
        <v>0</v>
      </c>
      <c r="W229" s="165"/>
      <c r="X229" s="168">
        <f>X230+X238+X241+X244</f>
        <v>0</v>
      </c>
      <c r="AR229" s="160" t="s">
        <v>157</v>
      </c>
      <c r="AT229" s="169" t="s">
        <v>72</v>
      </c>
      <c r="AU229" s="169" t="s">
        <v>73</v>
      </c>
      <c r="AY229" s="160" t="s">
        <v>132</v>
      </c>
      <c r="BK229" s="170">
        <f>BK230+BK238+BK241+BK244</f>
        <v>0</v>
      </c>
    </row>
    <row r="230" spans="2:65" s="10" customFormat="1" ht="19.899999999999999" customHeight="1">
      <c r="B230" s="159"/>
      <c r="D230" s="160" t="s">
        <v>72</v>
      </c>
      <c r="E230" s="171" t="s">
        <v>570</v>
      </c>
      <c r="F230" s="171" t="s">
        <v>571</v>
      </c>
      <c r="I230" s="162"/>
      <c r="J230" s="162"/>
      <c r="K230" s="172">
        <f>BK230</f>
        <v>0</v>
      </c>
      <c r="M230" s="159"/>
      <c r="N230" s="164"/>
      <c r="O230" s="165"/>
      <c r="P230" s="165"/>
      <c r="Q230" s="166">
        <f>SUM(Q231:Q237)</f>
        <v>0</v>
      </c>
      <c r="R230" s="166">
        <f>SUM(R231:R237)</f>
        <v>0</v>
      </c>
      <c r="S230" s="165"/>
      <c r="T230" s="167">
        <f>SUM(T231:T237)</f>
        <v>0</v>
      </c>
      <c r="U230" s="165"/>
      <c r="V230" s="167">
        <f>SUM(V231:V237)</f>
        <v>0</v>
      </c>
      <c r="W230" s="165"/>
      <c r="X230" s="168">
        <f>SUM(X231:X237)</f>
        <v>0</v>
      </c>
      <c r="AR230" s="160" t="s">
        <v>157</v>
      </c>
      <c r="AT230" s="169" t="s">
        <v>72</v>
      </c>
      <c r="AU230" s="169" t="s">
        <v>78</v>
      </c>
      <c r="AY230" s="160" t="s">
        <v>132</v>
      </c>
      <c r="BK230" s="170">
        <f>SUM(BK231:BK237)</f>
        <v>0</v>
      </c>
    </row>
    <row r="231" spans="2:65" s="1" customFormat="1" ht="16.5" customHeight="1">
      <c r="B231" s="173"/>
      <c r="C231" s="174" t="s">
        <v>572</v>
      </c>
      <c r="D231" s="174" t="s">
        <v>134</v>
      </c>
      <c r="E231" s="175" t="s">
        <v>573</v>
      </c>
      <c r="F231" s="176" t="s">
        <v>574</v>
      </c>
      <c r="G231" s="177" t="s">
        <v>433</v>
      </c>
      <c r="H231" s="178">
        <v>1</v>
      </c>
      <c r="I231" s="179"/>
      <c r="J231" s="179"/>
      <c r="K231" s="180">
        <f>ROUND(P231*H231,2)</f>
        <v>0</v>
      </c>
      <c r="L231" s="176" t="s">
        <v>138</v>
      </c>
      <c r="M231" s="38"/>
      <c r="N231" s="181" t="s">
        <v>5</v>
      </c>
      <c r="O231" s="182" t="s">
        <v>42</v>
      </c>
      <c r="P231" s="113">
        <f>I231+J231</f>
        <v>0</v>
      </c>
      <c r="Q231" s="113">
        <f>ROUND(I231*H231,2)</f>
        <v>0</v>
      </c>
      <c r="R231" s="113">
        <f>ROUND(J231*H231,2)</f>
        <v>0</v>
      </c>
      <c r="S231" s="39"/>
      <c r="T231" s="183">
        <f>S231*H231</f>
        <v>0</v>
      </c>
      <c r="U231" s="183">
        <v>0</v>
      </c>
      <c r="V231" s="183">
        <f>U231*H231</f>
        <v>0</v>
      </c>
      <c r="W231" s="183">
        <v>0</v>
      </c>
      <c r="X231" s="184">
        <f>W231*H231</f>
        <v>0</v>
      </c>
      <c r="AR231" s="21" t="s">
        <v>575</v>
      </c>
      <c r="AT231" s="21" t="s">
        <v>134</v>
      </c>
      <c r="AU231" s="21" t="s">
        <v>85</v>
      </c>
      <c r="AY231" s="21" t="s">
        <v>132</v>
      </c>
      <c r="BE231" s="185">
        <f>IF(O231="základní",K231,0)</f>
        <v>0</v>
      </c>
      <c r="BF231" s="185">
        <f>IF(O231="snížená",K231,0)</f>
        <v>0</v>
      </c>
      <c r="BG231" s="185">
        <f>IF(O231="zákl. přenesená",K231,0)</f>
        <v>0</v>
      </c>
      <c r="BH231" s="185">
        <f>IF(O231="sníž. přenesená",K231,0)</f>
        <v>0</v>
      </c>
      <c r="BI231" s="185">
        <f>IF(O231="nulová",K231,0)</f>
        <v>0</v>
      </c>
      <c r="BJ231" s="21" t="s">
        <v>78</v>
      </c>
      <c r="BK231" s="185">
        <f>ROUND(P231*H231,2)</f>
        <v>0</v>
      </c>
      <c r="BL231" s="21" t="s">
        <v>575</v>
      </c>
      <c r="BM231" s="21" t="s">
        <v>576</v>
      </c>
    </row>
    <row r="232" spans="2:65" s="1" customFormat="1" ht="27">
      <c r="B232" s="38"/>
      <c r="D232" s="186" t="s">
        <v>141</v>
      </c>
      <c r="F232" s="187" t="s">
        <v>577</v>
      </c>
      <c r="I232" s="188"/>
      <c r="J232" s="188"/>
      <c r="M232" s="38"/>
      <c r="N232" s="189"/>
      <c r="O232" s="39"/>
      <c r="P232" s="39"/>
      <c r="Q232" s="39"/>
      <c r="R232" s="39"/>
      <c r="S232" s="39"/>
      <c r="T232" s="39"/>
      <c r="U232" s="39"/>
      <c r="V232" s="39"/>
      <c r="W232" s="39"/>
      <c r="X232" s="66"/>
      <c r="AT232" s="21" t="s">
        <v>141</v>
      </c>
      <c r="AU232" s="21" t="s">
        <v>85</v>
      </c>
    </row>
    <row r="233" spans="2:65" s="1" customFormat="1" ht="16.5" customHeight="1">
      <c r="B233" s="173"/>
      <c r="C233" s="174" t="s">
        <v>578</v>
      </c>
      <c r="D233" s="174" t="s">
        <v>134</v>
      </c>
      <c r="E233" s="175" t="s">
        <v>579</v>
      </c>
      <c r="F233" s="176" t="s">
        <v>580</v>
      </c>
      <c r="G233" s="177" t="s">
        <v>433</v>
      </c>
      <c r="H233" s="178">
        <v>1</v>
      </c>
      <c r="I233" s="179"/>
      <c r="J233" s="179"/>
      <c r="K233" s="180">
        <f>ROUND(P233*H233,2)</f>
        <v>0</v>
      </c>
      <c r="L233" s="176" t="s">
        <v>138</v>
      </c>
      <c r="M233" s="38"/>
      <c r="N233" s="181" t="s">
        <v>5</v>
      </c>
      <c r="O233" s="182" t="s">
        <v>42</v>
      </c>
      <c r="P233" s="113">
        <f>I233+J233</f>
        <v>0</v>
      </c>
      <c r="Q233" s="113">
        <f>ROUND(I233*H233,2)</f>
        <v>0</v>
      </c>
      <c r="R233" s="113">
        <f>ROUND(J233*H233,2)</f>
        <v>0</v>
      </c>
      <c r="S233" s="39"/>
      <c r="T233" s="183">
        <f>S233*H233</f>
        <v>0</v>
      </c>
      <c r="U233" s="183">
        <v>0</v>
      </c>
      <c r="V233" s="183">
        <f>U233*H233</f>
        <v>0</v>
      </c>
      <c r="W233" s="183">
        <v>0</v>
      </c>
      <c r="X233" s="184">
        <f>W233*H233</f>
        <v>0</v>
      </c>
      <c r="AR233" s="21" t="s">
        <v>575</v>
      </c>
      <c r="AT233" s="21" t="s">
        <v>134</v>
      </c>
      <c r="AU233" s="21" t="s">
        <v>85</v>
      </c>
      <c r="AY233" s="21" t="s">
        <v>132</v>
      </c>
      <c r="BE233" s="185">
        <f>IF(O233="základní",K233,0)</f>
        <v>0</v>
      </c>
      <c r="BF233" s="185">
        <f>IF(O233="snížená",K233,0)</f>
        <v>0</v>
      </c>
      <c r="BG233" s="185">
        <f>IF(O233="zákl. přenesená",K233,0)</f>
        <v>0</v>
      </c>
      <c r="BH233" s="185">
        <f>IF(O233="sníž. přenesená",K233,0)</f>
        <v>0</v>
      </c>
      <c r="BI233" s="185">
        <f>IF(O233="nulová",K233,0)</f>
        <v>0</v>
      </c>
      <c r="BJ233" s="21" t="s">
        <v>78</v>
      </c>
      <c r="BK233" s="185">
        <f>ROUND(P233*H233,2)</f>
        <v>0</v>
      </c>
      <c r="BL233" s="21" t="s">
        <v>575</v>
      </c>
      <c r="BM233" s="21" t="s">
        <v>581</v>
      </c>
    </row>
    <row r="234" spans="2:65" s="1" customFormat="1" ht="67.5">
      <c r="B234" s="38"/>
      <c r="D234" s="186" t="s">
        <v>141</v>
      </c>
      <c r="F234" s="187" t="s">
        <v>582</v>
      </c>
      <c r="I234" s="188"/>
      <c r="J234" s="188"/>
      <c r="M234" s="38"/>
      <c r="N234" s="189"/>
      <c r="O234" s="39"/>
      <c r="P234" s="39"/>
      <c r="Q234" s="39"/>
      <c r="R234" s="39"/>
      <c r="S234" s="39"/>
      <c r="T234" s="39"/>
      <c r="U234" s="39"/>
      <c r="V234" s="39"/>
      <c r="W234" s="39"/>
      <c r="X234" s="66"/>
      <c r="AT234" s="21" t="s">
        <v>141</v>
      </c>
      <c r="AU234" s="21" t="s">
        <v>85</v>
      </c>
    </row>
    <row r="235" spans="2:65" s="1" customFormat="1" ht="25.5" customHeight="1">
      <c r="B235" s="173"/>
      <c r="C235" s="174" t="s">
        <v>583</v>
      </c>
      <c r="D235" s="174" t="s">
        <v>134</v>
      </c>
      <c r="E235" s="175" t="s">
        <v>584</v>
      </c>
      <c r="F235" s="176" t="s">
        <v>585</v>
      </c>
      <c r="G235" s="177" t="s">
        <v>433</v>
      </c>
      <c r="H235" s="178">
        <v>1</v>
      </c>
      <c r="I235" s="179"/>
      <c r="J235" s="179"/>
      <c r="K235" s="180">
        <f>ROUND(P235*H235,2)</f>
        <v>0</v>
      </c>
      <c r="L235" s="176" t="s">
        <v>138</v>
      </c>
      <c r="M235" s="38"/>
      <c r="N235" s="181" t="s">
        <v>5</v>
      </c>
      <c r="O235" s="182" t="s">
        <v>42</v>
      </c>
      <c r="P235" s="113">
        <f>I235+J235</f>
        <v>0</v>
      </c>
      <c r="Q235" s="113">
        <f>ROUND(I235*H235,2)</f>
        <v>0</v>
      </c>
      <c r="R235" s="113">
        <f>ROUND(J235*H235,2)</f>
        <v>0</v>
      </c>
      <c r="S235" s="39"/>
      <c r="T235" s="183">
        <f>S235*H235</f>
        <v>0</v>
      </c>
      <c r="U235" s="183">
        <v>0</v>
      </c>
      <c r="V235" s="183">
        <f>U235*H235</f>
        <v>0</v>
      </c>
      <c r="W235" s="183">
        <v>0</v>
      </c>
      <c r="X235" s="184">
        <f>W235*H235</f>
        <v>0</v>
      </c>
      <c r="AR235" s="21" t="s">
        <v>575</v>
      </c>
      <c r="AT235" s="21" t="s">
        <v>134</v>
      </c>
      <c r="AU235" s="21" t="s">
        <v>85</v>
      </c>
      <c r="AY235" s="21" t="s">
        <v>132</v>
      </c>
      <c r="BE235" s="185">
        <f>IF(O235="základní",K235,0)</f>
        <v>0</v>
      </c>
      <c r="BF235" s="185">
        <f>IF(O235="snížená",K235,0)</f>
        <v>0</v>
      </c>
      <c r="BG235" s="185">
        <f>IF(O235="zákl. přenesená",K235,0)</f>
        <v>0</v>
      </c>
      <c r="BH235" s="185">
        <f>IF(O235="sníž. přenesená",K235,0)</f>
        <v>0</v>
      </c>
      <c r="BI235" s="185">
        <f>IF(O235="nulová",K235,0)</f>
        <v>0</v>
      </c>
      <c r="BJ235" s="21" t="s">
        <v>78</v>
      </c>
      <c r="BK235" s="185">
        <f>ROUND(P235*H235,2)</f>
        <v>0</v>
      </c>
      <c r="BL235" s="21" t="s">
        <v>575</v>
      </c>
      <c r="BM235" s="21" t="s">
        <v>586</v>
      </c>
    </row>
    <row r="236" spans="2:65" s="1" customFormat="1" ht="16.5" customHeight="1">
      <c r="B236" s="173"/>
      <c r="C236" s="190" t="s">
        <v>587</v>
      </c>
      <c r="D236" s="190" t="s">
        <v>228</v>
      </c>
      <c r="E236" s="191" t="s">
        <v>588</v>
      </c>
      <c r="F236" s="192" t="s">
        <v>589</v>
      </c>
      <c r="G236" s="193" t="s">
        <v>433</v>
      </c>
      <c r="H236" s="194">
        <v>1</v>
      </c>
      <c r="I236" s="195"/>
      <c r="J236" s="196"/>
      <c r="K236" s="197">
        <f>ROUND(P236*H236,2)</f>
        <v>0</v>
      </c>
      <c r="L236" s="192" t="s">
        <v>5</v>
      </c>
      <c r="M236" s="198"/>
      <c r="N236" s="199" t="s">
        <v>5</v>
      </c>
      <c r="O236" s="182" t="s">
        <v>42</v>
      </c>
      <c r="P236" s="113">
        <f>I236+J236</f>
        <v>0</v>
      </c>
      <c r="Q236" s="113">
        <f>ROUND(I236*H236,2)</f>
        <v>0</v>
      </c>
      <c r="R236" s="113">
        <f>ROUND(J236*H236,2)</f>
        <v>0</v>
      </c>
      <c r="S236" s="39"/>
      <c r="T236" s="183">
        <f>S236*H236</f>
        <v>0</v>
      </c>
      <c r="U236" s="183">
        <v>0</v>
      </c>
      <c r="V236" s="183">
        <f>U236*H236</f>
        <v>0</v>
      </c>
      <c r="W236" s="183">
        <v>0</v>
      </c>
      <c r="X236" s="184">
        <f>W236*H236</f>
        <v>0</v>
      </c>
      <c r="AR236" s="21" t="s">
        <v>575</v>
      </c>
      <c r="AT236" s="21" t="s">
        <v>228</v>
      </c>
      <c r="AU236" s="21" t="s">
        <v>85</v>
      </c>
      <c r="AY236" s="21" t="s">
        <v>132</v>
      </c>
      <c r="BE236" s="185">
        <f>IF(O236="základní",K236,0)</f>
        <v>0</v>
      </c>
      <c r="BF236" s="185">
        <f>IF(O236="snížená",K236,0)</f>
        <v>0</v>
      </c>
      <c r="BG236" s="185">
        <f>IF(O236="zákl. přenesená",K236,0)</f>
        <v>0</v>
      </c>
      <c r="BH236" s="185">
        <f>IF(O236="sníž. přenesená",K236,0)</f>
        <v>0</v>
      </c>
      <c r="BI236" s="185">
        <f>IF(O236="nulová",K236,0)</f>
        <v>0</v>
      </c>
      <c r="BJ236" s="21" t="s">
        <v>78</v>
      </c>
      <c r="BK236" s="185">
        <f>ROUND(P236*H236,2)</f>
        <v>0</v>
      </c>
      <c r="BL236" s="21" t="s">
        <v>575</v>
      </c>
      <c r="BM236" s="21" t="s">
        <v>590</v>
      </c>
    </row>
    <row r="237" spans="2:65" s="1" customFormat="1" ht="27">
      <c r="B237" s="38"/>
      <c r="D237" s="186" t="s">
        <v>141</v>
      </c>
      <c r="F237" s="187" t="s">
        <v>591</v>
      </c>
      <c r="I237" s="188"/>
      <c r="J237" s="188"/>
      <c r="M237" s="38"/>
      <c r="N237" s="189"/>
      <c r="O237" s="39"/>
      <c r="P237" s="39"/>
      <c r="Q237" s="39"/>
      <c r="R237" s="39"/>
      <c r="S237" s="39"/>
      <c r="T237" s="39"/>
      <c r="U237" s="39"/>
      <c r="V237" s="39"/>
      <c r="W237" s="39"/>
      <c r="X237" s="66"/>
      <c r="AT237" s="21" t="s">
        <v>141</v>
      </c>
      <c r="AU237" s="21" t="s">
        <v>85</v>
      </c>
    </row>
    <row r="238" spans="2:65" s="10" customFormat="1" ht="29.85" customHeight="1">
      <c r="B238" s="159"/>
      <c r="D238" s="160" t="s">
        <v>72</v>
      </c>
      <c r="E238" s="171" t="s">
        <v>592</v>
      </c>
      <c r="F238" s="171" t="s">
        <v>593</v>
      </c>
      <c r="I238" s="162"/>
      <c r="J238" s="162"/>
      <c r="K238" s="172">
        <f>BK238</f>
        <v>0</v>
      </c>
      <c r="M238" s="159"/>
      <c r="N238" s="164"/>
      <c r="O238" s="165"/>
      <c r="P238" s="165"/>
      <c r="Q238" s="166">
        <f>SUM(Q239:Q240)</f>
        <v>0</v>
      </c>
      <c r="R238" s="166">
        <f>SUM(R239:R240)</f>
        <v>0</v>
      </c>
      <c r="S238" s="165"/>
      <c r="T238" s="167">
        <f>SUM(T239:T240)</f>
        <v>0</v>
      </c>
      <c r="U238" s="165"/>
      <c r="V238" s="167">
        <f>SUM(V239:V240)</f>
        <v>0</v>
      </c>
      <c r="W238" s="165"/>
      <c r="X238" s="168">
        <f>SUM(X239:X240)</f>
        <v>0</v>
      </c>
      <c r="AR238" s="160" t="s">
        <v>157</v>
      </c>
      <c r="AT238" s="169" t="s">
        <v>72</v>
      </c>
      <c r="AU238" s="169" t="s">
        <v>78</v>
      </c>
      <c r="AY238" s="160" t="s">
        <v>132</v>
      </c>
      <c r="BK238" s="170">
        <f>SUM(BK239:BK240)</f>
        <v>0</v>
      </c>
    </row>
    <row r="239" spans="2:65" s="1" customFormat="1" ht="16.5" customHeight="1">
      <c r="B239" s="173"/>
      <c r="C239" s="174" t="s">
        <v>594</v>
      </c>
      <c r="D239" s="174" t="s">
        <v>134</v>
      </c>
      <c r="E239" s="175" t="s">
        <v>595</v>
      </c>
      <c r="F239" s="176" t="s">
        <v>596</v>
      </c>
      <c r="G239" s="177" t="s">
        <v>597</v>
      </c>
      <c r="H239" s="178">
        <v>1</v>
      </c>
      <c r="I239" s="179"/>
      <c r="J239" s="179"/>
      <c r="K239" s="180">
        <f>ROUND(P239*H239,2)</f>
        <v>0</v>
      </c>
      <c r="L239" s="176" t="s">
        <v>138</v>
      </c>
      <c r="M239" s="38"/>
      <c r="N239" s="181" t="s">
        <v>5</v>
      </c>
      <c r="O239" s="182" t="s">
        <v>42</v>
      </c>
      <c r="P239" s="113">
        <f>I239+J239</f>
        <v>0</v>
      </c>
      <c r="Q239" s="113">
        <f>ROUND(I239*H239,2)</f>
        <v>0</v>
      </c>
      <c r="R239" s="113">
        <f>ROUND(J239*H239,2)</f>
        <v>0</v>
      </c>
      <c r="S239" s="39"/>
      <c r="T239" s="183">
        <f>S239*H239</f>
        <v>0</v>
      </c>
      <c r="U239" s="183">
        <v>0</v>
      </c>
      <c r="V239" s="183">
        <f>U239*H239</f>
        <v>0</v>
      </c>
      <c r="W239" s="183">
        <v>0</v>
      </c>
      <c r="X239" s="184">
        <f>W239*H239</f>
        <v>0</v>
      </c>
      <c r="AR239" s="21" t="s">
        <v>575</v>
      </c>
      <c r="AT239" s="21" t="s">
        <v>134</v>
      </c>
      <c r="AU239" s="21" t="s">
        <v>85</v>
      </c>
      <c r="AY239" s="21" t="s">
        <v>132</v>
      </c>
      <c r="BE239" s="185">
        <f>IF(O239="základní",K239,0)</f>
        <v>0</v>
      </c>
      <c r="BF239" s="185">
        <f>IF(O239="snížená",K239,0)</f>
        <v>0</v>
      </c>
      <c r="BG239" s="185">
        <f>IF(O239="zákl. přenesená",K239,0)</f>
        <v>0</v>
      </c>
      <c r="BH239" s="185">
        <f>IF(O239="sníž. přenesená",K239,0)</f>
        <v>0</v>
      </c>
      <c r="BI239" s="185">
        <f>IF(O239="nulová",K239,0)</f>
        <v>0</v>
      </c>
      <c r="BJ239" s="21" t="s">
        <v>78</v>
      </c>
      <c r="BK239" s="185">
        <f>ROUND(P239*H239,2)</f>
        <v>0</v>
      </c>
      <c r="BL239" s="21" t="s">
        <v>575</v>
      </c>
      <c r="BM239" s="21" t="s">
        <v>598</v>
      </c>
    </row>
    <row r="240" spans="2:65" s="1" customFormat="1" ht="27">
      <c r="B240" s="38"/>
      <c r="D240" s="186" t="s">
        <v>141</v>
      </c>
      <c r="F240" s="187" t="s">
        <v>599</v>
      </c>
      <c r="I240" s="188"/>
      <c r="J240" s="188"/>
      <c r="M240" s="38"/>
      <c r="N240" s="189"/>
      <c r="O240" s="39"/>
      <c r="P240" s="39"/>
      <c r="Q240" s="39"/>
      <c r="R240" s="39"/>
      <c r="S240" s="39"/>
      <c r="T240" s="39"/>
      <c r="U240" s="39"/>
      <c r="V240" s="39"/>
      <c r="W240" s="39"/>
      <c r="X240" s="66"/>
      <c r="AT240" s="21" t="s">
        <v>141</v>
      </c>
      <c r="AU240" s="21" t="s">
        <v>85</v>
      </c>
    </row>
    <row r="241" spans="2:65" s="10" customFormat="1" ht="29.85" customHeight="1">
      <c r="B241" s="159"/>
      <c r="D241" s="160" t="s">
        <v>72</v>
      </c>
      <c r="E241" s="171" t="s">
        <v>600</v>
      </c>
      <c r="F241" s="171" t="s">
        <v>601</v>
      </c>
      <c r="I241" s="162"/>
      <c r="J241" s="162"/>
      <c r="K241" s="172">
        <f>BK241</f>
        <v>0</v>
      </c>
      <c r="M241" s="159"/>
      <c r="N241" s="164"/>
      <c r="O241" s="165"/>
      <c r="P241" s="165"/>
      <c r="Q241" s="166">
        <f>SUM(Q242:Q243)</f>
        <v>0</v>
      </c>
      <c r="R241" s="166">
        <f>SUM(R242:R243)</f>
        <v>0</v>
      </c>
      <c r="S241" s="165"/>
      <c r="T241" s="167">
        <f>SUM(T242:T243)</f>
        <v>0</v>
      </c>
      <c r="U241" s="165"/>
      <c r="V241" s="167">
        <f>SUM(V242:V243)</f>
        <v>0</v>
      </c>
      <c r="W241" s="165"/>
      <c r="X241" s="168">
        <f>SUM(X242:X243)</f>
        <v>0</v>
      </c>
      <c r="AR241" s="160" t="s">
        <v>157</v>
      </c>
      <c r="AT241" s="169" t="s">
        <v>72</v>
      </c>
      <c r="AU241" s="169" t="s">
        <v>78</v>
      </c>
      <c r="AY241" s="160" t="s">
        <v>132</v>
      </c>
      <c r="BK241" s="170">
        <f>SUM(BK242:BK243)</f>
        <v>0</v>
      </c>
    </row>
    <row r="242" spans="2:65" s="1" customFormat="1" ht="25.5" customHeight="1">
      <c r="B242" s="173"/>
      <c r="C242" s="174" t="s">
        <v>602</v>
      </c>
      <c r="D242" s="174" t="s">
        <v>134</v>
      </c>
      <c r="E242" s="175" t="s">
        <v>603</v>
      </c>
      <c r="F242" s="176" t="s">
        <v>604</v>
      </c>
      <c r="G242" s="177" t="s">
        <v>433</v>
      </c>
      <c r="H242" s="178">
        <v>1</v>
      </c>
      <c r="I242" s="179"/>
      <c r="J242" s="179"/>
      <c r="K242" s="180">
        <f>ROUND(P242*H242,2)</f>
        <v>0</v>
      </c>
      <c r="L242" s="176" t="s">
        <v>138</v>
      </c>
      <c r="M242" s="38"/>
      <c r="N242" s="181" t="s">
        <v>5</v>
      </c>
      <c r="O242" s="182" t="s">
        <v>42</v>
      </c>
      <c r="P242" s="113">
        <f>I242+J242</f>
        <v>0</v>
      </c>
      <c r="Q242" s="113">
        <f>ROUND(I242*H242,2)</f>
        <v>0</v>
      </c>
      <c r="R242" s="113">
        <f>ROUND(J242*H242,2)</f>
        <v>0</v>
      </c>
      <c r="S242" s="39"/>
      <c r="T242" s="183">
        <f>S242*H242</f>
        <v>0</v>
      </c>
      <c r="U242" s="183">
        <v>0</v>
      </c>
      <c r="V242" s="183">
        <f>U242*H242</f>
        <v>0</v>
      </c>
      <c r="W242" s="183">
        <v>0</v>
      </c>
      <c r="X242" s="184">
        <f>W242*H242</f>
        <v>0</v>
      </c>
      <c r="AR242" s="21" t="s">
        <v>575</v>
      </c>
      <c r="AT242" s="21" t="s">
        <v>134</v>
      </c>
      <c r="AU242" s="21" t="s">
        <v>85</v>
      </c>
      <c r="AY242" s="21" t="s">
        <v>132</v>
      </c>
      <c r="BE242" s="185">
        <f>IF(O242="základní",K242,0)</f>
        <v>0</v>
      </c>
      <c r="BF242" s="185">
        <f>IF(O242="snížená",K242,0)</f>
        <v>0</v>
      </c>
      <c r="BG242" s="185">
        <f>IF(O242="zákl. přenesená",K242,0)</f>
        <v>0</v>
      </c>
      <c r="BH242" s="185">
        <f>IF(O242="sníž. přenesená",K242,0)</f>
        <v>0</v>
      </c>
      <c r="BI242" s="185">
        <f>IF(O242="nulová",K242,0)</f>
        <v>0</v>
      </c>
      <c r="BJ242" s="21" t="s">
        <v>78</v>
      </c>
      <c r="BK242" s="185">
        <f>ROUND(P242*H242,2)</f>
        <v>0</v>
      </c>
      <c r="BL242" s="21" t="s">
        <v>575</v>
      </c>
      <c r="BM242" s="21" t="s">
        <v>605</v>
      </c>
    </row>
    <row r="243" spans="2:65" s="1" customFormat="1" ht="27">
      <c r="B243" s="38"/>
      <c r="D243" s="186" t="s">
        <v>141</v>
      </c>
      <c r="F243" s="187" t="s">
        <v>606</v>
      </c>
      <c r="I243" s="188"/>
      <c r="J243" s="188"/>
      <c r="M243" s="38"/>
      <c r="N243" s="189"/>
      <c r="O243" s="39"/>
      <c r="P243" s="39"/>
      <c r="Q243" s="39"/>
      <c r="R243" s="39"/>
      <c r="S243" s="39"/>
      <c r="T243" s="39"/>
      <c r="U243" s="39"/>
      <c r="V243" s="39"/>
      <c r="W243" s="39"/>
      <c r="X243" s="66"/>
      <c r="AT243" s="21" t="s">
        <v>141</v>
      </c>
      <c r="AU243" s="21" t="s">
        <v>85</v>
      </c>
    </row>
    <row r="244" spans="2:65" s="10" customFormat="1" ht="29.85" customHeight="1">
      <c r="B244" s="159"/>
      <c r="D244" s="160" t="s">
        <v>72</v>
      </c>
      <c r="E244" s="171" t="s">
        <v>607</v>
      </c>
      <c r="F244" s="171" t="s">
        <v>608</v>
      </c>
      <c r="I244" s="162"/>
      <c r="J244" s="162"/>
      <c r="K244" s="172">
        <f>BK244</f>
        <v>0</v>
      </c>
      <c r="M244" s="159"/>
      <c r="N244" s="164"/>
      <c r="O244" s="165"/>
      <c r="P244" s="165"/>
      <c r="Q244" s="166">
        <f>SUM(Q245:Q246)</f>
        <v>0</v>
      </c>
      <c r="R244" s="166">
        <f>SUM(R245:R246)</f>
        <v>0</v>
      </c>
      <c r="S244" s="165"/>
      <c r="T244" s="167">
        <f>SUM(T245:T246)</f>
        <v>0</v>
      </c>
      <c r="U244" s="165"/>
      <c r="V244" s="167">
        <f>SUM(V245:V246)</f>
        <v>0</v>
      </c>
      <c r="W244" s="165"/>
      <c r="X244" s="168">
        <f>SUM(X245:X246)</f>
        <v>0</v>
      </c>
      <c r="AR244" s="160" t="s">
        <v>157</v>
      </c>
      <c r="AT244" s="169" t="s">
        <v>72</v>
      </c>
      <c r="AU244" s="169" t="s">
        <v>78</v>
      </c>
      <c r="AY244" s="160" t="s">
        <v>132</v>
      </c>
      <c r="BK244" s="170">
        <f>SUM(BK245:BK246)</f>
        <v>0</v>
      </c>
    </row>
    <row r="245" spans="2:65" s="1" customFormat="1" ht="16.5" customHeight="1">
      <c r="B245" s="173"/>
      <c r="C245" s="174" t="s">
        <v>609</v>
      </c>
      <c r="D245" s="174" t="s">
        <v>134</v>
      </c>
      <c r="E245" s="175" t="s">
        <v>610</v>
      </c>
      <c r="F245" s="176" t="s">
        <v>611</v>
      </c>
      <c r="G245" s="177" t="s">
        <v>433</v>
      </c>
      <c r="H245" s="178">
        <v>1</v>
      </c>
      <c r="I245" s="179"/>
      <c r="J245" s="179"/>
      <c r="K245" s="180">
        <f>ROUND(P245*H245,2)</f>
        <v>0</v>
      </c>
      <c r="L245" s="176" t="s">
        <v>138</v>
      </c>
      <c r="M245" s="38"/>
      <c r="N245" s="181" t="s">
        <v>5</v>
      </c>
      <c r="O245" s="182" t="s">
        <v>42</v>
      </c>
      <c r="P245" s="113">
        <f>I245+J245</f>
        <v>0</v>
      </c>
      <c r="Q245" s="113">
        <f>ROUND(I245*H245,2)</f>
        <v>0</v>
      </c>
      <c r="R245" s="113">
        <f>ROUND(J245*H245,2)</f>
        <v>0</v>
      </c>
      <c r="S245" s="39"/>
      <c r="T245" s="183">
        <f>S245*H245</f>
        <v>0</v>
      </c>
      <c r="U245" s="183">
        <v>0</v>
      </c>
      <c r="V245" s="183">
        <f>U245*H245</f>
        <v>0</v>
      </c>
      <c r="W245" s="183">
        <v>0</v>
      </c>
      <c r="X245" s="184">
        <f>W245*H245</f>
        <v>0</v>
      </c>
      <c r="AR245" s="21" t="s">
        <v>575</v>
      </c>
      <c r="AT245" s="21" t="s">
        <v>134</v>
      </c>
      <c r="AU245" s="21" t="s">
        <v>85</v>
      </c>
      <c r="AY245" s="21" t="s">
        <v>132</v>
      </c>
      <c r="BE245" s="185">
        <f>IF(O245="základní",K245,0)</f>
        <v>0</v>
      </c>
      <c r="BF245" s="185">
        <f>IF(O245="snížená",K245,0)</f>
        <v>0</v>
      </c>
      <c r="BG245" s="185">
        <f>IF(O245="zákl. přenesená",K245,0)</f>
        <v>0</v>
      </c>
      <c r="BH245" s="185">
        <f>IF(O245="sníž. přenesená",K245,0)</f>
        <v>0</v>
      </c>
      <c r="BI245" s="185">
        <f>IF(O245="nulová",K245,0)</f>
        <v>0</v>
      </c>
      <c r="BJ245" s="21" t="s">
        <v>78</v>
      </c>
      <c r="BK245" s="185">
        <f>ROUND(P245*H245,2)</f>
        <v>0</v>
      </c>
      <c r="BL245" s="21" t="s">
        <v>575</v>
      </c>
      <c r="BM245" s="21" t="s">
        <v>612</v>
      </c>
    </row>
    <row r="246" spans="2:65" s="1" customFormat="1" ht="27">
      <c r="B246" s="38"/>
      <c r="D246" s="186" t="s">
        <v>141</v>
      </c>
      <c r="F246" s="187" t="s">
        <v>613</v>
      </c>
      <c r="I246" s="188"/>
      <c r="J246" s="188"/>
      <c r="M246" s="38"/>
      <c r="N246" s="208"/>
      <c r="O246" s="209"/>
      <c r="P246" s="209"/>
      <c r="Q246" s="209"/>
      <c r="R246" s="209"/>
      <c r="S246" s="209"/>
      <c r="T246" s="209"/>
      <c r="U246" s="209"/>
      <c r="V246" s="209"/>
      <c r="W246" s="209"/>
      <c r="X246" s="210"/>
      <c r="AT246" s="21" t="s">
        <v>141</v>
      </c>
      <c r="AU246" s="21" t="s">
        <v>85</v>
      </c>
    </row>
    <row r="247" spans="2:65" s="1" customFormat="1" ht="6.95" customHeight="1">
      <c r="B247" s="53"/>
      <c r="C247" s="54"/>
      <c r="D247" s="54"/>
      <c r="E247" s="54"/>
      <c r="F247" s="54"/>
      <c r="G247" s="54"/>
      <c r="H247" s="54"/>
      <c r="I247" s="122"/>
      <c r="J247" s="122"/>
      <c r="K247" s="54"/>
      <c r="L247" s="54"/>
      <c r="M247" s="38"/>
    </row>
  </sheetData>
  <autoFilter ref="C87:L246"/>
  <mergeCells count="7">
    <mergeCell ref="G1:H1"/>
    <mergeCell ref="M2:Z2"/>
    <mergeCell ref="E7:H7"/>
    <mergeCell ref="E22:H22"/>
    <mergeCell ref="E45:H45"/>
    <mergeCell ref="J49:J50"/>
    <mergeCell ref="E80:H80"/>
  </mergeCells>
  <hyperlinks>
    <hyperlink ref="F1:G1" location="C2" display="1) Krycí list soupisu"/>
    <hyperlink ref="G1:H1" location="C52" display="2) Rekapitulace"/>
    <hyperlink ref="J1" location="C87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ht="37.5" customHeight="1"/>
    <row r="2" spans="2:1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2" customFormat="1" ht="45" customHeight="1">
      <c r="B3" s="215"/>
      <c r="C3" s="337" t="s">
        <v>614</v>
      </c>
      <c r="D3" s="337"/>
      <c r="E3" s="337"/>
      <c r="F3" s="337"/>
      <c r="G3" s="337"/>
      <c r="H3" s="337"/>
      <c r="I3" s="337"/>
      <c r="J3" s="337"/>
      <c r="K3" s="216"/>
    </row>
    <row r="4" spans="2:11" ht="25.5" customHeight="1">
      <c r="B4" s="217"/>
      <c r="C4" s="339" t="s">
        <v>615</v>
      </c>
      <c r="D4" s="339"/>
      <c r="E4" s="339"/>
      <c r="F4" s="339"/>
      <c r="G4" s="339"/>
      <c r="H4" s="339"/>
      <c r="I4" s="339"/>
      <c r="J4" s="339"/>
      <c r="K4" s="218"/>
    </row>
    <row r="5" spans="2:1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ht="15" customHeight="1">
      <c r="B6" s="217"/>
      <c r="C6" s="335" t="s">
        <v>616</v>
      </c>
      <c r="D6" s="335"/>
      <c r="E6" s="335"/>
      <c r="F6" s="335"/>
      <c r="G6" s="335"/>
      <c r="H6" s="335"/>
      <c r="I6" s="335"/>
      <c r="J6" s="335"/>
      <c r="K6" s="218"/>
    </row>
    <row r="7" spans="2:11" ht="15" customHeight="1">
      <c r="B7" s="221"/>
      <c r="C7" s="335" t="s">
        <v>617</v>
      </c>
      <c r="D7" s="335"/>
      <c r="E7" s="335"/>
      <c r="F7" s="335"/>
      <c r="G7" s="335"/>
      <c r="H7" s="335"/>
      <c r="I7" s="335"/>
      <c r="J7" s="335"/>
      <c r="K7" s="218"/>
    </row>
    <row r="8" spans="2:1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ht="15" customHeight="1">
      <c r="B9" s="221"/>
      <c r="C9" s="335" t="s">
        <v>618</v>
      </c>
      <c r="D9" s="335"/>
      <c r="E9" s="335"/>
      <c r="F9" s="335"/>
      <c r="G9" s="335"/>
      <c r="H9" s="335"/>
      <c r="I9" s="335"/>
      <c r="J9" s="335"/>
      <c r="K9" s="218"/>
    </row>
    <row r="10" spans="2:11" ht="15" customHeight="1">
      <c r="B10" s="221"/>
      <c r="C10" s="220"/>
      <c r="D10" s="335" t="s">
        <v>619</v>
      </c>
      <c r="E10" s="335"/>
      <c r="F10" s="335"/>
      <c r="G10" s="335"/>
      <c r="H10" s="335"/>
      <c r="I10" s="335"/>
      <c r="J10" s="335"/>
      <c r="K10" s="218"/>
    </row>
    <row r="11" spans="2:11" ht="15" customHeight="1">
      <c r="B11" s="221"/>
      <c r="C11" s="222"/>
      <c r="D11" s="335" t="s">
        <v>620</v>
      </c>
      <c r="E11" s="335"/>
      <c r="F11" s="335"/>
      <c r="G11" s="335"/>
      <c r="H11" s="335"/>
      <c r="I11" s="335"/>
      <c r="J11" s="335"/>
      <c r="K11" s="218"/>
    </row>
    <row r="12" spans="2:11" ht="12.75" customHeight="1">
      <c r="B12" s="221"/>
      <c r="C12" s="222"/>
      <c r="D12" s="222"/>
      <c r="E12" s="222"/>
      <c r="F12" s="222"/>
      <c r="G12" s="222"/>
      <c r="H12" s="222"/>
      <c r="I12" s="222"/>
      <c r="J12" s="222"/>
      <c r="K12" s="218"/>
    </row>
    <row r="13" spans="2:11" ht="15" customHeight="1">
      <c r="B13" s="221"/>
      <c r="C13" s="222"/>
      <c r="D13" s="335" t="s">
        <v>621</v>
      </c>
      <c r="E13" s="335"/>
      <c r="F13" s="335"/>
      <c r="G13" s="335"/>
      <c r="H13" s="335"/>
      <c r="I13" s="335"/>
      <c r="J13" s="335"/>
      <c r="K13" s="218"/>
    </row>
    <row r="14" spans="2:11" ht="15" customHeight="1">
      <c r="B14" s="221"/>
      <c r="C14" s="222"/>
      <c r="D14" s="335" t="s">
        <v>622</v>
      </c>
      <c r="E14" s="335"/>
      <c r="F14" s="335"/>
      <c r="G14" s="335"/>
      <c r="H14" s="335"/>
      <c r="I14" s="335"/>
      <c r="J14" s="335"/>
      <c r="K14" s="218"/>
    </row>
    <row r="15" spans="2:11" ht="15" customHeight="1">
      <c r="B15" s="221"/>
      <c r="C15" s="222"/>
      <c r="D15" s="335" t="s">
        <v>623</v>
      </c>
      <c r="E15" s="335"/>
      <c r="F15" s="335"/>
      <c r="G15" s="335"/>
      <c r="H15" s="335"/>
      <c r="I15" s="335"/>
      <c r="J15" s="335"/>
      <c r="K15" s="218"/>
    </row>
    <row r="16" spans="2:11" ht="15" customHeight="1">
      <c r="B16" s="221"/>
      <c r="C16" s="222"/>
      <c r="D16" s="222"/>
      <c r="E16" s="223" t="s">
        <v>77</v>
      </c>
      <c r="F16" s="335" t="s">
        <v>624</v>
      </c>
      <c r="G16" s="335"/>
      <c r="H16" s="335"/>
      <c r="I16" s="335"/>
      <c r="J16" s="335"/>
      <c r="K16" s="218"/>
    </row>
    <row r="17" spans="2:11" ht="15" customHeight="1">
      <c r="B17" s="221"/>
      <c r="C17" s="222"/>
      <c r="D17" s="222"/>
      <c r="E17" s="223" t="s">
        <v>625</v>
      </c>
      <c r="F17" s="335" t="s">
        <v>626</v>
      </c>
      <c r="G17" s="335"/>
      <c r="H17" s="335"/>
      <c r="I17" s="335"/>
      <c r="J17" s="335"/>
      <c r="K17" s="218"/>
    </row>
    <row r="18" spans="2:11" ht="15" customHeight="1">
      <c r="B18" s="221"/>
      <c r="C18" s="222"/>
      <c r="D18" s="222"/>
      <c r="E18" s="223" t="s">
        <v>627</v>
      </c>
      <c r="F18" s="335" t="s">
        <v>628</v>
      </c>
      <c r="G18" s="335"/>
      <c r="H18" s="335"/>
      <c r="I18" s="335"/>
      <c r="J18" s="335"/>
      <c r="K18" s="218"/>
    </row>
    <row r="19" spans="2:11" ht="15" customHeight="1">
      <c r="B19" s="221"/>
      <c r="C19" s="222"/>
      <c r="D19" s="222"/>
      <c r="E19" s="223" t="s">
        <v>629</v>
      </c>
      <c r="F19" s="335" t="s">
        <v>630</v>
      </c>
      <c r="G19" s="335"/>
      <c r="H19" s="335"/>
      <c r="I19" s="335"/>
      <c r="J19" s="335"/>
      <c r="K19" s="218"/>
    </row>
    <row r="20" spans="2:11" ht="15" customHeight="1">
      <c r="B20" s="221"/>
      <c r="C20" s="222"/>
      <c r="D20" s="222"/>
      <c r="E20" s="223" t="s">
        <v>561</v>
      </c>
      <c r="F20" s="335" t="s">
        <v>562</v>
      </c>
      <c r="G20" s="335"/>
      <c r="H20" s="335"/>
      <c r="I20" s="335"/>
      <c r="J20" s="335"/>
      <c r="K20" s="218"/>
    </row>
    <row r="21" spans="2:11" ht="15" customHeight="1">
      <c r="B21" s="221"/>
      <c r="C21" s="222"/>
      <c r="D21" s="222"/>
      <c r="E21" s="223" t="s">
        <v>631</v>
      </c>
      <c r="F21" s="335" t="s">
        <v>632</v>
      </c>
      <c r="G21" s="335"/>
      <c r="H21" s="335"/>
      <c r="I21" s="335"/>
      <c r="J21" s="335"/>
      <c r="K21" s="218"/>
    </row>
    <row r="22" spans="2:11" ht="12.75" customHeight="1">
      <c r="B22" s="221"/>
      <c r="C22" s="222"/>
      <c r="D22" s="222"/>
      <c r="E22" s="222"/>
      <c r="F22" s="222"/>
      <c r="G22" s="222"/>
      <c r="H22" s="222"/>
      <c r="I22" s="222"/>
      <c r="J22" s="222"/>
      <c r="K22" s="218"/>
    </row>
    <row r="23" spans="2:11" ht="15" customHeight="1">
      <c r="B23" s="221"/>
      <c r="C23" s="335" t="s">
        <v>633</v>
      </c>
      <c r="D23" s="335"/>
      <c r="E23" s="335"/>
      <c r="F23" s="335"/>
      <c r="G23" s="335"/>
      <c r="H23" s="335"/>
      <c r="I23" s="335"/>
      <c r="J23" s="335"/>
      <c r="K23" s="218"/>
    </row>
    <row r="24" spans="2:11" ht="15" customHeight="1">
      <c r="B24" s="221"/>
      <c r="C24" s="335" t="s">
        <v>634</v>
      </c>
      <c r="D24" s="335"/>
      <c r="E24" s="335"/>
      <c r="F24" s="335"/>
      <c r="G24" s="335"/>
      <c r="H24" s="335"/>
      <c r="I24" s="335"/>
      <c r="J24" s="335"/>
      <c r="K24" s="218"/>
    </row>
    <row r="25" spans="2:11" ht="15" customHeight="1">
      <c r="B25" s="221"/>
      <c r="C25" s="220"/>
      <c r="D25" s="335" t="s">
        <v>635</v>
      </c>
      <c r="E25" s="335"/>
      <c r="F25" s="335"/>
      <c r="G25" s="335"/>
      <c r="H25" s="335"/>
      <c r="I25" s="335"/>
      <c r="J25" s="335"/>
      <c r="K25" s="218"/>
    </row>
    <row r="26" spans="2:11" ht="15" customHeight="1">
      <c r="B26" s="221"/>
      <c r="C26" s="222"/>
      <c r="D26" s="335" t="s">
        <v>636</v>
      </c>
      <c r="E26" s="335"/>
      <c r="F26" s="335"/>
      <c r="G26" s="335"/>
      <c r="H26" s="335"/>
      <c r="I26" s="335"/>
      <c r="J26" s="335"/>
      <c r="K26" s="218"/>
    </row>
    <row r="27" spans="2:11" ht="12.75" customHeight="1">
      <c r="B27" s="221"/>
      <c r="C27" s="222"/>
      <c r="D27" s="222"/>
      <c r="E27" s="222"/>
      <c r="F27" s="222"/>
      <c r="G27" s="222"/>
      <c r="H27" s="222"/>
      <c r="I27" s="222"/>
      <c r="J27" s="222"/>
      <c r="K27" s="218"/>
    </row>
    <row r="28" spans="2:11" ht="15" customHeight="1">
      <c r="B28" s="221"/>
      <c r="C28" s="222"/>
      <c r="D28" s="335" t="s">
        <v>637</v>
      </c>
      <c r="E28" s="335"/>
      <c r="F28" s="335"/>
      <c r="G28" s="335"/>
      <c r="H28" s="335"/>
      <c r="I28" s="335"/>
      <c r="J28" s="335"/>
      <c r="K28" s="218"/>
    </row>
    <row r="29" spans="2:11" ht="15" customHeight="1">
      <c r="B29" s="221"/>
      <c r="C29" s="222"/>
      <c r="D29" s="335" t="s">
        <v>638</v>
      </c>
      <c r="E29" s="335"/>
      <c r="F29" s="335"/>
      <c r="G29" s="335"/>
      <c r="H29" s="335"/>
      <c r="I29" s="335"/>
      <c r="J29" s="335"/>
      <c r="K29" s="218"/>
    </row>
    <row r="30" spans="2:11" ht="12.75" customHeight="1">
      <c r="B30" s="221"/>
      <c r="C30" s="222"/>
      <c r="D30" s="222"/>
      <c r="E30" s="222"/>
      <c r="F30" s="222"/>
      <c r="G30" s="222"/>
      <c r="H30" s="222"/>
      <c r="I30" s="222"/>
      <c r="J30" s="222"/>
      <c r="K30" s="218"/>
    </row>
    <row r="31" spans="2:11" ht="15" customHeight="1">
      <c r="B31" s="221"/>
      <c r="C31" s="222"/>
      <c r="D31" s="335" t="s">
        <v>639</v>
      </c>
      <c r="E31" s="335"/>
      <c r="F31" s="335"/>
      <c r="G31" s="335"/>
      <c r="H31" s="335"/>
      <c r="I31" s="335"/>
      <c r="J31" s="335"/>
      <c r="K31" s="218"/>
    </row>
    <row r="32" spans="2:11" ht="15" customHeight="1">
      <c r="B32" s="221"/>
      <c r="C32" s="222"/>
      <c r="D32" s="335" t="s">
        <v>640</v>
      </c>
      <c r="E32" s="335"/>
      <c r="F32" s="335"/>
      <c r="G32" s="335"/>
      <c r="H32" s="335"/>
      <c r="I32" s="335"/>
      <c r="J32" s="335"/>
      <c r="K32" s="218"/>
    </row>
    <row r="33" spans="2:11" ht="15" customHeight="1">
      <c r="B33" s="221"/>
      <c r="C33" s="222"/>
      <c r="D33" s="335" t="s">
        <v>641</v>
      </c>
      <c r="E33" s="335"/>
      <c r="F33" s="335"/>
      <c r="G33" s="335"/>
      <c r="H33" s="335"/>
      <c r="I33" s="335"/>
      <c r="J33" s="335"/>
      <c r="K33" s="218"/>
    </row>
    <row r="34" spans="2:11" ht="15" customHeight="1">
      <c r="B34" s="221"/>
      <c r="C34" s="222"/>
      <c r="D34" s="220"/>
      <c r="E34" s="224" t="s">
        <v>113</v>
      </c>
      <c r="F34" s="220"/>
      <c r="G34" s="335" t="s">
        <v>642</v>
      </c>
      <c r="H34" s="335"/>
      <c r="I34" s="335"/>
      <c r="J34" s="335"/>
      <c r="K34" s="218"/>
    </row>
    <row r="35" spans="2:11" ht="30.75" customHeight="1">
      <c r="B35" s="221"/>
      <c r="C35" s="222"/>
      <c r="D35" s="220"/>
      <c r="E35" s="224" t="s">
        <v>643</v>
      </c>
      <c r="F35" s="220"/>
      <c r="G35" s="335" t="s">
        <v>644</v>
      </c>
      <c r="H35" s="335"/>
      <c r="I35" s="335"/>
      <c r="J35" s="335"/>
      <c r="K35" s="218"/>
    </row>
    <row r="36" spans="2:11" ht="15" customHeight="1">
      <c r="B36" s="221"/>
      <c r="C36" s="222"/>
      <c r="D36" s="220"/>
      <c r="E36" s="224" t="s">
        <v>52</v>
      </c>
      <c r="F36" s="220"/>
      <c r="G36" s="335" t="s">
        <v>645</v>
      </c>
      <c r="H36" s="335"/>
      <c r="I36" s="335"/>
      <c r="J36" s="335"/>
      <c r="K36" s="218"/>
    </row>
    <row r="37" spans="2:11" ht="15" customHeight="1">
      <c r="B37" s="221"/>
      <c r="C37" s="222"/>
      <c r="D37" s="220"/>
      <c r="E37" s="224" t="s">
        <v>114</v>
      </c>
      <c r="F37" s="220"/>
      <c r="G37" s="335" t="s">
        <v>646</v>
      </c>
      <c r="H37" s="335"/>
      <c r="I37" s="335"/>
      <c r="J37" s="335"/>
      <c r="K37" s="218"/>
    </row>
    <row r="38" spans="2:11" ht="15" customHeight="1">
      <c r="B38" s="221"/>
      <c r="C38" s="222"/>
      <c r="D38" s="220"/>
      <c r="E38" s="224" t="s">
        <v>115</v>
      </c>
      <c r="F38" s="220"/>
      <c r="G38" s="335" t="s">
        <v>647</v>
      </c>
      <c r="H38" s="335"/>
      <c r="I38" s="335"/>
      <c r="J38" s="335"/>
      <c r="K38" s="218"/>
    </row>
    <row r="39" spans="2:11" ht="15" customHeight="1">
      <c r="B39" s="221"/>
      <c r="C39" s="222"/>
      <c r="D39" s="220"/>
      <c r="E39" s="224" t="s">
        <v>116</v>
      </c>
      <c r="F39" s="220"/>
      <c r="G39" s="335" t="s">
        <v>648</v>
      </c>
      <c r="H39" s="335"/>
      <c r="I39" s="335"/>
      <c r="J39" s="335"/>
      <c r="K39" s="218"/>
    </row>
    <row r="40" spans="2:11" ht="15" customHeight="1">
      <c r="B40" s="221"/>
      <c r="C40" s="222"/>
      <c r="D40" s="220"/>
      <c r="E40" s="224" t="s">
        <v>649</v>
      </c>
      <c r="F40" s="220"/>
      <c r="G40" s="335" t="s">
        <v>650</v>
      </c>
      <c r="H40" s="335"/>
      <c r="I40" s="335"/>
      <c r="J40" s="335"/>
      <c r="K40" s="218"/>
    </row>
    <row r="41" spans="2:11" ht="15" customHeight="1">
      <c r="B41" s="221"/>
      <c r="C41" s="222"/>
      <c r="D41" s="220"/>
      <c r="E41" s="224"/>
      <c r="F41" s="220"/>
      <c r="G41" s="335" t="s">
        <v>651</v>
      </c>
      <c r="H41" s="335"/>
      <c r="I41" s="335"/>
      <c r="J41" s="335"/>
      <c r="K41" s="218"/>
    </row>
    <row r="42" spans="2:11" ht="15" customHeight="1">
      <c r="B42" s="221"/>
      <c r="C42" s="222"/>
      <c r="D42" s="220"/>
      <c r="E42" s="224" t="s">
        <v>652</v>
      </c>
      <c r="F42" s="220"/>
      <c r="G42" s="335" t="s">
        <v>653</v>
      </c>
      <c r="H42" s="335"/>
      <c r="I42" s="335"/>
      <c r="J42" s="335"/>
      <c r="K42" s="218"/>
    </row>
    <row r="43" spans="2:11" ht="15" customHeight="1">
      <c r="B43" s="221"/>
      <c r="C43" s="222"/>
      <c r="D43" s="220"/>
      <c r="E43" s="224" t="s">
        <v>119</v>
      </c>
      <c r="F43" s="220"/>
      <c r="G43" s="335" t="s">
        <v>654</v>
      </c>
      <c r="H43" s="335"/>
      <c r="I43" s="335"/>
      <c r="J43" s="335"/>
      <c r="K43" s="218"/>
    </row>
    <row r="44" spans="2:11" ht="12.75" customHeight="1">
      <c r="B44" s="221"/>
      <c r="C44" s="222"/>
      <c r="D44" s="220"/>
      <c r="E44" s="220"/>
      <c r="F44" s="220"/>
      <c r="G44" s="220"/>
      <c r="H44" s="220"/>
      <c r="I44" s="220"/>
      <c r="J44" s="220"/>
      <c r="K44" s="218"/>
    </row>
    <row r="45" spans="2:11" ht="15" customHeight="1">
      <c r="B45" s="221"/>
      <c r="C45" s="222"/>
      <c r="D45" s="335" t="s">
        <v>655</v>
      </c>
      <c r="E45" s="335"/>
      <c r="F45" s="335"/>
      <c r="G45" s="335"/>
      <c r="H45" s="335"/>
      <c r="I45" s="335"/>
      <c r="J45" s="335"/>
      <c r="K45" s="218"/>
    </row>
    <row r="46" spans="2:11" ht="15" customHeight="1">
      <c r="B46" s="221"/>
      <c r="C46" s="222"/>
      <c r="D46" s="222"/>
      <c r="E46" s="335" t="s">
        <v>656</v>
      </c>
      <c r="F46" s="335"/>
      <c r="G46" s="335"/>
      <c r="H46" s="335"/>
      <c r="I46" s="335"/>
      <c r="J46" s="335"/>
      <c r="K46" s="218"/>
    </row>
    <row r="47" spans="2:11" ht="15" customHeight="1">
      <c r="B47" s="221"/>
      <c r="C47" s="222"/>
      <c r="D47" s="222"/>
      <c r="E47" s="335" t="s">
        <v>657</v>
      </c>
      <c r="F47" s="335"/>
      <c r="G47" s="335"/>
      <c r="H47" s="335"/>
      <c r="I47" s="335"/>
      <c r="J47" s="335"/>
      <c r="K47" s="218"/>
    </row>
    <row r="48" spans="2:11" ht="15" customHeight="1">
      <c r="B48" s="221"/>
      <c r="C48" s="222"/>
      <c r="D48" s="222"/>
      <c r="E48" s="335" t="s">
        <v>658</v>
      </c>
      <c r="F48" s="335"/>
      <c r="G48" s="335"/>
      <c r="H48" s="335"/>
      <c r="I48" s="335"/>
      <c r="J48" s="335"/>
      <c r="K48" s="218"/>
    </row>
    <row r="49" spans="2:11" ht="15" customHeight="1">
      <c r="B49" s="221"/>
      <c r="C49" s="222"/>
      <c r="D49" s="335" t="s">
        <v>659</v>
      </c>
      <c r="E49" s="335"/>
      <c r="F49" s="335"/>
      <c r="G49" s="335"/>
      <c r="H49" s="335"/>
      <c r="I49" s="335"/>
      <c r="J49" s="335"/>
      <c r="K49" s="218"/>
    </row>
    <row r="50" spans="2:11" ht="25.5" customHeight="1">
      <c r="B50" s="217"/>
      <c r="C50" s="339" t="s">
        <v>660</v>
      </c>
      <c r="D50" s="339"/>
      <c r="E50" s="339"/>
      <c r="F50" s="339"/>
      <c r="G50" s="339"/>
      <c r="H50" s="339"/>
      <c r="I50" s="339"/>
      <c r="J50" s="339"/>
      <c r="K50" s="218"/>
    </row>
    <row r="51" spans="2:11" ht="5.25" customHeight="1">
      <c r="B51" s="217"/>
      <c r="C51" s="219"/>
      <c r="D51" s="219"/>
      <c r="E51" s="219"/>
      <c r="F51" s="219"/>
      <c r="G51" s="219"/>
      <c r="H51" s="219"/>
      <c r="I51" s="219"/>
      <c r="J51" s="219"/>
      <c r="K51" s="218"/>
    </row>
    <row r="52" spans="2:11" ht="15" customHeight="1">
      <c r="B52" s="217"/>
      <c r="C52" s="335" t="s">
        <v>661</v>
      </c>
      <c r="D52" s="335"/>
      <c r="E52" s="335"/>
      <c r="F52" s="335"/>
      <c r="G52" s="335"/>
      <c r="H52" s="335"/>
      <c r="I52" s="335"/>
      <c r="J52" s="335"/>
      <c r="K52" s="218"/>
    </row>
    <row r="53" spans="2:11" ht="15" customHeight="1">
      <c r="B53" s="217"/>
      <c r="C53" s="335" t="s">
        <v>662</v>
      </c>
      <c r="D53" s="335"/>
      <c r="E53" s="335"/>
      <c r="F53" s="335"/>
      <c r="G53" s="335"/>
      <c r="H53" s="335"/>
      <c r="I53" s="335"/>
      <c r="J53" s="335"/>
      <c r="K53" s="218"/>
    </row>
    <row r="54" spans="2:11" ht="12.75" customHeight="1">
      <c r="B54" s="217"/>
      <c r="C54" s="220"/>
      <c r="D54" s="220"/>
      <c r="E54" s="220"/>
      <c r="F54" s="220"/>
      <c r="G54" s="220"/>
      <c r="H54" s="220"/>
      <c r="I54" s="220"/>
      <c r="J54" s="220"/>
      <c r="K54" s="218"/>
    </row>
    <row r="55" spans="2:11" ht="15" customHeight="1">
      <c r="B55" s="217"/>
      <c r="C55" s="335" t="s">
        <v>663</v>
      </c>
      <c r="D55" s="335"/>
      <c r="E55" s="335"/>
      <c r="F55" s="335"/>
      <c r="G55" s="335"/>
      <c r="H55" s="335"/>
      <c r="I55" s="335"/>
      <c r="J55" s="335"/>
      <c r="K55" s="218"/>
    </row>
    <row r="56" spans="2:11" ht="15" customHeight="1">
      <c r="B56" s="217"/>
      <c r="C56" s="222"/>
      <c r="D56" s="335" t="s">
        <v>664</v>
      </c>
      <c r="E56" s="335"/>
      <c r="F56" s="335"/>
      <c r="G56" s="335"/>
      <c r="H56" s="335"/>
      <c r="I56" s="335"/>
      <c r="J56" s="335"/>
      <c r="K56" s="218"/>
    </row>
    <row r="57" spans="2:11" ht="15" customHeight="1">
      <c r="B57" s="217"/>
      <c r="C57" s="222"/>
      <c r="D57" s="335" t="s">
        <v>665</v>
      </c>
      <c r="E57" s="335"/>
      <c r="F57" s="335"/>
      <c r="G57" s="335"/>
      <c r="H57" s="335"/>
      <c r="I57" s="335"/>
      <c r="J57" s="335"/>
      <c r="K57" s="218"/>
    </row>
    <row r="58" spans="2:11" ht="15" customHeight="1">
      <c r="B58" s="217"/>
      <c r="C58" s="222"/>
      <c r="D58" s="335" t="s">
        <v>666</v>
      </c>
      <c r="E58" s="335"/>
      <c r="F58" s="335"/>
      <c r="G58" s="335"/>
      <c r="H58" s="335"/>
      <c r="I58" s="335"/>
      <c r="J58" s="335"/>
      <c r="K58" s="218"/>
    </row>
    <row r="59" spans="2:11" ht="15" customHeight="1">
      <c r="B59" s="217"/>
      <c r="C59" s="222"/>
      <c r="D59" s="335" t="s">
        <v>667</v>
      </c>
      <c r="E59" s="335"/>
      <c r="F59" s="335"/>
      <c r="G59" s="335"/>
      <c r="H59" s="335"/>
      <c r="I59" s="335"/>
      <c r="J59" s="335"/>
      <c r="K59" s="218"/>
    </row>
    <row r="60" spans="2:11" ht="15" customHeight="1">
      <c r="B60" s="217"/>
      <c r="C60" s="222"/>
      <c r="D60" s="338" t="s">
        <v>668</v>
      </c>
      <c r="E60" s="338"/>
      <c r="F60" s="338"/>
      <c r="G60" s="338"/>
      <c r="H60" s="338"/>
      <c r="I60" s="338"/>
      <c r="J60" s="338"/>
      <c r="K60" s="218"/>
    </row>
    <row r="61" spans="2:11" ht="15" customHeight="1">
      <c r="B61" s="217"/>
      <c r="C61" s="222"/>
      <c r="D61" s="335" t="s">
        <v>669</v>
      </c>
      <c r="E61" s="335"/>
      <c r="F61" s="335"/>
      <c r="G61" s="335"/>
      <c r="H61" s="335"/>
      <c r="I61" s="335"/>
      <c r="J61" s="335"/>
      <c r="K61" s="218"/>
    </row>
    <row r="62" spans="2:11" ht="12.75" customHeight="1">
      <c r="B62" s="217"/>
      <c r="C62" s="222"/>
      <c r="D62" s="222"/>
      <c r="E62" s="225"/>
      <c r="F62" s="222"/>
      <c r="G62" s="222"/>
      <c r="H62" s="222"/>
      <c r="I62" s="222"/>
      <c r="J62" s="222"/>
      <c r="K62" s="218"/>
    </row>
    <row r="63" spans="2:11" ht="15" customHeight="1">
      <c r="B63" s="217"/>
      <c r="C63" s="222"/>
      <c r="D63" s="335" t="s">
        <v>670</v>
      </c>
      <c r="E63" s="335"/>
      <c r="F63" s="335"/>
      <c r="G63" s="335"/>
      <c r="H63" s="335"/>
      <c r="I63" s="335"/>
      <c r="J63" s="335"/>
      <c r="K63" s="218"/>
    </row>
    <row r="64" spans="2:11" ht="15" customHeight="1">
      <c r="B64" s="217"/>
      <c r="C64" s="222"/>
      <c r="D64" s="338" t="s">
        <v>671</v>
      </c>
      <c r="E64" s="338"/>
      <c r="F64" s="338"/>
      <c r="G64" s="338"/>
      <c r="H64" s="338"/>
      <c r="I64" s="338"/>
      <c r="J64" s="338"/>
      <c r="K64" s="218"/>
    </row>
    <row r="65" spans="2:11" ht="15" customHeight="1">
      <c r="B65" s="217"/>
      <c r="C65" s="222"/>
      <c r="D65" s="335" t="s">
        <v>672</v>
      </c>
      <c r="E65" s="335"/>
      <c r="F65" s="335"/>
      <c r="G65" s="335"/>
      <c r="H65" s="335"/>
      <c r="I65" s="335"/>
      <c r="J65" s="335"/>
      <c r="K65" s="218"/>
    </row>
    <row r="66" spans="2:11" ht="15" customHeight="1">
      <c r="B66" s="217"/>
      <c r="C66" s="222"/>
      <c r="D66" s="335" t="s">
        <v>673</v>
      </c>
      <c r="E66" s="335"/>
      <c r="F66" s="335"/>
      <c r="G66" s="335"/>
      <c r="H66" s="335"/>
      <c r="I66" s="335"/>
      <c r="J66" s="335"/>
      <c r="K66" s="218"/>
    </row>
    <row r="67" spans="2:11" ht="15" customHeight="1">
      <c r="B67" s="217"/>
      <c r="C67" s="222"/>
      <c r="D67" s="335" t="s">
        <v>674</v>
      </c>
      <c r="E67" s="335"/>
      <c r="F67" s="335"/>
      <c r="G67" s="335"/>
      <c r="H67" s="335"/>
      <c r="I67" s="335"/>
      <c r="J67" s="335"/>
      <c r="K67" s="218"/>
    </row>
    <row r="68" spans="2:11" ht="15" customHeight="1">
      <c r="B68" s="217"/>
      <c r="C68" s="222"/>
      <c r="D68" s="335" t="s">
        <v>675</v>
      </c>
      <c r="E68" s="335"/>
      <c r="F68" s="335"/>
      <c r="G68" s="335"/>
      <c r="H68" s="335"/>
      <c r="I68" s="335"/>
      <c r="J68" s="335"/>
      <c r="K68" s="218"/>
    </row>
    <row r="69" spans="2:11" ht="12.75" customHeight="1">
      <c r="B69" s="226"/>
      <c r="C69" s="227"/>
      <c r="D69" s="227"/>
      <c r="E69" s="227"/>
      <c r="F69" s="227"/>
      <c r="G69" s="227"/>
      <c r="H69" s="227"/>
      <c r="I69" s="227"/>
      <c r="J69" s="227"/>
      <c r="K69" s="228"/>
    </row>
    <row r="70" spans="2:11" ht="18.75" customHeight="1">
      <c r="B70" s="229"/>
      <c r="C70" s="229"/>
      <c r="D70" s="229"/>
      <c r="E70" s="229"/>
      <c r="F70" s="229"/>
      <c r="G70" s="229"/>
      <c r="H70" s="229"/>
      <c r="I70" s="229"/>
      <c r="J70" s="229"/>
      <c r="K70" s="230"/>
    </row>
    <row r="71" spans="2:11" ht="18.75" customHeight="1">
      <c r="B71" s="230"/>
      <c r="C71" s="230"/>
      <c r="D71" s="230"/>
      <c r="E71" s="230"/>
      <c r="F71" s="230"/>
      <c r="G71" s="230"/>
      <c r="H71" s="230"/>
      <c r="I71" s="230"/>
      <c r="J71" s="230"/>
      <c r="K71" s="230"/>
    </row>
    <row r="72" spans="2:11" ht="7.5" customHeight="1">
      <c r="B72" s="231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ht="45" customHeight="1">
      <c r="B73" s="234"/>
      <c r="C73" s="336" t="s">
        <v>676</v>
      </c>
      <c r="D73" s="336"/>
      <c r="E73" s="336"/>
      <c r="F73" s="336"/>
      <c r="G73" s="336"/>
      <c r="H73" s="336"/>
      <c r="I73" s="336"/>
      <c r="J73" s="336"/>
      <c r="K73" s="235"/>
    </row>
    <row r="74" spans="2:11" ht="17.25" customHeight="1">
      <c r="B74" s="234"/>
      <c r="C74" s="236" t="s">
        <v>677</v>
      </c>
      <c r="D74" s="236"/>
      <c r="E74" s="236"/>
      <c r="F74" s="236" t="s">
        <v>678</v>
      </c>
      <c r="G74" s="237"/>
      <c r="H74" s="236" t="s">
        <v>114</v>
      </c>
      <c r="I74" s="236" t="s">
        <v>56</v>
      </c>
      <c r="J74" s="236" t="s">
        <v>679</v>
      </c>
      <c r="K74" s="235"/>
    </row>
    <row r="75" spans="2:11" ht="17.25" customHeight="1">
      <c r="B75" s="234"/>
      <c r="C75" s="238" t="s">
        <v>680</v>
      </c>
      <c r="D75" s="238"/>
      <c r="E75" s="238"/>
      <c r="F75" s="239" t="s">
        <v>681</v>
      </c>
      <c r="G75" s="240"/>
      <c r="H75" s="238"/>
      <c r="I75" s="238"/>
      <c r="J75" s="238" t="s">
        <v>682</v>
      </c>
      <c r="K75" s="235"/>
    </row>
    <row r="76" spans="2:11" ht="5.25" customHeight="1">
      <c r="B76" s="234"/>
      <c r="C76" s="241"/>
      <c r="D76" s="241"/>
      <c r="E76" s="241"/>
      <c r="F76" s="241"/>
      <c r="G76" s="242"/>
      <c r="H76" s="241"/>
      <c r="I76" s="241"/>
      <c r="J76" s="241"/>
      <c r="K76" s="235"/>
    </row>
    <row r="77" spans="2:11" ht="15" customHeight="1">
      <c r="B77" s="234"/>
      <c r="C77" s="224" t="s">
        <v>52</v>
      </c>
      <c r="D77" s="241"/>
      <c r="E77" s="241"/>
      <c r="F77" s="243" t="s">
        <v>683</v>
      </c>
      <c r="G77" s="242"/>
      <c r="H77" s="224" t="s">
        <v>684</v>
      </c>
      <c r="I77" s="224" t="s">
        <v>685</v>
      </c>
      <c r="J77" s="224">
        <v>20</v>
      </c>
      <c r="K77" s="235"/>
    </row>
    <row r="78" spans="2:11" ht="15" customHeight="1">
      <c r="B78" s="234"/>
      <c r="C78" s="224" t="s">
        <v>686</v>
      </c>
      <c r="D78" s="224"/>
      <c r="E78" s="224"/>
      <c r="F78" s="243" t="s">
        <v>683</v>
      </c>
      <c r="G78" s="242"/>
      <c r="H78" s="224" t="s">
        <v>687</v>
      </c>
      <c r="I78" s="224" t="s">
        <v>685</v>
      </c>
      <c r="J78" s="224">
        <v>120</v>
      </c>
      <c r="K78" s="235"/>
    </row>
    <row r="79" spans="2:11" ht="15" customHeight="1">
      <c r="B79" s="244"/>
      <c r="C79" s="224" t="s">
        <v>688</v>
      </c>
      <c r="D79" s="224"/>
      <c r="E79" s="224"/>
      <c r="F79" s="243" t="s">
        <v>689</v>
      </c>
      <c r="G79" s="242"/>
      <c r="H79" s="224" t="s">
        <v>690</v>
      </c>
      <c r="I79" s="224" t="s">
        <v>685</v>
      </c>
      <c r="J79" s="224">
        <v>50</v>
      </c>
      <c r="K79" s="235"/>
    </row>
    <row r="80" spans="2:11" ht="15" customHeight="1">
      <c r="B80" s="244"/>
      <c r="C80" s="224" t="s">
        <v>691</v>
      </c>
      <c r="D80" s="224"/>
      <c r="E80" s="224"/>
      <c r="F80" s="243" t="s">
        <v>683</v>
      </c>
      <c r="G80" s="242"/>
      <c r="H80" s="224" t="s">
        <v>692</v>
      </c>
      <c r="I80" s="224" t="s">
        <v>693</v>
      </c>
      <c r="J80" s="224"/>
      <c r="K80" s="235"/>
    </row>
    <row r="81" spans="2:11" ht="15" customHeight="1">
      <c r="B81" s="244"/>
      <c r="C81" s="245" t="s">
        <v>694</v>
      </c>
      <c r="D81" s="245"/>
      <c r="E81" s="245"/>
      <c r="F81" s="246" t="s">
        <v>689</v>
      </c>
      <c r="G81" s="245"/>
      <c r="H81" s="245" t="s">
        <v>695</v>
      </c>
      <c r="I81" s="245" t="s">
        <v>685</v>
      </c>
      <c r="J81" s="245">
        <v>15</v>
      </c>
      <c r="K81" s="235"/>
    </row>
    <row r="82" spans="2:11" ht="15" customHeight="1">
      <c r="B82" s="244"/>
      <c r="C82" s="245" t="s">
        <v>696</v>
      </c>
      <c r="D82" s="245"/>
      <c r="E82" s="245"/>
      <c r="F82" s="246" t="s">
        <v>689</v>
      </c>
      <c r="G82" s="245"/>
      <c r="H82" s="245" t="s">
        <v>697</v>
      </c>
      <c r="I82" s="245" t="s">
        <v>685</v>
      </c>
      <c r="J82" s="245">
        <v>15</v>
      </c>
      <c r="K82" s="235"/>
    </row>
    <row r="83" spans="2:11" ht="15" customHeight="1">
      <c r="B83" s="244"/>
      <c r="C83" s="245" t="s">
        <v>698</v>
      </c>
      <c r="D83" s="245"/>
      <c r="E83" s="245"/>
      <c r="F83" s="246" t="s">
        <v>689</v>
      </c>
      <c r="G83" s="245"/>
      <c r="H83" s="245" t="s">
        <v>699</v>
      </c>
      <c r="I83" s="245" t="s">
        <v>685</v>
      </c>
      <c r="J83" s="245">
        <v>20</v>
      </c>
      <c r="K83" s="235"/>
    </row>
    <row r="84" spans="2:11" ht="15" customHeight="1">
      <c r="B84" s="244"/>
      <c r="C84" s="245" t="s">
        <v>700</v>
      </c>
      <c r="D84" s="245"/>
      <c r="E84" s="245"/>
      <c r="F84" s="246" t="s">
        <v>689</v>
      </c>
      <c r="G84" s="245"/>
      <c r="H84" s="245" t="s">
        <v>701</v>
      </c>
      <c r="I84" s="245" t="s">
        <v>685</v>
      </c>
      <c r="J84" s="245">
        <v>20</v>
      </c>
      <c r="K84" s="235"/>
    </row>
    <row r="85" spans="2:11" ht="15" customHeight="1">
      <c r="B85" s="244"/>
      <c r="C85" s="224" t="s">
        <v>702</v>
      </c>
      <c r="D85" s="224"/>
      <c r="E85" s="224"/>
      <c r="F85" s="243" t="s">
        <v>689</v>
      </c>
      <c r="G85" s="242"/>
      <c r="H85" s="224" t="s">
        <v>703</v>
      </c>
      <c r="I85" s="224" t="s">
        <v>685</v>
      </c>
      <c r="J85" s="224">
        <v>50</v>
      </c>
      <c r="K85" s="235"/>
    </row>
    <row r="86" spans="2:11" ht="15" customHeight="1">
      <c r="B86" s="244"/>
      <c r="C86" s="224" t="s">
        <v>704</v>
      </c>
      <c r="D86" s="224"/>
      <c r="E86" s="224"/>
      <c r="F86" s="243" t="s">
        <v>689</v>
      </c>
      <c r="G86" s="242"/>
      <c r="H86" s="224" t="s">
        <v>705</v>
      </c>
      <c r="I86" s="224" t="s">
        <v>685</v>
      </c>
      <c r="J86" s="224">
        <v>20</v>
      </c>
      <c r="K86" s="235"/>
    </row>
    <row r="87" spans="2:11" ht="15" customHeight="1">
      <c r="B87" s="244"/>
      <c r="C87" s="224" t="s">
        <v>706</v>
      </c>
      <c r="D87" s="224"/>
      <c r="E87" s="224"/>
      <c r="F87" s="243" t="s">
        <v>689</v>
      </c>
      <c r="G87" s="242"/>
      <c r="H87" s="224" t="s">
        <v>707</v>
      </c>
      <c r="I87" s="224" t="s">
        <v>685</v>
      </c>
      <c r="J87" s="224">
        <v>20</v>
      </c>
      <c r="K87" s="235"/>
    </row>
    <row r="88" spans="2:11" ht="15" customHeight="1">
      <c r="B88" s="244"/>
      <c r="C88" s="224" t="s">
        <v>708</v>
      </c>
      <c r="D88" s="224"/>
      <c r="E88" s="224"/>
      <c r="F88" s="243" t="s">
        <v>689</v>
      </c>
      <c r="G88" s="242"/>
      <c r="H88" s="224" t="s">
        <v>709</v>
      </c>
      <c r="I88" s="224" t="s">
        <v>685</v>
      </c>
      <c r="J88" s="224">
        <v>50</v>
      </c>
      <c r="K88" s="235"/>
    </row>
    <row r="89" spans="2:11" ht="15" customHeight="1">
      <c r="B89" s="244"/>
      <c r="C89" s="224" t="s">
        <v>710</v>
      </c>
      <c r="D89" s="224"/>
      <c r="E89" s="224"/>
      <c r="F89" s="243" t="s">
        <v>689</v>
      </c>
      <c r="G89" s="242"/>
      <c r="H89" s="224" t="s">
        <v>710</v>
      </c>
      <c r="I89" s="224" t="s">
        <v>685</v>
      </c>
      <c r="J89" s="224">
        <v>50</v>
      </c>
      <c r="K89" s="235"/>
    </row>
    <row r="90" spans="2:11" ht="15" customHeight="1">
      <c r="B90" s="244"/>
      <c r="C90" s="224" t="s">
        <v>120</v>
      </c>
      <c r="D90" s="224"/>
      <c r="E90" s="224"/>
      <c r="F90" s="243" t="s">
        <v>689</v>
      </c>
      <c r="G90" s="242"/>
      <c r="H90" s="224" t="s">
        <v>711</v>
      </c>
      <c r="I90" s="224" t="s">
        <v>685</v>
      </c>
      <c r="J90" s="224">
        <v>255</v>
      </c>
      <c r="K90" s="235"/>
    </row>
    <row r="91" spans="2:11" ht="15" customHeight="1">
      <c r="B91" s="244"/>
      <c r="C91" s="224" t="s">
        <v>712</v>
      </c>
      <c r="D91" s="224"/>
      <c r="E91" s="224"/>
      <c r="F91" s="243" t="s">
        <v>683</v>
      </c>
      <c r="G91" s="242"/>
      <c r="H91" s="224" t="s">
        <v>713</v>
      </c>
      <c r="I91" s="224" t="s">
        <v>714</v>
      </c>
      <c r="J91" s="224"/>
      <c r="K91" s="235"/>
    </row>
    <row r="92" spans="2:11" ht="15" customHeight="1">
      <c r="B92" s="244"/>
      <c r="C92" s="224" t="s">
        <v>715</v>
      </c>
      <c r="D92" s="224"/>
      <c r="E92" s="224"/>
      <c r="F92" s="243" t="s">
        <v>683</v>
      </c>
      <c r="G92" s="242"/>
      <c r="H92" s="224" t="s">
        <v>716</v>
      </c>
      <c r="I92" s="224" t="s">
        <v>717</v>
      </c>
      <c r="J92" s="224"/>
      <c r="K92" s="235"/>
    </row>
    <row r="93" spans="2:11" ht="15" customHeight="1">
      <c r="B93" s="244"/>
      <c r="C93" s="224" t="s">
        <v>718</v>
      </c>
      <c r="D93" s="224"/>
      <c r="E93" s="224"/>
      <c r="F93" s="243" t="s">
        <v>683</v>
      </c>
      <c r="G93" s="242"/>
      <c r="H93" s="224" t="s">
        <v>718</v>
      </c>
      <c r="I93" s="224" t="s">
        <v>717</v>
      </c>
      <c r="J93" s="224"/>
      <c r="K93" s="235"/>
    </row>
    <row r="94" spans="2:11" ht="15" customHeight="1">
      <c r="B94" s="244"/>
      <c r="C94" s="224" t="s">
        <v>37</v>
      </c>
      <c r="D94" s="224"/>
      <c r="E94" s="224"/>
      <c r="F94" s="243" t="s">
        <v>683</v>
      </c>
      <c r="G94" s="242"/>
      <c r="H94" s="224" t="s">
        <v>719</v>
      </c>
      <c r="I94" s="224" t="s">
        <v>717</v>
      </c>
      <c r="J94" s="224"/>
      <c r="K94" s="235"/>
    </row>
    <row r="95" spans="2:11" ht="15" customHeight="1">
      <c r="B95" s="244"/>
      <c r="C95" s="224" t="s">
        <v>47</v>
      </c>
      <c r="D95" s="224"/>
      <c r="E95" s="224"/>
      <c r="F95" s="243" t="s">
        <v>683</v>
      </c>
      <c r="G95" s="242"/>
      <c r="H95" s="224" t="s">
        <v>720</v>
      </c>
      <c r="I95" s="224" t="s">
        <v>717</v>
      </c>
      <c r="J95" s="224"/>
      <c r="K95" s="235"/>
    </row>
    <row r="96" spans="2:11" ht="15" customHeight="1">
      <c r="B96" s="247"/>
      <c r="C96" s="248"/>
      <c r="D96" s="248"/>
      <c r="E96" s="248"/>
      <c r="F96" s="248"/>
      <c r="G96" s="248"/>
      <c r="H96" s="248"/>
      <c r="I96" s="248"/>
      <c r="J96" s="248"/>
      <c r="K96" s="249"/>
    </row>
    <row r="97" spans="2:11" ht="18.75" customHeight="1">
      <c r="B97" s="250"/>
      <c r="C97" s="251"/>
      <c r="D97" s="251"/>
      <c r="E97" s="251"/>
      <c r="F97" s="251"/>
      <c r="G97" s="251"/>
      <c r="H97" s="251"/>
      <c r="I97" s="251"/>
      <c r="J97" s="251"/>
      <c r="K97" s="250"/>
    </row>
    <row r="98" spans="2:11" ht="18.75" customHeight="1">
      <c r="B98" s="230"/>
      <c r="C98" s="230"/>
      <c r="D98" s="230"/>
      <c r="E98" s="230"/>
      <c r="F98" s="230"/>
      <c r="G98" s="230"/>
      <c r="H98" s="230"/>
      <c r="I98" s="230"/>
      <c r="J98" s="230"/>
      <c r="K98" s="230"/>
    </row>
    <row r="99" spans="2:11" ht="7.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3"/>
    </row>
    <row r="100" spans="2:11" ht="45" customHeight="1">
      <c r="B100" s="234"/>
      <c r="C100" s="336" t="s">
        <v>721</v>
      </c>
      <c r="D100" s="336"/>
      <c r="E100" s="336"/>
      <c r="F100" s="336"/>
      <c r="G100" s="336"/>
      <c r="H100" s="336"/>
      <c r="I100" s="336"/>
      <c r="J100" s="336"/>
      <c r="K100" s="235"/>
    </row>
    <row r="101" spans="2:11" ht="17.25" customHeight="1">
      <c r="B101" s="234"/>
      <c r="C101" s="236" t="s">
        <v>677</v>
      </c>
      <c r="D101" s="236"/>
      <c r="E101" s="236"/>
      <c r="F101" s="236" t="s">
        <v>678</v>
      </c>
      <c r="G101" s="237"/>
      <c r="H101" s="236" t="s">
        <v>114</v>
      </c>
      <c r="I101" s="236" t="s">
        <v>56</v>
      </c>
      <c r="J101" s="236" t="s">
        <v>679</v>
      </c>
      <c r="K101" s="235"/>
    </row>
    <row r="102" spans="2:11" ht="17.25" customHeight="1">
      <c r="B102" s="234"/>
      <c r="C102" s="238" t="s">
        <v>680</v>
      </c>
      <c r="D102" s="238"/>
      <c r="E102" s="238"/>
      <c r="F102" s="239" t="s">
        <v>681</v>
      </c>
      <c r="G102" s="240"/>
      <c r="H102" s="238"/>
      <c r="I102" s="238"/>
      <c r="J102" s="238" t="s">
        <v>682</v>
      </c>
      <c r="K102" s="235"/>
    </row>
    <row r="103" spans="2:11" ht="5.25" customHeight="1">
      <c r="B103" s="234"/>
      <c r="C103" s="236"/>
      <c r="D103" s="236"/>
      <c r="E103" s="236"/>
      <c r="F103" s="236"/>
      <c r="G103" s="252"/>
      <c r="H103" s="236"/>
      <c r="I103" s="236"/>
      <c r="J103" s="236"/>
      <c r="K103" s="235"/>
    </row>
    <row r="104" spans="2:11" ht="15" customHeight="1">
      <c r="B104" s="234"/>
      <c r="C104" s="224" t="s">
        <v>52</v>
      </c>
      <c r="D104" s="241"/>
      <c r="E104" s="241"/>
      <c r="F104" s="243" t="s">
        <v>683</v>
      </c>
      <c r="G104" s="252"/>
      <c r="H104" s="224" t="s">
        <v>722</v>
      </c>
      <c r="I104" s="224" t="s">
        <v>685</v>
      </c>
      <c r="J104" s="224">
        <v>20</v>
      </c>
      <c r="K104" s="235"/>
    </row>
    <row r="105" spans="2:11" ht="15" customHeight="1">
      <c r="B105" s="234"/>
      <c r="C105" s="224" t="s">
        <v>686</v>
      </c>
      <c r="D105" s="224"/>
      <c r="E105" s="224"/>
      <c r="F105" s="243" t="s">
        <v>683</v>
      </c>
      <c r="G105" s="224"/>
      <c r="H105" s="224" t="s">
        <v>722</v>
      </c>
      <c r="I105" s="224" t="s">
        <v>685</v>
      </c>
      <c r="J105" s="224">
        <v>120</v>
      </c>
      <c r="K105" s="235"/>
    </row>
    <row r="106" spans="2:11" ht="15" customHeight="1">
      <c r="B106" s="244"/>
      <c r="C106" s="224" t="s">
        <v>688</v>
      </c>
      <c r="D106" s="224"/>
      <c r="E106" s="224"/>
      <c r="F106" s="243" t="s">
        <v>689</v>
      </c>
      <c r="G106" s="224"/>
      <c r="H106" s="224" t="s">
        <v>722</v>
      </c>
      <c r="I106" s="224" t="s">
        <v>685</v>
      </c>
      <c r="J106" s="224">
        <v>50</v>
      </c>
      <c r="K106" s="235"/>
    </row>
    <row r="107" spans="2:11" ht="15" customHeight="1">
      <c r="B107" s="244"/>
      <c r="C107" s="224" t="s">
        <v>691</v>
      </c>
      <c r="D107" s="224"/>
      <c r="E107" s="224"/>
      <c r="F107" s="243" t="s">
        <v>683</v>
      </c>
      <c r="G107" s="224"/>
      <c r="H107" s="224" t="s">
        <v>722</v>
      </c>
      <c r="I107" s="224" t="s">
        <v>693</v>
      </c>
      <c r="J107" s="224"/>
      <c r="K107" s="235"/>
    </row>
    <row r="108" spans="2:11" ht="15" customHeight="1">
      <c r="B108" s="244"/>
      <c r="C108" s="224" t="s">
        <v>702</v>
      </c>
      <c r="D108" s="224"/>
      <c r="E108" s="224"/>
      <c r="F108" s="243" t="s">
        <v>689</v>
      </c>
      <c r="G108" s="224"/>
      <c r="H108" s="224" t="s">
        <v>722</v>
      </c>
      <c r="I108" s="224" t="s">
        <v>685</v>
      </c>
      <c r="J108" s="224">
        <v>50</v>
      </c>
      <c r="K108" s="235"/>
    </row>
    <row r="109" spans="2:11" ht="15" customHeight="1">
      <c r="B109" s="244"/>
      <c r="C109" s="224" t="s">
        <v>710</v>
      </c>
      <c r="D109" s="224"/>
      <c r="E109" s="224"/>
      <c r="F109" s="243" t="s">
        <v>689</v>
      </c>
      <c r="G109" s="224"/>
      <c r="H109" s="224" t="s">
        <v>722</v>
      </c>
      <c r="I109" s="224" t="s">
        <v>685</v>
      </c>
      <c r="J109" s="224">
        <v>50</v>
      </c>
      <c r="K109" s="235"/>
    </row>
    <row r="110" spans="2:11" ht="15" customHeight="1">
      <c r="B110" s="244"/>
      <c r="C110" s="224" t="s">
        <v>708</v>
      </c>
      <c r="D110" s="224"/>
      <c r="E110" s="224"/>
      <c r="F110" s="243" t="s">
        <v>689</v>
      </c>
      <c r="G110" s="224"/>
      <c r="H110" s="224" t="s">
        <v>722</v>
      </c>
      <c r="I110" s="224" t="s">
        <v>685</v>
      </c>
      <c r="J110" s="224">
        <v>50</v>
      </c>
      <c r="K110" s="235"/>
    </row>
    <row r="111" spans="2:11" ht="15" customHeight="1">
      <c r="B111" s="244"/>
      <c r="C111" s="224" t="s">
        <v>52</v>
      </c>
      <c r="D111" s="224"/>
      <c r="E111" s="224"/>
      <c r="F111" s="243" t="s">
        <v>683</v>
      </c>
      <c r="G111" s="224"/>
      <c r="H111" s="224" t="s">
        <v>723</v>
      </c>
      <c r="I111" s="224" t="s">
        <v>685</v>
      </c>
      <c r="J111" s="224">
        <v>20</v>
      </c>
      <c r="K111" s="235"/>
    </row>
    <row r="112" spans="2:11" ht="15" customHeight="1">
      <c r="B112" s="244"/>
      <c r="C112" s="224" t="s">
        <v>724</v>
      </c>
      <c r="D112" s="224"/>
      <c r="E112" s="224"/>
      <c r="F112" s="243" t="s">
        <v>683</v>
      </c>
      <c r="G112" s="224"/>
      <c r="H112" s="224" t="s">
        <v>725</v>
      </c>
      <c r="I112" s="224" t="s">
        <v>685</v>
      </c>
      <c r="J112" s="224">
        <v>120</v>
      </c>
      <c r="K112" s="235"/>
    </row>
    <row r="113" spans="2:11" ht="15" customHeight="1">
      <c r="B113" s="244"/>
      <c r="C113" s="224" t="s">
        <v>37</v>
      </c>
      <c r="D113" s="224"/>
      <c r="E113" s="224"/>
      <c r="F113" s="243" t="s">
        <v>683</v>
      </c>
      <c r="G113" s="224"/>
      <c r="H113" s="224" t="s">
        <v>726</v>
      </c>
      <c r="I113" s="224" t="s">
        <v>717</v>
      </c>
      <c r="J113" s="224"/>
      <c r="K113" s="235"/>
    </row>
    <row r="114" spans="2:11" ht="15" customHeight="1">
      <c r="B114" s="244"/>
      <c r="C114" s="224" t="s">
        <v>47</v>
      </c>
      <c r="D114" s="224"/>
      <c r="E114" s="224"/>
      <c r="F114" s="243" t="s">
        <v>683</v>
      </c>
      <c r="G114" s="224"/>
      <c r="H114" s="224" t="s">
        <v>727</v>
      </c>
      <c r="I114" s="224" t="s">
        <v>717</v>
      </c>
      <c r="J114" s="224"/>
      <c r="K114" s="235"/>
    </row>
    <row r="115" spans="2:11" ht="15" customHeight="1">
      <c r="B115" s="244"/>
      <c r="C115" s="224" t="s">
        <v>56</v>
      </c>
      <c r="D115" s="224"/>
      <c r="E115" s="224"/>
      <c r="F115" s="243" t="s">
        <v>683</v>
      </c>
      <c r="G115" s="224"/>
      <c r="H115" s="224" t="s">
        <v>728</v>
      </c>
      <c r="I115" s="224" t="s">
        <v>729</v>
      </c>
      <c r="J115" s="224"/>
      <c r="K115" s="235"/>
    </row>
    <row r="116" spans="2:11" ht="15" customHeight="1">
      <c r="B116" s="247"/>
      <c r="C116" s="253"/>
      <c r="D116" s="253"/>
      <c r="E116" s="253"/>
      <c r="F116" s="253"/>
      <c r="G116" s="253"/>
      <c r="H116" s="253"/>
      <c r="I116" s="253"/>
      <c r="J116" s="253"/>
      <c r="K116" s="249"/>
    </row>
    <row r="117" spans="2:11" ht="18.75" customHeight="1">
      <c r="B117" s="254"/>
      <c r="C117" s="220"/>
      <c r="D117" s="220"/>
      <c r="E117" s="220"/>
      <c r="F117" s="255"/>
      <c r="G117" s="220"/>
      <c r="H117" s="220"/>
      <c r="I117" s="220"/>
      <c r="J117" s="220"/>
      <c r="K117" s="254"/>
    </row>
    <row r="118" spans="2:11" ht="18.75" customHeight="1"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</row>
    <row r="119" spans="2:11" ht="7.5" customHeight="1">
      <c r="B119" s="256"/>
      <c r="C119" s="257"/>
      <c r="D119" s="257"/>
      <c r="E119" s="257"/>
      <c r="F119" s="257"/>
      <c r="G119" s="257"/>
      <c r="H119" s="257"/>
      <c r="I119" s="257"/>
      <c r="J119" s="257"/>
      <c r="K119" s="258"/>
    </row>
    <row r="120" spans="2:11" ht="45" customHeight="1">
      <c r="B120" s="259"/>
      <c r="C120" s="337" t="s">
        <v>730</v>
      </c>
      <c r="D120" s="337"/>
      <c r="E120" s="337"/>
      <c r="F120" s="337"/>
      <c r="G120" s="337"/>
      <c r="H120" s="337"/>
      <c r="I120" s="337"/>
      <c r="J120" s="337"/>
      <c r="K120" s="260"/>
    </row>
    <row r="121" spans="2:11" ht="17.25" customHeight="1">
      <c r="B121" s="261"/>
      <c r="C121" s="236" t="s">
        <v>677</v>
      </c>
      <c r="D121" s="236"/>
      <c r="E121" s="236"/>
      <c r="F121" s="236" t="s">
        <v>678</v>
      </c>
      <c r="G121" s="237"/>
      <c r="H121" s="236" t="s">
        <v>114</v>
      </c>
      <c r="I121" s="236" t="s">
        <v>56</v>
      </c>
      <c r="J121" s="236" t="s">
        <v>679</v>
      </c>
      <c r="K121" s="262"/>
    </row>
    <row r="122" spans="2:11" ht="17.25" customHeight="1">
      <c r="B122" s="261"/>
      <c r="C122" s="238" t="s">
        <v>680</v>
      </c>
      <c r="D122" s="238"/>
      <c r="E122" s="238"/>
      <c r="F122" s="239" t="s">
        <v>681</v>
      </c>
      <c r="G122" s="240"/>
      <c r="H122" s="238"/>
      <c r="I122" s="238"/>
      <c r="J122" s="238" t="s">
        <v>682</v>
      </c>
      <c r="K122" s="262"/>
    </row>
    <row r="123" spans="2:11" ht="5.25" customHeight="1">
      <c r="B123" s="263"/>
      <c r="C123" s="241"/>
      <c r="D123" s="241"/>
      <c r="E123" s="241"/>
      <c r="F123" s="241"/>
      <c r="G123" s="224"/>
      <c r="H123" s="241"/>
      <c r="I123" s="241"/>
      <c r="J123" s="241"/>
      <c r="K123" s="264"/>
    </row>
    <row r="124" spans="2:11" ht="15" customHeight="1">
      <c r="B124" s="263"/>
      <c r="C124" s="224" t="s">
        <v>686</v>
      </c>
      <c r="D124" s="241"/>
      <c r="E124" s="241"/>
      <c r="F124" s="243" t="s">
        <v>683</v>
      </c>
      <c r="G124" s="224"/>
      <c r="H124" s="224" t="s">
        <v>722</v>
      </c>
      <c r="I124" s="224" t="s">
        <v>685</v>
      </c>
      <c r="J124" s="224">
        <v>120</v>
      </c>
      <c r="K124" s="265"/>
    </row>
    <row r="125" spans="2:11" ht="15" customHeight="1">
      <c r="B125" s="263"/>
      <c r="C125" s="224" t="s">
        <v>731</v>
      </c>
      <c r="D125" s="224"/>
      <c r="E125" s="224"/>
      <c r="F125" s="243" t="s">
        <v>683</v>
      </c>
      <c r="G125" s="224"/>
      <c r="H125" s="224" t="s">
        <v>732</v>
      </c>
      <c r="I125" s="224" t="s">
        <v>685</v>
      </c>
      <c r="J125" s="224" t="s">
        <v>733</v>
      </c>
      <c r="K125" s="265"/>
    </row>
    <row r="126" spans="2:11" ht="15" customHeight="1">
      <c r="B126" s="263"/>
      <c r="C126" s="224" t="s">
        <v>631</v>
      </c>
      <c r="D126" s="224"/>
      <c r="E126" s="224"/>
      <c r="F126" s="243" t="s">
        <v>683</v>
      </c>
      <c r="G126" s="224"/>
      <c r="H126" s="224" t="s">
        <v>734</v>
      </c>
      <c r="I126" s="224" t="s">
        <v>685</v>
      </c>
      <c r="J126" s="224" t="s">
        <v>733</v>
      </c>
      <c r="K126" s="265"/>
    </row>
    <row r="127" spans="2:11" ht="15" customHeight="1">
      <c r="B127" s="263"/>
      <c r="C127" s="224" t="s">
        <v>694</v>
      </c>
      <c r="D127" s="224"/>
      <c r="E127" s="224"/>
      <c r="F127" s="243" t="s">
        <v>689</v>
      </c>
      <c r="G127" s="224"/>
      <c r="H127" s="224" t="s">
        <v>695</v>
      </c>
      <c r="I127" s="224" t="s">
        <v>685</v>
      </c>
      <c r="J127" s="224">
        <v>15</v>
      </c>
      <c r="K127" s="265"/>
    </row>
    <row r="128" spans="2:11" ht="15" customHeight="1">
      <c r="B128" s="263"/>
      <c r="C128" s="245" t="s">
        <v>696</v>
      </c>
      <c r="D128" s="245"/>
      <c r="E128" s="245"/>
      <c r="F128" s="246" t="s">
        <v>689</v>
      </c>
      <c r="G128" s="245"/>
      <c r="H128" s="245" t="s">
        <v>697</v>
      </c>
      <c r="I128" s="245" t="s">
        <v>685</v>
      </c>
      <c r="J128" s="245">
        <v>15</v>
      </c>
      <c r="K128" s="265"/>
    </row>
    <row r="129" spans="2:11" ht="15" customHeight="1">
      <c r="B129" s="263"/>
      <c r="C129" s="245" t="s">
        <v>698</v>
      </c>
      <c r="D129" s="245"/>
      <c r="E129" s="245"/>
      <c r="F129" s="246" t="s">
        <v>689</v>
      </c>
      <c r="G129" s="245"/>
      <c r="H129" s="245" t="s">
        <v>699</v>
      </c>
      <c r="I129" s="245" t="s">
        <v>685</v>
      </c>
      <c r="J129" s="245">
        <v>20</v>
      </c>
      <c r="K129" s="265"/>
    </row>
    <row r="130" spans="2:11" ht="15" customHeight="1">
      <c r="B130" s="263"/>
      <c r="C130" s="245" t="s">
        <v>700</v>
      </c>
      <c r="D130" s="245"/>
      <c r="E130" s="245"/>
      <c r="F130" s="246" t="s">
        <v>689</v>
      </c>
      <c r="G130" s="245"/>
      <c r="H130" s="245" t="s">
        <v>701</v>
      </c>
      <c r="I130" s="245" t="s">
        <v>685</v>
      </c>
      <c r="J130" s="245">
        <v>20</v>
      </c>
      <c r="K130" s="265"/>
    </row>
    <row r="131" spans="2:11" ht="15" customHeight="1">
      <c r="B131" s="263"/>
      <c r="C131" s="224" t="s">
        <v>688</v>
      </c>
      <c r="D131" s="224"/>
      <c r="E131" s="224"/>
      <c r="F131" s="243" t="s">
        <v>689</v>
      </c>
      <c r="G131" s="224"/>
      <c r="H131" s="224" t="s">
        <v>722</v>
      </c>
      <c r="I131" s="224" t="s">
        <v>685</v>
      </c>
      <c r="J131" s="224">
        <v>50</v>
      </c>
      <c r="K131" s="265"/>
    </row>
    <row r="132" spans="2:11" ht="15" customHeight="1">
      <c r="B132" s="263"/>
      <c r="C132" s="224" t="s">
        <v>702</v>
      </c>
      <c r="D132" s="224"/>
      <c r="E132" s="224"/>
      <c r="F132" s="243" t="s">
        <v>689</v>
      </c>
      <c r="G132" s="224"/>
      <c r="H132" s="224" t="s">
        <v>722</v>
      </c>
      <c r="I132" s="224" t="s">
        <v>685</v>
      </c>
      <c r="J132" s="224">
        <v>50</v>
      </c>
      <c r="K132" s="265"/>
    </row>
    <row r="133" spans="2:11" ht="15" customHeight="1">
      <c r="B133" s="263"/>
      <c r="C133" s="224" t="s">
        <v>708</v>
      </c>
      <c r="D133" s="224"/>
      <c r="E133" s="224"/>
      <c r="F133" s="243" t="s">
        <v>689</v>
      </c>
      <c r="G133" s="224"/>
      <c r="H133" s="224" t="s">
        <v>722</v>
      </c>
      <c r="I133" s="224" t="s">
        <v>685</v>
      </c>
      <c r="J133" s="224">
        <v>50</v>
      </c>
      <c r="K133" s="265"/>
    </row>
    <row r="134" spans="2:11" ht="15" customHeight="1">
      <c r="B134" s="263"/>
      <c r="C134" s="224" t="s">
        <v>710</v>
      </c>
      <c r="D134" s="224"/>
      <c r="E134" s="224"/>
      <c r="F134" s="243" t="s">
        <v>689</v>
      </c>
      <c r="G134" s="224"/>
      <c r="H134" s="224" t="s">
        <v>722</v>
      </c>
      <c r="I134" s="224" t="s">
        <v>685</v>
      </c>
      <c r="J134" s="224">
        <v>50</v>
      </c>
      <c r="K134" s="265"/>
    </row>
    <row r="135" spans="2:11" ht="15" customHeight="1">
      <c r="B135" s="263"/>
      <c r="C135" s="224" t="s">
        <v>120</v>
      </c>
      <c r="D135" s="224"/>
      <c r="E135" s="224"/>
      <c r="F135" s="243" t="s">
        <v>689</v>
      </c>
      <c r="G135" s="224"/>
      <c r="H135" s="224" t="s">
        <v>735</v>
      </c>
      <c r="I135" s="224" t="s">
        <v>685</v>
      </c>
      <c r="J135" s="224">
        <v>255</v>
      </c>
      <c r="K135" s="265"/>
    </row>
    <row r="136" spans="2:11" ht="15" customHeight="1">
      <c r="B136" s="263"/>
      <c r="C136" s="224" t="s">
        <v>712</v>
      </c>
      <c r="D136" s="224"/>
      <c r="E136" s="224"/>
      <c r="F136" s="243" t="s">
        <v>683</v>
      </c>
      <c r="G136" s="224"/>
      <c r="H136" s="224" t="s">
        <v>736</v>
      </c>
      <c r="I136" s="224" t="s">
        <v>714</v>
      </c>
      <c r="J136" s="224"/>
      <c r="K136" s="265"/>
    </row>
    <row r="137" spans="2:11" ht="15" customHeight="1">
      <c r="B137" s="263"/>
      <c r="C137" s="224" t="s">
        <v>715</v>
      </c>
      <c r="D137" s="224"/>
      <c r="E137" s="224"/>
      <c r="F137" s="243" t="s">
        <v>683</v>
      </c>
      <c r="G137" s="224"/>
      <c r="H137" s="224" t="s">
        <v>737</v>
      </c>
      <c r="I137" s="224" t="s">
        <v>717</v>
      </c>
      <c r="J137" s="224"/>
      <c r="K137" s="265"/>
    </row>
    <row r="138" spans="2:11" ht="15" customHeight="1">
      <c r="B138" s="263"/>
      <c r="C138" s="224" t="s">
        <v>718</v>
      </c>
      <c r="D138" s="224"/>
      <c r="E138" s="224"/>
      <c r="F138" s="243" t="s">
        <v>683</v>
      </c>
      <c r="G138" s="224"/>
      <c r="H138" s="224" t="s">
        <v>718</v>
      </c>
      <c r="I138" s="224" t="s">
        <v>717</v>
      </c>
      <c r="J138" s="224"/>
      <c r="K138" s="265"/>
    </row>
    <row r="139" spans="2:11" ht="15" customHeight="1">
      <c r="B139" s="263"/>
      <c r="C139" s="224" t="s">
        <v>37</v>
      </c>
      <c r="D139" s="224"/>
      <c r="E139" s="224"/>
      <c r="F139" s="243" t="s">
        <v>683</v>
      </c>
      <c r="G139" s="224"/>
      <c r="H139" s="224" t="s">
        <v>738</v>
      </c>
      <c r="I139" s="224" t="s">
        <v>717</v>
      </c>
      <c r="J139" s="224"/>
      <c r="K139" s="265"/>
    </row>
    <row r="140" spans="2:11" ht="15" customHeight="1">
      <c r="B140" s="263"/>
      <c r="C140" s="224" t="s">
        <v>739</v>
      </c>
      <c r="D140" s="224"/>
      <c r="E140" s="224"/>
      <c r="F140" s="243" t="s">
        <v>683</v>
      </c>
      <c r="G140" s="224"/>
      <c r="H140" s="224" t="s">
        <v>740</v>
      </c>
      <c r="I140" s="224" t="s">
        <v>717</v>
      </c>
      <c r="J140" s="224"/>
      <c r="K140" s="265"/>
    </row>
    <row r="141" spans="2:11" ht="15" customHeight="1">
      <c r="B141" s="266"/>
      <c r="C141" s="267"/>
      <c r="D141" s="267"/>
      <c r="E141" s="267"/>
      <c r="F141" s="267"/>
      <c r="G141" s="267"/>
      <c r="H141" s="267"/>
      <c r="I141" s="267"/>
      <c r="J141" s="267"/>
      <c r="K141" s="268"/>
    </row>
    <row r="142" spans="2:11" ht="18.75" customHeight="1">
      <c r="B142" s="220"/>
      <c r="C142" s="220"/>
      <c r="D142" s="220"/>
      <c r="E142" s="220"/>
      <c r="F142" s="255"/>
      <c r="G142" s="220"/>
      <c r="H142" s="220"/>
      <c r="I142" s="220"/>
      <c r="J142" s="220"/>
      <c r="K142" s="220"/>
    </row>
    <row r="143" spans="2:11" ht="18.75" customHeight="1"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</row>
    <row r="144" spans="2:11" ht="7.5" customHeight="1">
      <c r="B144" s="231"/>
      <c r="C144" s="232"/>
      <c r="D144" s="232"/>
      <c r="E144" s="232"/>
      <c r="F144" s="232"/>
      <c r="G144" s="232"/>
      <c r="H144" s="232"/>
      <c r="I144" s="232"/>
      <c r="J144" s="232"/>
      <c r="K144" s="233"/>
    </row>
    <row r="145" spans="2:11" ht="45" customHeight="1">
      <c r="B145" s="234"/>
      <c r="C145" s="336" t="s">
        <v>741</v>
      </c>
      <c r="D145" s="336"/>
      <c r="E145" s="336"/>
      <c r="F145" s="336"/>
      <c r="G145" s="336"/>
      <c r="H145" s="336"/>
      <c r="I145" s="336"/>
      <c r="J145" s="336"/>
      <c r="K145" s="235"/>
    </row>
    <row r="146" spans="2:11" ht="17.25" customHeight="1">
      <c r="B146" s="234"/>
      <c r="C146" s="236" t="s">
        <v>677</v>
      </c>
      <c r="D146" s="236"/>
      <c r="E146" s="236"/>
      <c r="F146" s="236" t="s">
        <v>678</v>
      </c>
      <c r="G146" s="237"/>
      <c r="H146" s="236" t="s">
        <v>114</v>
      </c>
      <c r="I146" s="236" t="s">
        <v>56</v>
      </c>
      <c r="J146" s="236" t="s">
        <v>679</v>
      </c>
      <c r="K146" s="235"/>
    </row>
    <row r="147" spans="2:11" ht="17.25" customHeight="1">
      <c r="B147" s="234"/>
      <c r="C147" s="238" t="s">
        <v>680</v>
      </c>
      <c r="D147" s="238"/>
      <c r="E147" s="238"/>
      <c r="F147" s="239" t="s">
        <v>681</v>
      </c>
      <c r="G147" s="240"/>
      <c r="H147" s="238"/>
      <c r="I147" s="238"/>
      <c r="J147" s="238" t="s">
        <v>682</v>
      </c>
      <c r="K147" s="235"/>
    </row>
    <row r="148" spans="2:11" ht="5.25" customHeight="1">
      <c r="B148" s="244"/>
      <c r="C148" s="241"/>
      <c r="D148" s="241"/>
      <c r="E148" s="241"/>
      <c r="F148" s="241"/>
      <c r="G148" s="242"/>
      <c r="H148" s="241"/>
      <c r="I148" s="241"/>
      <c r="J148" s="241"/>
      <c r="K148" s="265"/>
    </row>
    <row r="149" spans="2:11" ht="15" customHeight="1">
      <c r="B149" s="244"/>
      <c r="C149" s="269" t="s">
        <v>686</v>
      </c>
      <c r="D149" s="224"/>
      <c r="E149" s="224"/>
      <c r="F149" s="270" t="s">
        <v>683</v>
      </c>
      <c r="G149" s="224"/>
      <c r="H149" s="269" t="s">
        <v>722</v>
      </c>
      <c r="I149" s="269" t="s">
        <v>685</v>
      </c>
      <c r="J149" s="269">
        <v>120</v>
      </c>
      <c r="K149" s="265"/>
    </row>
    <row r="150" spans="2:11" ht="15" customHeight="1">
      <c r="B150" s="244"/>
      <c r="C150" s="269" t="s">
        <v>731</v>
      </c>
      <c r="D150" s="224"/>
      <c r="E150" s="224"/>
      <c r="F150" s="270" t="s">
        <v>683</v>
      </c>
      <c r="G150" s="224"/>
      <c r="H150" s="269" t="s">
        <v>742</v>
      </c>
      <c r="I150" s="269" t="s">
        <v>685</v>
      </c>
      <c r="J150" s="269" t="s">
        <v>733</v>
      </c>
      <c r="K150" s="265"/>
    </row>
    <row r="151" spans="2:11" ht="15" customHeight="1">
      <c r="B151" s="244"/>
      <c r="C151" s="269" t="s">
        <v>631</v>
      </c>
      <c r="D151" s="224"/>
      <c r="E151" s="224"/>
      <c r="F151" s="270" t="s">
        <v>683</v>
      </c>
      <c r="G151" s="224"/>
      <c r="H151" s="269" t="s">
        <v>743</v>
      </c>
      <c r="I151" s="269" t="s">
        <v>685</v>
      </c>
      <c r="J151" s="269" t="s">
        <v>733</v>
      </c>
      <c r="K151" s="265"/>
    </row>
    <row r="152" spans="2:11" ht="15" customHeight="1">
      <c r="B152" s="244"/>
      <c r="C152" s="269" t="s">
        <v>688</v>
      </c>
      <c r="D152" s="224"/>
      <c r="E152" s="224"/>
      <c r="F152" s="270" t="s">
        <v>689</v>
      </c>
      <c r="G152" s="224"/>
      <c r="H152" s="269" t="s">
        <v>722</v>
      </c>
      <c r="I152" s="269" t="s">
        <v>685</v>
      </c>
      <c r="J152" s="269">
        <v>50</v>
      </c>
      <c r="K152" s="265"/>
    </row>
    <row r="153" spans="2:11" ht="15" customHeight="1">
      <c r="B153" s="244"/>
      <c r="C153" s="269" t="s">
        <v>691</v>
      </c>
      <c r="D153" s="224"/>
      <c r="E153" s="224"/>
      <c r="F153" s="270" t="s">
        <v>683</v>
      </c>
      <c r="G153" s="224"/>
      <c r="H153" s="269" t="s">
        <v>722</v>
      </c>
      <c r="I153" s="269" t="s">
        <v>693</v>
      </c>
      <c r="J153" s="269"/>
      <c r="K153" s="265"/>
    </row>
    <row r="154" spans="2:11" ht="15" customHeight="1">
      <c r="B154" s="244"/>
      <c r="C154" s="269" t="s">
        <v>702</v>
      </c>
      <c r="D154" s="224"/>
      <c r="E154" s="224"/>
      <c r="F154" s="270" t="s">
        <v>689</v>
      </c>
      <c r="G154" s="224"/>
      <c r="H154" s="269" t="s">
        <v>722</v>
      </c>
      <c r="I154" s="269" t="s">
        <v>685</v>
      </c>
      <c r="J154" s="269">
        <v>50</v>
      </c>
      <c r="K154" s="265"/>
    </row>
    <row r="155" spans="2:11" ht="15" customHeight="1">
      <c r="B155" s="244"/>
      <c r="C155" s="269" t="s">
        <v>710</v>
      </c>
      <c r="D155" s="224"/>
      <c r="E155" s="224"/>
      <c r="F155" s="270" t="s">
        <v>689</v>
      </c>
      <c r="G155" s="224"/>
      <c r="H155" s="269" t="s">
        <v>722</v>
      </c>
      <c r="I155" s="269" t="s">
        <v>685</v>
      </c>
      <c r="J155" s="269">
        <v>50</v>
      </c>
      <c r="K155" s="265"/>
    </row>
    <row r="156" spans="2:11" ht="15" customHeight="1">
      <c r="B156" s="244"/>
      <c r="C156" s="269" t="s">
        <v>708</v>
      </c>
      <c r="D156" s="224"/>
      <c r="E156" s="224"/>
      <c r="F156" s="270" t="s">
        <v>689</v>
      </c>
      <c r="G156" s="224"/>
      <c r="H156" s="269" t="s">
        <v>722</v>
      </c>
      <c r="I156" s="269" t="s">
        <v>685</v>
      </c>
      <c r="J156" s="269">
        <v>50</v>
      </c>
      <c r="K156" s="265"/>
    </row>
    <row r="157" spans="2:11" ht="15" customHeight="1">
      <c r="B157" s="244"/>
      <c r="C157" s="269" t="s">
        <v>90</v>
      </c>
      <c r="D157" s="224"/>
      <c r="E157" s="224"/>
      <c r="F157" s="270" t="s">
        <v>683</v>
      </c>
      <c r="G157" s="224"/>
      <c r="H157" s="269" t="s">
        <v>744</v>
      </c>
      <c r="I157" s="269" t="s">
        <v>685</v>
      </c>
      <c r="J157" s="269" t="s">
        <v>745</v>
      </c>
      <c r="K157" s="265"/>
    </row>
    <row r="158" spans="2:11" ht="15" customHeight="1">
      <c r="B158" s="244"/>
      <c r="C158" s="269" t="s">
        <v>746</v>
      </c>
      <c r="D158" s="224"/>
      <c r="E158" s="224"/>
      <c r="F158" s="270" t="s">
        <v>683</v>
      </c>
      <c r="G158" s="224"/>
      <c r="H158" s="269" t="s">
        <v>747</v>
      </c>
      <c r="I158" s="269" t="s">
        <v>717</v>
      </c>
      <c r="J158" s="269"/>
      <c r="K158" s="265"/>
    </row>
    <row r="159" spans="2:11" ht="15" customHeight="1">
      <c r="B159" s="271"/>
      <c r="C159" s="253"/>
      <c r="D159" s="253"/>
      <c r="E159" s="253"/>
      <c r="F159" s="253"/>
      <c r="G159" s="253"/>
      <c r="H159" s="253"/>
      <c r="I159" s="253"/>
      <c r="J159" s="253"/>
      <c r="K159" s="272"/>
    </row>
    <row r="160" spans="2:11" ht="18.75" customHeight="1">
      <c r="B160" s="220"/>
      <c r="C160" s="224"/>
      <c r="D160" s="224"/>
      <c r="E160" s="224"/>
      <c r="F160" s="243"/>
      <c r="G160" s="224"/>
      <c r="H160" s="224"/>
      <c r="I160" s="224"/>
      <c r="J160" s="224"/>
      <c r="K160" s="220"/>
    </row>
    <row r="161" spans="2:11" ht="18.75" customHeight="1">
      <c r="B161" s="220"/>
      <c r="C161" s="224"/>
      <c r="D161" s="224"/>
      <c r="E161" s="224"/>
      <c r="F161" s="243"/>
      <c r="G161" s="224"/>
      <c r="H161" s="224"/>
      <c r="I161" s="224"/>
      <c r="J161" s="224"/>
      <c r="K161" s="220"/>
    </row>
    <row r="162" spans="2:11" ht="18.75" customHeight="1">
      <c r="B162" s="220"/>
      <c r="C162" s="224"/>
      <c r="D162" s="224"/>
      <c r="E162" s="224"/>
      <c r="F162" s="243"/>
      <c r="G162" s="224"/>
      <c r="H162" s="224"/>
      <c r="I162" s="224"/>
      <c r="J162" s="224"/>
      <c r="K162" s="220"/>
    </row>
    <row r="163" spans="2:11" ht="18.75" customHeight="1">
      <c r="B163" s="220"/>
      <c r="C163" s="224"/>
      <c r="D163" s="224"/>
      <c r="E163" s="224"/>
      <c r="F163" s="243"/>
      <c r="G163" s="224"/>
      <c r="H163" s="224"/>
      <c r="I163" s="224"/>
      <c r="J163" s="224"/>
      <c r="K163" s="220"/>
    </row>
    <row r="164" spans="2:11" ht="18.75" customHeight="1">
      <c r="B164" s="220"/>
      <c r="C164" s="224"/>
      <c r="D164" s="224"/>
      <c r="E164" s="224"/>
      <c r="F164" s="243"/>
      <c r="G164" s="224"/>
      <c r="H164" s="224"/>
      <c r="I164" s="224"/>
      <c r="J164" s="224"/>
      <c r="K164" s="220"/>
    </row>
    <row r="165" spans="2:11" ht="18.75" customHeight="1">
      <c r="B165" s="220"/>
      <c r="C165" s="224"/>
      <c r="D165" s="224"/>
      <c r="E165" s="224"/>
      <c r="F165" s="243"/>
      <c r="G165" s="224"/>
      <c r="H165" s="224"/>
      <c r="I165" s="224"/>
      <c r="J165" s="224"/>
      <c r="K165" s="220"/>
    </row>
    <row r="166" spans="2:11" ht="18.75" customHeight="1">
      <c r="B166" s="220"/>
      <c r="C166" s="224"/>
      <c r="D166" s="224"/>
      <c r="E166" s="224"/>
      <c r="F166" s="243"/>
      <c r="G166" s="224"/>
      <c r="H166" s="224"/>
      <c r="I166" s="224"/>
      <c r="J166" s="224"/>
      <c r="K166" s="220"/>
    </row>
    <row r="167" spans="2:11" ht="18.75" customHeight="1"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</row>
    <row r="168" spans="2:11" ht="7.5" customHeight="1">
      <c r="B168" s="212"/>
      <c r="C168" s="213"/>
      <c r="D168" s="213"/>
      <c r="E168" s="213"/>
      <c r="F168" s="213"/>
      <c r="G168" s="213"/>
      <c r="H168" s="213"/>
      <c r="I168" s="213"/>
      <c r="J168" s="213"/>
      <c r="K168" s="214"/>
    </row>
    <row r="169" spans="2:11" ht="45" customHeight="1">
      <c r="B169" s="215"/>
      <c r="C169" s="337" t="s">
        <v>748</v>
      </c>
      <c r="D169" s="337"/>
      <c r="E169" s="337"/>
      <c r="F169" s="337"/>
      <c r="G169" s="337"/>
      <c r="H169" s="337"/>
      <c r="I169" s="337"/>
      <c r="J169" s="337"/>
      <c r="K169" s="216"/>
    </row>
    <row r="170" spans="2:11" ht="17.25" customHeight="1">
      <c r="B170" s="215"/>
      <c r="C170" s="236" t="s">
        <v>677</v>
      </c>
      <c r="D170" s="236"/>
      <c r="E170" s="236"/>
      <c r="F170" s="236" t="s">
        <v>678</v>
      </c>
      <c r="G170" s="273"/>
      <c r="H170" s="274" t="s">
        <v>114</v>
      </c>
      <c r="I170" s="274" t="s">
        <v>56</v>
      </c>
      <c r="J170" s="236" t="s">
        <v>679</v>
      </c>
      <c r="K170" s="216"/>
    </row>
    <row r="171" spans="2:11" ht="17.25" customHeight="1">
      <c r="B171" s="217"/>
      <c r="C171" s="238" t="s">
        <v>680</v>
      </c>
      <c r="D171" s="238"/>
      <c r="E171" s="238"/>
      <c r="F171" s="239" t="s">
        <v>681</v>
      </c>
      <c r="G171" s="275"/>
      <c r="H171" s="276"/>
      <c r="I171" s="276"/>
      <c r="J171" s="238" t="s">
        <v>682</v>
      </c>
      <c r="K171" s="218"/>
    </row>
    <row r="172" spans="2:11" ht="5.25" customHeight="1">
      <c r="B172" s="244"/>
      <c r="C172" s="241"/>
      <c r="D172" s="241"/>
      <c r="E172" s="241"/>
      <c r="F172" s="241"/>
      <c r="G172" s="242"/>
      <c r="H172" s="241"/>
      <c r="I172" s="241"/>
      <c r="J172" s="241"/>
      <c r="K172" s="265"/>
    </row>
    <row r="173" spans="2:11" ht="15" customHeight="1">
      <c r="B173" s="244"/>
      <c r="C173" s="224" t="s">
        <v>686</v>
      </c>
      <c r="D173" s="224"/>
      <c r="E173" s="224"/>
      <c r="F173" s="243" t="s">
        <v>683</v>
      </c>
      <c r="G173" s="224"/>
      <c r="H173" s="224" t="s">
        <v>722</v>
      </c>
      <c r="I173" s="224" t="s">
        <v>685</v>
      </c>
      <c r="J173" s="224">
        <v>120</v>
      </c>
      <c r="K173" s="265"/>
    </row>
    <row r="174" spans="2:11" ht="15" customHeight="1">
      <c r="B174" s="244"/>
      <c r="C174" s="224" t="s">
        <v>731</v>
      </c>
      <c r="D174" s="224"/>
      <c r="E174" s="224"/>
      <c r="F174" s="243" t="s">
        <v>683</v>
      </c>
      <c r="G174" s="224"/>
      <c r="H174" s="224" t="s">
        <v>732</v>
      </c>
      <c r="I174" s="224" t="s">
        <v>685</v>
      </c>
      <c r="J174" s="224" t="s">
        <v>733</v>
      </c>
      <c r="K174" s="265"/>
    </row>
    <row r="175" spans="2:11" ht="15" customHeight="1">
      <c r="B175" s="244"/>
      <c r="C175" s="224" t="s">
        <v>631</v>
      </c>
      <c r="D175" s="224"/>
      <c r="E175" s="224"/>
      <c r="F175" s="243" t="s">
        <v>683</v>
      </c>
      <c r="G175" s="224"/>
      <c r="H175" s="224" t="s">
        <v>749</v>
      </c>
      <c r="I175" s="224" t="s">
        <v>685</v>
      </c>
      <c r="J175" s="224" t="s">
        <v>733</v>
      </c>
      <c r="K175" s="265"/>
    </row>
    <row r="176" spans="2:11" ht="15" customHeight="1">
      <c r="B176" s="244"/>
      <c r="C176" s="224" t="s">
        <v>688</v>
      </c>
      <c r="D176" s="224"/>
      <c r="E176" s="224"/>
      <c r="F176" s="243" t="s">
        <v>689</v>
      </c>
      <c r="G176" s="224"/>
      <c r="H176" s="224" t="s">
        <v>749</v>
      </c>
      <c r="I176" s="224" t="s">
        <v>685</v>
      </c>
      <c r="J176" s="224">
        <v>50</v>
      </c>
      <c r="K176" s="265"/>
    </row>
    <row r="177" spans="2:11" ht="15" customHeight="1">
      <c r="B177" s="244"/>
      <c r="C177" s="224" t="s">
        <v>691</v>
      </c>
      <c r="D177" s="224"/>
      <c r="E177" s="224"/>
      <c r="F177" s="243" t="s">
        <v>683</v>
      </c>
      <c r="G177" s="224"/>
      <c r="H177" s="224" t="s">
        <v>749</v>
      </c>
      <c r="I177" s="224" t="s">
        <v>693</v>
      </c>
      <c r="J177" s="224"/>
      <c r="K177" s="265"/>
    </row>
    <row r="178" spans="2:11" ht="15" customHeight="1">
      <c r="B178" s="244"/>
      <c r="C178" s="224" t="s">
        <v>702</v>
      </c>
      <c r="D178" s="224"/>
      <c r="E178" s="224"/>
      <c r="F178" s="243" t="s">
        <v>689</v>
      </c>
      <c r="G178" s="224"/>
      <c r="H178" s="224" t="s">
        <v>749</v>
      </c>
      <c r="I178" s="224" t="s">
        <v>685</v>
      </c>
      <c r="J178" s="224">
        <v>50</v>
      </c>
      <c r="K178" s="265"/>
    </row>
    <row r="179" spans="2:11" ht="15" customHeight="1">
      <c r="B179" s="244"/>
      <c r="C179" s="224" t="s">
        <v>710</v>
      </c>
      <c r="D179" s="224"/>
      <c r="E179" s="224"/>
      <c r="F179" s="243" t="s">
        <v>689</v>
      </c>
      <c r="G179" s="224"/>
      <c r="H179" s="224" t="s">
        <v>749</v>
      </c>
      <c r="I179" s="224" t="s">
        <v>685</v>
      </c>
      <c r="J179" s="224">
        <v>50</v>
      </c>
      <c r="K179" s="265"/>
    </row>
    <row r="180" spans="2:11" ht="15" customHeight="1">
      <c r="B180" s="244"/>
      <c r="C180" s="224" t="s">
        <v>708</v>
      </c>
      <c r="D180" s="224"/>
      <c r="E180" s="224"/>
      <c r="F180" s="243" t="s">
        <v>689</v>
      </c>
      <c r="G180" s="224"/>
      <c r="H180" s="224" t="s">
        <v>749</v>
      </c>
      <c r="I180" s="224" t="s">
        <v>685</v>
      </c>
      <c r="J180" s="224">
        <v>50</v>
      </c>
      <c r="K180" s="265"/>
    </row>
    <row r="181" spans="2:11" ht="15" customHeight="1">
      <c r="B181" s="244"/>
      <c r="C181" s="224" t="s">
        <v>113</v>
      </c>
      <c r="D181" s="224"/>
      <c r="E181" s="224"/>
      <c r="F181" s="243" t="s">
        <v>683</v>
      </c>
      <c r="G181" s="224"/>
      <c r="H181" s="224" t="s">
        <v>750</v>
      </c>
      <c r="I181" s="224" t="s">
        <v>751</v>
      </c>
      <c r="J181" s="224"/>
      <c r="K181" s="265"/>
    </row>
    <row r="182" spans="2:11" ht="15" customHeight="1">
      <c r="B182" s="244"/>
      <c r="C182" s="224" t="s">
        <v>56</v>
      </c>
      <c r="D182" s="224"/>
      <c r="E182" s="224"/>
      <c r="F182" s="243" t="s">
        <v>683</v>
      </c>
      <c r="G182" s="224"/>
      <c r="H182" s="224" t="s">
        <v>752</v>
      </c>
      <c r="I182" s="224" t="s">
        <v>753</v>
      </c>
      <c r="J182" s="224">
        <v>1</v>
      </c>
      <c r="K182" s="265"/>
    </row>
    <row r="183" spans="2:11" ht="15" customHeight="1">
      <c r="B183" s="244"/>
      <c r="C183" s="224" t="s">
        <v>52</v>
      </c>
      <c r="D183" s="224"/>
      <c r="E183" s="224"/>
      <c r="F183" s="243" t="s">
        <v>683</v>
      </c>
      <c r="G183" s="224"/>
      <c r="H183" s="224" t="s">
        <v>754</v>
      </c>
      <c r="I183" s="224" t="s">
        <v>685</v>
      </c>
      <c r="J183" s="224">
        <v>20</v>
      </c>
      <c r="K183" s="265"/>
    </row>
    <row r="184" spans="2:11" ht="15" customHeight="1">
      <c r="B184" s="244"/>
      <c r="C184" s="224" t="s">
        <v>114</v>
      </c>
      <c r="D184" s="224"/>
      <c r="E184" s="224"/>
      <c r="F184" s="243" t="s">
        <v>683</v>
      </c>
      <c r="G184" s="224"/>
      <c r="H184" s="224" t="s">
        <v>755</v>
      </c>
      <c r="I184" s="224" t="s">
        <v>685</v>
      </c>
      <c r="J184" s="224">
        <v>255</v>
      </c>
      <c r="K184" s="265"/>
    </row>
    <row r="185" spans="2:11" ht="15" customHeight="1">
      <c r="B185" s="244"/>
      <c r="C185" s="224" t="s">
        <v>115</v>
      </c>
      <c r="D185" s="224"/>
      <c r="E185" s="224"/>
      <c r="F185" s="243" t="s">
        <v>683</v>
      </c>
      <c r="G185" s="224"/>
      <c r="H185" s="224" t="s">
        <v>647</v>
      </c>
      <c r="I185" s="224" t="s">
        <v>685</v>
      </c>
      <c r="J185" s="224">
        <v>10</v>
      </c>
      <c r="K185" s="265"/>
    </row>
    <row r="186" spans="2:11" ht="15" customHeight="1">
      <c r="B186" s="244"/>
      <c r="C186" s="224" t="s">
        <v>116</v>
      </c>
      <c r="D186" s="224"/>
      <c r="E186" s="224"/>
      <c r="F186" s="243" t="s">
        <v>683</v>
      </c>
      <c r="G186" s="224"/>
      <c r="H186" s="224" t="s">
        <v>756</v>
      </c>
      <c r="I186" s="224" t="s">
        <v>717</v>
      </c>
      <c r="J186" s="224"/>
      <c r="K186" s="265"/>
    </row>
    <row r="187" spans="2:11" ht="15" customHeight="1">
      <c r="B187" s="244"/>
      <c r="C187" s="224" t="s">
        <v>757</v>
      </c>
      <c r="D187" s="224"/>
      <c r="E187" s="224"/>
      <c r="F187" s="243" t="s">
        <v>683</v>
      </c>
      <c r="G187" s="224"/>
      <c r="H187" s="224" t="s">
        <v>758</v>
      </c>
      <c r="I187" s="224" t="s">
        <v>717</v>
      </c>
      <c r="J187" s="224"/>
      <c r="K187" s="265"/>
    </row>
    <row r="188" spans="2:11" ht="15" customHeight="1">
      <c r="B188" s="244"/>
      <c r="C188" s="224" t="s">
        <v>746</v>
      </c>
      <c r="D188" s="224"/>
      <c r="E188" s="224"/>
      <c r="F188" s="243" t="s">
        <v>683</v>
      </c>
      <c r="G188" s="224"/>
      <c r="H188" s="224" t="s">
        <v>759</v>
      </c>
      <c r="I188" s="224" t="s">
        <v>717</v>
      </c>
      <c r="J188" s="224"/>
      <c r="K188" s="265"/>
    </row>
    <row r="189" spans="2:11" ht="15" customHeight="1">
      <c r="B189" s="244"/>
      <c r="C189" s="224" t="s">
        <v>119</v>
      </c>
      <c r="D189" s="224"/>
      <c r="E189" s="224"/>
      <c r="F189" s="243" t="s">
        <v>689</v>
      </c>
      <c r="G189" s="224"/>
      <c r="H189" s="224" t="s">
        <v>760</v>
      </c>
      <c r="I189" s="224" t="s">
        <v>685</v>
      </c>
      <c r="J189" s="224">
        <v>50</v>
      </c>
      <c r="K189" s="265"/>
    </row>
    <row r="190" spans="2:11" ht="15" customHeight="1">
      <c r="B190" s="244"/>
      <c r="C190" s="224" t="s">
        <v>761</v>
      </c>
      <c r="D190" s="224"/>
      <c r="E190" s="224"/>
      <c r="F190" s="243" t="s">
        <v>689</v>
      </c>
      <c r="G190" s="224"/>
      <c r="H190" s="224" t="s">
        <v>762</v>
      </c>
      <c r="I190" s="224" t="s">
        <v>763</v>
      </c>
      <c r="J190" s="224"/>
      <c r="K190" s="265"/>
    </row>
    <row r="191" spans="2:11" ht="15" customHeight="1">
      <c r="B191" s="244"/>
      <c r="C191" s="224" t="s">
        <v>764</v>
      </c>
      <c r="D191" s="224"/>
      <c r="E191" s="224"/>
      <c r="F191" s="243" t="s">
        <v>689</v>
      </c>
      <c r="G191" s="224"/>
      <c r="H191" s="224" t="s">
        <v>765</v>
      </c>
      <c r="I191" s="224" t="s">
        <v>763</v>
      </c>
      <c r="J191" s="224"/>
      <c r="K191" s="265"/>
    </row>
    <row r="192" spans="2:11" ht="15" customHeight="1">
      <c r="B192" s="244"/>
      <c r="C192" s="224" t="s">
        <v>766</v>
      </c>
      <c r="D192" s="224"/>
      <c r="E192" s="224"/>
      <c r="F192" s="243" t="s">
        <v>689</v>
      </c>
      <c r="G192" s="224"/>
      <c r="H192" s="224" t="s">
        <v>767</v>
      </c>
      <c r="I192" s="224" t="s">
        <v>763</v>
      </c>
      <c r="J192" s="224"/>
      <c r="K192" s="265"/>
    </row>
    <row r="193" spans="2:11" ht="15" customHeight="1">
      <c r="B193" s="244"/>
      <c r="C193" s="277" t="s">
        <v>768</v>
      </c>
      <c r="D193" s="224"/>
      <c r="E193" s="224"/>
      <c r="F193" s="243" t="s">
        <v>689</v>
      </c>
      <c r="G193" s="224"/>
      <c r="H193" s="224" t="s">
        <v>769</v>
      </c>
      <c r="I193" s="224" t="s">
        <v>770</v>
      </c>
      <c r="J193" s="278" t="s">
        <v>771</v>
      </c>
      <c r="K193" s="265"/>
    </row>
    <row r="194" spans="2:11" ht="15" customHeight="1">
      <c r="B194" s="244"/>
      <c r="C194" s="229" t="s">
        <v>41</v>
      </c>
      <c r="D194" s="224"/>
      <c r="E194" s="224"/>
      <c r="F194" s="243" t="s">
        <v>683</v>
      </c>
      <c r="G194" s="224"/>
      <c r="H194" s="220" t="s">
        <v>772</v>
      </c>
      <c r="I194" s="224" t="s">
        <v>773</v>
      </c>
      <c r="J194" s="224"/>
      <c r="K194" s="265"/>
    </row>
    <row r="195" spans="2:11" ht="15" customHeight="1">
      <c r="B195" s="244"/>
      <c r="C195" s="229" t="s">
        <v>774</v>
      </c>
      <c r="D195" s="224"/>
      <c r="E195" s="224"/>
      <c r="F195" s="243" t="s">
        <v>683</v>
      </c>
      <c r="G195" s="224"/>
      <c r="H195" s="224" t="s">
        <v>775</v>
      </c>
      <c r="I195" s="224" t="s">
        <v>717</v>
      </c>
      <c r="J195" s="224"/>
      <c r="K195" s="265"/>
    </row>
    <row r="196" spans="2:11" ht="15" customHeight="1">
      <c r="B196" s="244"/>
      <c r="C196" s="229" t="s">
        <v>776</v>
      </c>
      <c r="D196" s="224"/>
      <c r="E196" s="224"/>
      <c r="F196" s="243" t="s">
        <v>683</v>
      </c>
      <c r="G196" s="224"/>
      <c r="H196" s="224" t="s">
        <v>777</v>
      </c>
      <c r="I196" s="224" t="s">
        <v>717</v>
      </c>
      <c r="J196" s="224"/>
      <c r="K196" s="265"/>
    </row>
    <row r="197" spans="2:11" ht="15" customHeight="1">
      <c r="B197" s="244"/>
      <c r="C197" s="229" t="s">
        <v>778</v>
      </c>
      <c r="D197" s="224"/>
      <c r="E197" s="224"/>
      <c r="F197" s="243" t="s">
        <v>689</v>
      </c>
      <c r="G197" s="224"/>
      <c r="H197" s="224" t="s">
        <v>779</v>
      </c>
      <c r="I197" s="224" t="s">
        <v>717</v>
      </c>
      <c r="J197" s="224"/>
      <c r="K197" s="265"/>
    </row>
    <row r="198" spans="2:11" ht="15" customHeight="1">
      <c r="B198" s="271"/>
      <c r="C198" s="279"/>
      <c r="D198" s="253"/>
      <c r="E198" s="253"/>
      <c r="F198" s="253"/>
      <c r="G198" s="253"/>
      <c r="H198" s="253"/>
      <c r="I198" s="253"/>
      <c r="J198" s="253"/>
      <c r="K198" s="272"/>
    </row>
    <row r="199" spans="2:11" ht="18.75" customHeight="1">
      <c r="B199" s="220"/>
      <c r="C199" s="224"/>
      <c r="D199" s="224"/>
      <c r="E199" s="224"/>
      <c r="F199" s="243"/>
      <c r="G199" s="224"/>
      <c r="H199" s="224"/>
      <c r="I199" s="224"/>
      <c r="J199" s="224"/>
      <c r="K199" s="220"/>
    </row>
    <row r="200" spans="2:11" ht="18.75" customHeight="1">
      <c r="B200" s="230"/>
      <c r="C200" s="230"/>
      <c r="D200" s="230"/>
      <c r="E200" s="230"/>
      <c r="F200" s="230"/>
      <c r="G200" s="230"/>
      <c r="H200" s="230"/>
      <c r="I200" s="230"/>
      <c r="J200" s="230"/>
      <c r="K200" s="230"/>
    </row>
    <row r="201" spans="2:11">
      <c r="B201" s="212"/>
      <c r="C201" s="213"/>
      <c r="D201" s="213"/>
      <c r="E201" s="213"/>
      <c r="F201" s="213"/>
      <c r="G201" s="213"/>
      <c r="H201" s="213"/>
      <c r="I201" s="213"/>
      <c r="J201" s="213"/>
      <c r="K201" s="214"/>
    </row>
    <row r="202" spans="2:11" ht="21" customHeight="1">
      <c r="B202" s="215"/>
      <c r="C202" s="337" t="s">
        <v>780</v>
      </c>
      <c r="D202" s="337"/>
      <c r="E202" s="337"/>
      <c r="F202" s="337"/>
      <c r="G202" s="337"/>
      <c r="H202" s="337"/>
      <c r="I202" s="337"/>
      <c r="J202" s="337"/>
      <c r="K202" s="216"/>
    </row>
    <row r="203" spans="2:11" ht="25.5" customHeight="1">
      <c r="B203" s="215"/>
      <c r="C203" s="280" t="s">
        <v>781</v>
      </c>
      <c r="D203" s="280"/>
      <c r="E203" s="280"/>
      <c r="F203" s="280" t="s">
        <v>782</v>
      </c>
      <c r="G203" s="281"/>
      <c r="H203" s="333" t="s">
        <v>783</v>
      </c>
      <c r="I203" s="333"/>
      <c r="J203" s="333"/>
      <c r="K203" s="216"/>
    </row>
    <row r="204" spans="2:11" ht="5.25" customHeight="1">
      <c r="B204" s="244"/>
      <c r="C204" s="241"/>
      <c r="D204" s="241"/>
      <c r="E204" s="241"/>
      <c r="F204" s="241"/>
      <c r="G204" s="224"/>
      <c r="H204" s="241"/>
      <c r="I204" s="241"/>
      <c r="J204" s="241"/>
      <c r="K204" s="265"/>
    </row>
    <row r="205" spans="2:11" ht="15" customHeight="1">
      <c r="B205" s="244"/>
      <c r="C205" s="224" t="s">
        <v>773</v>
      </c>
      <c r="D205" s="224"/>
      <c r="E205" s="224"/>
      <c r="F205" s="243" t="s">
        <v>42</v>
      </c>
      <c r="G205" s="224"/>
      <c r="H205" s="334" t="s">
        <v>784</v>
      </c>
      <c r="I205" s="334"/>
      <c r="J205" s="334"/>
      <c r="K205" s="265"/>
    </row>
    <row r="206" spans="2:11" ht="15" customHeight="1">
      <c r="B206" s="244"/>
      <c r="C206" s="250"/>
      <c r="D206" s="224"/>
      <c r="E206" s="224"/>
      <c r="F206" s="243" t="s">
        <v>43</v>
      </c>
      <c r="G206" s="224"/>
      <c r="H206" s="334" t="s">
        <v>785</v>
      </c>
      <c r="I206" s="334"/>
      <c r="J206" s="334"/>
      <c r="K206" s="265"/>
    </row>
    <row r="207" spans="2:11" ht="15" customHeight="1">
      <c r="B207" s="244"/>
      <c r="C207" s="250"/>
      <c r="D207" s="224"/>
      <c r="E207" s="224"/>
      <c r="F207" s="243" t="s">
        <v>46</v>
      </c>
      <c r="G207" s="224"/>
      <c r="H207" s="334" t="s">
        <v>786</v>
      </c>
      <c r="I207" s="334"/>
      <c r="J207" s="334"/>
      <c r="K207" s="265"/>
    </row>
    <row r="208" spans="2:11" ht="15" customHeight="1">
      <c r="B208" s="244"/>
      <c r="C208" s="224"/>
      <c r="D208" s="224"/>
      <c r="E208" s="224"/>
      <c r="F208" s="243" t="s">
        <v>44</v>
      </c>
      <c r="G208" s="224"/>
      <c r="H208" s="334" t="s">
        <v>787</v>
      </c>
      <c r="I208" s="334"/>
      <c r="J208" s="334"/>
      <c r="K208" s="265"/>
    </row>
    <row r="209" spans="2:11" ht="15" customHeight="1">
      <c r="B209" s="244"/>
      <c r="C209" s="224"/>
      <c r="D209" s="224"/>
      <c r="E209" s="224"/>
      <c r="F209" s="243" t="s">
        <v>45</v>
      </c>
      <c r="G209" s="224"/>
      <c r="H209" s="334" t="s">
        <v>788</v>
      </c>
      <c r="I209" s="334"/>
      <c r="J209" s="334"/>
      <c r="K209" s="265"/>
    </row>
    <row r="210" spans="2:11" ht="15" customHeight="1">
      <c r="B210" s="244"/>
      <c r="C210" s="224"/>
      <c r="D210" s="224"/>
      <c r="E210" s="224"/>
      <c r="F210" s="243"/>
      <c r="G210" s="224"/>
      <c r="H210" s="224"/>
      <c r="I210" s="224"/>
      <c r="J210" s="224"/>
      <c r="K210" s="265"/>
    </row>
    <row r="211" spans="2:11" ht="15" customHeight="1">
      <c r="B211" s="244"/>
      <c r="C211" s="224" t="s">
        <v>729</v>
      </c>
      <c r="D211" s="224"/>
      <c r="E211" s="224"/>
      <c r="F211" s="243" t="s">
        <v>77</v>
      </c>
      <c r="G211" s="224"/>
      <c r="H211" s="334" t="s">
        <v>789</v>
      </c>
      <c r="I211" s="334"/>
      <c r="J211" s="334"/>
      <c r="K211" s="265"/>
    </row>
    <row r="212" spans="2:11" ht="15" customHeight="1">
      <c r="B212" s="244"/>
      <c r="C212" s="250"/>
      <c r="D212" s="224"/>
      <c r="E212" s="224"/>
      <c r="F212" s="243" t="s">
        <v>627</v>
      </c>
      <c r="G212" s="224"/>
      <c r="H212" s="334" t="s">
        <v>628</v>
      </c>
      <c r="I212" s="334"/>
      <c r="J212" s="334"/>
      <c r="K212" s="265"/>
    </row>
    <row r="213" spans="2:11" ht="15" customHeight="1">
      <c r="B213" s="244"/>
      <c r="C213" s="224"/>
      <c r="D213" s="224"/>
      <c r="E213" s="224"/>
      <c r="F213" s="243" t="s">
        <v>625</v>
      </c>
      <c r="G213" s="224"/>
      <c r="H213" s="334" t="s">
        <v>790</v>
      </c>
      <c r="I213" s="334"/>
      <c r="J213" s="334"/>
      <c r="K213" s="265"/>
    </row>
    <row r="214" spans="2:11" ht="15" customHeight="1">
      <c r="B214" s="282"/>
      <c r="C214" s="250"/>
      <c r="D214" s="250"/>
      <c r="E214" s="250"/>
      <c r="F214" s="243" t="s">
        <v>629</v>
      </c>
      <c r="G214" s="229"/>
      <c r="H214" s="332" t="s">
        <v>630</v>
      </c>
      <c r="I214" s="332"/>
      <c r="J214" s="332"/>
      <c r="K214" s="283"/>
    </row>
    <row r="215" spans="2:11" ht="15" customHeight="1">
      <c r="B215" s="282"/>
      <c r="C215" s="250"/>
      <c r="D215" s="250"/>
      <c r="E215" s="250"/>
      <c r="F215" s="243" t="s">
        <v>561</v>
      </c>
      <c r="G215" s="229"/>
      <c r="H215" s="332" t="s">
        <v>791</v>
      </c>
      <c r="I215" s="332"/>
      <c r="J215" s="332"/>
      <c r="K215" s="283"/>
    </row>
    <row r="216" spans="2:11" ht="15" customHeight="1">
      <c r="B216" s="282"/>
      <c r="C216" s="250"/>
      <c r="D216" s="250"/>
      <c r="E216" s="250"/>
      <c r="F216" s="284"/>
      <c r="G216" s="229"/>
      <c r="H216" s="285"/>
      <c r="I216" s="285"/>
      <c r="J216" s="285"/>
      <c r="K216" s="283"/>
    </row>
    <row r="217" spans="2:11" ht="15" customHeight="1">
      <c r="B217" s="282"/>
      <c r="C217" s="224" t="s">
        <v>753</v>
      </c>
      <c r="D217" s="250"/>
      <c r="E217" s="250"/>
      <c r="F217" s="243">
        <v>1</v>
      </c>
      <c r="G217" s="229"/>
      <c r="H217" s="332" t="s">
        <v>792</v>
      </c>
      <c r="I217" s="332"/>
      <c r="J217" s="332"/>
      <c r="K217" s="283"/>
    </row>
    <row r="218" spans="2:11" ht="15" customHeight="1">
      <c r="B218" s="282"/>
      <c r="C218" s="250"/>
      <c r="D218" s="250"/>
      <c r="E218" s="250"/>
      <c r="F218" s="243">
        <v>2</v>
      </c>
      <c r="G218" s="229"/>
      <c r="H218" s="332" t="s">
        <v>793</v>
      </c>
      <c r="I218" s="332"/>
      <c r="J218" s="332"/>
      <c r="K218" s="283"/>
    </row>
    <row r="219" spans="2:11" ht="15" customHeight="1">
      <c r="B219" s="282"/>
      <c r="C219" s="250"/>
      <c r="D219" s="250"/>
      <c r="E219" s="250"/>
      <c r="F219" s="243">
        <v>3</v>
      </c>
      <c r="G219" s="229"/>
      <c r="H219" s="332" t="s">
        <v>794</v>
      </c>
      <c r="I219" s="332"/>
      <c r="J219" s="332"/>
      <c r="K219" s="283"/>
    </row>
    <row r="220" spans="2:11" ht="15" customHeight="1">
      <c r="B220" s="282"/>
      <c r="C220" s="250"/>
      <c r="D220" s="250"/>
      <c r="E220" s="250"/>
      <c r="F220" s="243">
        <v>4</v>
      </c>
      <c r="G220" s="229"/>
      <c r="H220" s="332" t="s">
        <v>795</v>
      </c>
      <c r="I220" s="332"/>
      <c r="J220" s="332"/>
      <c r="K220" s="283"/>
    </row>
    <row r="221" spans="2:11" ht="12.75" customHeight="1">
      <c r="B221" s="286"/>
      <c r="C221" s="287"/>
      <c r="D221" s="287"/>
      <c r="E221" s="287"/>
      <c r="F221" s="287"/>
      <c r="G221" s="287"/>
      <c r="H221" s="287"/>
      <c r="I221" s="287"/>
      <c r="J221" s="287"/>
      <c r="K221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D11:J11"/>
    <mergeCell ref="D13:J13"/>
    <mergeCell ref="C9:J9"/>
    <mergeCell ref="D10:J10"/>
    <mergeCell ref="C3:J3"/>
    <mergeCell ref="C4:J4"/>
    <mergeCell ref="C6:J6"/>
    <mergeCell ref="C7:J7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C23:J23"/>
    <mergeCell ref="C24:J24"/>
    <mergeCell ref="C50:J50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  <mergeCell ref="H203:J203"/>
    <mergeCell ref="H205:J205"/>
    <mergeCell ref="H206:J206"/>
    <mergeCell ref="H207:J207"/>
  </mergeCells>
  <pageMargins left="0.58333330000000005" right="0.58333330000000005" top="0.58333330000000005" bottom="0.58333330000000005" header="0" footer="0"/>
  <pageSetup paperSize="9" scale="73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AQ_SL40017015 - Kolín, Ul...</vt:lpstr>
      <vt:lpstr>Pokyny pro vyplnění</vt:lpstr>
      <vt:lpstr>'AQ_SL40017015 - Kolín, Ul...'!Názvy_tisku</vt:lpstr>
      <vt:lpstr>'Rekapitulace zakázky'!Názvy_tisku</vt:lpstr>
      <vt:lpstr>'AQ_SL40017015 - Kolín, Ul...'!Oblast_tisku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Lucie Váňová</dc:creator>
  <cp:lastModifiedBy>Lucie Váňová</cp:lastModifiedBy>
  <cp:lastPrinted>2018-07-02T14:29:46Z</cp:lastPrinted>
  <dcterms:created xsi:type="dcterms:W3CDTF">2018-07-02T14:24:54Z</dcterms:created>
  <dcterms:modified xsi:type="dcterms:W3CDTF">2018-07-02T15:07:58Z</dcterms:modified>
</cp:coreProperties>
</file>