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15420" windowHeight="8985"/>
  </bookViews>
  <sheets>
    <sheet name="Rekapitulace stavby" sheetId="1" r:id="rId1"/>
    <sheet name="1_170525 - WC 1.NP" sheetId="2" r:id="rId2"/>
    <sheet name="2_170525 - VRN" sheetId="3" r:id="rId3"/>
  </sheets>
  <definedNames>
    <definedName name="_xlnm.Print_Titles" localSheetId="1">'1_170525 - WC 1.NP'!$136:$136</definedName>
    <definedName name="_xlnm.Print_Titles" localSheetId="2">'2_170525 - VRN'!$120:$120</definedName>
    <definedName name="_xlnm.Print_Titles" localSheetId="0">'Rekapitulace stavby'!$85:$85</definedName>
    <definedName name="_xlnm.Print_Area" localSheetId="1">'1_170525 - WC 1.NP'!$C$4:$Q$70,'1_170525 - WC 1.NP'!$C$76:$Q$120,'1_170525 - WC 1.NP'!$C$126:$Q$366</definedName>
    <definedName name="_xlnm.Print_Area" localSheetId="2">'2_170525 - VRN'!$C$4:$Q$70,'2_170525 - VRN'!$C$76:$Q$104,'2_170525 - VRN'!$C$110:$Q$136</definedName>
    <definedName name="_xlnm.Print_Area" localSheetId="0">'Rekapitulace stavby'!$C$4:$AP$70,'Rekapitulace stavby'!$C$76:$AP$97</definedName>
  </definedNames>
  <calcPr calcId="152511"/>
</workbook>
</file>

<file path=xl/calcChain.xml><?xml version="1.0" encoding="utf-8"?>
<calcChain xmlns="http://schemas.openxmlformats.org/spreadsheetml/2006/main">
  <c r="AY89" i="1" l="1"/>
  <c r="AX89" i="1"/>
  <c r="BI136" i="3"/>
  <c r="BH136" i="3"/>
  <c r="BG136" i="3"/>
  <c r="BF136" i="3"/>
  <c r="BK136" i="3"/>
  <c r="N136" i="3" s="1"/>
  <c r="BE136" i="3" s="1"/>
  <c r="BI135" i="3"/>
  <c r="BH135" i="3"/>
  <c r="BG135" i="3"/>
  <c r="BF135" i="3"/>
  <c r="N135" i="3"/>
  <c r="BE135" i="3" s="1"/>
  <c r="BK135" i="3"/>
  <c r="BI134" i="3"/>
  <c r="BH134" i="3"/>
  <c r="BG134" i="3"/>
  <c r="BF134" i="3"/>
  <c r="BK134" i="3"/>
  <c r="N134" i="3" s="1"/>
  <c r="BE134" i="3" s="1"/>
  <c r="BI133" i="3"/>
  <c r="BH133" i="3"/>
  <c r="BG133" i="3"/>
  <c r="BF133" i="3"/>
  <c r="BK133" i="3"/>
  <c r="N133" i="3" s="1"/>
  <c r="BE133" i="3" s="1"/>
  <c r="BI132" i="3"/>
  <c r="BH132" i="3"/>
  <c r="BG132" i="3"/>
  <c r="BF132" i="3"/>
  <c r="BE132" i="3"/>
  <c r="N132" i="3"/>
  <c r="BK132" i="3"/>
  <c r="BK131" i="3" s="1"/>
  <c r="N131" i="3" s="1"/>
  <c r="N94" i="3" s="1"/>
  <c r="BI130" i="3"/>
  <c r="BH130" i="3"/>
  <c r="BG130" i="3"/>
  <c r="BF130" i="3"/>
  <c r="AA130" i="3"/>
  <c r="AA129" i="3" s="1"/>
  <c r="Y130" i="3"/>
  <c r="Y129" i="3" s="1"/>
  <c r="W130" i="3"/>
  <c r="W129" i="3" s="1"/>
  <c r="BK130" i="3"/>
  <c r="BK129" i="3" s="1"/>
  <c r="N129" i="3" s="1"/>
  <c r="N93" i="3" s="1"/>
  <c r="N130" i="3"/>
  <c r="BE130" i="3" s="1"/>
  <c r="BI128" i="3"/>
  <c r="BH128" i="3"/>
  <c r="BG128" i="3"/>
  <c r="BF128" i="3"/>
  <c r="AA128" i="3"/>
  <c r="AA127" i="3" s="1"/>
  <c r="Y128" i="3"/>
  <c r="Y127" i="3" s="1"/>
  <c r="W128" i="3"/>
  <c r="W127" i="3" s="1"/>
  <c r="BK128" i="3"/>
  <c r="BK127" i="3" s="1"/>
  <c r="N127" i="3" s="1"/>
  <c r="N92" i="3" s="1"/>
  <c r="N128" i="3"/>
  <c r="BE128" i="3" s="1"/>
  <c r="BI126" i="3"/>
  <c r="BH126" i="3"/>
  <c r="BG126" i="3"/>
  <c r="BF126" i="3"/>
  <c r="AA126" i="3"/>
  <c r="AA125" i="3" s="1"/>
  <c r="Y126" i="3"/>
  <c r="Y125" i="3" s="1"/>
  <c r="W126" i="3"/>
  <c r="W125" i="3" s="1"/>
  <c r="BK126" i="3"/>
  <c r="BK125" i="3" s="1"/>
  <c r="N125" i="3" s="1"/>
  <c r="N91" i="3" s="1"/>
  <c r="N126" i="3"/>
  <c r="BE126" i="3" s="1"/>
  <c r="BI124" i="3"/>
  <c r="BH124" i="3"/>
  <c r="BG124" i="3"/>
  <c r="BF124" i="3"/>
  <c r="AA124" i="3"/>
  <c r="AA123" i="3" s="1"/>
  <c r="Y124" i="3"/>
  <c r="Y123" i="3" s="1"/>
  <c r="Y122" i="3" s="1"/>
  <c r="Y121" i="3" s="1"/>
  <c r="W124" i="3"/>
  <c r="W123" i="3" s="1"/>
  <c r="BK124" i="3"/>
  <c r="BK123" i="3" s="1"/>
  <c r="N124" i="3"/>
  <c r="BE124" i="3" s="1"/>
  <c r="F115" i="3"/>
  <c r="F113" i="3"/>
  <c r="BI102" i="3"/>
  <c r="BH102" i="3"/>
  <c r="BG102" i="3"/>
  <c r="BF102" i="3"/>
  <c r="BI101" i="3"/>
  <c r="BH101" i="3"/>
  <c r="BG101" i="3"/>
  <c r="BF10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H36" i="3" s="1"/>
  <c r="BD89" i="1" s="1"/>
  <c r="BH97" i="3"/>
  <c r="H35" i="3" s="1"/>
  <c r="BC89" i="1" s="1"/>
  <c r="BG97" i="3"/>
  <c r="H34" i="3" s="1"/>
  <c r="BB89" i="1" s="1"/>
  <c r="BF97" i="3"/>
  <c r="H33" i="3" s="1"/>
  <c r="BA89" i="1" s="1"/>
  <c r="F81" i="3"/>
  <c r="F79" i="3"/>
  <c r="O21" i="3"/>
  <c r="E21" i="3"/>
  <c r="M118" i="3" s="1"/>
  <c r="O20" i="3"/>
  <c r="O18" i="3"/>
  <c r="E18" i="3"/>
  <c r="M117" i="3" s="1"/>
  <c r="O17" i="3"/>
  <c r="O15" i="3"/>
  <c r="E15" i="3"/>
  <c r="F118" i="3" s="1"/>
  <c r="O14" i="3"/>
  <c r="O12" i="3"/>
  <c r="E12" i="3"/>
  <c r="F117" i="3" s="1"/>
  <c r="O11" i="3"/>
  <c r="O9" i="3"/>
  <c r="M115" i="3" s="1"/>
  <c r="F6" i="3"/>
  <c r="F112" i="3" s="1"/>
  <c r="AY88" i="1"/>
  <c r="AX88" i="1"/>
  <c r="BI366" i="2"/>
  <c r="BH366" i="2"/>
  <c r="BG366" i="2"/>
  <c r="BF366" i="2"/>
  <c r="BK366" i="2"/>
  <c r="N366" i="2" s="1"/>
  <c r="BE366" i="2" s="1"/>
  <c r="BI365" i="2"/>
  <c r="BH365" i="2"/>
  <c r="BG365" i="2"/>
  <c r="BF365" i="2"/>
  <c r="BE365" i="2"/>
  <c r="N365" i="2"/>
  <c r="BK365" i="2"/>
  <c r="BI364" i="2"/>
  <c r="BH364" i="2"/>
  <c r="BG364" i="2"/>
  <c r="BF364" i="2"/>
  <c r="BE364" i="2"/>
  <c r="N364" i="2"/>
  <c r="BK364" i="2"/>
  <c r="BI363" i="2"/>
  <c r="BH363" i="2"/>
  <c r="BG363" i="2"/>
  <c r="BF363" i="2"/>
  <c r="BK363" i="2"/>
  <c r="N363" i="2" s="1"/>
  <c r="BE363" i="2" s="1"/>
  <c r="BI362" i="2"/>
  <c r="BH362" i="2"/>
  <c r="BG362" i="2"/>
  <c r="BF362" i="2"/>
  <c r="BK362" i="2"/>
  <c r="N362" i="2" s="1"/>
  <c r="BE362" i="2" s="1"/>
  <c r="BI360" i="2"/>
  <c r="BH360" i="2"/>
  <c r="BG360" i="2"/>
  <c r="BF360" i="2"/>
  <c r="AA360" i="2"/>
  <c r="Y360" i="2"/>
  <c r="W360" i="2"/>
  <c r="BK360" i="2"/>
  <c r="N360" i="2"/>
  <c r="BE360" i="2" s="1"/>
  <c r="BI359" i="2"/>
  <c r="BH359" i="2"/>
  <c r="BG359" i="2"/>
  <c r="BF359" i="2"/>
  <c r="BE359" i="2"/>
  <c r="AA359" i="2"/>
  <c r="Y359" i="2"/>
  <c r="W359" i="2"/>
  <c r="BK359" i="2"/>
  <c r="N359" i="2"/>
  <c r="BI358" i="2"/>
  <c r="BH358" i="2"/>
  <c r="BG358" i="2"/>
  <c r="BF358" i="2"/>
  <c r="AA358" i="2"/>
  <c r="AA357" i="2" s="1"/>
  <c r="Y358" i="2"/>
  <c r="Y357" i="2" s="1"/>
  <c r="W358" i="2"/>
  <c r="W357" i="2" s="1"/>
  <c r="BK358" i="2"/>
  <c r="BK357" i="2" s="1"/>
  <c r="N357" i="2" s="1"/>
  <c r="N109" i="2" s="1"/>
  <c r="N358" i="2"/>
  <c r="BE358" i="2" s="1"/>
  <c r="BI356" i="2"/>
  <c r="BH356" i="2"/>
  <c r="BG356" i="2"/>
  <c r="BF356" i="2"/>
  <c r="AA356" i="2"/>
  <c r="Y356" i="2"/>
  <c r="W356" i="2"/>
  <c r="BK356" i="2"/>
  <c r="N356" i="2"/>
  <c r="BE356" i="2" s="1"/>
  <c r="BI355" i="2"/>
  <c r="BH355" i="2"/>
  <c r="BG355" i="2"/>
  <c r="BF355" i="2"/>
  <c r="BE355" i="2"/>
  <c r="AA355" i="2"/>
  <c r="Y355" i="2"/>
  <c r="W355" i="2"/>
  <c r="BK355" i="2"/>
  <c r="N355" i="2"/>
  <c r="BI352" i="2"/>
  <c r="BH352" i="2"/>
  <c r="BG352" i="2"/>
  <c r="BF352" i="2"/>
  <c r="BE352" i="2"/>
  <c r="AA352" i="2"/>
  <c r="Y352" i="2"/>
  <c r="W352" i="2"/>
  <c r="BK352" i="2"/>
  <c r="N352" i="2"/>
  <c r="BI349" i="2"/>
  <c r="BH349" i="2"/>
  <c r="BG349" i="2"/>
  <c r="BF349" i="2"/>
  <c r="BE349" i="2"/>
  <c r="AA349" i="2"/>
  <c r="Y349" i="2"/>
  <c r="W349" i="2"/>
  <c r="BK349" i="2"/>
  <c r="N349" i="2"/>
  <c r="BI346" i="2"/>
  <c r="BH346" i="2"/>
  <c r="BG346" i="2"/>
  <c r="BF346" i="2"/>
  <c r="BE346" i="2"/>
  <c r="AA346" i="2"/>
  <c r="Y346" i="2"/>
  <c r="W346" i="2"/>
  <c r="BK346" i="2"/>
  <c r="N346" i="2"/>
  <c r="BI345" i="2"/>
  <c r="BH345" i="2"/>
  <c r="BG345" i="2"/>
  <c r="BF345" i="2"/>
  <c r="BE345" i="2"/>
  <c r="AA345" i="2"/>
  <c r="Y345" i="2"/>
  <c r="W345" i="2"/>
  <c r="BK345" i="2"/>
  <c r="N345" i="2"/>
  <c r="BI344" i="2"/>
  <c r="BH344" i="2"/>
  <c r="BG344" i="2"/>
  <c r="BF344" i="2"/>
  <c r="BE344" i="2"/>
  <c r="AA344" i="2"/>
  <c r="Y344" i="2"/>
  <c r="W344" i="2"/>
  <c r="BK344" i="2"/>
  <c r="N344" i="2"/>
  <c r="BI341" i="2"/>
  <c r="BH341" i="2"/>
  <c r="BG341" i="2"/>
  <c r="BF341" i="2"/>
  <c r="BE341" i="2"/>
  <c r="AA341" i="2"/>
  <c r="AA340" i="2" s="1"/>
  <c r="Y341" i="2"/>
  <c r="Y340" i="2" s="1"/>
  <c r="W341" i="2"/>
  <c r="W340" i="2" s="1"/>
  <c r="BK341" i="2"/>
  <c r="BK340" i="2" s="1"/>
  <c r="N340" i="2" s="1"/>
  <c r="N108" i="2" s="1"/>
  <c r="N341" i="2"/>
  <c r="BI335" i="2"/>
  <c r="BH335" i="2"/>
  <c r="BG335" i="2"/>
  <c r="BF335" i="2"/>
  <c r="AA335" i="2"/>
  <c r="Y335" i="2"/>
  <c r="W335" i="2"/>
  <c r="BK335" i="2"/>
  <c r="N335" i="2"/>
  <c r="BE335" i="2" s="1"/>
  <c r="BI330" i="2"/>
  <c r="BH330" i="2"/>
  <c r="BG330" i="2"/>
  <c r="BF330" i="2"/>
  <c r="AA330" i="2"/>
  <c r="AA329" i="2" s="1"/>
  <c r="Y330" i="2"/>
  <c r="Y329" i="2" s="1"/>
  <c r="W330" i="2"/>
  <c r="W329" i="2" s="1"/>
  <c r="BK330" i="2"/>
  <c r="BK329" i="2" s="1"/>
  <c r="N329" i="2" s="1"/>
  <c r="N107" i="2" s="1"/>
  <c r="N330" i="2"/>
  <c r="BE330" i="2" s="1"/>
  <c r="BI328" i="2"/>
  <c r="BH328" i="2"/>
  <c r="BG328" i="2"/>
  <c r="BF328" i="2"/>
  <c r="BE328" i="2"/>
  <c r="AA328" i="2"/>
  <c r="Y328" i="2"/>
  <c r="W328" i="2"/>
  <c r="BK328" i="2"/>
  <c r="N328" i="2"/>
  <c r="BI322" i="2"/>
  <c r="BH322" i="2"/>
  <c r="BG322" i="2"/>
  <c r="BF322" i="2"/>
  <c r="BE322" i="2"/>
  <c r="AA322" i="2"/>
  <c r="Y322" i="2"/>
  <c r="W322" i="2"/>
  <c r="BK322" i="2"/>
  <c r="N322" i="2"/>
  <c r="BI316" i="2"/>
  <c r="BH316" i="2"/>
  <c r="BG316" i="2"/>
  <c r="BF316" i="2"/>
  <c r="BE316" i="2"/>
  <c r="AA316" i="2"/>
  <c r="AA315" i="2" s="1"/>
  <c r="Y316" i="2"/>
  <c r="Y315" i="2" s="1"/>
  <c r="W316" i="2"/>
  <c r="W315" i="2" s="1"/>
  <c r="BK316" i="2"/>
  <c r="BK315" i="2" s="1"/>
  <c r="N315" i="2" s="1"/>
  <c r="N106" i="2" s="1"/>
  <c r="N316" i="2"/>
  <c r="BI311" i="2"/>
  <c r="BH311" i="2"/>
  <c r="BG311" i="2"/>
  <c r="BF311" i="2"/>
  <c r="AA311" i="2"/>
  <c r="AA310" i="2" s="1"/>
  <c r="Y311" i="2"/>
  <c r="Y310" i="2" s="1"/>
  <c r="W311" i="2"/>
  <c r="W310" i="2" s="1"/>
  <c r="BK311" i="2"/>
  <c r="BK310" i="2" s="1"/>
  <c r="N310" i="2" s="1"/>
  <c r="N105" i="2" s="1"/>
  <c r="N311" i="2"/>
  <c r="BE311" i="2" s="1"/>
  <c r="BI309" i="2"/>
  <c r="BH309" i="2"/>
  <c r="BG309" i="2"/>
  <c r="BF309" i="2"/>
  <c r="BE309" i="2"/>
  <c r="AA309" i="2"/>
  <c r="Y309" i="2"/>
  <c r="W309" i="2"/>
  <c r="BK309" i="2"/>
  <c r="N309" i="2"/>
  <c r="BI305" i="2"/>
  <c r="BH305" i="2"/>
  <c r="BG305" i="2"/>
  <c r="BF305" i="2"/>
  <c r="BE305" i="2"/>
  <c r="AA305" i="2"/>
  <c r="Y305" i="2"/>
  <c r="W305" i="2"/>
  <c r="BK305" i="2"/>
  <c r="N305" i="2"/>
  <c r="BI301" i="2"/>
  <c r="BH301" i="2"/>
  <c r="BG301" i="2"/>
  <c r="BF301" i="2"/>
  <c r="BE301" i="2"/>
  <c r="AA301" i="2"/>
  <c r="AA300" i="2" s="1"/>
  <c r="Y301" i="2"/>
  <c r="Y300" i="2" s="1"/>
  <c r="W301" i="2"/>
  <c r="W300" i="2" s="1"/>
  <c r="BK301" i="2"/>
  <c r="BK300" i="2" s="1"/>
  <c r="N300" i="2" s="1"/>
  <c r="N104" i="2" s="1"/>
  <c r="N301" i="2"/>
  <c r="BI299" i="2"/>
  <c r="BH299" i="2"/>
  <c r="BG299" i="2"/>
  <c r="BF299" i="2"/>
  <c r="AA299" i="2"/>
  <c r="Y299" i="2"/>
  <c r="W299" i="2"/>
  <c r="BK299" i="2"/>
  <c r="N299" i="2"/>
  <c r="BE299" i="2" s="1"/>
  <c r="BI295" i="2"/>
  <c r="BH295" i="2"/>
  <c r="BG295" i="2"/>
  <c r="BF295" i="2"/>
  <c r="AA295" i="2"/>
  <c r="AA294" i="2" s="1"/>
  <c r="Y295" i="2"/>
  <c r="Y294" i="2" s="1"/>
  <c r="W295" i="2"/>
  <c r="W294" i="2" s="1"/>
  <c r="BK295" i="2"/>
  <c r="BK294" i="2" s="1"/>
  <c r="N294" i="2" s="1"/>
  <c r="N103" i="2" s="1"/>
  <c r="N295" i="2"/>
  <c r="BE295" i="2" s="1"/>
  <c r="BI293" i="2"/>
  <c r="BH293" i="2"/>
  <c r="BG293" i="2"/>
  <c r="BF293" i="2"/>
  <c r="BE293" i="2"/>
  <c r="AA293" i="2"/>
  <c r="Y293" i="2"/>
  <c r="W293" i="2"/>
  <c r="BK293" i="2"/>
  <c r="N293" i="2"/>
  <c r="BI292" i="2"/>
  <c r="BH292" i="2"/>
  <c r="BG292" i="2"/>
  <c r="BF292" i="2"/>
  <c r="BE292" i="2"/>
  <c r="AA292" i="2"/>
  <c r="Y292" i="2"/>
  <c r="W292" i="2"/>
  <c r="BK292" i="2"/>
  <c r="N292" i="2"/>
  <c r="BI291" i="2"/>
  <c r="BH291" i="2"/>
  <c r="BG291" i="2"/>
  <c r="BF291" i="2"/>
  <c r="BE291" i="2"/>
  <c r="AA291" i="2"/>
  <c r="Y291" i="2"/>
  <c r="W291" i="2"/>
  <c r="BK291" i="2"/>
  <c r="N291" i="2"/>
  <c r="BI290" i="2"/>
  <c r="BH290" i="2"/>
  <c r="BG290" i="2"/>
  <c r="BF290" i="2"/>
  <c r="BE290" i="2"/>
  <c r="AA290" i="2"/>
  <c r="Y290" i="2"/>
  <c r="W290" i="2"/>
  <c r="BK290" i="2"/>
  <c r="N290" i="2"/>
  <c r="BI289" i="2"/>
  <c r="BH289" i="2"/>
  <c r="BG289" i="2"/>
  <c r="BF289" i="2"/>
  <c r="BE289" i="2"/>
  <c r="AA289" i="2"/>
  <c r="Y289" i="2"/>
  <c r="W289" i="2"/>
  <c r="BK289" i="2"/>
  <c r="N289" i="2"/>
  <c r="BI288" i="2"/>
  <c r="BH288" i="2"/>
  <c r="BG288" i="2"/>
  <c r="BF288" i="2"/>
  <c r="BE288" i="2"/>
  <c r="AA288" i="2"/>
  <c r="Y288" i="2"/>
  <c r="W288" i="2"/>
  <c r="BK288" i="2"/>
  <c r="N288" i="2"/>
  <c r="BI287" i="2"/>
  <c r="BH287" i="2"/>
  <c r="BG287" i="2"/>
  <c r="BF287" i="2"/>
  <c r="BE287" i="2"/>
  <c r="AA287" i="2"/>
  <c r="AA286" i="2" s="1"/>
  <c r="Y287" i="2"/>
  <c r="Y286" i="2" s="1"/>
  <c r="W287" i="2"/>
  <c r="W286" i="2" s="1"/>
  <c r="BK287" i="2"/>
  <c r="BK286" i="2" s="1"/>
  <c r="N286" i="2" s="1"/>
  <c r="N102" i="2" s="1"/>
  <c r="N287" i="2"/>
  <c r="BI285" i="2"/>
  <c r="BH285" i="2"/>
  <c r="BG285" i="2"/>
  <c r="BF285" i="2"/>
  <c r="AA285" i="2"/>
  <c r="Y285" i="2"/>
  <c r="W285" i="2"/>
  <c r="BK285" i="2"/>
  <c r="N285" i="2"/>
  <c r="BE285" i="2" s="1"/>
  <c r="BI282" i="2"/>
  <c r="BH282" i="2"/>
  <c r="BG282" i="2"/>
  <c r="BF282" i="2"/>
  <c r="AA282" i="2"/>
  <c r="Y282" i="2"/>
  <c r="W282" i="2"/>
  <c r="BK282" i="2"/>
  <c r="N282" i="2"/>
  <c r="BE282" i="2" s="1"/>
  <c r="BI278" i="2"/>
  <c r="BH278" i="2"/>
  <c r="BG278" i="2"/>
  <c r="BF278" i="2"/>
  <c r="AA278" i="2"/>
  <c r="AA277" i="2" s="1"/>
  <c r="Y278" i="2"/>
  <c r="Y277" i="2" s="1"/>
  <c r="W278" i="2"/>
  <c r="W277" i="2" s="1"/>
  <c r="BK278" i="2"/>
  <c r="BK277" i="2" s="1"/>
  <c r="N277" i="2" s="1"/>
  <c r="N101" i="2" s="1"/>
  <c r="N278" i="2"/>
  <c r="BE278" i="2" s="1"/>
  <c r="BI276" i="2"/>
  <c r="BH276" i="2"/>
  <c r="BG276" i="2"/>
  <c r="BF276" i="2"/>
  <c r="BE276" i="2"/>
  <c r="AA276" i="2"/>
  <c r="AA275" i="2" s="1"/>
  <c r="Y276" i="2"/>
  <c r="Y275" i="2" s="1"/>
  <c r="W276" i="2"/>
  <c r="W275" i="2" s="1"/>
  <c r="BK276" i="2"/>
  <c r="BK275" i="2" s="1"/>
  <c r="N275" i="2" s="1"/>
  <c r="N100" i="2" s="1"/>
  <c r="N276" i="2"/>
  <c r="BI274" i="2"/>
  <c r="BH274" i="2"/>
  <c r="BG274" i="2"/>
  <c r="BF274" i="2"/>
  <c r="AA274" i="2"/>
  <c r="AA273" i="2" s="1"/>
  <c r="Y274" i="2"/>
  <c r="Y273" i="2" s="1"/>
  <c r="W274" i="2"/>
  <c r="W273" i="2" s="1"/>
  <c r="BK274" i="2"/>
  <c r="BK273" i="2" s="1"/>
  <c r="N273" i="2" s="1"/>
  <c r="N99" i="2" s="1"/>
  <c r="N274" i="2"/>
  <c r="BE274" i="2" s="1"/>
  <c r="BI272" i="2"/>
  <c r="BH272" i="2"/>
  <c r="BG272" i="2"/>
  <c r="BF272" i="2"/>
  <c r="BE272" i="2"/>
  <c r="AA272" i="2"/>
  <c r="AA271" i="2" s="1"/>
  <c r="Y272" i="2"/>
  <c r="Y271" i="2" s="1"/>
  <c r="W272" i="2"/>
  <c r="W271" i="2" s="1"/>
  <c r="BK272" i="2"/>
  <c r="BK271" i="2" s="1"/>
  <c r="N271" i="2" s="1"/>
  <c r="N98" i="2" s="1"/>
  <c r="N272" i="2"/>
  <c r="BI270" i="2"/>
  <c r="BH270" i="2"/>
  <c r="BG270" i="2"/>
  <c r="BF270" i="2"/>
  <c r="AA270" i="2"/>
  <c r="AA269" i="2" s="1"/>
  <c r="Y270" i="2"/>
  <c r="Y269" i="2" s="1"/>
  <c r="W270" i="2"/>
  <c r="W269" i="2" s="1"/>
  <c r="BK270" i="2"/>
  <c r="BK269" i="2" s="1"/>
  <c r="N269" i="2" s="1"/>
  <c r="N97" i="2" s="1"/>
  <c r="N270" i="2"/>
  <c r="BE270" i="2" s="1"/>
  <c r="BI265" i="2"/>
  <c r="BH265" i="2"/>
  <c r="BG265" i="2"/>
  <c r="BF265" i="2"/>
  <c r="BE265" i="2"/>
  <c r="AA265" i="2"/>
  <c r="Y265" i="2"/>
  <c r="W265" i="2"/>
  <c r="BK265" i="2"/>
  <c r="N265" i="2"/>
  <c r="BI262" i="2"/>
  <c r="BH262" i="2"/>
  <c r="BG262" i="2"/>
  <c r="BF262" i="2"/>
  <c r="BE262" i="2"/>
  <c r="AA262" i="2"/>
  <c r="Y262" i="2"/>
  <c r="W262" i="2"/>
  <c r="BK262" i="2"/>
  <c r="N262" i="2"/>
  <c r="BI259" i="2"/>
  <c r="BH259" i="2"/>
  <c r="BG259" i="2"/>
  <c r="BF259" i="2"/>
  <c r="BE259" i="2"/>
  <c r="AA259" i="2"/>
  <c r="Y259" i="2"/>
  <c r="W259" i="2"/>
  <c r="BK259" i="2"/>
  <c r="N259" i="2"/>
  <c r="BI255" i="2"/>
  <c r="BH255" i="2"/>
  <c r="BG255" i="2"/>
  <c r="BF255" i="2"/>
  <c r="BE255" i="2"/>
  <c r="AA255" i="2"/>
  <c r="AA254" i="2" s="1"/>
  <c r="Y255" i="2"/>
  <c r="Y254" i="2" s="1"/>
  <c r="Y253" i="2" s="1"/>
  <c r="W255" i="2"/>
  <c r="W254" i="2" s="1"/>
  <c r="BK255" i="2"/>
  <c r="BK254" i="2" s="1"/>
  <c r="N255" i="2"/>
  <c r="BI252" i="2"/>
  <c r="BH252" i="2"/>
  <c r="BG252" i="2"/>
  <c r="BF252" i="2"/>
  <c r="BE252" i="2"/>
  <c r="AA252" i="2"/>
  <c r="AA251" i="2" s="1"/>
  <c r="Y252" i="2"/>
  <c r="Y251" i="2" s="1"/>
  <c r="W252" i="2"/>
  <c r="W251" i="2" s="1"/>
  <c r="BK252" i="2"/>
  <c r="BK251" i="2" s="1"/>
  <c r="N251" i="2" s="1"/>
  <c r="N94" i="2" s="1"/>
  <c r="N252" i="2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0" i="2"/>
  <c r="BH240" i="2"/>
  <c r="BG240" i="2"/>
  <c r="BF240" i="2"/>
  <c r="AA240" i="2"/>
  <c r="Y240" i="2"/>
  <c r="W240" i="2"/>
  <c r="BK240" i="2"/>
  <c r="N240" i="2"/>
  <c r="BE240" i="2" s="1"/>
  <c r="BI237" i="2"/>
  <c r="BH237" i="2"/>
  <c r="BG237" i="2"/>
  <c r="BF237" i="2"/>
  <c r="AA237" i="2"/>
  <c r="Y237" i="2"/>
  <c r="W237" i="2"/>
  <c r="BK237" i="2"/>
  <c r="N237" i="2"/>
  <c r="BE237" i="2" s="1"/>
  <c r="BI234" i="2"/>
  <c r="BH234" i="2"/>
  <c r="BG234" i="2"/>
  <c r="BF234" i="2"/>
  <c r="AA234" i="2"/>
  <c r="AA233" i="2" s="1"/>
  <c r="Y234" i="2"/>
  <c r="Y233" i="2" s="1"/>
  <c r="W234" i="2"/>
  <c r="W233" i="2" s="1"/>
  <c r="BK234" i="2"/>
  <c r="BK233" i="2" s="1"/>
  <c r="N233" i="2" s="1"/>
  <c r="N93" i="2" s="1"/>
  <c r="N234" i="2"/>
  <c r="BE234" i="2" s="1"/>
  <c r="BI229" i="2"/>
  <c r="BH229" i="2"/>
  <c r="BG229" i="2"/>
  <c r="BF229" i="2"/>
  <c r="BE229" i="2"/>
  <c r="AA229" i="2"/>
  <c r="Y229" i="2"/>
  <c r="W229" i="2"/>
  <c r="BK229" i="2"/>
  <c r="N229" i="2"/>
  <c r="BI225" i="2"/>
  <c r="BH225" i="2"/>
  <c r="BG225" i="2"/>
  <c r="BF225" i="2"/>
  <c r="BE225" i="2"/>
  <c r="AA225" i="2"/>
  <c r="Y225" i="2"/>
  <c r="W225" i="2"/>
  <c r="BK225" i="2"/>
  <c r="N225" i="2"/>
  <c r="BI221" i="2"/>
  <c r="BH221" i="2"/>
  <c r="BG221" i="2"/>
  <c r="BF221" i="2"/>
  <c r="BE221" i="2"/>
  <c r="AA221" i="2"/>
  <c r="Y221" i="2"/>
  <c r="W221" i="2"/>
  <c r="BK221" i="2"/>
  <c r="N221" i="2"/>
  <c r="BI217" i="2"/>
  <c r="BH217" i="2"/>
  <c r="BG217" i="2"/>
  <c r="BF217" i="2"/>
  <c r="BE217" i="2"/>
  <c r="AA217" i="2"/>
  <c r="Y217" i="2"/>
  <c r="W217" i="2"/>
  <c r="BK217" i="2"/>
  <c r="N217" i="2"/>
  <c r="BI216" i="2"/>
  <c r="BH216" i="2"/>
  <c r="BG216" i="2"/>
  <c r="BF216" i="2"/>
  <c r="BE216" i="2"/>
  <c r="AA216" i="2"/>
  <c r="Y216" i="2"/>
  <c r="W216" i="2"/>
  <c r="BK216" i="2"/>
  <c r="N216" i="2"/>
  <c r="BI215" i="2"/>
  <c r="BH215" i="2"/>
  <c r="BG215" i="2"/>
  <c r="BF215" i="2"/>
  <c r="BE215" i="2"/>
  <c r="AA215" i="2"/>
  <c r="Y215" i="2"/>
  <c r="W215" i="2"/>
  <c r="BK215" i="2"/>
  <c r="N215" i="2"/>
  <c r="BI211" i="2"/>
  <c r="BH211" i="2"/>
  <c r="BG211" i="2"/>
  <c r="BF211" i="2"/>
  <c r="BE211" i="2"/>
  <c r="AA211" i="2"/>
  <c r="Y211" i="2"/>
  <c r="W211" i="2"/>
  <c r="BK211" i="2"/>
  <c r="N211" i="2"/>
  <c r="BI205" i="2"/>
  <c r="BH205" i="2"/>
  <c r="BG205" i="2"/>
  <c r="BF205" i="2"/>
  <c r="BE205" i="2"/>
  <c r="AA205" i="2"/>
  <c r="Y205" i="2"/>
  <c r="W205" i="2"/>
  <c r="BK205" i="2"/>
  <c r="N205" i="2"/>
  <c r="BI198" i="2"/>
  <c r="BH198" i="2"/>
  <c r="BG198" i="2"/>
  <c r="BF198" i="2"/>
  <c r="BE198" i="2"/>
  <c r="AA198" i="2"/>
  <c r="AA197" i="2" s="1"/>
  <c r="Y198" i="2"/>
  <c r="Y197" i="2" s="1"/>
  <c r="W198" i="2"/>
  <c r="W197" i="2" s="1"/>
  <c r="BK198" i="2"/>
  <c r="BK197" i="2" s="1"/>
  <c r="N197" i="2" s="1"/>
  <c r="N92" i="2" s="1"/>
  <c r="N198" i="2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0" i="2"/>
  <c r="BH190" i="2"/>
  <c r="BG190" i="2"/>
  <c r="BF190" i="2"/>
  <c r="AA190" i="2"/>
  <c r="Y190" i="2"/>
  <c r="W190" i="2"/>
  <c r="BK190" i="2"/>
  <c r="N190" i="2"/>
  <c r="BE190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75" i="2"/>
  <c r="BH175" i="2"/>
  <c r="BG175" i="2"/>
  <c r="BF175" i="2"/>
  <c r="BE175" i="2"/>
  <c r="AA175" i="2"/>
  <c r="Y175" i="2"/>
  <c r="W175" i="2"/>
  <c r="BK175" i="2"/>
  <c r="N175" i="2"/>
  <c r="BI172" i="2"/>
  <c r="BH172" i="2"/>
  <c r="BG172" i="2"/>
  <c r="BF172" i="2"/>
  <c r="AA172" i="2"/>
  <c r="Y172" i="2"/>
  <c r="W172" i="2"/>
  <c r="BK172" i="2"/>
  <c r="N172" i="2"/>
  <c r="BE172" i="2" s="1"/>
  <c r="BI168" i="2"/>
  <c r="BH168" i="2"/>
  <c r="BG168" i="2"/>
  <c r="BF168" i="2"/>
  <c r="BE168" i="2"/>
  <c r="AA168" i="2"/>
  <c r="AA167" i="2" s="1"/>
  <c r="Y168" i="2"/>
  <c r="Y167" i="2" s="1"/>
  <c r="W168" i="2"/>
  <c r="W167" i="2" s="1"/>
  <c r="BK168" i="2"/>
  <c r="BK167" i="2" s="1"/>
  <c r="N167" i="2" s="1"/>
  <c r="N91" i="2" s="1"/>
  <c r="N168" i="2"/>
  <c r="BI163" i="2"/>
  <c r="BH163" i="2"/>
  <c r="BG163" i="2"/>
  <c r="BF163" i="2"/>
  <c r="AA163" i="2"/>
  <c r="Y163" i="2"/>
  <c r="W163" i="2"/>
  <c r="BK163" i="2"/>
  <c r="N163" i="2"/>
  <c r="BE163" i="2" s="1"/>
  <c r="BI158" i="2"/>
  <c r="BH158" i="2"/>
  <c r="BG158" i="2"/>
  <c r="BF158" i="2"/>
  <c r="BE158" i="2"/>
  <c r="AA158" i="2"/>
  <c r="Y158" i="2"/>
  <c r="W158" i="2"/>
  <c r="BK158" i="2"/>
  <c r="N158" i="2"/>
  <c r="BI152" i="2"/>
  <c r="BH152" i="2"/>
  <c r="BG152" i="2"/>
  <c r="BF152" i="2"/>
  <c r="BE152" i="2"/>
  <c r="AA152" i="2"/>
  <c r="Y152" i="2"/>
  <c r="W152" i="2"/>
  <c r="BK152" i="2"/>
  <c r="N152" i="2"/>
  <c r="BI148" i="2"/>
  <c r="BH148" i="2"/>
  <c r="BG148" i="2"/>
  <c r="BF148" i="2"/>
  <c r="BE148" i="2"/>
  <c r="AA148" i="2"/>
  <c r="Y148" i="2"/>
  <c r="W148" i="2"/>
  <c r="BK148" i="2"/>
  <c r="N148" i="2"/>
  <c r="BI144" i="2"/>
  <c r="BH144" i="2"/>
  <c r="BG144" i="2"/>
  <c r="BF144" i="2"/>
  <c r="BE144" i="2"/>
  <c r="AA144" i="2"/>
  <c r="Y144" i="2"/>
  <c r="W144" i="2"/>
  <c r="BK144" i="2"/>
  <c r="N144" i="2"/>
  <c r="BI140" i="2"/>
  <c r="BH140" i="2"/>
  <c r="BG140" i="2"/>
  <c r="BF140" i="2"/>
  <c r="BE140" i="2"/>
  <c r="AA140" i="2"/>
  <c r="AA139" i="2" s="1"/>
  <c r="Y140" i="2"/>
  <c r="Y139" i="2" s="1"/>
  <c r="W140" i="2"/>
  <c r="W139" i="2" s="1"/>
  <c r="W138" i="2" s="1"/>
  <c r="BK140" i="2"/>
  <c r="BK139" i="2" s="1"/>
  <c r="N140" i="2"/>
  <c r="F131" i="2"/>
  <c r="F129" i="2"/>
  <c r="BI118" i="2"/>
  <c r="BH118" i="2"/>
  <c r="BG118" i="2"/>
  <c r="BF118" i="2"/>
  <c r="BI117" i="2"/>
  <c r="BH117" i="2"/>
  <c r="BG117" i="2"/>
  <c r="BF117" i="2"/>
  <c r="BI116" i="2"/>
  <c r="BH116" i="2"/>
  <c r="BG116" i="2"/>
  <c r="BF116" i="2"/>
  <c r="BI115" i="2"/>
  <c r="BH115" i="2"/>
  <c r="BG115" i="2"/>
  <c r="BF115" i="2"/>
  <c r="BI114" i="2"/>
  <c r="BH114" i="2"/>
  <c r="BG114" i="2"/>
  <c r="BF114" i="2"/>
  <c r="BI113" i="2"/>
  <c r="H36" i="2" s="1"/>
  <c r="BD88" i="1" s="1"/>
  <c r="BD87" i="1" s="1"/>
  <c r="W35" i="1" s="1"/>
  <c r="BH113" i="2"/>
  <c r="H35" i="2" s="1"/>
  <c r="BC88" i="1" s="1"/>
  <c r="BG113" i="2"/>
  <c r="BF113" i="2"/>
  <c r="M84" i="2"/>
  <c r="M81" i="2"/>
  <c r="F81" i="2"/>
  <c r="F79" i="2"/>
  <c r="O21" i="2"/>
  <c r="E21" i="2"/>
  <c r="M134" i="2" s="1"/>
  <c r="O20" i="2"/>
  <c r="O18" i="2"/>
  <c r="E18" i="2"/>
  <c r="M133" i="2" s="1"/>
  <c r="O17" i="2"/>
  <c r="O15" i="2"/>
  <c r="E15" i="2"/>
  <c r="F134" i="2" s="1"/>
  <c r="O14" i="2"/>
  <c r="O12" i="2"/>
  <c r="E12" i="2"/>
  <c r="F133" i="2" s="1"/>
  <c r="O11" i="2"/>
  <c r="O9" i="2"/>
  <c r="M131" i="2" s="1"/>
  <c r="F6" i="2"/>
  <c r="F128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W34" i="1" s="1"/>
  <c r="CF92" i="1"/>
  <c r="BZ92" i="1"/>
  <c r="CE92" i="1"/>
  <c r="BC87" i="1"/>
  <c r="AY87" i="1"/>
  <c r="AM83" i="1"/>
  <c r="L83" i="1"/>
  <c r="AM82" i="1"/>
  <c r="L82" i="1"/>
  <c r="AM80" i="1"/>
  <c r="L80" i="1"/>
  <c r="L78" i="1"/>
  <c r="L77" i="1"/>
  <c r="M83" i="2" l="1"/>
  <c r="N139" i="2"/>
  <c r="N90" i="2" s="1"/>
  <c r="BK138" i="2"/>
  <c r="W253" i="2"/>
  <c r="W137" i="2" s="1"/>
  <c r="AU88" i="1" s="1"/>
  <c r="AU87" i="1" s="1"/>
  <c r="W122" i="3"/>
  <c r="W121" i="3" s="1"/>
  <c r="AU89" i="1" s="1"/>
  <c r="F84" i="2"/>
  <c r="M33" i="2"/>
  <c r="AW88" i="1" s="1"/>
  <c r="H33" i="2"/>
  <c r="BA88" i="1" s="1"/>
  <c r="BA87" i="1" s="1"/>
  <c r="Y138" i="2"/>
  <c r="Y137" i="2" s="1"/>
  <c r="AA253" i="2"/>
  <c r="AA122" i="3"/>
  <c r="AA121" i="3" s="1"/>
  <c r="F78" i="2"/>
  <c r="F83" i="2"/>
  <c r="H34" i="2"/>
  <c r="BB88" i="1" s="1"/>
  <c r="BB87" i="1" s="1"/>
  <c r="AA138" i="2"/>
  <c r="BK253" i="2"/>
  <c r="N253" i="2" s="1"/>
  <c r="N95" i="2" s="1"/>
  <c r="N254" i="2"/>
  <c r="N96" i="2" s="1"/>
  <c r="N123" i="3"/>
  <c r="N90" i="3" s="1"/>
  <c r="BK122" i="3"/>
  <c r="M83" i="3"/>
  <c r="M33" i="3"/>
  <c r="AW89" i="1" s="1"/>
  <c r="BK361" i="2"/>
  <c r="N361" i="2" s="1"/>
  <c r="N110" i="2" s="1"/>
  <c r="F84" i="3"/>
  <c r="M81" i="3"/>
  <c r="M84" i="3"/>
  <c r="F78" i="3"/>
  <c r="F83" i="3"/>
  <c r="N122" i="3" l="1"/>
  <c r="N89" i="3" s="1"/>
  <c r="BK121" i="3"/>
  <c r="N121" i="3" s="1"/>
  <c r="N88" i="3" s="1"/>
  <c r="AA137" i="2"/>
  <c r="AX87" i="1"/>
  <c r="W33" i="1"/>
  <c r="BK137" i="2"/>
  <c r="N137" i="2" s="1"/>
  <c r="N88" i="2" s="1"/>
  <c r="N138" i="2"/>
  <c r="N89" i="2" s="1"/>
  <c r="W32" i="1"/>
  <c r="AW87" i="1"/>
  <c r="AK32" i="1" s="1"/>
  <c r="N118" i="2" l="1"/>
  <c r="BE118" i="2" s="1"/>
  <c r="N116" i="2"/>
  <c r="BE116" i="2" s="1"/>
  <c r="N114" i="2"/>
  <c r="BE114" i="2" s="1"/>
  <c r="N117" i="2"/>
  <c r="BE117" i="2" s="1"/>
  <c r="N115" i="2"/>
  <c r="BE115" i="2" s="1"/>
  <c r="N113" i="2"/>
  <c r="M27" i="2"/>
  <c r="N102" i="3"/>
  <c r="BE102" i="3" s="1"/>
  <c r="N100" i="3"/>
  <c r="BE100" i="3" s="1"/>
  <c r="N98" i="3"/>
  <c r="BE98" i="3" s="1"/>
  <c r="M27" i="3"/>
  <c r="N101" i="3"/>
  <c r="BE101" i="3" s="1"/>
  <c r="N99" i="3"/>
  <c r="BE99" i="3" s="1"/>
  <c r="N97" i="3"/>
  <c r="BE97" i="3" l="1"/>
  <c r="N96" i="3"/>
  <c r="N112" i="2"/>
  <c r="BE113" i="2"/>
  <c r="M32" i="2" l="1"/>
  <c r="AV88" i="1" s="1"/>
  <c r="AT88" i="1" s="1"/>
  <c r="H32" i="2"/>
  <c r="AZ88" i="1" s="1"/>
  <c r="M28" i="3"/>
  <c r="L104" i="3"/>
  <c r="M28" i="2"/>
  <c r="L120" i="2"/>
  <c r="M32" i="3"/>
  <c r="AV89" i="1" s="1"/>
  <c r="AT89" i="1" s="1"/>
  <c r="H32" i="3"/>
  <c r="AZ89" i="1" s="1"/>
  <c r="AS88" i="1" l="1"/>
  <c r="M30" i="2"/>
  <c r="AS89" i="1"/>
  <c r="M30" i="3"/>
  <c r="AZ87" i="1"/>
  <c r="L38" i="3" l="1"/>
  <c r="AG89" i="1"/>
  <c r="AN89" i="1" s="1"/>
  <c r="AG88" i="1"/>
  <c r="L38" i="2"/>
  <c r="AV87" i="1"/>
  <c r="AS87" i="1"/>
  <c r="AG87" i="1" l="1"/>
  <c r="AN88" i="1"/>
  <c r="AT87" i="1"/>
  <c r="AN87" i="1" l="1"/>
  <c r="AK26" i="1"/>
  <c r="AG95" i="1"/>
  <c r="AG94" i="1"/>
  <c r="AG93" i="1"/>
  <c r="AG92" i="1"/>
  <c r="CD94" i="1" l="1"/>
  <c r="AV94" i="1"/>
  <c r="BY94" i="1" s="1"/>
  <c r="CD95" i="1"/>
  <c r="AV95" i="1"/>
  <c r="BY95" i="1" s="1"/>
  <c r="AV92" i="1"/>
  <c r="BY92" i="1" s="1"/>
  <c r="AG91" i="1"/>
  <c r="CD92" i="1"/>
  <c r="W31" i="1" s="1"/>
  <c r="CD93" i="1"/>
  <c r="AV93" i="1"/>
  <c r="BY93" i="1" s="1"/>
  <c r="AN93" i="1" l="1"/>
  <c r="AK31" i="1"/>
  <c r="AN95" i="1"/>
  <c r="AN92" i="1"/>
  <c r="AN91" i="1" s="1"/>
  <c r="AN97" i="1" s="1"/>
  <c r="AK27" i="1"/>
  <c r="AK29" i="1" s="1"/>
  <c r="AG97" i="1"/>
  <c r="AN94" i="1"/>
  <c r="AK37" i="1" l="1"/>
</calcChain>
</file>

<file path=xl/sharedStrings.xml><?xml version="1.0" encoding="utf-8"?>
<sst xmlns="http://schemas.openxmlformats.org/spreadsheetml/2006/main" count="2855" uniqueCount="543">
  <si>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</si>
  <si>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</si>
  <si>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</si>
  <si>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</si>
  <si>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</si>
  <si>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</si>
  <si>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</si>
  <si>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</si>
  <si>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</si>
  <si>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</si>
  <si>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</si>
  <si>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</si>
  <si>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</si>
  <si>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</si>
  <si>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</si>
  <si>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</si>
  <si>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</si>
  <si>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170525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</si>
  <si>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</si>
  <si>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</si>
  <si>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Poliklinika Kolín - veřejné WC 1.NP</t>
  </si>
  <si>
    <t>JKSO:</t>
  </si>
  <si>
    <t/>
  </si>
  <si>
    <t>CC-CZ:</t>
  </si>
  <si>
    <t>Místo:</t>
  </si>
  <si>
    <t xml:space="preserve"> </t>
  </si>
  <si>
    <t>Datum:</t>
  </si>
  <si>
    <t>25. 5. 2017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</si>
  <si>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</si>
  <si>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</si>
  <si>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</si>
  <si>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</si>
  <si>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</si>
  <si>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</si>
  <si>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</si>
  <si>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</si>
  <si>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</si>
  <si>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</si>
  <si>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</si>
  <si>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</si>
  <si>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</si>
  <si>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</si>
  <si>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</si>
  <si>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</si>
  <si>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</si>
  <si>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</si>
  <si>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</si>
  <si>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</si>
  <si>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</si>
  <si>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</si>
  <si>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</si>
  <si>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</si>
  <si>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</si>
  <si>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</si>
  <si>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</si>
  <si>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</si>
  <si>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</si>
  <si>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</si>
  <si>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</si>
  <si>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</si>
  <si>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</si>
  <si>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</si>
  <si>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</si>
  <si>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</si>
  <si>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</si>
  <si>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</si>
  <si>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</si>
  <si>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</si>
  <si>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</si>
  <si>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</si>
  <si>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</si>
  <si>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</si>
  <si>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</si>
  <si>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</si>
  <si>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</si>
  <si>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</si>
  <si>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</si>
  <si>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</si>
  <si>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</si>
  <si>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{5bfbf3c5-0017-436b-8067-a898fc915489}</t>
  </si>
  <si>
    <t>{00000000-0000-0000-0000-000000000000}</t>
  </si>
  <si>
    <t>/</t>
  </si>
  <si>
    <t>1_170525</t>
  </si>
  <si>
    <t>WC 1.NP</t>
  </si>
  <si>
    <t>1</t>
  </si>
  <si>
    <t>{516a559e-f22e-4d4d-8fe9-1c65db577895}</t>
  </si>
  <si>
    <t>2_170525</t>
  </si>
  <si>
    <t>VRN</t>
  </si>
  <si>
    <t>{940d3e13-e16a-4841-959b-086000edf2e8}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</si>
  <si>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</si>
  <si>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</si>
  <si>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</si>
  <si>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</si>
  <si>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</si>
  <si>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</si>
  <si>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</si>
  <si>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</si>
  <si>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</si>
  <si>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</si>
  <si>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</si>
  <si>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</si>
  <si>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</si>
  <si>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</si>
  <si>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</si>
  <si>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</si>
  <si>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</si>
  <si>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1_170525 - WC 1.NP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</si>
  <si>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</si>
  <si>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</si>
  <si>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</si>
  <si>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</si>
  <si>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</si>
  <si>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</si>
  <si>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</si>
  <si>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</si>
  <si>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</si>
  <si>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</si>
  <si>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</si>
  <si>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</si>
  <si>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</si>
  <si>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</si>
  <si>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725 - Zdravotechnika + zařizovací předměty</t>
  </si>
  <si>
    <t xml:space="preserve">    735 - Ústřední vytápění +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</si>
  <si>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</si>
  <si>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</si>
  <si>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</si>
  <si>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</si>
  <si>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</si>
  <si>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</si>
  <si>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</si>
  <si>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</si>
  <si>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</si>
  <si>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</si>
  <si>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HYGIENICKÉ DOPLŇKY</t>
  </si>
  <si>
    <t>VP -   Vícepráce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</si>
  <si>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</si>
  <si>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</si>
  <si>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</si>
  <si>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</si>
  <si>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</si>
  <si>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</si>
  <si>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</si>
  <si>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</si>
  <si>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</si>
  <si>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</si>
  <si>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</si>
  <si>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</si>
  <si>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</si>
  <si>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</si>
  <si>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</si>
  <si>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</si>
  <si>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</si>
  <si>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</si>
  <si>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</si>
  <si>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</si>
  <si>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</si>
  <si>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</si>
  <si>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</si>
  <si>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5</t>
  </si>
  <si>
    <t>K</t>
  </si>
  <si>
    <t>317141215</t>
  </si>
  <si>
    <t>Překlady ploché z pórobetonu Ytong š 125 mm pro světlost otvoru do 1500 mm</t>
  </si>
  <si>
    <t>kus</t>
  </si>
  <si>
    <t>4</t>
  </si>
  <si>
    <t>1815304832</t>
  </si>
  <si>
    <t>1.NP</t>
  </si>
  <si>
    <t>VV</t>
  </si>
  <si>
    <t>4,0</t>
  </si>
  <si>
    <t>Součet</t>
  </si>
  <si>
    <t>7</t>
  </si>
  <si>
    <t>317142321</t>
  </si>
  <si>
    <t>Překlady nenosné přímé z pórobetonu Ytong v příčkách tl 125 mm pro světlost otvoru do 1010 mm</t>
  </si>
  <si>
    <t>-783981692</t>
  </si>
  <si>
    <t>5,0+1,0</t>
  </si>
  <si>
    <t>342272248</t>
  </si>
  <si>
    <t>Příčky tl 75 mm z pórobetonových přesných hladkých příčkovek objemové hmotnosti 500 kg/m3</t>
  </si>
  <si>
    <t>m2</t>
  </si>
  <si>
    <t>-588693932</t>
  </si>
  <si>
    <t xml:space="preserve">příčky 1.NP </t>
  </si>
  <si>
    <t>3,05*3,90</t>
  </si>
  <si>
    <t>342272423</t>
  </si>
  <si>
    <t>Příčky tl 125 mm z pórobetonových přesných hladkých příčkovek objemové hmotnosti 500 kg/m3</t>
  </si>
  <si>
    <t>-496304243</t>
  </si>
  <si>
    <t>příčky  1.NP</t>
  </si>
  <si>
    <t>(5,42+1,625+3,065+0,975+3,82+0,975+2,65*2,0+1,6+0,5)*4,0</t>
  </si>
  <si>
    <t>odpočet otvorů</t>
  </si>
  <si>
    <t>(0,7*1,97*5+0,9*1,97*2)*-1</t>
  </si>
  <si>
    <t>3</t>
  </si>
  <si>
    <t>342272523</t>
  </si>
  <si>
    <t>Příčky tl 150 mm z pórobetonových přesných hladkých příčkovek objemové hmotnosti 500 kg/m3</t>
  </si>
  <si>
    <t>1634817685</t>
  </si>
  <si>
    <t>(0,4+0,4)*2,1</t>
  </si>
  <si>
    <t xml:space="preserve">1.NP  -  přizdívky </t>
  </si>
  <si>
    <t>(0,65+0,975+0,9*3)*1,15</t>
  </si>
  <si>
    <t>342291121</t>
  </si>
  <si>
    <t>Ukotvení příček k cihelným konstrukcím plochými kotvami</t>
  </si>
  <si>
    <t>m</t>
  </si>
  <si>
    <t>1986793567</t>
  </si>
  <si>
    <t>4,0*7</t>
  </si>
  <si>
    <t>11</t>
  </si>
  <si>
    <t>611325423</t>
  </si>
  <si>
    <t>Oprava vnitřní vápenocementové štukové omítky stropů v rozsahu plochy do 50%</t>
  </si>
  <si>
    <t>1983291112</t>
  </si>
  <si>
    <t>28,5</t>
  </si>
  <si>
    <t>12</t>
  </si>
  <si>
    <t>612142001</t>
  </si>
  <si>
    <t>Potažení vnitřních stěn sklovláknitým pletivem vtlačeným do tenkovrstvé hmoty</t>
  </si>
  <si>
    <t>1275867768</t>
  </si>
  <si>
    <t>127,284</t>
  </si>
  <si>
    <t>13</t>
  </si>
  <si>
    <t>612321141</t>
  </si>
  <si>
    <t>Vápenocementová omítka štuková dvouvrstvá vnitřních stěn nanášená ručně</t>
  </si>
  <si>
    <t>725015281</t>
  </si>
  <si>
    <t>8,6*3,6-0,9*1,97</t>
  </si>
  <si>
    <t>3,20*1,8</t>
  </si>
  <si>
    <t>7,13*1,8+4,1*1,8</t>
  </si>
  <si>
    <t>4,55*1,8+0,3*1,8</t>
  </si>
  <si>
    <t>4,165*1,8</t>
  </si>
  <si>
    <t>6,025*1,8+5,6*3,9+2,25*1,8</t>
  </si>
  <si>
    <t>9,73*1,8+0,915*1,8</t>
  </si>
  <si>
    <t>14</t>
  </si>
  <si>
    <t>612325101</t>
  </si>
  <si>
    <t>Vápenocementová hrubá omítka rýh ve stěnách šířky do 150 mm</t>
  </si>
  <si>
    <t>1382969326</t>
  </si>
  <si>
    <t>612325423</t>
  </si>
  <si>
    <t>Oprava vnitřní vápenocementové štukové omítky stěn v rozsahu plochy do 50%</t>
  </si>
  <si>
    <t>-2000617141</t>
  </si>
  <si>
    <t>(1,65+2,475)*2,5+1,625*2,0+(1,6+3,8+1,6)*2,2</t>
  </si>
  <si>
    <t>16</t>
  </si>
  <si>
    <t>632453361</t>
  </si>
  <si>
    <t>Potěr betonový samonivelační tl do 60 mm tř. C 25/30</t>
  </si>
  <si>
    <t>-574031822</t>
  </si>
  <si>
    <t>4,00+2,60+4,60+1,90+1,40+1,40+1,10+3,50+5,40+1,20+1,40</t>
  </si>
  <si>
    <t>17</t>
  </si>
  <si>
    <t>642944121</t>
  </si>
  <si>
    <t>Osazování ocelových zárubní dodatečné pl do 2,5 m2</t>
  </si>
  <si>
    <t>1560369273</t>
  </si>
  <si>
    <t>18</t>
  </si>
  <si>
    <t>M</t>
  </si>
  <si>
    <t>553311280</t>
  </si>
  <si>
    <t>zárubeň ocelová  H 125 700 L/P</t>
  </si>
  <si>
    <t>8</t>
  </si>
  <si>
    <t>-1795735131</t>
  </si>
  <si>
    <t>19</t>
  </si>
  <si>
    <t>553311320</t>
  </si>
  <si>
    <t>zárubeň ocelová  H 125 900 L/P</t>
  </si>
  <si>
    <t>-336994373</t>
  </si>
  <si>
    <t>20</t>
  </si>
  <si>
    <t>952902031</t>
  </si>
  <si>
    <t>Čištění budov omytí hladkých podlah</t>
  </si>
  <si>
    <t>598690341</t>
  </si>
  <si>
    <t>45,80</t>
  </si>
  <si>
    <t>(3,75+4,60+0,9+2,55+3,30+3,60+3,50+5,40)*1,80</t>
  </si>
  <si>
    <t>přizdívky</t>
  </si>
  <si>
    <t>(1,55+0,865)*0,15</t>
  </si>
  <si>
    <t>962031133</t>
  </si>
  <si>
    <t>Bourání příček z cihel pálených na MVC tl do 150 mm</t>
  </si>
  <si>
    <t>-1208389092</t>
  </si>
  <si>
    <t>bourání 1.NP 1.04</t>
  </si>
  <si>
    <t>1,625*2,3</t>
  </si>
  <si>
    <t>bourání 1.NP  1.01</t>
  </si>
  <si>
    <t>1,1*2,3</t>
  </si>
  <si>
    <t>23</t>
  </si>
  <si>
    <t>965042141</t>
  </si>
  <si>
    <t>Bourání podkladů pod dlažby nebo mazanin betonových nebo z litého asfaltu tl do 100 mm pl přes 4 m2</t>
  </si>
  <si>
    <t>m3</t>
  </si>
  <si>
    <t>426118764</t>
  </si>
  <si>
    <t>1.NP  m.č. 1.04</t>
  </si>
  <si>
    <t>32,0*0,1</t>
  </si>
  <si>
    <t>24</t>
  </si>
  <si>
    <t>971033241</t>
  </si>
  <si>
    <t>Vybourání otvorů ve zdivu cihelném pl do 0,0225 m2 na MVC nebo MV tl do 300 mm</t>
  </si>
  <si>
    <t>1242083737</t>
  </si>
  <si>
    <t>25</t>
  </si>
  <si>
    <t>971033251</t>
  </si>
  <si>
    <t>Vybourání otvorů ve zdivu cihelném pl do 0,0225 m2 na MVC nebo MV tl do 450 mm</t>
  </si>
  <si>
    <t>2097953083</t>
  </si>
  <si>
    <t>26</t>
  </si>
  <si>
    <t>978011161</t>
  </si>
  <si>
    <t>Otlučení vnitřní vápenné nebo vápenocementové omítky stropů v rozsahu do 50 %</t>
  </si>
  <si>
    <t>747984367</t>
  </si>
  <si>
    <t>32,0</t>
  </si>
  <si>
    <t>27</t>
  </si>
  <si>
    <t>978013161</t>
  </si>
  <si>
    <t>Otlučení vnitřní vápenné nebo vápenocementové omítky stěn stěn v rozsahu do 50 %</t>
  </si>
  <si>
    <t>1245551713</t>
  </si>
  <si>
    <t>28</t>
  </si>
  <si>
    <t>978013191</t>
  </si>
  <si>
    <t>Otlučení vnitřní vápenné nebo vápenocementové omítky stěn stěn v rozsahu do 100 %</t>
  </si>
  <si>
    <t>1454478682</t>
  </si>
  <si>
    <t>(3,8*2)*1,8</t>
  </si>
  <si>
    <t>29</t>
  </si>
  <si>
    <t>978059541</t>
  </si>
  <si>
    <t>Odsekání a odebrání obkladů stěn z vnitřních obkládaček plochy přes 1 m2</t>
  </si>
  <si>
    <t>-2138118636</t>
  </si>
  <si>
    <t>1.NP  m.č.1.04</t>
  </si>
  <si>
    <t>2,475*1,5+1,625*1,5</t>
  </si>
  <si>
    <t>30</t>
  </si>
  <si>
    <t>997013114</t>
  </si>
  <si>
    <t>Vnitrostaveništní doprava suti a vybouraných hmot pro budovy v do 15 m s použitím mechanizace</t>
  </si>
  <si>
    <t>t</t>
  </si>
  <si>
    <t>-1469407637</t>
  </si>
  <si>
    <t>11,935</t>
  </si>
  <si>
    <t>31</t>
  </si>
  <si>
    <t>997013501</t>
  </si>
  <si>
    <t>Odvoz suti a vybouraných hmot na skládku nebo meziskládku do 1 km se složením</t>
  </si>
  <si>
    <t>581553981</t>
  </si>
  <si>
    <t>32</t>
  </si>
  <si>
    <t>997013509</t>
  </si>
  <si>
    <t>Příplatek k odvozu suti a vybouraných hmot na skládku ZKD 1 km přes 1 km</t>
  </si>
  <si>
    <t>1469108638</t>
  </si>
  <si>
    <t>11,935*9</t>
  </si>
  <si>
    <t>33</t>
  </si>
  <si>
    <t>997013801</t>
  </si>
  <si>
    <t>Poplatek za uložení stavebního betonového odpadu na skládce (skládkovné)</t>
  </si>
  <si>
    <t>954073357</t>
  </si>
  <si>
    <t>34</t>
  </si>
  <si>
    <t>997013803</t>
  </si>
  <si>
    <t>Poplatek za uložení stavebního odpadu z keramických materiálů na skládce (skládkovné)</t>
  </si>
  <si>
    <t>1779024866</t>
  </si>
  <si>
    <t>35</t>
  </si>
  <si>
    <t>997013812</t>
  </si>
  <si>
    <t>Poplatek za uložení stavebního odpadu z materiálu na bázi sádry na skládce (skládkovné)</t>
  </si>
  <si>
    <t>221077147</t>
  </si>
  <si>
    <t>36</t>
  </si>
  <si>
    <t>997013813</t>
  </si>
  <si>
    <t>Poplatek za uložení stavebního odpadu z plastických hmot na skládce (skládkovné)</t>
  </si>
  <si>
    <t>309633937</t>
  </si>
  <si>
    <t>0,08</t>
  </si>
  <si>
    <t>37</t>
  </si>
  <si>
    <t>997013831</t>
  </si>
  <si>
    <t>Poplatek za uložení stavebního směsného odpadu na skládce (skládkovné)</t>
  </si>
  <si>
    <t>300520216</t>
  </si>
  <si>
    <t>38</t>
  </si>
  <si>
    <t>997221611</t>
  </si>
  <si>
    <t>Nakládání suti na dopravní prostředky pro vodorovnou dopravu</t>
  </si>
  <si>
    <t>2026525746</t>
  </si>
  <si>
    <t>39</t>
  </si>
  <si>
    <t>998011003</t>
  </si>
  <si>
    <t>Přesun hmot pro budovy zděné v do 24 m</t>
  </si>
  <si>
    <t>1011996755</t>
  </si>
  <si>
    <t>40</t>
  </si>
  <si>
    <t>713121111</t>
  </si>
  <si>
    <t>Montáž izolace tepelné podlah volně kladenými rohožemi, pásy, dílci, deskami 1 vrstva</t>
  </si>
  <si>
    <t>-553298163</t>
  </si>
  <si>
    <t>41</t>
  </si>
  <si>
    <t>631509460</t>
  </si>
  <si>
    <t>deska podlahová 1250x600 mm ISOVER TDPT 35/35</t>
  </si>
  <si>
    <t>565354894</t>
  </si>
  <si>
    <t>28,50*1,08</t>
  </si>
  <si>
    <t>42</t>
  </si>
  <si>
    <t>713191132</t>
  </si>
  <si>
    <t>Montáž izolace tepelné podlah, stropů vrchem nebo střech překrytí separační fólií z PE</t>
  </si>
  <si>
    <t>760914528</t>
  </si>
  <si>
    <t>28,5*1,15</t>
  </si>
  <si>
    <t>43</t>
  </si>
  <si>
    <t>283231500</t>
  </si>
  <si>
    <t>fólie separační PE bal. 100 m2</t>
  </si>
  <si>
    <t>1863208660</t>
  </si>
  <si>
    <t>oddělení betonových nebo samonivelačních vyrovnávacích vrstev</t>
  </si>
  <si>
    <t>P</t>
  </si>
  <si>
    <t>32,775*1,1</t>
  </si>
  <si>
    <t>44</t>
  </si>
  <si>
    <t>7250000r01</t>
  </si>
  <si>
    <t>Zdravotní instalace - viz samostatný rozpočet</t>
  </si>
  <si>
    <t>soubor</t>
  </si>
  <si>
    <t>-1133464032</t>
  </si>
  <si>
    <t>45</t>
  </si>
  <si>
    <t>735411812</t>
  </si>
  <si>
    <t>Ústřední vytápění + otopná tělesa - viz samostatný rozpočet</t>
  </si>
  <si>
    <t>-1828477084</t>
  </si>
  <si>
    <t>46</t>
  </si>
  <si>
    <t>741110001</t>
  </si>
  <si>
    <t>Silnoproudá elektroinstalace - viz samostatný rozpočet</t>
  </si>
  <si>
    <t>-886983496</t>
  </si>
  <si>
    <t>47</t>
  </si>
  <si>
    <t>751111012</t>
  </si>
  <si>
    <t xml:space="preserve">Vzduchotechnika - viz samostatný rozpočet </t>
  </si>
  <si>
    <t>921396401</t>
  </si>
  <si>
    <t>48</t>
  </si>
  <si>
    <t>763111811</t>
  </si>
  <si>
    <t>Demontáž SDK příčky s jednoduchou ocelovou nosnou konstrukcí opláštění jednoduché</t>
  </si>
  <si>
    <t>389943688</t>
  </si>
  <si>
    <t>bourání příčky  tl.125 mm</t>
  </si>
  <si>
    <t>5,42*3,9</t>
  </si>
  <si>
    <t>49</t>
  </si>
  <si>
    <t>7631314r02</t>
  </si>
  <si>
    <t>SDK podhled deska 2x akustická 12,5 TI 100 mm</t>
  </si>
  <si>
    <t>489270256</t>
  </si>
  <si>
    <t>51</t>
  </si>
  <si>
    <t>998763403</t>
  </si>
  <si>
    <t>Přesun hmot procentní pro sádrokartonové konstrukce v objektech v do 24 m</t>
  </si>
  <si>
    <t>%</t>
  </si>
  <si>
    <t>1271597468</t>
  </si>
  <si>
    <t>52</t>
  </si>
  <si>
    <t>766660001</t>
  </si>
  <si>
    <t>Montáž dveřních křídel otvíravých 1křídlových š do 0,8 m do ocelové zárubně</t>
  </si>
  <si>
    <t>1999693359</t>
  </si>
  <si>
    <t>53</t>
  </si>
  <si>
    <t>766660002</t>
  </si>
  <si>
    <t>Montáž dveřních křídel otvíravých 1křídlových š přes 0,8 m do ocelové zárubně</t>
  </si>
  <si>
    <t>1444719952</t>
  </si>
  <si>
    <t>54</t>
  </si>
  <si>
    <t>611600510</t>
  </si>
  <si>
    <t xml:space="preserve">dveře dřevěné vnitřní hladké plné 1křídlové 70x197 ,oboustranná dveřní mřížka 400/150 mm      </t>
  </si>
  <si>
    <t>90531534</t>
  </si>
  <si>
    <t>55</t>
  </si>
  <si>
    <t>611600530</t>
  </si>
  <si>
    <t xml:space="preserve">dveře dřevěné vnitřní hladké plné 1křídlové 90x197 oboustranná dveřní mřížka 400/150 mm     </t>
  </si>
  <si>
    <t>-2013559184</t>
  </si>
  <si>
    <t>56</t>
  </si>
  <si>
    <t>7666600r04</t>
  </si>
  <si>
    <t>Sanitární příčka pro 2 WC    D+M</t>
  </si>
  <si>
    <t>-597872396</t>
  </si>
  <si>
    <t>57</t>
  </si>
  <si>
    <t>7666600r05</t>
  </si>
  <si>
    <t>-720922051</t>
  </si>
  <si>
    <t>58</t>
  </si>
  <si>
    <t>998766203</t>
  </si>
  <si>
    <t>Přesun hmot procentní pro konstrukce truhlářské v objektech v do 24 m</t>
  </si>
  <si>
    <t>-1207833515</t>
  </si>
  <si>
    <t>59</t>
  </si>
  <si>
    <t>767581801</t>
  </si>
  <si>
    <t>Demontáž podhledu kazet</t>
  </si>
  <si>
    <t>791209574</t>
  </si>
  <si>
    <t>m.č. 1.04</t>
  </si>
  <si>
    <t>63</t>
  </si>
  <si>
    <t>998767203</t>
  </si>
  <si>
    <t>Přesun hmot procentní pro zámečnické konstrukce v objektech v do 24 m</t>
  </si>
  <si>
    <t>-350215523</t>
  </si>
  <si>
    <t>65</t>
  </si>
  <si>
    <t>771574131</t>
  </si>
  <si>
    <t>Montáž podlah keramických režných protiskluzných lepených flexibilním lepidlem do 50 ks/m2</t>
  </si>
  <si>
    <t>739111244</t>
  </si>
  <si>
    <t>66</t>
  </si>
  <si>
    <t>597611100</t>
  </si>
  <si>
    <t>dlaždice keramické - (bílé i barevné) 33,3 x 33,3 x 0,8 cm I. j.výběr investora a projektanta  dle vzorků</t>
  </si>
  <si>
    <t>241974272</t>
  </si>
  <si>
    <t>(4,00+2,60+4,60+1,90+1,40+1,40+1,10+3,50+5,40+1,20+1,40)*1,1</t>
  </si>
  <si>
    <t>67</t>
  </si>
  <si>
    <t>998771203</t>
  </si>
  <si>
    <t>Přesun hmot procentní pro podlahy z dlaždic v objektech v do 24 m</t>
  </si>
  <si>
    <t>-1373810407</t>
  </si>
  <si>
    <t>68</t>
  </si>
  <si>
    <t>776201811</t>
  </si>
  <si>
    <t>Demontáž lepených povlakových podlah bez podložky ručně</t>
  </si>
  <si>
    <t>-372524400</t>
  </si>
  <si>
    <t>1.NP m.č.1.04</t>
  </si>
  <si>
    <t>69</t>
  </si>
  <si>
    <t>781414114</t>
  </si>
  <si>
    <t>Montáž obkladaček vnitřních pórovinových pravoúhlých do 45 ks/m2 lepených flexibilním lepidlem</t>
  </si>
  <si>
    <t>-706134511</t>
  </si>
  <si>
    <t>(0,900*4+0,650)*0,15</t>
  </si>
  <si>
    <t>70</t>
  </si>
  <si>
    <t>597610260</t>
  </si>
  <si>
    <t>obkládačky keramické - (barevné) 25 x 33 x 0,7 cm I. j.výběr investora a projektanta  dle vzorků</t>
  </si>
  <si>
    <t>-1073055916</t>
  </si>
  <si>
    <t>(3,75+4,60+0,9+2,55+3,30+3,60+3,50+5,40)*1,80*1,1</t>
  </si>
  <si>
    <t>(0,900*4+0,650)*0,15*1,1</t>
  </si>
  <si>
    <t>71</t>
  </si>
  <si>
    <t>998781203</t>
  </si>
  <si>
    <t>Přesun hmot procentní pro obklady keramické v objektech v do 24 m</t>
  </si>
  <si>
    <t>2127064363</t>
  </si>
  <si>
    <t>72</t>
  </si>
  <si>
    <t>783314101</t>
  </si>
  <si>
    <t>Základní jednonásobný syntetický nátěr zámečnických konstrukcí</t>
  </si>
  <si>
    <t>-751143565</t>
  </si>
  <si>
    <t>(2,1*2+1,1)*2*0,44</t>
  </si>
  <si>
    <t>(2,02*2+0,7)*5*0,15</t>
  </si>
  <si>
    <t>(2,02*2+0,9)*2*0,15</t>
  </si>
  <si>
    <t>73</t>
  </si>
  <si>
    <t>783317101</t>
  </si>
  <si>
    <t>Krycí jednonásobný syntetický standardní nátěr zámečnických konstrukcí</t>
  </si>
  <si>
    <t>-977916778</t>
  </si>
  <si>
    <t>74</t>
  </si>
  <si>
    <t>784111031</t>
  </si>
  <si>
    <t>Omytí podkladu v místnostech výšky do 3,80 m</t>
  </si>
  <si>
    <t>-1090882894</t>
  </si>
  <si>
    <t>45,8-28,5</t>
  </si>
  <si>
    <t>75</t>
  </si>
  <si>
    <t>784121001</t>
  </si>
  <si>
    <t>Oškrabání malby v mísnostech výšky do 3,80 m</t>
  </si>
  <si>
    <t>-36933379</t>
  </si>
  <si>
    <t>76</t>
  </si>
  <si>
    <t>784121011</t>
  </si>
  <si>
    <t>Rozmývání podkladu po oškrabání malby v místnostech výšky do 3,80 m</t>
  </si>
  <si>
    <t>1091017709</t>
  </si>
  <si>
    <t>77</t>
  </si>
  <si>
    <t>784171111</t>
  </si>
  <si>
    <t>Zakrytí vnitřních ploch stěn v místnostech výšky do 3,80 m</t>
  </si>
  <si>
    <t>1754294632</t>
  </si>
  <si>
    <t>24,50</t>
  </si>
  <si>
    <t>78</t>
  </si>
  <si>
    <t>581248420</t>
  </si>
  <si>
    <t>fólie pro malířské potřeby zakrývací, PG 4020-20, 7µ,  4 x 5 m</t>
  </si>
  <si>
    <t>1359947550</t>
  </si>
  <si>
    <t>24,50*1,15</t>
  </si>
  <si>
    <t>79</t>
  </si>
  <si>
    <t>784181101</t>
  </si>
  <si>
    <t>Základní akrylátová jednonásobná penetrace podkladu v místnostech výšky do 3,80m</t>
  </si>
  <si>
    <t>-1146862811</t>
  </si>
  <si>
    <t>45,80+145,68</t>
  </si>
  <si>
    <t>80</t>
  </si>
  <si>
    <t>784211101</t>
  </si>
  <si>
    <t>Dvojnásobné bílé malby ze směsí za mokra výborně otěruvzdorných v místnostech výšky do 3,80 m</t>
  </si>
  <si>
    <t>2018921801</t>
  </si>
  <si>
    <t>81</t>
  </si>
  <si>
    <t>784211141</t>
  </si>
  <si>
    <t>Příplatek k cenám 2x maleb ze směsí za mokra za provádění plochy do 5m2</t>
  </si>
  <si>
    <t>-1734195791</t>
  </si>
  <si>
    <t>82</t>
  </si>
  <si>
    <t>78661r01</t>
  </si>
  <si>
    <t>Vybavení sociálního zařízení</t>
  </si>
  <si>
    <t>-282092841</t>
  </si>
  <si>
    <t>83</t>
  </si>
  <si>
    <t>78661r02</t>
  </si>
  <si>
    <t>Vybavení sociálního zařízení  - doplňky umývadla</t>
  </si>
  <si>
    <t>-192383180</t>
  </si>
  <si>
    <t>84</t>
  </si>
  <si>
    <t>78661r03</t>
  </si>
  <si>
    <t xml:space="preserve">Vybavení sociálního zařízení pro invalidní WC   </t>
  </si>
  <si>
    <t>-1403759358</t>
  </si>
  <si>
    <t>VP - Vícepráce</t>
  </si>
  <si>
    <t>PN</t>
  </si>
  <si>
    <t>2_170525 -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</si>
  <si>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</si>
  <si>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</si>
  <si>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</si>
  <si>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</si>
  <si>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</si>
  <si>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011002000</t>
  </si>
  <si>
    <t>Průzkumné práce</t>
  </si>
  <si>
    <t>kpl</t>
  </si>
  <si>
    <t>1024</t>
  </si>
  <si>
    <t>-1545129040</t>
  </si>
  <si>
    <t>0311030r01</t>
  </si>
  <si>
    <t>777639089</t>
  </si>
  <si>
    <t>071103000</t>
  </si>
  <si>
    <t>Provoz investora</t>
  </si>
  <si>
    <t>-1489680587</t>
  </si>
  <si>
    <t>091003000</t>
  </si>
  <si>
    <t>Bez rozlišení</t>
  </si>
  <si>
    <t>-1928484935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</si>
</sst>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</xf>
    <xf numFmtId="49" fontId="40" fillId="0" borderId="25" xfId="0" applyNumberFormat="1" applyFont="1" applyBorder="1" applyAlignment="1" applyProtection="1">
      <alignment horizontal="left" vertical="center" wrapText="1"/>
    </xf>
    <xf numFmtId="0" fontId="40" fillId="0" borderId="25" xfId="0" applyFont="1" applyBorder="1" applyAlignment="1" applyProtection="1">
      <alignment horizontal="center" vertical="center" wrapText="1"/>
    </xf>
    <xf numFmtId="167" fontId="40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5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40" fillId="0" borderId="25" xfId="0" applyFont="1" applyBorder="1" applyAlignment="1" applyProtection="1">
      <alignment horizontal="left" vertical="center" wrapText="1"/>
    </xf>
    <xf numFmtId="4" fontId="40" fillId="4" borderId="25" xfId="0" applyNumberFormat="1" applyFont="1" applyFill="1" applyBorder="1" applyAlignment="1" applyProtection="1">
      <alignment vertical="center"/>
      <protection locked="0"/>
    </xf>
    <xf numFmtId="4" fontId="40" fillId="4" borderId="25" xfId="0" applyNumberFormat="1" applyFont="1" applyFill="1" applyBorder="1" applyAlignment="1" applyProtection="1">
      <alignment vertical="center"/>
    </xf>
    <xf numFmtId="4" fontId="40" fillId="0" borderId="25" xfId="0" applyNumberFormat="1" applyFont="1" applyBorder="1" applyAlignment="1" applyProtection="1">
      <alignment vertical="center"/>
    </xf>
    <xf numFmtId="0" fontId="41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10" t="s">
        <v>7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1"/>
      <c r="AO2" s="211"/>
      <c r="AP2" s="211"/>
      <c r="AR2" s="255" t="s">
        <v>8</v>
      </c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12" t="s">
        <v>12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16" t="s">
        <v>17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8"/>
      <c r="AQ5" s="25"/>
      <c r="BE5" s="214" t="s">
        <v>18</v>
      </c>
      <c r="BS5" s="20" t="s">
        <v>9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18" t="s">
        <v>20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8"/>
      <c r="AQ6" s="25"/>
      <c r="BE6" s="215"/>
      <c r="BS6" s="20" t="s">
        <v>9</v>
      </c>
    </row>
    <row r="7" spans="1:73" ht="14.45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5"/>
      <c r="BE7" s="215"/>
      <c r="BS7" s="20" t="s">
        <v>9</v>
      </c>
    </row>
    <row r="8" spans="1:73" ht="14.45" customHeight="1">
      <c r="B8" s="24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3" t="s">
        <v>27</v>
      </c>
      <c r="AO8" s="28"/>
      <c r="AP8" s="28"/>
      <c r="AQ8" s="25"/>
      <c r="BE8" s="215"/>
      <c r="BS8" s="20" t="s">
        <v>9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15"/>
      <c r="BS9" s="20" t="s">
        <v>9</v>
      </c>
    </row>
    <row r="10" spans="1:73" ht="14.45" customHeight="1">
      <c r="B10" s="24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22</v>
      </c>
      <c r="AO10" s="28"/>
      <c r="AP10" s="28"/>
      <c r="AQ10" s="25"/>
      <c r="BE10" s="215"/>
      <c r="BS10" s="20" t="s">
        <v>9</v>
      </c>
    </row>
    <row r="11" spans="1:73" ht="18.399999999999999" customHeight="1">
      <c r="B11" s="24"/>
      <c r="C11" s="28"/>
      <c r="D11" s="28"/>
      <c r="E11" s="30" t="s">
        <v>25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30</v>
      </c>
      <c r="AL11" s="28"/>
      <c r="AM11" s="28"/>
      <c r="AN11" s="30" t="s">
        <v>22</v>
      </c>
      <c r="AO11" s="28"/>
      <c r="AP11" s="28"/>
      <c r="AQ11" s="25"/>
      <c r="BE11" s="215"/>
      <c r="BS11" s="20" t="s">
        <v>9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15"/>
      <c r="BS12" s="20" t="s">
        <v>9</v>
      </c>
    </row>
    <row r="13" spans="1:73" ht="14.45" customHeight="1">
      <c r="B13" s="24"/>
      <c r="C13" s="28"/>
      <c r="D13" s="32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4" t="s">
        <v>32</v>
      </c>
      <c r="AO13" s="28"/>
      <c r="AP13" s="28"/>
      <c r="AQ13" s="25"/>
      <c r="BE13" s="215"/>
      <c r="BS13" s="20" t="s">
        <v>9</v>
      </c>
    </row>
    <row r="14" spans="1:73" ht="15">
      <c r="B14" s="24"/>
      <c r="C14" s="28"/>
      <c r="D14" s="28"/>
      <c r="E14" s="219" t="s">
        <v>32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32" t="s">
        <v>30</v>
      </c>
      <c r="AL14" s="28"/>
      <c r="AM14" s="28"/>
      <c r="AN14" s="34" t="s">
        <v>32</v>
      </c>
      <c r="AO14" s="28"/>
      <c r="AP14" s="28"/>
      <c r="AQ14" s="25"/>
      <c r="BE14" s="215"/>
      <c r="BS14" s="20" t="s">
        <v>9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15"/>
      <c r="BS15" s="20" t="s">
        <v>6</v>
      </c>
    </row>
    <row r="16" spans="1:73" ht="14.45" customHeight="1">
      <c r="B16" s="24"/>
      <c r="C16" s="28"/>
      <c r="D16" s="32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22</v>
      </c>
      <c r="AO16" s="28"/>
      <c r="AP16" s="28"/>
      <c r="AQ16" s="25"/>
      <c r="BE16" s="215"/>
      <c r="BS16" s="20" t="s">
        <v>6</v>
      </c>
    </row>
    <row r="17" spans="2:71" ht="18.399999999999999" customHeight="1">
      <c r="B17" s="24"/>
      <c r="C17" s="28"/>
      <c r="D17" s="28"/>
      <c r="E17" s="30" t="s">
        <v>25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30</v>
      </c>
      <c r="AL17" s="28"/>
      <c r="AM17" s="28"/>
      <c r="AN17" s="30" t="s">
        <v>22</v>
      </c>
      <c r="AO17" s="28"/>
      <c r="AP17" s="28"/>
      <c r="AQ17" s="25"/>
      <c r="BE17" s="215"/>
      <c r="BS17" s="20" t="s">
        <v>34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15"/>
      <c r="BS18" s="20" t="s">
        <v>9</v>
      </c>
    </row>
    <row r="19" spans="2:71" ht="14.45" customHeight="1">
      <c r="B19" s="24"/>
      <c r="C19" s="28"/>
      <c r="D19" s="32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22</v>
      </c>
      <c r="AO19" s="28"/>
      <c r="AP19" s="28"/>
      <c r="AQ19" s="25"/>
      <c r="BE19" s="215"/>
      <c r="BS19" s="20" t="s">
        <v>9</v>
      </c>
    </row>
    <row r="20" spans="2:71" ht="18.399999999999999" customHeight="1">
      <c r="B20" s="24"/>
      <c r="C20" s="28"/>
      <c r="D20" s="28"/>
      <c r="E20" s="30" t="s">
        <v>25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30</v>
      </c>
      <c r="AL20" s="28"/>
      <c r="AM20" s="28"/>
      <c r="AN20" s="30" t="s">
        <v>22</v>
      </c>
      <c r="AO20" s="28"/>
      <c r="AP20" s="28"/>
      <c r="AQ20" s="25"/>
      <c r="BE20" s="215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15"/>
    </row>
    <row r="22" spans="2:71" ht="15">
      <c r="B22" s="24"/>
      <c r="C22" s="28"/>
      <c r="D22" s="32" t="s">
        <v>36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15"/>
    </row>
    <row r="23" spans="2:71" ht="22.5" customHeight="1">
      <c r="B23" s="24"/>
      <c r="C23" s="28"/>
      <c r="D23" s="28"/>
      <c r="E23" s="221" t="s">
        <v>22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8"/>
      <c r="AP23" s="28"/>
      <c r="AQ23" s="25"/>
      <c r="BE23" s="215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15"/>
    </row>
    <row r="25" spans="2:71" ht="6.95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15"/>
    </row>
    <row r="26" spans="2:71" ht="14.45" customHeight="1">
      <c r="B26" s="24"/>
      <c r="C26" s="28"/>
      <c r="D26" s="36" t="s">
        <v>37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22">
        <f>ROUND(AG87,2)</f>
        <v>0</v>
      </c>
      <c r="AL26" s="217"/>
      <c r="AM26" s="217"/>
      <c r="AN26" s="217"/>
      <c r="AO26" s="217"/>
      <c r="AP26" s="28"/>
      <c r="AQ26" s="25"/>
      <c r="BE26" s="215"/>
    </row>
    <row r="27" spans="2:71" ht="14.45" customHeight="1">
      <c r="B27" s="24"/>
      <c r="C27" s="28"/>
      <c r="D27" s="36" t="s">
        <v>38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22">
        <f>ROUND(AG91,2)</f>
        <v>0</v>
      </c>
      <c r="AL27" s="222"/>
      <c r="AM27" s="222"/>
      <c r="AN27" s="222"/>
      <c r="AO27" s="222"/>
      <c r="AP27" s="28"/>
      <c r="AQ27" s="25"/>
      <c r="BE27" s="215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15"/>
    </row>
    <row r="29" spans="2:71" s="1" customFormat="1" ht="25.9" customHeight="1">
      <c r="B29" s="37"/>
      <c r="C29" s="38"/>
      <c r="D29" s="40" t="s">
        <v>39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23">
        <f>ROUND(AK26+AK27,2)</f>
        <v>0</v>
      </c>
      <c r="AL29" s="224"/>
      <c r="AM29" s="224"/>
      <c r="AN29" s="224"/>
      <c r="AO29" s="224"/>
      <c r="AP29" s="38"/>
      <c r="AQ29" s="39"/>
      <c r="BE29" s="215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15"/>
    </row>
    <row r="31" spans="2:71" s="2" customFormat="1" ht="14.45" customHeight="1">
      <c r="B31" s="42"/>
      <c r="C31" s="43"/>
      <c r="D31" s="44" t="s">
        <v>40</v>
      </c>
      <c r="E31" s="43"/>
      <c r="F31" s="44" t="s">
        <v>41</v>
      </c>
      <c r="G31" s="43"/>
      <c r="H31" s="43"/>
      <c r="I31" s="43"/>
      <c r="J31" s="43"/>
      <c r="K31" s="43"/>
      <c r="L31" s="225">
        <v>0.21</v>
      </c>
      <c r="M31" s="226"/>
      <c r="N31" s="226"/>
      <c r="O31" s="226"/>
      <c r="P31" s="43"/>
      <c r="Q31" s="43"/>
      <c r="R31" s="43"/>
      <c r="S31" s="43"/>
      <c r="T31" s="46" t="s">
        <v>42</v>
      </c>
      <c r="U31" s="43"/>
      <c r="V31" s="43"/>
      <c r="W31" s="227">
        <f>ROUND(AZ87+SUM(CD92:CD96),2)</f>
        <v>0</v>
      </c>
      <c r="X31" s="226"/>
      <c r="Y31" s="226"/>
      <c r="Z31" s="226"/>
      <c r="AA31" s="226"/>
      <c r="AB31" s="226"/>
      <c r="AC31" s="226"/>
      <c r="AD31" s="226"/>
      <c r="AE31" s="226"/>
      <c r="AF31" s="43"/>
      <c r="AG31" s="43"/>
      <c r="AH31" s="43"/>
      <c r="AI31" s="43"/>
      <c r="AJ31" s="43"/>
      <c r="AK31" s="227">
        <f>ROUND(AV87+SUM(BY92:BY96),2)</f>
        <v>0</v>
      </c>
      <c r="AL31" s="226"/>
      <c r="AM31" s="226"/>
      <c r="AN31" s="226"/>
      <c r="AO31" s="226"/>
      <c r="AP31" s="43"/>
      <c r="AQ31" s="47"/>
      <c r="BE31" s="215"/>
    </row>
    <row r="32" spans="2:71" s="2" customFormat="1" ht="14.45" customHeight="1">
      <c r="B32" s="42"/>
      <c r="C32" s="43"/>
      <c r="D32" s="43"/>
      <c r="E32" s="43"/>
      <c r="F32" s="44" t="s">
        <v>43</v>
      </c>
      <c r="G32" s="43"/>
      <c r="H32" s="43"/>
      <c r="I32" s="43"/>
      <c r="J32" s="43"/>
      <c r="K32" s="43"/>
      <c r="L32" s="225">
        <v>0.15</v>
      </c>
      <c r="M32" s="226"/>
      <c r="N32" s="226"/>
      <c r="O32" s="226"/>
      <c r="P32" s="43"/>
      <c r="Q32" s="43"/>
      <c r="R32" s="43"/>
      <c r="S32" s="43"/>
      <c r="T32" s="46" t="s">
        <v>42</v>
      </c>
      <c r="U32" s="43"/>
      <c r="V32" s="43"/>
      <c r="W32" s="227">
        <f>ROUND(BA87+SUM(CE92:CE96),2)</f>
        <v>0</v>
      </c>
      <c r="X32" s="226"/>
      <c r="Y32" s="226"/>
      <c r="Z32" s="226"/>
      <c r="AA32" s="226"/>
      <c r="AB32" s="226"/>
      <c r="AC32" s="226"/>
      <c r="AD32" s="226"/>
      <c r="AE32" s="226"/>
      <c r="AF32" s="43"/>
      <c r="AG32" s="43"/>
      <c r="AH32" s="43"/>
      <c r="AI32" s="43"/>
      <c r="AJ32" s="43"/>
      <c r="AK32" s="227">
        <f>ROUND(AW87+SUM(BZ92:BZ96),2)</f>
        <v>0</v>
      </c>
      <c r="AL32" s="226"/>
      <c r="AM32" s="226"/>
      <c r="AN32" s="226"/>
      <c r="AO32" s="226"/>
      <c r="AP32" s="43"/>
      <c r="AQ32" s="47"/>
      <c r="BE32" s="215"/>
    </row>
    <row r="33" spans="2:57" s="2" customFormat="1" ht="14.45" hidden="1" customHeight="1">
      <c r="B33" s="42"/>
      <c r="C33" s="43"/>
      <c r="D33" s="43"/>
      <c r="E33" s="43"/>
      <c r="F33" s="44" t="s">
        <v>44</v>
      </c>
      <c r="G33" s="43"/>
      <c r="H33" s="43"/>
      <c r="I33" s="43"/>
      <c r="J33" s="43"/>
      <c r="K33" s="43"/>
      <c r="L33" s="225">
        <v>0.21</v>
      </c>
      <c r="M33" s="226"/>
      <c r="N33" s="226"/>
      <c r="O33" s="226"/>
      <c r="P33" s="43"/>
      <c r="Q33" s="43"/>
      <c r="R33" s="43"/>
      <c r="S33" s="43"/>
      <c r="T33" s="46" t="s">
        <v>42</v>
      </c>
      <c r="U33" s="43"/>
      <c r="V33" s="43"/>
      <c r="W33" s="227">
        <f>ROUND(BB87+SUM(CF92:CF96),2)</f>
        <v>0</v>
      </c>
      <c r="X33" s="226"/>
      <c r="Y33" s="226"/>
      <c r="Z33" s="226"/>
      <c r="AA33" s="226"/>
      <c r="AB33" s="226"/>
      <c r="AC33" s="226"/>
      <c r="AD33" s="226"/>
      <c r="AE33" s="226"/>
      <c r="AF33" s="43"/>
      <c r="AG33" s="43"/>
      <c r="AH33" s="43"/>
      <c r="AI33" s="43"/>
      <c r="AJ33" s="43"/>
      <c r="AK33" s="227">
        <v>0</v>
      </c>
      <c r="AL33" s="226"/>
      <c r="AM33" s="226"/>
      <c r="AN33" s="226"/>
      <c r="AO33" s="226"/>
      <c r="AP33" s="43"/>
      <c r="AQ33" s="47"/>
      <c r="BE33" s="215"/>
    </row>
    <row r="34" spans="2:57" s="2" customFormat="1" ht="14.45" hidden="1" customHeight="1">
      <c r="B34" s="42"/>
      <c r="C34" s="43"/>
      <c r="D34" s="43"/>
      <c r="E34" s="43"/>
      <c r="F34" s="44" t="s">
        <v>45</v>
      </c>
      <c r="G34" s="43"/>
      <c r="H34" s="43"/>
      <c r="I34" s="43"/>
      <c r="J34" s="43"/>
      <c r="K34" s="43"/>
      <c r="L34" s="225">
        <v>0.15</v>
      </c>
      <c r="M34" s="226"/>
      <c r="N34" s="226"/>
      <c r="O34" s="226"/>
      <c r="P34" s="43"/>
      <c r="Q34" s="43"/>
      <c r="R34" s="43"/>
      <c r="S34" s="43"/>
      <c r="T34" s="46" t="s">
        <v>42</v>
      </c>
      <c r="U34" s="43"/>
      <c r="V34" s="43"/>
      <c r="W34" s="227">
        <f>ROUND(BC87+SUM(CG92:CG96),2)</f>
        <v>0</v>
      </c>
      <c r="X34" s="226"/>
      <c r="Y34" s="226"/>
      <c r="Z34" s="226"/>
      <c r="AA34" s="226"/>
      <c r="AB34" s="226"/>
      <c r="AC34" s="226"/>
      <c r="AD34" s="226"/>
      <c r="AE34" s="226"/>
      <c r="AF34" s="43"/>
      <c r="AG34" s="43"/>
      <c r="AH34" s="43"/>
      <c r="AI34" s="43"/>
      <c r="AJ34" s="43"/>
      <c r="AK34" s="227">
        <v>0</v>
      </c>
      <c r="AL34" s="226"/>
      <c r="AM34" s="226"/>
      <c r="AN34" s="226"/>
      <c r="AO34" s="226"/>
      <c r="AP34" s="43"/>
      <c r="AQ34" s="47"/>
      <c r="BE34" s="215"/>
    </row>
    <row r="35" spans="2:57" s="2" customFormat="1" ht="14.45" hidden="1" customHeight="1">
      <c r="B35" s="42"/>
      <c r="C35" s="43"/>
      <c r="D35" s="43"/>
      <c r="E35" s="43"/>
      <c r="F35" s="44" t="s">
        <v>46</v>
      </c>
      <c r="G35" s="43"/>
      <c r="H35" s="43"/>
      <c r="I35" s="43"/>
      <c r="J35" s="43"/>
      <c r="K35" s="43"/>
      <c r="L35" s="225">
        <v>0</v>
      </c>
      <c r="M35" s="226"/>
      <c r="N35" s="226"/>
      <c r="O35" s="226"/>
      <c r="P35" s="43"/>
      <c r="Q35" s="43"/>
      <c r="R35" s="43"/>
      <c r="S35" s="43"/>
      <c r="T35" s="46" t="s">
        <v>42</v>
      </c>
      <c r="U35" s="43"/>
      <c r="V35" s="43"/>
      <c r="W35" s="227">
        <f>ROUND(BD87+SUM(CH92:CH96),2)</f>
        <v>0</v>
      </c>
      <c r="X35" s="226"/>
      <c r="Y35" s="226"/>
      <c r="Z35" s="226"/>
      <c r="AA35" s="226"/>
      <c r="AB35" s="226"/>
      <c r="AC35" s="226"/>
      <c r="AD35" s="226"/>
      <c r="AE35" s="226"/>
      <c r="AF35" s="43"/>
      <c r="AG35" s="43"/>
      <c r="AH35" s="43"/>
      <c r="AI35" s="43"/>
      <c r="AJ35" s="43"/>
      <c r="AK35" s="227">
        <v>0</v>
      </c>
      <c r="AL35" s="226"/>
      <c r="AM35" s="226"/>
      <c r="AN35" s="226"/>
      <c r="AO35" s="226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47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48</v>
      </c>
      <c r="U37" s="50"/>
      <c r="V37" s="50"/>
      <c r="W37" s="50"/>
      <c r="X37" s="228" t="s">
        <v>49</v>
      </c>
      <c r="Y37" s="229"/>
      <c r="Z37" s="229"/>
      <c r="AA37" s="229"/>
      <c r="AB37" s="229"/>
      <c r="AC37" s="50"/>
      <c r="AD37" s="50"/>
      <c r="AE37" s="50"/>
      <c r="AF37" s="50"/>
      <c r="AG37" s="50"/>
      <c r="AH37" s="50"/>
      <c r="AI37" s="50"/>
      <c r="AJ37" s="50"/>
      <c r="AK37" s="230">
        <f>SUM(AK29:AK35)</f>
        <v>0</v>
      </c>
      <c r="AL37" s="229"/>
      <c r="AM37" s="229"/>
      <c r="AN37" s="229"/>
      <c r="AO37" s="231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3.5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3.5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 ht="15">
      <c r="B49" s="37"/>
      <c r="C49" s="38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51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3.5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3.5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3.5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3.5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3.5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3.5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3.5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3.5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 ht="15">
      <c r="B58" s="37"/>
      <c r="C58" s="38"/>
      <c r="D58" s="57" t="s">
        <v>52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53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52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53</v>
      </c>
      <c r="AN58" s="58"/>
      <c r="AO58" s="60"/>
      <c r="AP58" s="38"/>
      <c r="AQ58" s="39"/>
    </row>
    <row r="59" spans="2:43" ht="13.5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 ht="15">
      <c r="B60" s="37"/>
      <c r="C60" s="38"/>
      <c r="D60" s="52" t="s">
        <v>54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55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3.5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3.5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3.5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3.5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3.5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3.5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3.5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3.5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 ht="15">
      <c r="B69" s="37"/>
      <c r="C69" s="38"/>
      <c r="D69" s="57" t="s">
        <v>52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53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52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53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12" t="s">
        <v>56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3"/>
      <c r="AD76" s="213"/>
      <c r="AE76" s="213"/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170525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32" t="str">
        <f>K6</f>
        <v>Poliklinika Kolín - veřejné WC 1.NP</v>
      </c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33"/>
      <c r="Z78" s="233"/>
      <c r="AA78" s="233"/>
      <c r="AB78" s="233"/>
      <c r="AC78" s="233"/>
      <c r="AD78" s="233"/>
      <c r="AE78" s="233"/>
      <c r="AF78" s="233"/>
      <c r="AG78" s="233"/>
      <c r="AH78" s="233"/>
      <c r="AI78" s="233"/>
      <c r="AJ78" s="233"/>
      <c r="AK78" s="233"/>
      <c r="AL78" s="233"/>
      <c r="AM78" s="233"/>
      <c r="AN78" s="233"/>
      <c r="AO78" s="233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24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26</v>
      </c>
      <c r="AJ80" s="38"/>
      <c r="AK80" s="38"/>
      <c r="AL80" s="38"/>
      <c r="AM80" s="75" t="str">
        <f>IF(AN8= "","",AN8)</f>
        <v>25. 5. 2017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5">
      <c r="B82" s="37"/>
      <c r="C82" s="32" t="s">
        <v>28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33</v>
      </c>
      <c r="AJ82" s="38"/>
      <c r="AK82" s="38"/>
      <c r="AL82" s="38"/>
      <c r="AM82" s="234" t="str">
        <f>IF(E17="","",E17)</f>
        <v xml:space="preserve"> </v>
      </c>
      <c r="AN82" s="234"/>
      <c r="AO82" s="234"/>
      <c r="AP82" s="234"/>
      <c r="AQ82" s="39"/>
      <c r="AS82" s="235" t="s">
        <v>57</v>
      </c>
      <c r="AT82" s="236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 ht="15">
      <c r="B83" s="37"/>
      <c r="C83" s="32" t="s">
        <v>31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35</v>
      </c>
      <c r="AJ83" s="38"/>
      <c r="AK83" s="38"/>
      <c r="AL83" s="38"/>
      <c r="AM83" s="234" t="str">
        <f>IF(E20="","",E20)</f>
        <v xml:space="preserve"> </v>
      </c>
      <c r="AN83" s="234"/>
      <c r="AO83" s="234"/>
      <c r="AP83" s="234"/>
      <c r="AQ83" s="39"/>
      <c r="AS83" s="237"/>
      <c r="AT83" s="238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9"/>
      <c r="AT84" s="240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41" t="s">
        <v>58</v>
      </c>
      <c r="D85" s="242"/>
      <c r="E85" s="242"/>
      <c r="F85" s="242"/>
      <c r="G85" s="242"/>
      <c r="H85" s="81"/>
      <c r="I85" s="243" t="s">
        <v>59</v>
      </c>
      <c r="J85" s="242"/>
      <c r="K85" s="242"/>
      <c r="L85" s="242"/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3" t="s">
        <v>60</v>
      </c>
      <c r="AH85" s="242"/>
      <c r="AI85" s="242"/>
      <c r="AJ85" s="242"/>
      <c r="AK85" s="242"/>
      <c r="AL85" s="242"/>
      <c r="AM85" s="242"/>
      <c r="AN85" s="243" t="s">
        <v>61</v>
      </c>
      <c r="AO85" s="242"/>
      <c r="AP85" s="244"/>
      <c r="AQ85" s="39"/>
      <c r="AS85" s="82" t="s">
        <v>62</v>
      </c>
      <c r="AT85" s="83" t="s">
        <v>63</v>
      </c>
      <c r="AU85" s="83" t="s">
        <v>64</v>
      </c>
      <c r="AV85" s="83" t="s">
        <v>65</v>
      </c>
      <c r="AW85" s="83" t="s">
        <v>66</v>
      </c>
      <c r="AX85" s="83" t="s">
        <v>67</v>
      </c>
      <c r="AY85" s="83" t="s">
        <v>68</v>
      </c>
      <c r="AZ85" s="83" t="s">
        <v>69</v>
      </c>
      <c r="BA85" s="83" t="s">
        <v>70</v>
      </c>
      <c r="BB85" s="83" t="s">
        <v>71</v>
      </c>
      <c r="BC85" s="83" t="s">
        <v>72</v>
      </c>
      <c r="BD85" s="84" t="s">
        <v>73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6" t="s">
        <v>74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52">
        <f>ROUND(SUM(AG88:AG89),2)</f>
        <v>0</v>
      </c>
      <c r="AH87" s="252"/>
      <c r="AI87" s="252"/>
      <c r="AJ87" s="252"/>
      <c r="AK87" s="252"/>
      <c r="AL87" s="252"/>
      <c r="AM87" s="252"/>
      <c r="AN87" s="253">
        <f>SUM(AG87,AT87)</f>
        <v>0</v>
      </c>
      <c r="AO87" s="253"/>
      <c r="AP87" s="253"/>
      <c r="AQ87" s="73"/>
      <c r="AS87" s="88">
        <f>ROUND(SUM(AS88:AS89),2)</f>
        <v>0</v>
      </c>
      <c r="AT87" s="89">
        <f>ROUND(SUM(AV87:AW87),2)</f>
        <v>0</v>
      </c>
      <c r="AU87" s="90">
        <f>ROUND(SUM(AU88:AU89),5)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ROUND(SUM(AZ88:AZ89),2)</f>
        <v>0</v>
      </c>
      <c r="BA87" s="89">
        <f>ROUND(SUM(BA88:BA89),2)</f>
        <v>0</v>
      </c>
      <c r="BB87" s="89">
        <f>ROUND(SUM(BB88:BB89),2)</f>
        <v>0</v>
      </c>
      <c r="BC87" s="89">
        <f>ROUND(SUM(BC88:BC89),2)</f>
        <v>0</v>
      </c>
      <c r="BD87" s="91">
        <f>ROUND(SUM(BD88:BD89),2)</f>
        <v>0</v>
      </c>
      <c r="BS87" s="92" t="s">
        <v>75</v>
      </c>
      <c r="BT87" s="92" t="s">
        <v>76</v>
      </c>
      <c r="BU87" s="93" t="s">
        <v>77</v>
      </c>
      <c r="BV87" s="92" t="s">
        <v>78</v>
      </c>
      <c r="BW87" s="92" t="s">
        <v>79</v>
      </c>
      <c r="BX87" s="92" t="s">
        <v>80</v>
      </c>
    </row>
    <row r="88" spans="1:89" s="5" customFormat="1" ht="37.5" customHeight="1">
      <c r="A88" s="94" t="s">
        <v>81</v>
      </c>
      <c r="B88" s="95"/>
      <c r="C88" s="96"/>
      <c r="D88" s="247" t="s">
        <v>82</v>
      </c>
      <c r="E88" s="247"/>
      <c r="F88" s="247"/>
      <c r="G88" s="247"/>
      <c r="H88" s="247"/>
      <c r="I88" s="97"/>
      <c r="J88" s="247" t="s">
        <v>83</v>
      </c>
      <c r="K88" s="247"/>
      <c r="L88" s="24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7"/>
      <c r="X88" s="247"/>
      <c r="Y88" s="247"/>
      <c r="Z88" s="247"/>
      <c r="AA88" s="247"/>
      <c r="AB88" s="247"/>
      <c r="AC88" s="247"/>
      <c r="AD88" s="247"/>
      <c r="AE88" s="247"/>
      <c r="AF88" s="247"/>
      <c r="AG88" s="245">
        <f>'1_170525 - WC 1.NP'!M30</f>
        <v>0</v>
      </c>
      <c r="AH88" s="246"/>
      <c r="AI88" s="246"/>
      <c r="AJ88" s="246"/>
      <c r="AK88" s="246"/>
      <c r="AL88" s="246"/>
      <c r="AM88" s="246"/>
      <c r="AN88" s="245">
        <f>SUM(AG88,AT88)</f>
        <v>0</v>
      </c>
      <c r="AO88" s="246"/>
      <c r="AP88" s="246"/>
      <c r="AQ88" s="98"/>
      <c r="AS88" s="99">
        <f>'1_170525 - WC 1.NP'!M28</f>
        <v>0</v>
      </c>
      <c r="AT88" s="100">
        <f>ROUND(SUM(AV88:AW88),2)</f>
        <v>0</v>
      </c>
      <c r="AU88" s="101">
        <f>'1_170525 - WC 1.NP'!W137</f>
        <v>0</v>
      </c>
      <c r="AV88" s="100">
        <f>'1_170525 - WC 1.NP'!M32</f>
        <v>0</v>
      </c>
      <c r="AW88" s="100">
        <f>'1_170525 - WC 1.NP'!M33</f>
        <v>0</v>
      </c>
      <c r="AX88" s="100">
        <f>'1_170525 - WC 1.NP'!M34</f>
        <v>0</v>
      </c>
      <c r="AY88" s="100">
        <f>'1_170525 - WC 1.NP'!M35</f>
        <v>0</v>
      </c>
      <c r="AZ88" s="100">
        <f>'1_170525 - WC 1.NP'!H32</f>
        <v>0</v>
      </c>
      <c r="BA88" s="100">
        <f>'1_170525 - WC 1.NP'!H33</f>
        <v>0</v>
      </c>
      <c r="BB88" s="100">
        <f>'1_170525 - WC 1.NP'!H34</f>
        <v>0</v>
      </c>
      <c r="BC88" s="100">
        <f>'1_170525 - WC 1.NP'!H35</f>
        <v>0</v>
      </c>
      <c r="BD88" s="102">
        <f>'1_170525 - WC 1.NP'!H36</f>
        <v>0</v>
      </c>
      <c r="BT88" s="103" t="s">
        <v>84</v>
      </c>
      <c r="BV88" s="103" t="s">
        <v>78</v>
      </c>
      <c r="BW88" s="103" t="s">
        <v>85</v>
      </c>
      <c r="BX88" s="103" t="s">
        <v>79</v>
      </c>
    </row>
    <row r="89" spans="1:89" s="5" customFormat="1" ht="37.5" customHeight="1">
      <c r="A89" s="94" t="s">
        <v>81</v>
      </c>
      <c r="B89" s="95"/>
      <c r="C89" s="96"/>
      <c r="D89" s="247" t="s">
        <v>86</v>
      </c>
      <c r="E89" s="247"/>
      <c r="F89" s="247"/>
      <c r="G89" s="247"/>
      <c r="H89" s="247"/>
      <c r="I89" s="97"/>
      <c r="J89" s="247" t="s">
        <v>87</v>
      </c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47"/>
      <c r="Y89" s="247"/>
      <c r="Z89" s="247"/>
      <c r="AA89" s="247"/>
      <c r="AB89" s="247"/>
      <c r="AC89" s="247"/>
      <c r="AD89" s="247"/>
      <c r="AE89" s="247"/>
      <c r="AF89" s="247"/>
      <c r="AG89" s="245">
        <f>'2_170525 - VRN'!M30</f>
        <v>0</v>
      </c>
      <c r="AH89" s="246"/>
      <c r="AI89" s="246"/>
      <c r="AJ89" s="246"/>
      <c r="AK89" s="246"/>
      <c r="AL89" s="246"/>
      <c r="AM89" s="246"/>
      <c r="AN89" s="245">
        <f>SUM(AG89,AT89)</f>
        <v>0</v>
      </c>
      <c r="AO89" s="246"/>
      <c r="AP89" s="246"/>
      <c r="AQ89" s="98"/>
      <c r="AS89" s="104">
        <f>'2_170525 - VRN'!M28</f>
        <v>0</v>
      </c>
      <c r="AT89" s="105">
        <f>ROUND(SUM(AV89:AW89),2)</f>
        <v>0</v>
      </c>
      <c r="AU89" s="106">
        <f>'2_170525 - VRN'!W121</f>
        <v>0</v>
      </c>
      <c r="AV89" s="105">
        <f>'2_170525 - VRN'!M32</f>
        <v>0</v>
      </c>
      <c r="AW89" s="105">
        <f>'2_170525 - VRN'!M33</f>
        <v>0</v>
      </c>
      <c r="AX89" s="105">
        <f>'2_170525 - VRN'!M34</f>
        <v>0</v>
      </c>
      <c r="AY89" s="105">
        <f>'2_170525 - VRN'!M35</f>
        <v>0</v>
      </c>
      <c r="AZ89" s="105">
        <f>'2_170525 - VRN'!H32</f>
        <v>0</v>
      </c>
      <c r="BA89" s="105">
        <f>'2_170525 - VRN'!H33</f>
        <v>0</v>
      </c>
      <c r="BB89" s="105">
        <f>'2_170525 - VRN'!H34</f>
        <v>0</v>
      </c>
      <c r="BC89" s="105">
        <f>'2_170525 - VRN'!H35</f>
        <v>0</v>
      </c>
      <c r="BD89" s="107">
        <f>'2_170525 - VRN'!H36</f>
        <v>0</v>
      </c>
      <c r="BT89" s="103" t="s">
        <v>84</v>
      </c>
      <c r="BV89" s="103" t="s">
        <v>78</v>
      </c>
      <c r="BW89" s="103" t="s">
        <v>88</v>
      </c>
      <c r="BX89" s="103" t="s">
        <v>79</v>
      </c>
    </row>
    <row r="90" spans="1:89" ht="13.5">
      <c r="B90" s="24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5"/>
    </row>
    <row r="91" spans="1:89" s="1" customFormat="1" ht="30" customHeight="1">
      <c r="B91" s="37"/>
      <c r="C91" s="86" t="s">
        <v>89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53">
        <f>ROUND(SUM(AG92:AG95),2)</f>
        <v>0</v>
      </c>
      <c r="AH91" s="253"/>
      <c r="AI91" s="253"/>
      <c r="AJ91" s="253"/>
      <c r="AK91" s="253"/>
      <c r="AL91" s="253"/>
      <c r="AM91" s="253"/>
      <c r="AN91" s="253">
        <f>ROUND(SUM(AN92:AN95),2)</f>
        <v>0</v>
      </c>
      <c r="AO91" s="253"/>
      <c r="AP91" s="253"/>
      <c r="AQ91" s="39"/>
      <c r="AS91" s="82" t="s">
        <v>90</v>
      </c>
      <c r="AT91" s="83" t="s">
        <v>91</v>
      </c>
      <c r="AU91" s="83" t="s">
        <v>40</v>
      </c>
      <c r="AV91" s="84" t="s">
        <v>63</v>
      </c>
    </row>
    <row r="92" spans="1:89" s="1" customFormat="1" ht="19.899999999999999" customHeight="1">
      <c r="B92" s="37"/>
      <c r="C92" s="38"/>
      <c r="D92" s="108" t="s">
        <v>92</v>
      </c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248">
        <f>ROUND(AG87*AS92,2)</f>
        <v>0</v>
      </c>
      <c r="AH92" s="249"/>
      <c r="AI92" s="249"/>
      <c r="AJ92" s="249"/>
      <c r="AK92" s="249"/>
      <c r="AL92" s="249"/>
      <c r="AM92" s="249"/>
      <c r="AN92" s="249">
        <f>ROUND(AG92+AV92,2)</f>
        <v>0</v>
      </c>
      <c r="AO92" s="249"/>
      <c r="AP92" s="249"/>
      <c r="AQ92" s="39"/>
      <c r="AS92" s="109">
        <v>0</v>
      </c>
      <c r="AT92" s="110" t="s">
        <v>93</v>
      </c>
      <c r="AU92" s="110" t="s">
        <v>41</v>
      </c>
      <c r="AV92" s="111">
        <f>ROUND(IF(AU92="základní",AG92*L31,IF(AU92="snížená",AG92*L32,0)),2)</f>
        <v>0</v>
      </c>
      <c r="BV92" s="20" t="s">
        <v>94</v>
      </c>
      <c r="BY92" s="112">
        <f>IF(AU92="základní",AV92,0)</f>
        <v>0</v>
      </c>
      <c r="BZ92" s="112">
        <f>IF(AU92="snížená",AV92,0)</f>
        <v>0</v>
      </c>
      <c r="CA92" s="112">
        <v>0</v>
      </c>
      <c r="CB92" s="112">
        <v>0</v>
      </c>
      <c r="CC92" s="112">
        <v>0</v>
      </c>
      <c r="CD92" s="112">
        <f>IF(AU92="základní",AG92,0)</f>
        <v>0</v>
      </c>
      <c r="CE92" s="112">
        <f>IF(AU92="snížená",AG92,0)</f>
        <v>0</v>
      </c>
      <c r="CF92" s="112">
        <f>IF(AU92="zákl. přenesená",AG92,0)</f>
        <v>0</v>
      </c>
      <c r="CG92" s="112">
        <f>IF(AU92="sníž. přenesená",AG92,0)</f>
        <v>0</v>
      </c>
      <c r="CH92" s="112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>x</v>
      </c>
    </row>
    <row r="93" spans="1:89" s="1" customFormat="1" ht="19.899999999999999" customHeight="1">
      <c r="B93" s="37"/>
      <c r="C93" s="38"/>
      <c r="D93" s="250" t="s">
        <v>95</v>
      </c>
      <c r="E93" s="251"/>
      <c r="F93" s="251"/>
      <c r="G93" s="251"/>
      <c r="H93" s="251"/>
      <c r="I93" s="251"/>
      <c r="J93" s="251"/>
      <c r="K93" s="251"/>
      <c r="L93" s="251"/>
      <c r="M93" s="251"/>
      <c r="N93" s="251"/>
      <c r="O93" s="251"/>
      <c r="P93" s="251"/>
      <c r="Q93" s="251"/>
      <c r="R93" s="251"/>
      <c r="S93" s="251"/>
      <c r="T93" s="251"/>
      <c r="U93" s="251"/>
      <c r="V93" s="251"/>
      <c r="W93" s="251"/>
      <c r="X93" s="251"/>
      <c r="Y93" s="251"/>
      <c r="Z93" s="251"/>
      <c r="AA93" s="251"/>
      <c r="AB93" s="251"/>
      <c r="AC93" s="38"/>
      <c r="AD93" s="38"/>
      <c r="AE93" s="38"/>
      <c r="AF93" s="38"/>
      <c r="AG93" s="248">
        <f>AG87*AS93</f>
        <v>0</v>
      </c>
      <c r="AH93" s="249"/>
      <c r="AI93" s="249"/>
      <c r="AJ93" s="249"/>
      <c r="AK93" s="249"/>
      <c r="AL93" s="249"/>
      <c r="AM93" s="249"/>
      <c r="AN93" s="249">
        <f>AG93+AV93</f>
        <v>0</v>
      </c>
      <c r="AO93" s="249"/>
      <c r="AP93" s="249"/>
      <c r="AQ93" s="39"/>
      <c r="AS93" s="113">
        <v>0</v>
      </c>
      <c r="AT93" s="114" t="s">
        <v>93</v>
      </c>
      <c r="AU93" s="114" t="s">
        <v>41</v>
      </c>
      <c r="AV93" s="115">
        <f>ROUND(IF(AU93="nulová",0,IF(OR(AU93="základní",AU93="zákl. přenesená"),AG93*L31,AG93*L32)),2)</f>
        <v>0</v>
      </c>
      <c r="BV93" s="20" t="s">
        <v>96</v>
      </c>
      <c r="BY93" s="112">
        <f>IF(AU93="základní",AV93,0)</f>
        <v>0</v>
      </c>
      <c r="BZ93" s="112">
        <f>IF(AU93="snížená",AV93,0)</f>
        <v>0</v>
      </c>
      <c r="CA93" s="112">
        <f>IF(AU93="zákl. přenesená",AV93,0)</f>
        <v>0</v>
      </c>
      <c r="CB93" s="112">
        <f>IF(AU93="sníž. přenesená",AV93,0)</f>
        <v>0</v>
      </c>
      <c r="CC93" s="112">
        <f>IF(AU93="nulová",AV93,0)</f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899999999999999" customHeight="1">
      <c r="B94" s="37"/>
      <c r="C94" s="38"/>
      <c r="D94" s="250" t="s">
        <v>95</v>
      </c>
      <c r="E94" s="251"/>
      <c r="F94" s="251"/>
      <c r="G94" s="251"/>
      <c r="H94" s="251"/>
      <c r="I94" s="251"/>
      <c r="J94" s="251"/>
      <c r="K94" s="251"/>
      <c r="L94" s="251"/>
      <c r="M94" s="251"/>
      <c r="N94" s="251"/>
      <c r="O94" s="251"/>
      <c r="P94" s="251"/>
      <c r="Q94" s="251"/>
      <c r="R94" s="251"/>
      <c r="S94" s="251"/>
      <c r="T94" s="251"/>
      <c r="U94" s="251"/>
      <c r="V94" s="251"/>
      <c r="W94" s="251"/>
      <c r="X94" s="251"/>
      <c r="Y94" s="251"/>
      <c r="Z94" s="251"/>
      <c r="AA94" s="251"/>
      <c r="AB94" s="251"/>
      <c r="AC94" s="38"/>
      <c r="AD94" s="38"/>
      <c r="AE94" s="38"/>
      <c r="AF94" s="38"/>
      <c r="AG94" s="248">
        <f>AG87*AS94</f>
        <v>0</v>
      </c>
      <c r="AH94" s="249"/>
      <c r="AI94" s="249"/>
      <c r="AJ94" s="249"/>
      <c r="AK94" s="249"/>
      <c r="AL94" s="249"/>
      <c r="AM94" s="249"/>
      <c r="AN94" s="249">
        <f>AG94+AV94</f>
        <v>0</v>
      </c>
      <c r="AO94" s="249"/>
      <c r="AP94" s="249"/>
      <c r="AQ94" s="39"/>
      <c r="AS94" s="113">
        <v>0</v>
      </c>
      <c r="AT94" s="114" t="s">
        <v>93</v>
      </c>
      <c r="AU94" s="114" t="s">
        <v>41</v>
      </c>
      <c r="AV94" s="115">
        <f>ROUND(IF(AU94="nulová",0,IF(OR(AU94="základní",AU94="zákl. přenesená"),AG94*L31,AG94*L32)),2)</f>
        <v>0</v>
      </c>
      <c r="BV94" s="20" t="s">
        <v>96</v>
      </c>
      <c r="BY94" s="112">
        <f>IF(AU94="základní",AV94,0)</f>
        <v>0</v>
      </c>
      <c r="BZ94" s="112">
        <f>IF(AU94="snížená",AV94,0)</f>
        <v>0</v>
      </c>
      <c r="CA94" s="112">
        <f>IF(AU94="zákl. přenesená",AV94,0)</f>
        <v>0</v>
      </c>
      <c r="CB94" s="112">
        <f>IF(AU94="sníž. přenesená",AV94,0)</f>
        <v>0</v>
      </c>
      <c r="CC94" s="112">
        <f>IF(AU94="nulová",AV94,0)</f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9.899999999999999" customHeight="1">
      <c r="B95" s="37"/>
      <c r="C95" s="38"/>
      <c r="D95" s="250" t="s">
        <v>95</v>
      </c>
      <c r="E95" s="251"/>
      <c r="F95" s="251"/>
      <c r="G95" s="251"/>
      <c r="H95" s="251"/>
      <c r="I95" s="251"/>
      <c r="J95" s="251"/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38"/>
      <c r="AD95" s="38"/>
      <c r="AE95" s="38"/>
      <c r="AF95" s="38"/>
      <c r="AG95" s="248">
        <f>AG87*AS95</f>
        <v>0</v>
      </c>
      <c r="AH95" s="249"/>
      <c r="AI95" s="249"/>
      <c r="AJ95" s="249"/>
      <c r="AK95" s="249"/>
      <c r="AL95" s="249"/>
      <c r="AM95" s="249"/>
      <c r="AN95" s="249">
        <f>AG95+AV95</f>
        <v>0</v>
      </c>
      <c r="AO95" s="249"/>
      <c r="AP95" s="249"/>
      <c r="AQ95" s="39"/>
      <c r="AS95" s="116">
        <v>0</v>
      </c>
      <c r="AT95" s="117" t="s">
        <v>93</v>
      </c>
      <c r="AU95" s="117" t="s">
        <v>41</v>
      </c>
      <c r="AV95" s="118">
        <f>ROUND(IF(AU95="nulová",0,IF(OR(AU95="základní",AU95="zákl. přenesená"),AG95*L31,AG95*L32)),2)</f>
        <v>0</v>
      </c>
      <c r="BV95" s="20" t="s">
        <v>96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pans="1:89" s="1" customFormat="1" ht="10.9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9"/>
    </row>
    <row r="97" spans="2:43" s="1" customFormat="1" ht="30" customHeight="1">
      <c r="B97" s="37"/>
      <c r="C97" s="119" t="s">
        <v>97</v>
      </c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254">
        <f>ROUND(AG87+AG91,2)</f>
        <v>0</v>
      </c>
      <c r="AH97" s="254"/>
      <c r="AI97" s="254"/>
      <c r="AJ97" s="254"/>
      <c r="AK97" s="254"/>
      <c r="AL97" s="254"/>
      <c r="AM97" s="254"/>
      <c r="AN97" s="254">
        <f>AN87+AN91</f>
        <v>0</v>
      </c>
      <c r="AO97" s="254"/>
      <c r="AP97" s="254"/>
      <c r="AQ97" s="39"/>
    </row>
    <row r="98" spans="2:43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3"/>
    </row>
  </sheetData>
  <sheetProtection algorithmName="SHA-512" hashValue="VSvsUPSHY30dsYiFX9UVwKqukUTs28cK37pHKk/28TbmF/hqcFjWeZdT60Oo9gX/bRHsyCGUovIjiv8RHba0YA==" saltValue="TVrbOgqOQEiZuqtN7UvNMg==" spinCount="100000" sheet="1" objects="1" scenarios="1" formatCells="0" formatColumns="0" formatRows="0" sort="0" autoFilter="0"/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_170525 - WC 1.NP'!C2" display="/"/>
    <hyperlink ref="A89" location="'2_170525 - VRN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6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1"/>
      <c r="B1" s="14"/>
      <c r="C1" s="14"/>
      <c r="D1" s="15" t="s">
        <v>1</v>
      </c>
      <c r="E1" s="14"/>
      <c r="F1" s="16" t="s">
        <v>98</v>
      </c>
      <c r="G1" s="16"/>
      <c r="H1" s="310" t="s">
        <v>99</v>
      </c>
      <c r="I1" s="310"/>
      <c r="J1" s="310"/>
      <c r="K1" s="310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21"/>
      <c r="V1" s="12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0" t="s">
        <v>7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S2" s="255" t="s">
        <v>8</v>
      </c>
      <c r="T2" s="256"/>
      <c r="U2" s="256"/>
      <c r="V2" s="256"/>
      <c r="W2" s="256"/>
      <c r="X2" s="256"/>
      <c r="Y2" s="256"/>
      <c r="Z2" s="256"/>
      <c r="AA2" s="256"/>
      <c r="AB2" s="256"/>
      <c r="AC2" s="256"/>
      <c r="AT2" s="20" t="s">
        <v>85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spans="1:66" ht="36.950000000000003" customHeight="1">
      <c r="B4" s="24"/>
      <c r="C4" s="212" t="s">
        <v>104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57" t="str">
        <f>'Rekapitulace stavby'!K6</f>
        <v>Poliklinika Kolín - veřejné WC 1.NP</v>
      </c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8"/>
      <c r="R6" s="25"/>
    </row>
    <row r="7" spans="1:66" s="1" customFormat="1" ht="32.85" customHeight="1">
      <c r="B7" s="37"/>
      <c r="C7" s="38"/>
      <c r="D7" s="31" t="s">
        <v>105</v>
      </c>
      <c r="E7" s="38"/>
      <c r="F7" s="218" t="s">
        <v>106</v>
      </c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5" customHeight="1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60" t="str">
        <f>'Rekapitulace stavby'!AN8</f>
        <v>25. 5. 2017</v>
      </c>
      <c r="P9" s="261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28</v>
      </c>
      <c r="E11" s="38"/>
      <c r="F11" s="38"/>
      <c r="G11" s="38"/>
      <c r="H11" s="38"/>
      <c r="I11" s="38"/>
      <c r="J11" s="38"/>
      <c r="K11" s="38"/>
      <c r="L11" s="38"/>
      <c r="M11" s="32" t="s">
        <v>29</v>
      </c>
      <c r="N11" s="38"/>
      <c r="O11" s="216" t="str">
        <f>IF('Rekapitulace stavby'!AN10="","",'Rekapitulace stavby'!AN10)</f>
        <v/>
      </c>
      <c r="P11" s="216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16" t="str">
        <f>IF('Rekapitulace stavby'!AN11="","",'Rekapitulace stavby'!AN11)</f>
        <v/>
      </c>
      <c r="P12" s="216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29</v>
      </c>
      <c r="N14" s="38"/>
      <c r="O14" s="262" t="str">
        <f>IF('Rekapitulace stavby'!AN13="","",'Rekapitulace stavby'!AN13)</f>
        <v>Vyplň údaj</v>
      </c>
      <c r="P14" s="216"/>
      <c r="Q14" s="38"/>
      <c r="R14" s="39"/>
    </row>
    <row r="15" spans="1:66" s="1" customFormat="1" ht="18" customHeight="1">
      <c r="B15" s="37"/>
      <c r="C15" s="38"/>
      <c r="D15" s="38"/>
      <c r="E15" s="262" t="str">
        <f>IF('Rekapitulace stavby'!E14="","",'Rekapitulace stavby'!E14)</f>
        <v>Vyplň údaj</v>
      </c>
      <c r="F15" s="263"/>
      <c r="G15" s="263"/>
      <c r="H15" s="263"/>
      <c r="I15" s="263"/>
      <c r="J15" s="263"/>
      <c r="K15" s="263"/>
      <c r="L15" s="263"/>
      <c r="M15" s="32" t="s">
        <v>30</v>
      </c>
      <c r="N15" s="38"/>
      <c r="O15" s="262" t="str">
        <f>IF('Rekapitulace stavby'!AN14="","",'Rekapitulace stavby'!AN14)</f>
        <v>Vyplň údaj</v>
      </c>
      <c r="P15" s="216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29</v>
      </c>
      <c r="N17" s="38"/>
      <c r="O17" s="216" t="str">
        <f>IF('Rekapitulace stavby'!AN16="","",'Rekapitulace stavby'!AN16)</f>
        <v/>
      </c>
      <c r="P17" s="216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16" t="str">
        <f>IF('Rekapitulace stavby'!AN17="","",'Rekapitulace stavby'!AN17)</f>
        <v/>
      </c>
      <c r="P18" s="216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35</v>
      </c>
      <c r="E20" s="38"/>
      <c r="F20" s="38"/>
      <c r="G20" s="38"/>
      <c r="H20" s="38"/>
      <c r="I20" s="38"/>
      <c r="J20" s="38"/>
      <c r="K20" s="38"/>
      <c r="L20" s="38"/>
      <c r="M20" s="32" t="s">
        <v>29</v>
      </c>
      <c r="N20" s="38"/>
      <c r="O20" s="216" t="str">
        <f>IF('Rekapitulace stavby'!AN19="","",'Rekapitulace stavby'!AN19)</f>
        <v/>
      </c>
      <c r="P20" s="216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16" t="str">
        <f>IF('Rekapitulace stavby'!AN20="","",'Rekapitulace stavby'!AN20)</f>
        <v/>
      </c>
      <c r="P21" s="216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36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21" t="s">
        <v>22</v>
      </c>
      <c r="F24" s="221"/>
      <c r="G24" s="221"/>
      <c r="H24" s="221"/>
      <c r="I24" s="221"/>
      <c r="J24" s="221"/>
      <c r="K24" s="221"/>
      <c r="L24" s="221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22" t="s">
        <v>107</v>
      </c>
      <c r="E27" s="38"/>
      <c r="F27" s="38"/>
      <c r="G27" s="38"/>
      <c r="H27" s="38"/>
      <c r="I27" s="38"/>
      <c r="J27" s="38"/>
      <c r="K27" s="38"/>
      <c r="L27" s="38"/>
      <c r="M27" s="222">
        <f>N88</f>
        <v>0</v>
      </c>
      <c r="N27" s="222"/>
      <c r="O27" s="222"/>
      <c r="P27" s="222"/>
      <c r="Q27" s="38"/>
      <c r="R27" s="39"/>
    </row>
    <row r="28" spans="2:18" s="1" customFormat="1" ht="14.45" customHeight="1">
      <c r="B28" s="37"/>
      <c r="C28" s="38"/>
      <c r="D28" s="36" t="s">
        <v>92</v>
      </c>
      <c r="E28" s="38"/>
      <c r="F28" s="38"/>
      <c r="G28" s="38"/>
      <c r="H28" s="38"/>
      <c r="I28" s="38"/>
      <c r="J28" s="38"/>
      <c r="K28" s="38"/>
      <c r="L28" s="38"/>
      <c r="M28" s="222">
        <f>N112</f>
        <v>0</v>
      </c>
      <c r="N28" s="222"/>
      <c r="O28" s="222"/>
      <c r="P28" s="222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3" t="s">
        <v>39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59"/>
      <c r="O30" s="259"/>
      <c r="P30" s="25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40</v>
      </c>
      <c r="E32" s="44" t="s">
        <v>41</v>
      </c>
      <c r="F32" s="45">
        <v>0.21</v>
      </c>
      <c r="G32" s="124" t="s">
        <v>42</v>
      </c>
      <c r="H32" s="265">
        <f>ROUND((((SUM(BE112:BE119)+SUM(BE137:BE360))+SUM(BE362:BE366))),2)</f>
        <v>0</v>
      </c>
      <c r="I32" s="259"/>
      <c r="J32" s="259"/>
      <c r="K32" s="38"/>
      <c r="L32" s="38"/>
      <c r="M32" s="265">
        <f>ROUND(((ROUND((SUM(BE112:BE119)+SUM(BE137:BE360)), 2)*F32)+SUM(BE362:BE366)*F32),2)</f>
        <v>0</v>
      </c>
      <c r="N32" s="259"/>
      <c r="O32" s="259"/>
      <c r="P32" s="259"/>
      <c r="Q32" s="38"/>
      <c r="R32" s="39"/>
    </row>
    <row r="33" spans="2:18" s="1" customFormat="1" ht="14.45" customHeight="1">
      <c r="B33" s="37"/>
      <c r="C33" s="38"/>
      <c r="D33" s="38"/>
      <c r="E33" s="44" t="s">
        <v>43</v>
      </c>
      <c r="F33" s="45">
        <v>0.15</v>
      </c>
      <c r="G33" s="124" t="s">
        <v>42</v>
      </c>
      <c r="H33" s="265">
        <f>ROUND((((SUM(BF112:BF119)+SUM(BF137:BF360))+SUM(BF362:BF366))),2)</f>
        <v>0</v>
      </c>
      <c r="I33" s="259"/>
      <c r="J33" s="259"/>
      <c r="K33" s="38"/>
      <c r="L33" s="38"/>
      <c r="M33" s="265">
        <f>ROUND(((ROUND((SUM(BF112:BF119)+SUM(BF137:BF360)), 2)*F33)+SUM(BF362:BF366)*F33),2)</f>
        <v>0</v>
      </c>
      <c r="N33" s="259"/>
      <c r="O33" s="259"/>
      <c r="P33" s="25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44</v>
      </c>
      <c r="F34" s="45">
        <v>0.21</v>
      </c>
      <c r="G34" s="124" t="s">
        <v>42</v>
      </c>
      <c r="H34" s="265">
        <f>ROUND((((SUM(BG112:BG119)+SUM(BG137:BG360))+SUM(BG362:BG366))),2)</f>
        <v>0</v>
      </c>
      <c r="I34" s="259"/>
      <c r="J34" s="259"/>
      <c r="K34" s="38"/>
      <c r="L34" s="38"/>
      <c r="M34" s="265">
        <v>0</v>
      </c>
      <c r="N34" s="259"/>
      <c r="O34" s="259"/>
      <c r="P34" s="25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45</v>
      </c>
      <c r="F35" s="45">
        <v>0.15</v>
      </c>
      <c r="G35" s="124" t="s">
        <v>42</v>
      </c>
      <c r="H35" s="265">
        <f>ROUND((((SUM(BH112:BH119)+SUM(BH137:BH360))+SUM(BH362:BH366))),2)</f>
        <v>0</v>
      </c>
      <c r="I35" s="259"/>
      <c r="J35" s="259"/>
      <c r="K35" s="38"/>
      <c r="L35" s="38"/>
      <c r="M35" s="265">
        <v>0</v>
      </c>
      <c r="N35" s="259"/>
      <c r="O35" s="259"/>
      <c r="P35" s="25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46</v>
      </c>
      <c r="F36" s="45">
        <v>0</v>
      </c>
      <c r="G36" s="124" t="s">
        <v>42</v>
      </c>
      <c r="H36" s="265">
        <f>ROUND((((SUM(BI112:BI119)+SUM(BI137:BI360))+SUM(BI362:BI366))),2)</f>
        <v>0</v>
      </c>
      <c r="I36" s="259"/>
      <c r="J36" s="259"/>
      <c r="K36" s="38"/>
      <c r="L36" s="38"/>
      <c r="M36" s="265">
        <v>0</v>
      </c>
      <c r="N36" s="259"/>
      <c r="O36" s="259"/>
      <c r="P36" s="25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20"/>
      <c r="D38" s="125" t="s">
        <v>47</v>
      </c>
      <c r="E38" s="81"/>
      <c r="F38" s="81"/>
      <c r="G38" s="126" t="s">
        <v>48</v>
      </c>
      <c r="H38" s="127" t="s">
        <v>49</v>
      </c>
      <c r="I38" s="81"/>
      <c r="J38" s="81"/>
      <c r="K38" s="81"/>
      <c r="L38" s="266">
        <f>SUM(M30:M36)</f>
        <v>0</v>
      </c>
      <c r="M38" s="266"/>
      <c r="N38" s="266"/>
      <c r="O38" s="266"/>
      <c r="P38" s="267"/>
      <c r="Q38" s="120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3.5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7"/>
      <c r="C50" s="38"/>
      <c r="D50" s="52" t="s">
        <v>50</v>
      </c>
      <c r="E50" s="53"/>
      <c r="F50" s="53"/>
      <c r="G50" s="53"/>
      <c r="H50" s="54"/>
      <c r="I50" s="38"/>
      <c r="J50" s="52" t="s">
        <v>51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3.5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3.5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3.5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3.5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3.5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3.5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3.5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 ht="15">
      <c r="B59" s="37"/>
      <c r="C59" s="38"/>
      <c r="D59" s="57" t="s">
        <v>52</v>
      </c>
      <c r="E59" s="58"/>
      <c r="F59" s="58"/>
      <c r="G59" s="59" t="s">
        <v>53</v>
      </c>
      <c r="H59" s="60"/>
      <c r="I59" s="38"/>
      <c r="J59" s="57" t="s">
        <v>52</v>
      </c>
      <c r="K59" s="58"/>
      <c r="L59" s="58"/>
      <c r="M59" s="58"/>
      <c r="N59" s="59" t="s">
        <v>53</v>
      </c>
      <c r="O59" s="58"/>
      <c r="P59" s="60"/>
      <c r="Q59" s="38"/>
      <c r="R59" s="39"/>
    </row>
    <row r="60" spans="2:18" ht="13.5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7"/>
      <c r="C61" s="38"/>
      <c r="D61" s="52" t="s">
        <v>54</v>
      </c>
      <c r="E61" s="53"/>
      <c r="F61" s="53"/>
      <c r="G61" s="53"/>
      <c r="H61" s="54"/>
      <c r="I61" s="38"/>
      <c r="J61" s="52" t="s">
        <v>55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3.5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3.5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3.5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3.5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3.5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3.5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3.5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 ht="15">
      <c r="B70" s="37"/>
      <c r="C70" s="38"/>
      <c r="D70" s="57" t="s">
        <v>52</v>
      </c>
      <c r="E70" s="58"/>
      <c r="F70" s="58"/>
      <c r="G70" s="59" t="s">
        <v>53</v>
      </c>
      <c r="H70" s="60"/>
      <c r="I70" s="38"/>
      <c r="J70" s="57" t="s">
        <v>52</v>
      </c>
      <c r="K70" s="58"/>
      <c r="L70" s="58"/>
      <c r="M70" s="58"/>
      <c r="N70" s="59" t="s">
        <v>53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50000000000003" customHeight="1">
      <c r="B76" s="37"/>
      <c r="C76" s="212" t="s">
        <v>108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39"/>
      <c r="T76" s="131"/>
      <c r="U76" s="131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31"/>
      <c r="U77" s="131"/>
    </row>
    <row r="78" spans="2:21" s="1" customFormat="1" ht="30" customHeight="1">
      <c r="B78" s="37"/>
      <c r="C78" s="32" t="s">
        <v>19</v>
      </c>
      <c r="D78" s="38"/>
      <c r="E78" s="38"/>
      <c r="F78" s="257" t="str">
        <f>F6</f>
        <v>Poliklinika Kolín - veřejné WC 1.NP</v>
      </c>
      <c r="G78" s="258"/>
      <c r="H78" s="258"/>
      <c r="I78" s="258"/>
      <c r="J78" s="258"/>
      <c r="K78" s="258"/>
      <c r="L78" s="258"/>
      <c r="M78" s="258"/>
      <c r="N78" s="258"/>
      <c r="O78" s="258"/>
      <c r="P78" s="258"/>
      <c r="Q78" s="38"/>
      <c r="R78" s="39"/>
      <c r="T78" s="131"/>
      <c r="U78" s="131"/>
    </row>
    <row r="79" spans="2:21" s="1" customFormat="1" ht="36.950000000000003" customHeight="1">
      <c r="B79" s="37"/>
      <c r="C79" s="71" t="s">
        <v>105</v>
      </c>
      <c r="D79" s="38"/>
      <c r="E79" s="38"/>
      <c r="F79" s="232" t="str">
        <f>F7</f>
        <v>1_170525 - WC 1.NP</v>
      </c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38"/>
      <c r="R79" s="39"/>
      <c r="T79" s="131"/>
      <c r="U79" s="131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31"/>
      <c r="U80" s="131"/>
    </row>
    <row r="81" spans="2:47" s="1" customFormat="1" ht="18" customHeight="1">
      <c r="B81" s="37"/>
      <c r="C81" s="32" t="s">
        <v>24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26</v>
      </c>
      <c r="L81" s="38"/>
      <c r="M81" s="261" t="str">
        <f>IF(O9="","",O9)</f>
        <v>25. 5. 2017</v>
      </c>
      <c r="N81" s="261"/>
      <c r="O81" s="261"/>
      <c r="P81" s="261"/>
      <c r="Q81" s="38"/>
      <c r="R81" s="39"/>
      <c r="T81" s="131"/>
      <c r="U81" s="131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31"/>
      <c r="U82" s="131"/>
    </row>
    <row r="83" spans="2:47" s="1" customFormat="1" ht="15">
      <c r="B83" s="37"/>
      <c r="C83" s="32" t="s">
        <v>28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33</v>
      </c>
      <c r="L83" s="38"/>
      <c r="M83" s="216" t="str">
        <f>E18</f>
        <v xml:space="preserve"> </v>
      </c>
      <c r="N83" s="216"/>
      <c r="O83" s="216"/>
      <c r="P83" s="216"/>
      <c r="Q83" s="216"/>
      <c r="R83" s="39"/>
      <c r="T83" s="131"/>
      <c r="U83" s="131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35</v>
      </c>
      <c r="L84" s="38"/>
      <c r="M84" s="216" t="str">
        <f>E21</f>
        <v xml:space="preserve"> </v>
      </c>
      <c r="N84" s="216"/>
      <c r="O84" s="216"/>
      <c r="P84" s="216"/>
      <c r="Q84" s="216"/>
      <c r="R84" s="39"/>
      <c r="T84" s="131"/>
      <c r="U84" s="131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31"/>
      <c r="U85" s="131"/>
    </row>
    <row r="86" spans="2:47" s="1" customFormat="1" ht="29.25" customHeight="1">
      <c r="B86" s="37"/>
      <c r="C86" s="268" t="s">
        <v>109</v>
      </c>
      <c r="D86" s="269"/>
      <c r="E86" s="269"/>
      <c r="F86" s="269"/>
      <c r="G86" s="269"/>
      <c r="H86" s="120"/>
      <c r="I86" s="120"/>
      <c r="J86" s="120"/>
      <c r="K86" s="120"/>
      <c r="L86" s="120"/>
      <c r="M86" s="120"/>
      <c r="N86" s="268" t="s">
        <v>110</v>
      </c>
      <c r="O86" s="269"/>
      <c r="P86" s="269"/>
      <c r="Q86" s="269"/>
      <c r="R86" s="39"/>
      <c r="T86" s="131"/>
      <c r="U86" s="131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31"/>
      <c r="U87" s="131"/>
    </row>
    <row r="88" spans="2:47" s="1" customFormat="1" ht="29.25" customHeight="1">
      <c r="B88" s="37"/>
      <c r="C88" s="132" t="s">
        <v>111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53">
        <f>N137</f>
        <v>0</v>
      </c>
      <c r="O88" s="270"/>
      <c r="P88" s="270"/>
      <c r="Q88" s="270"/>
      <c r="R88" s="39"/>
      <c r="T88" s="131"/>
      <c r="U88" s="131"/>
      <c r="AU88" s="20" t="s">
        <v>112</v>
      </c>
    </row>
    <row r="89" spans="2:47" s="6" customFormat="1" ht="24.95" customHeight="1">
      <c r="B89" s="133"/>
      <c r="C89" s="134"/>
      <c r="D89" s="135" t="s">
        <v>113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71">
        <f>N138</f>
        <v>0</v>
      </c>
      <c r="O89" s="272"/>
      <c r="P89" s="272"/>
      <c r="Q89" s="272"/>
      <c r="R89" s="136"/>
      <c r="T89" s="137"/>
      <c r="U89" s="137"/>
    </row>
    <row r="90" spans="2:47" s="7" customFormat="1" ht="19.899999999999999" customHeight="1">
      <c r="B90" s="138"/>
      <c r="C90" s="139"/>
      <c r="D90" s="108" t="s">
        <v>114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49">
        <f>N139</f>
        <v>0</v>
      </c>
      <c r="O90" s="273"/>
      <c r="P90" s="273"/>
      <c r="Q90" s="273"/>
      <c r="R90" s="140"/>
      <c r="T90" s="141"/>
      <c r="U90" s="141"/>
    </row>
    <row r="91" spans="2:47" s="7" customFormat="1" ht="19.899999999999999" customHeight="1">
      <c r="B91" s="138"/>
      <c r="C91" s="139"/>
      <c r="D91" s="108" t="s">
        <v>115</v>
      </c>
      <c r="E91" s="139"/>
      <c r="F91" s="139"/>
      <c r="G91" s="139"/>
      <c r="H91" s="139"/>
      <c r="I91" s="139"/>
      <c r="J91" s="139"/>
      <c r="K91" s="139"/>
      <c r="L91" s="139"/>
      <c r="M91" s="139"/>
      <c r="N91" s="249">
        <f>N167</f>
        <v>0</v>
      </c>
      <c r="O91" s="273"/>
      <c r="P91" s="273"/>
      <c r="Q91" s="273"/>
      <c r="R91" s="140"/>
      <c r="T91" s="141"/>
      <c r="U91" s="141"/>
    </row>
    <row r="92" spans="2:47" s="7" customFormat="1" ht="19.899999999999999" customHeight="1">
      <c r="B92" s="138"/>
      <c r="C92" s="139"/>
      <c r="D92" s="108" t="s">
        <v>116</v>
      </c>
      <c r="E92" s="139"/>
      <c r="F92" s="139"/>
      <c r="G92" s="139"/>
      <c r="H92" s="139"/>
      <c r="I92" s="139"/>
      <c r="J92" s="139"/>
      <c r="K92" s="139"/>
      <c r="L92" s="139"/>
      <c r="M92" s="139"/>
      <c r="N92" s="249">
        <f>N197</f>
        <v>0</v>
      </c>
      <c r="O92" s="273"/>
      <c r="P92" s="273"/>
      <c r="Q92" s="273"/>
      <c r="R92" s="140"/>
      <c r="T92" s="141"/>
      <c r="U92" s="141"/>
    </row>
    <row r="93" spans="2:47" s="7" customFormat="1" ht="19.899999999999999" customHeight="1">
      <c r="B93" s="138"/>
      <c r="C93" s="139"/>
      <c r="D93" s="108" t="s">
        <v>117</v>
      </c>
      <c r="E93" s="139"/>
      <c r="F93" s="139"/>
      <c r="G93" s="139"/>
      <c r="H93" s="139"/>
      <c r="I93" s="139"/>
      <c r="J93" s="139"/>
      <c r="K93" s="139"/>
      <c r="L93" s="139"/>
      <c r="M93" s="139"/>
      <c r="N93" s="249">
        <f>N233</f>
        <v>0</v>
      </c>
      <c r="O93" s="273"/>
      <c r="P93" s="273"/>
      <c r="Q93" s="273"/>
      <c r="R93" s="140"/>
      <c r="T93" s="141"/>
      <c r="U93" s="141"/>
    </row>
    <row r="94" spans="2:47" s="7" customFormat="1" ht="19.899999999999999" customHeight="1">
      <c r="B94" s="138"/>
      <c r="C94" s="139"/>
      <c r="D94" s="108" t="s">
        <v>118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49">
        <f>N251</f>
        <v>0</v>
      </c>
      <c r="O94" s="273"/>
      <c r="P94" s="273"/>
      <c r="Q94" s="273"/>
      <c r="R94" s="140"/>
      <c r="T94" s="141"/>
      <c r="U94" s="141"/>
    </row>
    <row r="95" spans="2:47" s="6" customFormat="1" ht="24.95" customHeight="1">
      <c r="B95" s="133"/>
      <c r="C95" s="134"/>
      <c r="D95" s="135" t="s">
        <v>119</v>
      </c>
      <c r="E95" s="134"/>
      <c r="F95" s="134"/>
      <c r="G95" s="134"/>
      <c r="H95" s="134"/>
      <c r="I95" s="134"/>
      <c r="J95" s="134"/>
      <c r="K95" s="134"/>
      <c r="L95" s="134"/>
      <c r="M95" s="134"/>
      <c r="N95" s="271">
        <f>N253</f>
        <v>0</v>
      </c>
      <c r="O95" s="272"/>
      <c r="P95" s="272"/>
      <c r="Q95" s="272"/>
      <c r="R95" s="136"/>
      <c r="T95" s="137"/>
      <c r="U95" s="137"/>
    </row>
    <row r="96" spans="2:47" s="7" customFormat="1" ht="19.899999999999999" customHeight="1">
      <c r="B96" s="138"/>
      <c r="C96" s="139"/>
      <c r="D96" s="108" t="s">
        <v>120</v>
      </c>
      <c r="E96" s="139"/>
      <c r="F96" s="139"/>
      <c r="G96" s="139"/>
      <c r="H96" s="139"/>
      <c r="I96" s="139"/>
      <c r="J96" s="139"/>
      <c r="K96" s="139"/>
      <c r="L96" s="139"/>
      <c r="M96" s="139"/>
      <c r="N96" s="249">
        <f>N254</f>
        <v>0</v>
      </c>
      <c r="O96" s="273"/>
      <c r="P96" s="273"/>
      <c r="Q96" s="273"/>
      <c r="R96" s="140"/>
      <c r="T96" s="141"/>
      <c r="U96" s="141"/>
    </row>
    <row r="97" spans="2:21" s="7" customFormat="1" ht="19.899999999999999" customHeight="1">
      <c r="B97" s="138"/>
      <c r="C97" s="139"/>
      <c r="D97" s="108" t="s">
        <v>121</v>
      </c>
      <c r="E97" s="139"/>
      <c r="F97" s="139"/>
      <c r="G97" s="139"/>
      <c r="H97" s="139"/>
      <c r="I97" s="139"/>
      <c r="J97" s="139"/>
      <c r="K97" s="139"/>
      <c r="L97" s="139"/>
      <c r="M97" s="139"/>
      <c r="N97" s="249">
        <f>N269</f>
        <v>0</v>
      </c>
      <c r="O97" s="273"/>
      <c r="P97" s="273"/>
      <c r="Q97" s="273"/>
      <c r="R97" s="140"/>
      <c r="T97" s="141"/>
      <c r="U97" s="141"/>
    </row>
    <row r="98" spans="2:21" s="7" customFormat="1" ht="19.899999999999999" customHeight="1">
      <c r="B98" s="138"/>
      <c r="C98" s="139"/>
      <c r="D98" s="108" t="s">
        <v>122</v>
      </c>
      <c r="E98" s="139"/>
      <c r="F98" s="139"/>
      <c r="G98" s="139"/>
      <c r="H98" s="139"/>
      <c r="I98" s="139"/>
      <c r="J98" s="139"/>
      <c r="K98" s="139"/>
      <c r="L98" s="139"/>
      <c r="M98" s="139"/>
      <c r="N98" s="249">
        <f>N271</f>
        <v>0</v>
      </c>
      <c r="O98" s="273"/>
      <c r="P98" s="273"/>
      <c r="Q98" s="273"/>
      <c r="R98" s="140"/>
      <c r="T98" s="141"/>
      <c r="U98" s="141"/>
    </row>
    <row r="99" spans="2:21" s="7" customFormat="1" ht="19.899999999999999" customHeight="1">
      <c r="B99" s="138"/>
      <c r="C99" s="139"/>
      <c r="D99" s="108" t="s">
        <v>123</v>
      </c>
      <c r="E99" s="139"/>
      <c r="F99" s="139"/>
      <c r="G99" s="139"/>
      <c r="H99" s="139"/>
      <c r="I99" s="139"/>
      <c r="J99" s="139"/>
      <c r="K99" s="139"/>
      <c r="L99" s="139"/>
      <c r="M99" s="139"/>
      <c r="N99" s="249">
        <f>N273</f>
        <v>0</v>
      </c>
      <c r="O99" s="273"/>
      <c r="P99" s="273"/>
      <c r="Q99" s="273"/>
      <c r="R99" s="140"/>
      <c r="T99" s="141"/>
      <c r="U99" s="141"/>
    </row>
    <row r="100" spans="2:21" s="7" customFormat="1" ht="19.899999999999999" customHeight="1">
      <c r="B100" s="138"/>
      <c r="C100" s="139"/>
      <c r="D100" s="108" t="s">
        <v>124</v>
      </c>
      <c r="E100" s="139"/>
      <c r="F100" s="139"/>
      <c r="G100" s="139"/>
      <c r="H100" s="139"/>
      <c r="I100" s="139"/>
      <c r="J100" s="139"/>
      <c r="K100" s="139"/>
      <c r="L100" s="139"/>
      <c r="M100" s="139"/>
      <c r="N100" s="249">
        <f>N275</f>
        <v>0</v>
      </c>
      <c r="O100" s="273"/>
      <c r="P100" s="273"/>
      <c r="Q100" s="273"/>
      <c r="R100" s="140"/>
      <c r="T100" s="141"/>
      <c r="U100" s="141"/>
    </row>
    <row r="101" spans="2:21" s="7" customFormat="1" ht="19.899999999999999" customHeight="1">
      <c r="B101" s="138"/>
      <c r="C101" s="139"/>
      <c r="D101" s="108" t="s">
        <v>125</v>
      </c>
      <c r="E101" s="139"/>
      <c r="F101" s="139"/>
      <c r="G101" s="139"/>
      <c r="H101" s="139"/>
      <c r="I101" s="139"/>
      <c r="J101" s="139"/>
      <c r="K101" s="139"/>
      <c r="L101" s="139"/>
      <c r="M101" s="139"/>
      <c r="N101" s="249">
        <f>N277</f>
        <v>0</v>
      </c>
      <c r="O101" s="273"/>
      <c r="P101" s="273"/>
      <c r="Q101" s="273"/>
      <c r="R101" s="140"/>
      <c r="T101" s="141"/>
      <c r="U101" s="141"/>
    </row>
    <row r="102" spans="2:21" s="7" customFormat="1" ht="19.899999999999999" customHeight="1">
      <c r="B102" s="138"/>
      <c r="C102" s="139"/>
      <c r="D102" s="108" t="s">
        <v>126</v>
      </c>
      <c r="E102" s="139"/>
      <c r="F102" s="139"/>
      <c r="G102" s="139"/>
      <c r="H102" s="139"/>
      <c r="I102" s="139"/>
      <c r="J102" s="139"/>
      <c r="K102" s="139"/>
      <c r="L102" s="139"/>
      <c r="M102" s="139"/>
      <c r="N102" s="249">
        <f>N286</f>
        <v>0</v>
      </c>
      <c r="O102" s="273"/>
      <c r="P102" s="273"/>
      <c r="Q102" s="273"/>
      <c r="R102" s="140"/>
      <c r="T102" s="141"/>
      <c r="U102" s="141"/>
    </row>
    <row r="103" spans="2:21" s="7" customFormat="1" ht="19.899999999999999" customHeight="1">
      <c r="B103" s="138"/>
      <c r="C103" s="139"/>
      <c r="D103" s="108" t="s">
        <v>127</v>
      </c>
      <c r="E103" s="139"/>
      <c r="F103" s="139"/>
      <c r="G103" s="139"/>
      <c r="H103" s="139"/>
      <c r="I103" s="139"/>
      <c r="J103" s="139"/>
      <c r="K103" s="139"/>
      <c r="L103" s="139"/>
      <c r="M103" s="139"/>
      <c r="N103" s="249">
        <f>N294</f>
        <v>0</v>
      </c>
      <c r="O103" s="273"/>
      <c r="P103" s="273"/>
      <c r="Q103" s="273"/>
      <c r="R103" s="140"/>
      <c r="T103" s="141"/>
      <c r="U103" s="141"/>
    </row>
    <row r="104" spans="2:21" s="7" customFormat="1" ht="19.899999999999999" customHeight="1">
      <c r="B104" s="138"/>
      <c r="C104" s="139"/>
      <c r="D104" s="108" t="s">
        <v>128</v>
      </c>
      <c r="E104" s="139"/>
      <c r="F104" s="139"/>
      <c r="G104" s="139"/>
      <c r="H104" s="139"/>
      <c r="I104" s="139"/>
      <c r="J104" s="139"/>
      <c r="K104" s="139"/>
      <c r="L104" s="139"/>
      <c r="M104" s="139"/>
      <c r="N104" s="249">
        <f>N300</f>
        <v>0</v>
      </c>
      <c r="O104" s="273"/>
      <c r="P104" s="273"/>
      <c r="Q104" s="273"/>
      <c r="R104" s="140"/>
      <c r="T104" s="141"/>
      <c r="U104" s="141"/>
    </row>
    <row r="105" spans="2:21" s="7" customFormat="1" ht="19.899999999999999" customHeight="1">
      <c r="B105" s="138"/>
      <c r="C105" s="139"/>
      <c r="D105" s="108" t="s">
        <v>129</v>
      </c>
      <c r="E105" s="139"/>
      <c r="F105" s="139"/>
      <c r="G105" s="139"/>
      <c r="H105" s="139"/>
      <c r="I105" s="139"/>
      <c r="J105" s="139"/>
      <c r="K105" s="139"/>
      <c r="L105" s="139"/>
      <c r="M105" s="139"/>
      <c r="N105" s="249">
        <f>N310</f>
        <v>0</v>
      </c>
      <c r="O105" s="273"/>
      <c r="P105" s="273"/>
      <c r="Q105" s="273"/>
      <c r="R105" s="140"/>
      <c r="T105" s="141"/>
      <c r="U105" s="141"/>
    </row>
    <row r="106" spans="2:21" s="7" customFormat="1" ht="19.899999999999999" customHeight="1">
      <c r="B106" s="138"/>
      <c r="C106" s="139"/>
      <c r="D106" s="108" t="s">
        <v>130</v>
      </c>
      <c r="E106" s="139"/>
      <c r="F106" s="139"/>
      <c r="G106" s="139"/>
      <c r="H106" s="139"/>
      <c r="I106" s="139"/>
      <c r="J106" s="139"/>
      <c r="K106" s="139"/>
      <c r="L106" s="139"/>
      <c r="M106" s="139"/>
      <c r="N106" s="249">
        <f>N315</f>
        <v>0</v>
      </c>
      <c r="O106" s="273"/>
      <c r="P106" s="273"/>
      <c r="Q106" s="273"/>
      <c r="R106" s="140"/>
      <c r="T106" s="141"/>
      <c r="U106" s="141"/>
    </row>
    <row r="107" spans="2:21" s="7" customFormat="1" ht="19.899999999999999" customHeight="1">
      <c r="B107" s="138"/>
      <c r="C107" s="139"/>
      <c r="D107" s="108" t="s">
        <v>131</v>
      </c>
      <c r="E107" s="139"/>
      <c r="F107" s="139"/>
      <c r="G107" s="139"/>
      <c r="H107" s="139"/>
      <c r="I107" s="139"/>
      <c r="J107" s="139"/>
      <c r="K107" s="139"/>
      <c r="L107" s="139"/>
      <c r="M107" s="139"/>
      <c r="N107" s="249">
        <f>N329</f>
        <v>0</v>
      </c>
      <c r="O107" s="273"/>
      <c r="P107" s="273"/>
      <c r="Q107" s="273"/>
      <c r="R107" s="140"/>
      <c r="T107" s="141"/>
      <c r="U107" s="141"/>
    </row>
    <row r="108" spans="2:21" s="7" customFormat="1" ht="19.899999999999999" customHeight="1">
      <c r="B108" s="138"/>
      <c r="C108" s="139"/>
      <c r="D108" s="108" t="s">
        <v>132</v>
      </c>
      <c r="E108" s="139"/>
      <c r="F108" s="139"/>
      <c r="G108" s="139"/>
      <c r="H108" s="139"/>
      <c r="I108" s="139"/>
      <c r="J108" s="139"/>
      <c r="K108" s="139"/>
      <c r="L108" s="139"/>
      <c r="M108" s="139"/>
      <c r="N108" s="249">
        <f>N340</f>
        <v>0</v>
      </c>
      <c r="O108" s="273"/>
      <c r="P108" s="273"/>
      <c r="Q108" s="273"/>
      <c r="R108" s="140"/>
      <c r="T108" s="141"/>
      <c r="U108" s="141"/>
    </row>
    <row r="109" spans="2:21" s="7" customFormat="1" ht="19.899999999999999" customHeight="1">
      <c r="B109" s="138"/>
      <c r="C109" s="139"/>
      <c r="D109" s="108" t="s">
        <v>133</v>
      </c>
      <c r="E109" s="139"/>
      <c r="F109" s="139"/>
      <c r="G109" s="139"/>
      <c r="H109" s="139"/>
      <c r="I109" s="139"/>
      <c r="J109" s="139"/>
      <c r="K109" s="139"/>
      <c r="L109" s="139"/>
      <c r="M109" s="139"/>
      <c r="N109" s="249">
        <f>N357</f>
        <v>0</v>
      </c>
      <c r="O109" s="273"/>
      <c r="P109" s="273"/>
      <c r="Q109" s="273"/>
      <c r="R109" s="140"/>
      <c r="T109" s="141"/>
      <c r="U109" s="141"/>
    </row>
    <row r="110" spans="2:21" s="6" customFormat="1" ht="21.75" customHeight="1">
      <c r="B110" s="133"/>
      <c r="C110" s="134"/>
      <c r="D110" s="135" t="s">
        <v>134</v>
      </c>
      <c r="E110" s="134"/>
      <c r="F110" s="134"/>
      <c r="G110" s="134"/>
      <c r="H110" s="134"/>
      <c r="I110" s="134"/>
      <c r="J110" s="134"/>
      <c r="K110" s="134"/>
      <c r="L110" s="134"/>
      <c r="M110" s="134"/>
      <c r="N110" s="274">
        <f>N361</f>
        <v>0</v>
      </c>
      <c r="O110" s="272"/>
      <c r="P110" s="272"/>
      <c r="Q110" s="272"/>
      <c r="R110" s="136"/>
      <c r="T110" s="137"/>
      <c r="U110" s="137"/>
    </row>
    <row r="111" spans="2:21" s="1" customFormat="1" ht="21.7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  <c r="T111" s="131"/>
      <c r="U111" s="131"/>
    </row>
    <row r="112" spans="2:21" s="1" customFormat="1" ht="29.25" customHeight="1">
      <c r="B112" s="37"/>
      <c r="C112" s="132" t="s">
        <v>135</v>
      </c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270">
        <f>ROUND(N113+N114+N115+N116+N117+N118,2)</f>
        <v>0</v>
      </c>
      <c r="O112" s="275"/>
      <c r="P112" s="275"/>
      <c r="Q112" s="275"/>
      <c r="R112" s="39"/>
      <c r="T112" s="142"/>
      <c r="U112" s="143" t="s">
        <v>40</v>
      </c>
    </row>
    <row r="113" spans="2:65" s="1" customFormat="1" ht="18" customHeight="1">
      <c r="B113" s="37"/>
      <c r="C113" s="38"/>
      <c r="D113" s="250" t="s">
        <v>136</v>
      </c>
      <c r="E113" s="251"/>
      <c r="F113" s="251"/>
      <c r="G113" s="251"/>
      <c r="H113" s="251"/>
      <c r="I113" s="38"/>
      <c r="J113" s="38"/>
      <c r="K113" s="38"/>
      <c r="L113" s="38"/>
      <c r="M113" s="38"/>
      <c r="N113" s="248">
        <f>ROUND(N88*T113,2)</f>
        <v>0</v>
      </c>
      <c r="O113" s="249"/>
      <c r="P113" s="249"/>
      <c r="Q113" s="249"/>
      <c r="R113" s="39"/>
      <c r="S113" s="144"/>
      <c r="T113" s="145"/>
      <c r="U113" s="146" t="s">
        <v>41</v>
      </c>
      <c r="V113" s="147"/>
      <c r="W113" s="147"/>
      <c r="X113" s="147"/>
      <c r="Y113" s="147"/>
      <c r="Z113" s="147"/>
      <c r="AA113" s="147"/>
      <c r="AB113" s="147"/>
      <c r="AC113" s="147"/>
      <c r="AD113" s="147"/>
      <c r="AE113" s="147"/>
      <c r="AF113" s="147"/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8" t="s">
        <v>87</v>
      </c>
      <c r="AZ113" s="147"/>
      <c r="BA113" s="147"/>
      <c r="BB113" s="147"/>
      <c r="BC113" s="147"/>
      <c r="BD113" s="147"/>
      <c r="BE113" s="149">
        <f t="shared" ref="BE113:BE118" si="0">IF(U113="základní",N113,0)</f>
        <v>0</v>
      </c>
      <c r="BF113" s="149">
        <f t="shared" ref="BF113:BF118" si="1">IF(U113="snížená",N113,0)</f>
        <v>0</v>
      </c>
      <c r="BG113" s="149">
        <f t="shared" ref="BG113:BG118" si="2">IF(U113="zákl. přenesená",N113,0)</f>
        <v>0</v>
      </c>
      <c r="BH113" s="149">
        <f t="shared" ref="BH113:BH118" si="3">IF(U113="sníž. přenesená",N113,0)</f>
        <v>0</v>
      </c>
      <c r="BI113" s="149">
        <f t="shared" ref="BI113:BI118" si="4">IF(U113="nulová",N113,0)</f>
        <v>0</v>
      </c>
      <c r="BJ113" s="148" t="s">
        <v>84</v>
      </c>
      <c r="BK113" s="147"/>
      <c r="BL113" s="147"/>
      <c r="BM113" s="147"/>
    </row>
    <row r="114" spans="2:65" s="1" customFormat="1" ht="18" customHeight="1">
      <c r="B114" s="37"/>
      <c r="C114" s="38"/>
      <c r="D114" s="250" t="s">
        <v>137</v>
      </c>
      <c r="E114" s="251"/>
      <c r="F114" s="251"/>
      <c r="G114" s="251"/>
      <c r="H114" s="251"/>
      <c r="I114" s="38"/>
      <c r="J114" s="38"/>
      <c r="K114" s="38"/>
      <c r="L114" s="38"/>
      <c r="M114" s="38"/>
      <c r="N114" s="248">
        <f>ROUND(N88*T114,2)</f>
        <v>0</v>
      </c>
      <c r="O114" s="249"/>
      <c r="P114" s="249"/>
      <c r="Q114" s="249"/>
      <c r="R114" s="39"/>
      <c r="S114" s="144"/>
      <c r="T114" s="145"/>
      <c r="U114" s="146" t="s">
        <v>41</v>
      </c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8" t="s">
        <v>87</v>
      </c>
      <c r="AZ114" s="147"/>
      <c r="BA114" s="147"/>
      <c r="BB114" s="147"/>
      <c r="BC114" s="147"/>
      <c r="BD114" s="147"/>
      <c r="BE114" s="149">
        <f t="shared" si="0"/>
        <v>0</v>
      </c>
      <c r="BF114" s="149">
        <f t="shared" si="1"/>
        <v>0</v>
      </c>
      <c r="BG114" s="149">
        <f t="shared" si="2"/>
        <v>0</v>
      </c>
      <c r="BH114" s="149">
        <f t="shared" si="3"/>
        <v>0</v>
      </c>
      <c r="BI114" s="149">
        <f t="shared" si="4"/>
        <v>0</v>
      </c>
      <c r="BJ114" s="148" t="s">
        <v>84</v>
      </c>
      <c r="BK114" s="147"/>
      <c r="BL114" s="147"/>
      <c r="BM114" s="147"/>
    </row>
    <row r="115" spans="2:65" s="1" customFormat="1" ht="18" customHeight="1">
      <c r="B115" s="37"/>
      <c r="C115" s="38"/>
      <c r="D115" s="250" t="s">
        <v>138</v>
      </c>
      <c r="E115" s="251"/>
      <c r="F115" s="251"/>
      <c r="G115" s="251"/>
      <c r="H115" s="251"/>
      <c r="I115" s="38"/>
      <c r="J115" s="38"/>
      <c r="K115" s="38"/>
      <c r="L115" s="38"/>
      <c r="M115" s="38"/>
      <c r="N115" s="248">
        <f>ROUND(N88*T115,2)</f>
        <v>0</v>
      </c>
      <c r="O115" s="249"/>
      <c r="P115" s="249"/>
      <c r="Q115" s="249"/>
      <c r="R115" s="39"/>
      <c r="S115" s="144"/>
      <c r="T115" s="145"/>
      <c r="U115" s="146" t="s">
        <v>41</v>
      </c>
      <c r="V115" s="147"/>
      <c r="W115" s="147"/>
      <c r="X115" s="147"/>
      <c r="Y115" s="147"/>
      <c r="Z115" s="147"/>
      <c r="AA115" s="147"/>
      <c r="AB115" s="147"/>
      <c r="AC115" s="147"/>
      <c r="AD115" s="147"/>
      <c r="AE115" s="147"/>
      <c r="AF115" s="147"/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8" t="s">
        <v>87</v>
      </c>
      <c r="AZ115" s="147"/>
      <c r="BA115" s="147"/>
      <c r="BB115" s="147"/>
      <c r="BC115" s="147"/>
      <c r="BD115" s="147"/>
      <c r="BE115" s="149">
        <f t="shared" si="0"/>
        <v>0</v>
      </c>
      <c r="BF115" s="149">
        <f t="shared" si="1"/>
        <v>0</v>
      </c>
      <c r="BG115" s="149">
        <f t="shared" si="2"/>
        <v>0</v>
      </c>
      <c r="BH115" s="149">
        <f t="shared" si="3"/>
        <v>0</v>
      </c>
      <c r="BI115" s="149">
        <f t="shared" si="4"/>
        <v>0</v>
      </c>
      <c r="BJ115" s="148" t="s">
        <v>84</v>
      </c>
      <c r="BK115" s="147"/>
      <c r="BL115" s="147"/>
      <c r="BM115" s="147"/>
    </row>
    <row r="116" spans="2:65" s="1" customFormat="1" ht="18" customHeight="1">
      <c r="B116" s="37"/>
      <c r="C116" s="38"/>
      <c r="D116" s="250" t="s">
        <v>139</v>
      </c>
      <c r="E116" s="251"/>
      <c r="F116" s="251"/>
      <c r="G116" s="251"/>
      <c r="H116" s="251"/>
      <c r="I116" s="38"/>
      <c r="J116" s="38"/>
      <c r="K116" s="38"/>
      <c r="L116" s="38"/>
      <c r="M116" s="38"/>
      <c r="N116" s="248">
        <f>ROUND(N88*T116,2)</f>
        <v>0</v>
      </c>
      <c r="O116" s="249"/>
      <c r="P116" s="249"/>
      <c r="Q116" s="249"/>
      <c r="R116" s="39"/>
      <c r="S116" s="144"/>
      <c r="T116" s="145"/>
      <c r="U116" s="146" t="s">
        <v>41</v>
      </c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  <c r="AF116" s="147"/>
      <c r="AG116" s="147"/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8" t="s">
        <v>87</v>
      </c>
      <c r="AZ116" s="147"/>
      <c r="BA116" s="147"/>
      <c r="BB116" s="147"/>
      <c r="BC116" s="147"/>
      <c r="BD116" s="147"/>
      <c r="BE116" s="149">
        <f t="shared" si="0"/>
        <v>0</v>
      </c>
      <c r="BF116" s="149">
        <f t="shared" si="1"/>
        <v>0</v>
      </c>
      <c r="BG116" s="149">
        <f t="shared" si="2"/>
        <v>0</v>
      </c>
      <c r="BH116" s="149">
        <f t="shared" si="3"/>
        <v>0</v>
      </c>
      <c r="BI116" s="149">
        <f t="shared" si="4"/>
        <v>0</v>
      </c>
      <c r="BJ116" s="148" t="s">
        <v>84</v>
      </c>
      <c r="BK116" s="147"/>
      <c r="BL116" s="147"/>
      <c r="BM116" s="147"/>
    </row>
    <row r="117" spans="2:65" s="1" customFormat="1" ht="18" customHeight="1">
      <c r="B117" s="37"/>
      <c r="C117" s="38"/>
      <c r="D117" s="250" t="s">
        <v>140</v>
      </c>
      <c r="E117" s="251"/>
      <c r="F117" s="251"/>
      <c r="G117" s="251"/>
      <c r="H117" s="251"/>
      <c r="I117" s="38"/>
      <c r="J117" s="38"/>
      <c r="K117" s="38"/>
      <c r="L117" s="38"/>
      <c r="M117" s="38"/>
      <c r="N117" s="248">
        <f>ROUND(N88*T117,2)</f>
        <v>0</v>
      </c>
      <c r="O117" s="249"/>
      <c r="P117" s="249"/>
      <c r="Q117" s="249"/>
      <c r="R117" s="39"/>
      <c r="S117" s="144"/>
      <c r="T117" s="145"/>
      <c r="U117" s="146" t="s">
        <v>41</v>
      </c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  <c r="AF117" s="147"/>
      <c r="AG117" s="147"/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8" t="s">
        <v>87</v>
      </c>
      <c r="AZ117" s="147"/>
      <c r="BA117" s="147"/>
      <c r="BB117" s="147"/>
      <c r="BC117" s="147"/>
      <c r="BD117" s="147"/>
      <c r="BE117" s="149">
        <f t="shared" si="0"/>
        <v>0</v>
      </c>
      <c r="BF117" s="149">
        <f t="shared" si="1"/>
        <v>0</v>
      </c>
      <c r="BG117" s="149">
        <f t="shared" si="2"/>
        <v>0</v>
      </c>
      <c r="BH117" s="149">
        <f t="shared" si="3"/>
        <v>0</v>
      </c>
      <c r="BI117" s="149">
        <f t="shared" si="4"/>
        <v>0</v>
      </c>
      <c r="BJ117" s="148" t="s">
        <v>84</v>
      </c>
      <c r="BK117" s="147"/>
      <c r="BL117" s="147"/>
      <c r="BM117" s="147"/>
    </row>
    <row r="118" spans="2:65" s="1" customFormat="1" ht="18" customHeight="1">
      <c r="B118" s="37"/>
      <c r="C118" s="38"/>
      <c r="D118" s="108" t="s">
        <v>141</v>
      </c>
      <c r="E118" s="38"/>
      <c r="F118" s="38"/>
      <c r="G118" s="38"/>
      <c r="H118" s="38"/>
      <c r="I118" s="38"/>
      <c r="J118" s="38"/>
      <c r="K118" s="38"/>
      <c r="L118" s="38"/>
      <c r="M118" s="38"/>
      <c r="N118" s="248">
        <f>ROUND(N88*T118,2)</f>
        <v>0</v>
      </c>
      <c r="O118" s="249"/>
      <c r="P118" s="249"/>
      <c r="Q118" s="249"/>
      <c r="R118" s="39"/>
      <c r="S118" s="144"/>
      <c r="T118" s="150"/>
      <c r="U118" s="151" t="s">
        <v>41</v>
      </c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47"/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8" t="s">
        <v>142</v>
      </c>
      <c r="AZ118" s="147"/>
      <c r="BA118" s="147"/>
      <c r="BB118" s="147"/>
      <c r="BC118" s="147"/>
      <c r="BD118" s="147"/>
      <c r="BE118" s="149">
        <f t="shared" si="0"/>
        <v>0</v>
      </c>
      <c r="BF118" s="149">
        <f t="shared" si="1"/>
        <v>0</v>
      </c>
      <c r="BG118" s="149">
        <f t="shared" si="2"/>
        <v>0</v>
      </c>
      <c r="BH118" s="149">
        <f t="shared" si="3"/>
        <v>0</v>
      </c>
      <c r="BI118" s="149">
        <f t="shared" si="4"/>
        <v>0</v>
      </c>
      <c r="BJ118" s="148" t="s">
        <v>84</v>
      </c>
      <c r="BK118" s="147"/>
      <c r="BL118" s="147"/>
      <c r="BM118" s="147"/>
    </row>
    <row r="119" spans="2:65" s="1" customFormat="1" ht="13.5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  <c r="T119" s="131"/>
      <c r="U119" s="131"/>
    </row>
    <row r="120" spans="2:65" s="1" customFormat="1" ht="29.25" customHeight="1">
      <c r="B120" s="37"/>
      <c r="C120" s="119" t="s">
        <v>97</v>
      </c>
      <c r="D120" s="120"/>
      <c r="E120" s="120"/>
      <c r="F120" s="120"/>
      <c r="G120" s="120"/>
      <c r="H120" s="120"/>
      <c r="I120" s="120"/>
      <c r="J120" s="120"/>
      <c r="K120" s="120"/>
      <c r="L120" s="254">
        <f>ROUND(SUM(N88+N112),2)</f>
        <v>0</v>
      </c>
      <c r="M120" s="254"/>
      <c r="N120" s="254"/>
      <c r="O120" s="254"/>
      <c r="P120" s="254"/>
      <c r="Q120" s="254"/>
      <c r="R120" s="39"/>
      <c r="T120" s="131"/>
      <c r="U120" s="131"/>
    </row>
    <row r="121" spans="2:65" s="1" customFormat="1" ht="6.95" customHeight="1"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3"/>
      <c r="T121" s="131"/>
      <c r="U121" s="131"/>
    </row>
    <row r="125" spans="2:65" s="1" customFormat="1" ht="6.95" customHeight="1"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6"/>
    </row>
    <row r="126" spans="2:65" s="1" customFormat="1" ht="36.950000000000003" customHeight="1">
      <c r="B126" s="37"/>
      <c r="C126" s="212" t="s">
        <v>143</v>
      </c>
      <c r="D126" s="259"/>
      <c r="E126" s="259"/>
      <c r="F126" s="259"/>
      <c r="G126" s="259"/>
      <c r="H126" s="259"/>
      <c r="I126" s="259"/>
      <c r="J126" s="259"/>
      <c r="K126" s="259"/>
      <c r="L126" s="259"/>
      <c r="M126" s="259"/>
      <c r="N126" s="259"/>
      <c r="O126" s="259"/>
      <c r="P126" s="259"/>
      <c r="Q126" s="259"/>
      <c r="R126" s="39"/>
    </row>
    <row r="127" spans="2:65" s="1" customFormat="1" ht="6.95" customHeight="1"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9"/>
    </row>
    <row r="128" spans="2:65" s="1" customFormat="1" ht="30" customHeight="1">
      <c r="B128" s="37"/>
      <c r="C128" s="32" t="s">
        <v>19</v>
      </c>
      <c r="D128" s="38"/>
      <c r="E128" s="38"/>
      <c r="F128" s="257" t="str">
        <f>F6</f>
        <v>Poliklinika Kolín - veřejné WC 1.NP</v>
      </c>
      <c r="G128" s="258"/>
      <c r="H128" s="258"/>
      <c r="I128" s="258"/>
      <c r="J128" s="258"/>
      <c r="K128" s="258"/>
      <c r="L128" s="258"/>
      <c r="M128" s="258"/>
      <c r="N128" s="258"/>
      <c r="O128" s="258"/>
      <c r="P128" s="258"/>
      <c r="Q128" s="38"/>
      <c r="R128" s="39"/>
    </row>
    <row r="129" spans="2:65" s="1" customFormat="1" ht="36.950000000000003" customHeight="1">
      <c r="B129" s="37"/>
      <c r="C129" s="71" t="s">
        <v>105</v>
      </c>
      <c r="D129" s="38"/>
      <c r="E129" s="38"/>
      <c r="F129" s="232" t="str">
        <f>F7</f>
        <v>1_170525 - WC 1.NP</v>
      </c>
      <c r="G129" s="259"/>
      <c r="H129" s="259"/>
      <c r="I129" s="259"/>
      <c r="J129" s="259"/>
      <c r="K129" s="259"/>
      <c r="L129" s="259"/>
      <c r="M129" s="259"/>
      <c r="N129" s="259"/>
      <c r="O129" s="259"/>
      <c r="P129" s="259"/>
      <c r="Q129" s="38"/>
      <c r="R129" s="39"/>
    </row>
    <row r="130" spans="2:65" s="1" customFormat="1" ht="6.95" customHeight="1"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9"/>
    </row>
    <row r="131" spans="2:65" s="1" customFormat="1" ht="18" customHeight="1">
      <c r="B131" s="37"/>
      <c r="C131" s="32" t="s">
        <v>24</v>
      </c>
      <c r="D131" s="38"/>
      <c r="E131" s="38"/>
      <c r="F131" s="30" t="str">
        <f>F9</f>
        <v xml:space="preserve"> </v>
      </c>
      <c r="G131" s="38"/>
      <c r="H131" s="38"/>
      <c r="I131" s="38"/>
      <c r="J131" s="38"/>
      <c r="K131" s="32" t="s">
        <v>26</v>
      </c>
      <c r="L131" s="38"/>
      <c r="M131" s="261" t="str">
        <f>IF(O9="","",O9)</f>
        <v>25. 5. 2017</v>
      </c>
      <c r="N131" s="261"/>
      <c r="O131" s="261"/>
      <c r="P131" s="261"/>
      <c r="Q131" s="38"/>
      <c r="R131" s="39"/>
    </row>
    <row r="132" spans="2:65" s="1" customFormat="1" ht="6.95" customHeigh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9"/>
    </row>
    <row r="133" spans="2:65" s="1" customFormat="1" ht="15">
      <c r="B133" s="37"/>
      <c r="C133" s="32" t="s">
        <v>28</v>
      </c>
      <c r="D133" s="38"/>
      <c r="E133" s="38"/>
      <c r="F133" s="30" t="str">
        <f>E12</f>
        <v xml:space="preserve"> </v>
      </c>
      <c r="G133" s="38"/>
      <c r="H133" s="38"/>
      <c r="I133" s="38"/>
      <c r="J133" s="38"/>
      <c r="K133" s="32" t="s">
        <v>33</v>
      </c>
      <c r="L133" s="38"/>
      <c r="M133" s="216" t="str">
        <f>E18</f>
        <v xml:space="preserve"> </v>
      </c>
      <c r="N133" s="216"/>
      <c r="O133" s="216"/>
      <c r="P133" s="216"/>
      <c r="Q133" s="216"/>
      <c r="R133" s="39"/>
    </row>
    <row r="134" spans="2:65" s="1" customFormat="1" ht="14.45" customHeight="1">
      <c r="B134" s="37"/>
      <c r="C134" s="32" t="s">
        <v>31</v>
      </c>
      <c r="D134" s="38"/>
      <c r="E134" s="38"/>
      <c r="F134" s="30" t="str">
        <f>IF(E15="","",E15)</f>
        <v>Vyplň údaj</v>
      </c>
      <c r="G134" s="38"/>
      <c r="H134" s="38"/>
      <c r="I134" s="38"/>
      <c r="J134" s="38"/>
      <c r="K134" s="32" t="s">
        <v>35</v>
      </c>
      <c r="L134" s="38"/>
      <c r="M134" s="216" t="str">
        <f>E21</f>
        <v xml:space="preserve"> </v>
      </c>
      <c r="N134" s="216"/>
      <c r="O134" s="216"/>
      <c r="P134" s="216"/>
      <c r="Q134" s="216"/>
      <c r="R134" s="39"/>
    </row>
    <row r="135" spans="2:65" s="1" customFormat="1" ht="10.35" customHeight="1"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9"/>
    </row>
    <row r="136" spans="2:65" s="8" customFormat="1" ht="29.25" customHeight="1">
      <c r="B136" s="152"/>
      <c r="C136" s="153" t="s">
        <v>144</v>
      </c>
      <c r="D136" s="154" t="s">
        <v>145</v>
      </c>
      <c r="E136" s="154" t="s">
        <v>58</v>
      </c>
      <c r="F136" s="276" t="s">
        <v>146</v>
      </c>
      <c r="G136" s="276"/>
      <c r="H136" s="276"/>
      <c r="I136" s="276"/>
      <c r="J136" s="154" t="s">
        <v>147</v>
      </c>
      <c r="K136" s="154" t="s">
        <v>148</v>
      </c>
      <c r="L136" s="277" t="s">
        <v>149</v>
      </c>
      <c r="M136" s="277"/>
      <c r="N136" s="276" t="s">
        <v>110</v>
      </c>
      <c r="O136" s="276"/>
      <c r="P136" s="276"/>
      <c r="Q136" s="278"/>
      <c r="R136" s="155"/>
      <c r="T136" s="82" t="s">
        <v>150</v>
      </c>
      <c r="U136" s="83" t="s">
        <v>40</v>
      </c>
      <c r="V136" s="83" t="s">
        <v>151</v>
      </c>
      <c r="W136" s="83" t="s">
        <v>152</v>
      </c>
      <c r="X136" s="83" t="s">
        <v>153</v>
      </c>
      <c r="Y136" s="83" t="s">
        <v>154</v>
      </c>
      <c r="Z136" s="83" t="s">
        <v>155</v>
      </c>
      <c r="AA136" s="84" t="s">
        <v>156</v>
      </c>
    </row>
    <row r="137" spans="2:65" s="1" customFormat="1" ht="29.25" customHeight="1">
      <c r="B137" s="37"/>
      <c r="C137" s="86" t="s">
        <v>107</v>
      </c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00">
        <f>BK137</f>
        <v>0</v>
      </c>
      <c r="O137" s="301"/>
      <c r="P137" s="301"/>
      <c r="Q137" s="301"/>
      <c r="R137" s="39"/>
      <c r="T137" s="85"/>
      <c r="U137" s="53"/>
      <c r="V137" s="53"/>
      <c r="W137" s="156">
        <f>W138+W253+W361</f>
        <v>0</v>
      </c>
      <c r="X137" s="53"/>
      <c r="Y137" s="156">
        <f>Y138+Y253+Y361</f>
        <v>20.339113580000003</v>
      </c>
      <c r="Z137" s="53"/>
      <c r="AA137" s="157">
        <f>AA138+AA253+AA361</f>
        <v>11.934642500000002</v>
      </c>
      <c r="AT137" s="20" t="s">
        <v>75</v>
      </c>
      <c r="AU137" s="20" t="s">
        <v>112</v>
      </c>
      <c r="BK137" s="158">
        <f>BK138+BK253+BK361</f>
        <v>0</v>
      </c>
    </row>
    <row r="138" spans="2:65" s="9" customFormat="1" ht="37.35" customHeight="1">
      <c r="B138" s="159"/>
      <c r="C138" s="160"/>
      <c r="D138" s="161" t="s">
        <v>113</v>
      </c>
      <c r="E138" s="161"/>
      <c r="F138" s="161"/>
      <c r="G138" s="161"/>
      <c r="H138" s="161"/>
      <c r="I138" s="161"/>
      <c r="J138" s="161"/>
      <c r="K138" s="161"/>
      <c r="L138" s="161"/>
      <c r="M138" s="161"/>
      <c r="N138" s="274">
        <f>BK138</f>
        <v>0</v>
      </c>
      <c r="O138" s="271"/>
      <c r="P138" s="271"/>
      <c r="Q138" s="271"/>
      <c r="R138" s="162"/>
      <c r="T138" s="163"/>
      <c r="U138" s="160"/>
      <c r="V138" s="160"/>
      <c r="W138" s="164">
        <f>W139+W167+W197+W233+W251</f>
        <v>0</v>
      </c>
      <c r="X138" s="160"/>
      <c r="Y138" s="164">
        <f>Y139+Y167+Y197+Y233+Y251</f>
        <v>18.010238860000001</v>
      </c>
      <c r="Z138" s="160"/>
      <c r="AA138" s="165">
        <f>AA139+AA167+AA197+AA233+AA251</f>
        <v>10.962688000000002</v>
      </c>
      <c r="AR138" s="166" t="s">
        <v>84</v>
      </c>
      <c r="AT138" s="167" t="s">
        <v>75</v>
      </c>
      <c r="AU138" s="167" t="s">
        <v>76</v>
      </c>
      <c r="AY138" s="166" t="s">
        <v>157</v>
      </c>
      <c r="BK138" s="168">
        <f>BK139+BK167+BK197+BK233+BK251</f>
        <v>0</v>
      </c>
    </row>
    <row r="139" spans="2:65" s="9" customFormat="1" ht="19.899999999999999" customHeight="1">
      <c r="B139" s="159"/>
      <c r="C139" s="160"/>
      <c r="D139" s="169" t="s">
        <v>114</v>
      </c>
      <c r="E139" s="169"/>
      <c r="F139" s="169"/>
      <c r="G139" s="169"/>
      <c r="H139" s="169"/>
      <c r="I139" s="169"/>
      <c r="J139" s="169"/>
      <c r="K139" s="169"/>
      <c r="L139" s="169"/>
      <c r="M139" s="169"/>
      <c r="N139" s="302">
        <f>BK139</f>
        <v>0</v>
      </c>
      <c r="O139" s="303"/>
      <c r="P139" s="303"/>
      <c r="Q139" s="303"/>
      <c r="R139" s="162"/>
      <c r="T139" s="163"/>
      <c r="U139" s="160"/>
      <c r="V139" s="160"/>
      <c r="W139" s="164">
        <f>SUM(W140:W166)</f>
        <v>0</v>
      </c>
      <c r="X139" s="160"/>
      <c r="Y139" s="164">
        <f>SUM(Y140:Y166)</f>
        <v>8.8316225600000013</v>
      </c>
      <c r="Z139" s="160"/>
      <c r="AA139" s="165">
        <f>SUM(AA140:AA166)</f>
        <v>0</v>
      </c>
      <c r="AR139" s="166" t="s">
        <v>84</v>
      </c>
      <c r="AT139" s="167" t="s">
        <v>75</v>
      </c>
      <c r="AU139" s="167" t="s">
        <v>84</v>
      </c>
      <c r="AY139" s="166" t="s">
        <v>157</v>
      </c>
      <c r="BK139" s="168">
        <f>SUM(BK140:BK166)</f>
        <v>0</v>
      </c>
    </row>
    <row r="140" spans="2:65" s="1" customFormat="1" ht="31.5" customHeight="1">
      <c r="B140" s="37"/>
      <c r="C140" s="170" t="s">
        <v>158</v>
      </c>
      <c r="D140" s="170" t="s">
        <v>159</v>
      </c>
      <c r="E140" s="171" t="s">
        <v>160</v>
      </c>
      <c r="F140" s="279" t="s">
        <v>161</v>
      </c>
      <c r="G140" s="279"/>
      <c r="H140" s="279"/>
      <c r="I140" s="279"/>
      <c r="J140" s="172" t="s">
        <v>162</v>
      </c>
      <c r="K140" s="173">
        <v>4</v>
      </c>
      <c r="L140" s="280">
        <v>0</v>
      </c>
      <c r="M140" s="281"/>
      <c r="N140" s="282">
        <f>ROUND(L140*K140,2)</f>
        <v>0</v>
      </c>
      <c r="O140" s="282"/>
      <c r="P140" s="282"/>
      <c r="Q140" s="282"/>
      <c r="R140" s="39"/>
      <c r="T140" s="174" t="s">
        <v>22</v>
      </c>
      <c r="U140" s="46" t="s">
        <v>41</v>
      </c>
      <c r="V140" s="38"/>
      <c r="W140" s="175">
        <f>V140*K140</f>
        <v>0</v>
      </c>
      <c r="X140" s="175">
        <v>2.9139999999999999E-2</v>
      </c>
      <c r="Y140" s="175">
        <f>X140*K140</f>
        <v>0.11656</v>
      </c>
      <c r="Z140" s="175">
        <v>0</v>
      </c>
      <c r="AA140" s="176">
        <f>Z140*K140</f>
        <v>0</v>
      </c>
      <c r="AR140" s="20" t="s">
        <v>163</v>
      </c>
      <c r="AT140" s="20" t="s">
        <v>159</v>
      </c>
      <c r="AU140" s="20" t="s">
        <v>103</v>
      </c>
      <c r="AY140" s="20" t="s">
        <v>157</v>
      </c>
      <c r="BE140" s="112">
        <f>IF(U140="základní",N140,0)</f>
        <v>0</v>
      </c>
      <c r="BF140" s="112">
        <f>IF(U140="snížená",N140,0)</f>
        <v>0</v>
      </c>
      <c r="BG140" s="112">
        <f>IF(U140="zákl. přenesená",N140,0)</f>
        <v>0</v>
      </c>
      <c r="BH140" s="112">
        <f>IF(U140="sníž. přenesená",N140,0)</f>
        <v>0</v>
      </c>
      <c r="BI140" s="112">
        <f>IF(U140="nulová",N140,0)</f>
        <v>0</v>
      </c>
      <c r="BJ140" s="20" t="s">
        <v>84</v>
      </c>
      <c r="BK140" s="112">
        <f>ROUND(L140*K140,2)</f>
        <v>0</v>
      </c>
      <c r="BL140" s="20" t="s">
        <v>163</v>
      </c>
      <c r="BM140" s="20" t="s">
        <v>164</v>
      </c>
    </row>
    <row r="141" spans="2:65" s="10" customFormat="1" ht="22.5" customHeight="1">
      <c r="B141" s="177"/>
      <c r="C141" s="178"/>
      <c r="D141" s="178"/>
      <c r="E141" s="179" t="s">
        <v>22</v>
      </c>
      <c r="F141" s="283" t="s">
        <v>165</v>
      </c>
      <c r="G141" s="284"/>
      <c r="H141" s="284"/>
      <c r="I141" s="284"/>
      <c r="J141" s="178"/>
      <c r="K141" s="180" t="s">
        <v>22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166</v>
      </c>
      <c r="AU141" s="184" t="s">
        <v>103</v>
      </c>
      <c r="AV141" s="10" t="s">
        <v>84</v>
      </c>
      <c r="AW141" s="10" t="s">
        <v>34</v>
      </c>
      <c r="AX141" s="10" t="s">
        <v>76</v>
      </c>
      <c r="AY141" s="184" t="s">
        <v>157</v>
      </c>
    </row>
    <row r="142" spans="2:65" s="11" customFormat="1" ht="22.5" customHeight="1">
      <c r="B142" s="185"/>
      <c r="C142" s="186"/>
      <c r="D142" s="186"/>
      <c r="E142" s="187" t="s">
        <v>22</v>
      </c>
      <c r="F142" s="285" t="s">
        <v>167</v>
      </c>
      <c r="G142" s="286"/>
      <c r="H142" s="286"/>
      <c r="I142" s="286"/>
      <c r="J142" s="186"/>
      <c r="K142" s="188">
        <v>4</v>
      </c>
      <c r="L142" s="186"/>
      <c r="M142" s="186"/>
      <c r="N142" s="186"/>
      <c r="O142" s="186"/>
      <c r="P142" s="186"/>
      <c r="Q142" s="186"/>
      <c r="R142" s="189"/>
      <c r="T142" s="190"/>
      <c r="U142" s="186"/>
      <c r="V142" s="186"/>
      <c r="W142" s="186"/>
      <c r="X142" s="186"/>
      <c r="Y142" s="186"/>
      <c r="Z142" s="186"/>
      <c r="AA142" s="191"/>
      <c r="AT142" s="192" t="s">
        <v>166</v>
      </c>
      <c r="AU142" s="192" t="s">
        <v>103</v>
      </c>
      <c r="AV142" s="11" t="s">
        <v>103</v>
      </c>
      <c r="AW142" s="11" t="s">
        <v>34</v>
      </c>
      <c r="AX142" s="11" t="s">
        <v>76</v>
      </c>
      <c r="AY142" s="192" t="s">
        <v>157</v>
      </c>
    </row>
    <row r="143" spans="2:65" s="12" customFormat="1" ht="22.5" customHeight="1">
      <c r="B143" s="193"/>
      <c r="C143" s="194"/>
      <c r="D143" s="194"/>
      <c r="E143" s="195" t="s">
        <v>22</v>
      </c>
      <c r="F143" s="287" t="s">
        <v>168</v>
      </c>
      <c r="G143" s="288"/>
      <c r="H143" s="288"/>
      <c r="I143" s="288"/>
      <c r="J143" s="194"/>
      <c r="K143" s="196">
        <v>4</v>
      </c>
      <c r="L143" s="194"/>
      <c r="M143" s="194"/>
      <c r="N143" s="194"/>
      <c r="O143" s="194"/>
      <c r="P143" s="194"/>
      <c r="Q143" s="194"/>
      <c r="R143" s="197"/>
      <c r="T143" s="198"/>
      <c r="U143" s="194"/>
      <c r="V143" s="194"/>
      <c r="W143" s="194"/>
      <c r="X143" s="194"/>
      <c r="Y143" s="194"/>
      <c r="Z143" s="194"/>
      <c r="AA143" s="199"/>
      <c r="AT143" s="200" t="s">
        <v>166</v>
      </c>
      <c r="AU143" s="200" t="s">
        <v>103</v>
      </c>
      <c r="AV143" s="12" t="s">
        <v>163</v>
      </c>
      <c r="AW143" s="12" t="s">
        <v>34</v>
      </c>
      <c r="AX143" s="12" t="s">
        <v>84</v>
      </c>
      <c r="AY143" s="200" t="s">
        <v>157</v>
      </c>
    </row>
    <row r="144" spans="2:65" s="1" customFormat="1" ht="44.25" customHeight="1">
      <c r="B144" s="37"/>
      <c r="C144" s="170" t="s">
        <v>169</v>
      </c>
      <c r="D144" s="170" t="s">
        <v>159</v>
      </c>
      <c r="E144" s="171" t="s">
        <v>170</v>
      </c>
      <c r="F144" s="279" t="s">
        <v>171</v>
      </c>
      <c r="G144" s="279"/>
      <c r="H144" s="279"/>
      <c r="I144" s="279"/>
      <c r="J144" s="172" t="s">
        <v>162</v>
      </c>
      <c r="K144" s="173">
        <v>6</v>
      </c>
      <c r="L144" s="280">
        <v>0</v>
      </c>
      <c r="M144" s="281"/>
      <c r="N144" s="282">
        <f>ROUND(L144*K144,2)</f>
        <v>0</v>
      </c>
      <c r="O144" s="282"/>
      <c r="P144" s="282"/>
      <c r="Q144" s="282"/>
      <c r="R144" s="39"/>
      <c r="T144" s="174" t="s">
        <v>22</v>
      </c>
      <c r="U144" s="46" t="s">
        <v>41</v>
      </c>
      <c r="V144" s="38"/>
      <c r="W144" s="175">
        <f>V144*K144</f>
        <v>0</v>
      </c>
      <c r="X144" s="175">
        <v>3.304E-2</v>
      </c>
      <c r="Y144" s="175">
        <f>X144*K144</f>
        <v>0.19824</v>
      </c>
      <c r="Z144" s="175">
        <v>0</v>
      </c>
      <c r="AA144" s="176">
        <f>Z144*K144</f>
        <v>0</v>
      </c>
      <c r="AR144" s="20" t="s">
        <v>163</v>
      </c>
      <c r="AT144" s="20" t="s">
        <v>159</v>
      </c>
      <c r="AU144" s="20" t="s">
        <v>103</v>
      </c>
      <c r="AY144" s="20" t="s">
        <v>157</v>
      </c>
      <c r="BE144" s="112">
        <f>IF(U144="základní",N144,0)</f>
        <v>0</v>
      </c>
      <c r="BF144" s="112">
        <f>IF(U144="snížená",N144,0)</f>
        <v>0</v>
      </c>
      <c r="BG144" s="112">
        <f>IF(U144="zákl. přenesená",N144,0)</f>
        <v>0</v>
      </c>
      <c r="BH144" s="112">
        <f>IF(U144="sníž. přenesená",N144,0)</f>
        <v>0</v>
      </c>
      <c r="BI144" s="112">
        <f>IF(U144="nulová",N144,0)</f>
        <v>0</v>
      </c>
      <c r="BJ144" s="20" t="s">
        <v>84</v>
      </c>
      <c r="BK144" s="112">
        <f>ROUND(L144*K144,2)</f>
        <v>0</v>
      </c>
      <c r="BL144" s="20" t="s">
        <v>163</v>
      </c>
      <c r="BM144" s="20" t="s">
        <v>172</v>
      </c>
    </row>
    <row r="145" spans="2:65" s="10" customFormat="1" ht="22.5" customHeight="1">
      <c r="B145" s="177"/>
      <c r="C145" s="178"/>
      <c r="D145" s="178"/>
      <c r="E145" s="179" t="s">
        <v>22</v>
      </c>
      <c r="F145" s="283" t="s">
        <v>165</v>
      </c>
      <c r="G145" s="284"/>
      <c r="H145" s="284"/>
      <c r="I145" s="284"/>
      <c r="J145" s="178"/>
      <c r="K145" s="180" t="s">
        <v>22</v>
      </c>
      <c r="L145" s="178"/>
      <c r="M145" s="178"/>
      <c r="N145" s="178"/>
      <c r="O145" s="178"/>
      <c r="P145" s="178"/>
      <c r="Q145" s="178"/>
      <c r="R145" s="181"/>
      <c r="T145" s="182"/>
      <c r="U145" s="178"/>
      <c r="V145" s="178"/>
      <c r="W145" s="178"/>
      <c r="X145" s="178"/>
      <c r="Y145" s="178"/>
      <c r="Z145" s="178"/>
      <c r="AA145" s="183"/>
      <c r="AT145" s="184" t="s">
        <v>166</v>
      </c>
      <c r="AU145" s="184" t="s">
        <v>103</v>
      </c>
      <c r="AV145" s="10" t="s">
        <v>84</v>
      </c>
      <c r="AW145" s="10" t="s">
        <v>34</v>
      </c>
      <c r="AX145" s="10" t="s">
        <v>76</v>
      </c>
      <c r="AY145" s="184" t="s">
        <v>157</v>
      </c>
    </row>
    <row r="146" spans="2:65" s="11" customFormat="1" ht="22.5" customHeight="1">
      <c r="B146" s="185"/>
      <c r="C146" s="186"/>
      <c r="D146" s="186"/>
      <c r="E146" s="187" t="s">
        <v>22</v>
      </c>
      <c r="F146" s="285" t="s">
        <v>173</v>
      </c>
      <c r="G146" s="286"/>
      <c r="H146" s="286"/>
      <c r="I146" s="286"/>
      <c r="J146" s="186"/>
      <c r="K146" s="188">
        <v>6</v>
      </c>
      <c r="L146" s="186"/>
      <c r="M146" s="186"/>
      <c r="N146" s="186"/>
      <c r="O146" s="186"/>
      <c r="P146" s="186"/>
      <c r="Q146" s="186"/>
      <c r="R146" s="189"/>
      <c r="T146" s="190"/>
      <c r="U146" s="186"/>
      <c r="V146" s="186"/>
      <c r="W146" s="186"/>
      <c r="X146" s="186"/>
      <c r="Y146" s="186"/>
      <c r="Z146" s="186"/>
      <c r="AA146" s="191"/>
      <c r="AT146" s="192" t="s">
        <v>166</v>
      </c>
      <c r="AU146" s="192" t="s">
        <v>103</v>
      </c>
      <c r="AV146" s="11" t="s">
        <v>103</v>
      </c>
      <c r="AW146" s="11" t="s">
        <v>34</v>
      </c>
      <c r="AX146" s="11" t="s">
        <v>76</v>
      </c>
      <c r="AY146" s="192" t="s">
        <v>157</v>
      </c>
    </row>
    <row r="147" spans="2:65" s="12" customFormat="1" ht="22.5" customHeight="1">
      <c r="B147" s="193"/>
      <c r="C147" s="194"/>
      <c r="D147" s="194"/>
      <c r="E147" s="195" t="s">
        <v>22</v>
      </c>
      <c r="F147" s="287" t="s">
        <v>168</v>
      </c>
      <c r="G147" s="288"/>
      <c r="H147" s="288"/>
      <c r="I147" s="288"/>
      <c r="J147" s="194"/>
      <c r="K147" s="196">
        <v>6</v>
      </c>
      <c r="L147" s="194"/>
      <c r="M147" s="194"/>
      <c r="N147" s="194"/>
      <c r="O147" s="194"/>
      <c r="P147" s="194"/>
      <c r="Q147" s="194"/>
      <c r="R147" s="197"/>
      <c r="T147" s="198"/>
      <c r="U147" s="194"/>
      <c r="V147" s="194"/>
      <c r="W147" s="194"/>
      <c r="X147" s="194"/>
      <c r="Y147" s="194"/>
      <c r="Z147" s="194"/>
      <c r="AA147" s="199"/>
      <c r="AT147" s="200" t="s">
        <v>166</v>
      </c>
      <c r="AU147" s="200" t="s">
        <v>103</v>
      </c>
      <c r="AV147" s="12" t="s">
        <v>163</v>
      </c>
      <c r="AW147" s="12" t="s">
        <v>34</v>
      </c>
      <c r="AX147" s="12" t="s">
        <v>84</v>
      </c>
      <c r="AY147" s="200" t="s">
        <v>157</v>
      </c>
    </row>
    <row r="148" spans="2:65" s="1" customFormat="1" ht="44.25" customHeight="1">
      <c r="B148" s="37"/>
      <c r="C148" s="170" t="s">
        <v>84</v>
      </c>
      <c r="D148" s="170" t="s">
        <v>159</v>
      </c>
      <c r="E148" s="171" t="s">
        <v>174</v>
      </c>
      <c r="F148" s="279" t="s">
        <v>175</v>
      </c>
      <c r="G148" s="279"/>
      <c r="H148" s="279"/>
      <c r="I148" s="279"/>
      <c r="J148" s="172" t="s">
        <v>176</v>
      </c>
      <c r="K148" s="173">
        <v>11.895</v>
      </c>
      <c r="L148" s="280">
        <v>0</v>
      </c>
      <c r="M148" s="281"/>
      <c r="N148" s="282">
        <f>ROUND(L148*K148,2)</f>
        <v>0</v>
      </c>
      <c r="O148" s="282"/>
      <c r="P148" s="282"/>
      <c r="Q148" s="282"/>
      <c r="R148" s="39"/>
      <c r="T148" s="174" t="s">
        <v>22</v>
      </c>
      <c r="U148" s="46" t="s">
        <v>41</v>
      </c>
      <c r="V148" s="38"/>
      <c r="W148" s="175">
        <f>V148*K148</f>
        <v>0</v>
      </c>
      <c r="X148" s="175">
        <v>5.2170000000000001E-2</v>
      </c>
      <c r="Y148" s="175">
        <f>X148*K148</f>
        <v>0.62056215000000003</v>
      </c>
      <c r="Z148" s="175">
        <v>0</v>
      </c>
      <c r="AA148" s="176">
        <f>Z148*K148</f>
        <v>0</v>
      </c>
      <c r="AR148" s="20" t="s">
        <v>163</v>
      </c>
      <c r="AT148" s="20" t="s">
        <v>159</v>
      </c>
      <c r="AU148" s="20" t="s">
        <v>103</v>
      </c>
      <c r="AY148" s="20" t="s">
        <v>157</v>
      </c>
      <c r="BE148" s="112">
        <f>IF(U148="základní",N148,0)</f>
        <v>0</v>
      </c>
      <c r="BF148" s="112">
        <f>IF(U148="snížená",N148,0)</f>
        <v>0</v>
      </c>
      <c r="BG148" s="112">
        <f>IF(U148="zákl. přenesená",N148,0)</f>
        <v>0</v>
      </c>
      <c r="BH148" s="112">
        <f>IF(U148="sníž. přenesená",N148,0)</f>
        <v>0</v>
      </c>
      <c r="BI148" s="112">
        <f>IF(U148="nulová",N148,0)</f>
        <v>0</v>
      </c>
      <c r="BJ148" s="20" t="s">
        <v>84</v>
      </c>
      <c r="BK148" s="112">
        <f>ROUND(L148*K148,2)</f>
        <v>0</v>
      </c>
      <c r="BL148" s="20" t="s">
        <v>163</v>
      </c>
      <c r="BM148" s="20" t="s">
        <v>177</v>
      </c>
    </row>
    <row r="149" spans="2:65" s="10" customFormat="1" ht="22.5" customHeight="1">
      <c r="B149" s="177"/>
      <c r="C149" s="178"/>
      <c r="D149" s="178"/>
      <c r="E149" s="179" t="s">
        <v>22</v>
      </c>
      <c r="F149" s="283" t="s">
        <v>178</v>
      </c>
      <c r="G149" s="284"/>
      <c r="H149" s="284"/>
      <c r="I149" s="284"/>
      <c r="J149" s="178"/>
      <c r="K149" s="180" t="s">
        <v>22</v>
      </c>
      <c r="L149" s="178"/>
      <c r="M149" s="178"/>
      <c r="N149" s="178"/>
      <c r="O149" s="178"/>
      <c r="P149" s="178"/>
      <c r="Q149" s="178"/>
      <c r="R149" s="181"/>
      <c r="T149" s="182"/>
      <c r="U149" s="178"/>
      <c r="V149" s="178"/>
      <c r="W149" s="178"/>
      <c r="X149" s="178"/>
      <c r="Y149" s="178"/>
      <c r="Z149" s="178"/>
      <c r="AA149" s="183"/>
      <c r="AT149" s="184" t="s">
        <v>166</v>
      </c>
      <c r="AU149" s="184" t="s">
        <v>103</v>
      </c>
      <c r="AV149" s="10" t="s">
        <v>84</v>
      </c>
      <c r="AW149" s="10" t="s">
        <v>34</v>
      </c>
      <c r="AX149" s="10" t="s">
        <v>76</v>
      </c>
      <c r="AY149" s="184" t="s">
        <v>157</v>
      </c>
    </row>
    <row r="150" spans="2:65" s="11" customFormat="1" ht="22.5" customHeight="1">
      <c r="B150" s="185"/>
      <c r="C150" s="186"/>
      <c r="D150" s="186"/>
      <c r="E150" s="187" t="s">
        <v>22</v>
      </c>
      <c r="F150" s="285" t="s">
        <v>179</v>
      </c>
      <c r="G150" s="286"/>
      <c r="H150" s="286"/>
      <c r="I150" s="286"/>
      <c r="J150" s="186"/>
      <c r="K150" s="188">
        <v>11.895</v>
      </c>
      <c r="L150" s="186"/>
      <c r="M150" s="186"/>
      <c r="N150" s="186"/>
      <c r="O150" s="186"/>
      <c r="P150" s="186"/>
      <c r="Q150" s="186"/>
      <c r="R150" s="189"/>
      <c r="T150" s="190"/>
      <c r="U150" s="186"/>
      <c r="V150" s="186"/>
      <c r="W150" s="186"/>
      <c r="X150" s="186"/>
      <c r="Y150" s="186"/>
      <c r="Z150" s="186"/>
      <c r="AA150" s="191"/>
      <c r="AT150" s="192" t="s">
        <v>166</v>
      </c>
      <c r="AU150" s="192" t="s">
        <v>103</v>
      </c>
      <c r="AV150" s="11" t="s">
        <v>103</v>
      </c>
      <c r="AW150" s="11" t="s">
        <v>34</v>
      </c>
      <c r="AX150" s="11" t="s">
        <v>76</v>
      </c>
      <c r="AY150" s="192" t="s">
        <v>157</v>
      </c>
    </row>
    <row r="151" spans="2:65" s="12" customFormat="1" ht="22.5" customHeight="1">
      <c r="B151" s="193"/>
      <c r="C151" s="194"/>
      <c r="D151" s="194"/>
      <c r="E151" s="195" t="s">
        <v>22</v>
      </c>
      <c r="F151" s="287" t="s">
        <v>168</v>
      </c>
      <c r="G151" s="288"/>
      <c r="H151" s="288"/>
      <c r="I151" s="288"/>
      <c r="J151" s="194"/>
      <c r="K151" s="196">
        <v>11.895</v>
      </c>
      <c r="L151" s="194"/>
      <c r="M151" s="194"/>
      <c r="N151" s="194"/>
      <c r="O151" s="194"/>
      <c r="P151" s="194"/>
      <c r="Q151" s="194"/>
      <c r="R151" s="197"/>
      <c r="T151" s="198"/>
      <c r="U151" s="194"/>
      <c r="V151" s="194"/>
      <c r="W151" s="194"/>
      <c r="X151" s="194"/>
      <c r="Y151" s="194"/>
      <c r="Z151" s="194"/>
      <c r="AA151" s="199"/>
      <c r="AT151" s="200" t="s">
        <v>166</v>
      </c>
      <c r="AU151" s="200" t="s">
        <v>103</v>
      </c>
      <c r="AV151" s="12" t="s">
        <v>163</v>
      </c>
      <c r="AW151" s="12" t="s">
        <v>34</v>
      </c>
      <c r="AX151" s="12" t="s">
        <v>84</v>
      </c>
      <c r="AY151" s="200" t="s">
        <v>157</v>
      </c>
    </row>
    <row r="152" spans="2:65" s="1" customFormat="1" ht="44.25" customHeight="1">
      <c r="B152" s="37"/>
      <c r="C152" s="170" t="s">
        <v>103</v>
      </c>
      <c r="D152" s="170" t="s">
        <v>159</v>
      </c>
      <c r="E152" s="171" t="s">
        <v>180</v>
      </c>
      <c r="F152" s="279" t="s">
        <v>181</v>
      </c>
      <c r="G152" s="279"/>
      <c r="H152" s="279"/>
      <c r="I152" s="279"/>
      <c r="J152" s="172" t="s">
        <v>176</v>
      </c>
      <c r="K152" s="173">
        <v>82.679000000000002</v>
      </c>
      <c r="L152" s="280">
        <v>0</v>
      </c>
      <c r="M152" s="281"/>
      <c r="N152" s="282">
        <f>ROUND(L152*K152,2)</f>
        <v>0</v>
      </c>
      <c r="O152" s="282"/>
      <c r="P152" s="282"/>
      <c r="Q152" s="282"/>
      <c r="R152" s="39"/>
      <c r="T152" s="174" t="s">
        <v>22</v>
      </c>
      <c r="U152" s="46" t="s">
        <v>41</v>
      </c>
      <c r="V152" s="38"/>
      <c r="W152" s="175">
        <f>V152*K152</f>
        <v>0</v>
      </c>
      <c r="X152" s="175">
        <v>8.7069999999999995E-2</v>
      </c>
      <c r="Y152" s="175">
        <f>X152*K152</f>
        <v>7.1988605300000001</v>
      </c>
      <c r="Z152" s="175">
        <v>0</v>
      </c>
      <c r="AA152" s="176">
        <f>Z152*K152</f>
        <v>0</v>
      </c>
      <c r="AR152" s="20" t="s">
        <v>163</v>
      </c>
      <c r="AT152" s="20" t="s">
        <v>159</v>
      </c>
      <c r="AU152" s="20" t="s">
        <v>103</v>
      </c>
      <c r="AY152" s="20" t="s">
        <v>157</v>
      </c>
      <c r="BE152" s="112">
        <f>IF(U152="základní",N152,0)</f>
        <v>0</v>
      </c>
      <c r="BF152" s="112">
        <f>IF(U152="snížená",N152,0)</f>
        <v>0</v>
      </c>
      <c r="BG152" s="112">
        <f>IF(U152="zákl. přenesená",N152,0)</f>
        <v>0</v>
      </c>
      <c r="BH152" s="112">
        <f>IF(U152="sníž. přenesená",N152,0)</f>
        <v>0</v>
      </c>
      <c r="BI152" s="112">
        <f>IF(U152="nulová",N152,0)</f>
        <v>0</v>
      </c>
      <c r="BJ152" s="20" t="s">
        <v>84</v>
      </c>
      <c r="BK152" s="112">
        <f>ROUND(L152*K152,2)</f>
        <v>0</v>
      </c>
      <c r="BL152" s="20" t="s">
        <v>163</v>
      </c>
      <c r="BM152" s="20" t="s">
        <v>182</v>
      </c>
    </row>
    <row r="153" spans="2:65" s="10" customFormat="1" ht="22.5" customHeight="1">
      <c r="B153" s="177"/>
      <c r="C153" s="178"/>
      <c r="D153" s="178"/>
      <c r="E153" s="179" t="s">
        <v>22</v>
      </c>
      <c r="F153" s="283" t="s">
        <v>183</v>
      </c>
      <c r="G153" s="284"/>
      <c r="H153" s="284"/>
      <c r="I153" s="284"/>
      <c r="J153" s="178"/>
      <c r="K153" s="180" t="s">
        <v>22</v>
      </c>
      <c r="L153" s="178"/>
      <c r="M153" s="178"/>
      <c r="N153" s="178"/>
      <c r="O153" s="178"/>
      <c r="P153" s="178"/>
      <c r="Q153" s="178"/>
      <c r="R153" s="181"/>
      <c r="T153" s="182"/>
      <c r="U153" s="178"/>
      <c r="V153" s="178"/>
      <c r="W153" s="178"/>
      <c r="X153" s="178"/>
      <c r="Y153" s="178"/>
      <c r="Z153" s="178"/>
      <c r="AA153" s="183"/>
      <c r="AT153" s="184" t="s">
        <v>166</v>
      </c>
      <c r="AU153" s="184" t="s">
        <v>103</v>
      </c>
      <c r="AV153" s="10" t="s">
        <v>84</v>
      </c>
      <c r="AW153" s="10" t="s">
        <v>34</v>
      </c>
      <c r="AX153" s="10" t="s">
        <v>76</v>
      </c>
      <c r="AY153" s="184" t="s">
        <v>157</v>
      </c>
    </row>
    <row r="154" spans="2:65" s="11" customFormat="1" ht="31.5" customHeight="1">
      <c r="B154" s="185"/>
      <c r="C154" s="186"/>
      <c r="D154" s="186"/>
      <c r="E154" s="187" t="s">
        <v>22</v>
      </c>
      <c r="F154" s="285" t="s">
        <v>184</v>
      </c>
      <c r="G154" s="286"/>
      <c r="H154" s="286"/>
      <c r="I154" s="286"/>
      <c r="J154" s="186"/>
      <c r="K154" s="188">
        <v>93.12</v>
      </c>
      <c r="L154" s="186"/>
      <c r="M154" s="186"/>
      <c r="N154" s="186"/>
      <c r="O154" s="186"/>
      <c r="P154" s="186"/>
      <c r="Q154" s="186"/>
      <c r="R154" s="189"/>
      <c r="T154" s="190"/>
      <c r="U154" s="186"/>
      <c r="V154" s="186"/>
      <c r="W154" s="186"/>
      <c r="X154" s="186"/>
      <c r="Y154" s="186"/>
      <c r="Z154" s="186"/>
      <c r="AA154" s="191"/>
      <c r="AT154" s="192" t="s">
        <v>166</v>
      </c>
      <c r="AU154" s="192" t="s">
        <v>103</v>
      </c>
      <c r="AV154" s="11" t="s">
        <v>103</v>
      </c>
      <c r="AW154" s="11" t="s">
        <v>34</v>
      </c>
      <c r="AX154" s="11" t="s">
        <v>76</v>
      </c>
      <c r="AY154" s="192" t="s">
        <v>157</v>
      </c>
    </row>
    <row r="155" spans="2:65" s="10" customFormat="1" ht="22.5" customHeight="1">
      <c r="B155" s="177"/>
      <c r="C155" s="178"/>
      <c r="D155" s="178"/>
      <c r="E155" s="179" t="s">
        <v>22</v>
      </c>
      <c r="F155" s="289" t="s">
        <v>185</v>
      </c>
      <c r="G155" s="290"/>
      <c r="H155" s="290"/>
      <c r="I155" s="290"/>
      <c r="J155" s="178"/>
      <c r="K155" s="180" t="s">
        <v>22</v>
      </c>
      <c r="L155" s="178"/>
      <c r="M155" s="178"/>
      <c r="N155" s="178"/>
      <c r="O155" s="178"/>
      <c r="P155" s="178"/>
      <c r="Q155" s="178"/>
      <c r="R155" s="181"/>
      <c r="T155" s="182"/>
      <c r="U155" s="178"/>
      <c r="V155" s="178"/>
      <c r="W155" s="178"/>
      <c r="X155" s="178"/>
      <c r="Y155" s="178"/>
      <c r="Z155" s="178"/>
      <c r="AA155" s="183"/>
      <c r="AT155" s="184" t="s">
        <v>166</v>
      </c>
      <c r="AU155" s="184" t="s">
        <v>103</v>
      </c>
      <c r="AV155" s="10" t="s">
        <v>84</v>
      </c>
      <c r="AW155" s="10" t="s">
        <v>34</v>
      </c>
      <c r="AX155" s="10" t="s">
        <v>76</v>
      </c>
      <c r="AY155" s="184" t="s">
        <v>157</v>
      </c>
    </row>
    <row r="156" spans="2:65" s="11" customFormat="1" ht="22.5" customHeight="1">
      <c r="B156" s="185"/>
      <c r="C156" s="186"/>
      <c r="D156" s="186"/>
      <c r="E156" s="187" t="s">
        <v>22</v>
      </c>
      <c r="F156" s="285" t="s">
        <v>186</v>
      </c>
      <c r="G156" s="286"/>
      <c r="H156" s="286"/>
      <c r="I156" s="286"/>
      <c r="J156" s="186"/>
      <c r="K156" s="188">
        <v>-10.441000000000001</v>
      </c>
      <c r="L156" s="186"/>
      <c r="M156" s="186"/>
      <c r="N156" s="186"/>
      <c r="O156" s="186"/>
      <c r="P156" s="186"/>
      <c r="Q156" s="186"/>
      <c r="R156" s="189"/>
      <c r="T156" s="190"/>
      <c r="U156" s="186"/>
      <c r="V156" s="186"/>
      <c r="W156" s="186"/>
      <c r="X156" s="186"/>
      <c r="Y156" s="186"/>
      <c r="Z156" s="186"/>
      <c r="AA156" s="191"/>
      <c r="AT156" s="192" t="s">
        <v>166</v>
      </c>
      <c r="AU156" s="192" t="s">
        <v>103</v>
      </c>
      <c r="AV156" s="11" t="s">
        <v>103</v>
      </c>
      <c r="AW156" s="11" t="s">
        <v>34</v>
      </c>
      <c r="AX156" s="11" t="s">
        <v>76</v>
      </c>
      <c r="AY156" s="192" t="s">
        <v>157</v>
      </c>
    </row>
    <row r="157" spans="2:65" s="12" customFormat="1" ht="22.5" customHeight="1">
      <c r="B157" s="193"/>
      <c r="C157" s="194"/>
      <c r="D157" s="194"/>
      <c r="E157" s="195" t="s">
        <v>22</v>
      </c>
      <c r="F157" s="287" t="s">
        <v>168</v>
      </c>
      <c r="G157" s="288"/>
      <c r="H157" s="288"/>
      <c r="I157" s="288"/>
      <c r="J157" s="194"/>
      <c r="K157" s="196">
        <v>82.679000000000002</v>
      </c>
      <c r="L157" s="194"/>
      <c r="M157" s="194"/>
      <c r="N157" s="194"/>
      <c r="O157" s="194"/>
      <c r="P157" s="194"/>
      <c r="Q157" s="194"/>
      <c r="R157" s="197"/>
      <c r="T157" s="198"/>
      <c r="U157" s="194"/>
      <c r="V157" s="194"/>
      <c r="W157" s="194"/>
      <c r="X157" s="194"/>
      <c r="Y157" s="194"/>
      <c r="Z157" s="194"/>
      <c r="AA157" s="199"/>
      <c r="AT157" s="200" t="s">
        <v>166</v>
      </c>
      <c r="AU157" s="200" t="s">
        <v>103</v>
      </c>
      <c r="AV157" s="12" t="s">
        <v>163</v>
      </c>
      <c r="AW157" s="12" t="s">
        <v>34</v>
      </c>
      <c r="AX157" s="12" t="s">
        <v>84</v>
      </c>
      <c r="AY157" s="200" t="s">
        <v>157</v>
      </c>
    </row>
    <row r="158" spans="2:65" s="1" customFormat="1" ht="44.25" customHeight="1">
      <c r="B158" s="37"/>
      <c r="C158" s="170" t="s">
        <v>187</v>
      </c>
      <c r="D158" s="170" t="s">
        <v>159</v>
      </c>
      <c r="E158" s="171" t="s">
        <v>188</v>
      </c>
      <c r="F158" s="279" t="s">
        <v>189</v>
      </c>
      <c r="G158" s="279"/>
      <c r="H158" s="279"/>
      <c r="I158" s="279"/>
      <c r="J158" s="172" t="s">
        <v>176</v>
      </c>
      <c r="K158" s="173">
        <v>6.6539999999999999</v>
      </c>
      <c r="L158" s="280">
        <v>0</v>
      </c>
      <c r="M158" s="281"/>
      <c r="N158" s="282">
        <f>ROUND(L158*K158,2)</f>
        <v>0</v>
      </c>
      <c r="O158" s="282"/>
      <c r="P158" s="282"/>
      <c r="Q158" s="282"/>
      <c r="R158" s="39"/>
      <c r="T158" s="174" t="s">
        <v>22</v>
      </c>
      <c r="U158" s="46" t="s">
        <v>41</v>
      </c>
      <c r="V158" s="38"/>
      <c r="W158" s="175">
        <f>V158*K158</f>
        <v>0</v>
      </c>
      <c r="X158" s="175">
        <v>0.10421999999999999</v>
      </c>
      <c r="Y158" s="175">
        <f>X158*K158</f>
        <v>0.69347987999999994</v>
      </c>
      <c r="Z158" s="175">
        <v>0</v>
      </c>
      <c r="AA158" s="176">
        <f>Z158*K158</f>
        <v>0</v>
      </c>
      <c r="AR158" s="20" t="s">
        <v>163</v>
      </c>
      <c r="AT158" s="20" t="s">
        <v>159</v>
      </c>
      <c r="AU158" s="20" t="s">
        <v>103</v>
      </c>
      <c r="AY158" s="20" t="s">
        <v>157</v>
      </c>
      <c r="BE158" s="112">
        <f>IF(U158="základní",N158,0)</f>
        <v>0</v>
      </c>
      <c r="BF158" s="112">
        <f>IF(U158="snížená",N158,0)</f>
        <v>0</v>
      </c>
      <c r="BG158" s="112">
        <f>IF(U158="zákl. přenesená",N158,0)</f>
        <v>0</v>
      </c>
      <c r="BH158" s="112">
        <f>IF(U158="sníž. přenesená",N158,0)</f>
        <v>0</v>
      </c>
      <c r="BI158" s="112">
        <f>IF(U158="nulová",N158,0)</f>
        <v>0</v>
      </c>
      <c r="BJ158" s="20" t="s">
        <v>84</v>
      </c>
      <c r="BK158" s="112">
        <f>ROUND(L158*K158,2)</f>
        <v>0</v>
      </c>
      <c r="BL158" s="20" t="s">
        <v>163</v>
      </c>
      <c r="BM158" s="20" t="s">
        <v>190</v>
      </c>
    </row>
    <row r="159" spans="2:65" s="11" customFormat="1" ht="22.5" customHeight="1">
      <c r="B159" s="185"/>
      <c r="C159" s="186"/>
      <c r="D159" s="186"/>
      <c r="E159" s="187" t="s">
        <v>22</v>
      </c>
      <c r="F159" s="291" t="s">
        <v>191</v>
      </c>
      <c r="G159" s="292"/>
      <c r="H159" s="292"/>
      <c r="I159" s="292"/>
      <c r="J159" s="186"/>
      <c r="K159" s="188">
        <v>1.68</v>
      </c>
      <c r="L159" s="186"/>
      <c r="M159" s="186"/>
      <c r="N159" s="186"/>
      <c r="O159" s="186"/>
      <c r="P159" s="186"/>
      <c r="Q159" s="186"/>
      <c r="R159" s="189"/>
      <c r="T159" s="190"/>
      <c r="U159" s="186"/>
      <c r="V159" s="186"/>
      <c r="W159" s="186"/>
      <c r="X159" s="186"/>
      <c r="Y159" s="186"/>
      <c r="Z159" s="186"/>
      <c r="AA159" s="191"/>
      <c r="AT159" s="192" t="s">
        <v>166</v>
      </c>
      <c r="AU159" s="192" t="s">
        <v>103</v>
      </c>
      <c r="AV159" s="11" t="s">
        <v>103</v>
      </c>
      <c r="AW159" s="11" t="s">
        <v>34</v>
      </c>
      <c r="AX159" s="11" t="s">
        <v>76</v>
      </c>
      <c r="AY159" s="192" t="s">
        <v>157</v>
      </c>
    </row>
    <row r="160" spans="2:65" s="10" customFormat="1" ht="22.5" customHeight="1">
      <c r="B160" s="177"/>
      <c r="C160" s="178"/>
      <c r="D160" s="178"/>
      <c r="E160" s="179" t="s">
        <v>22</v>
      </c>
      <c r="F160" s="289" t="s">
        <v>192</v>
      </c>
      <c r="G160" s="290"/>
      <c r="H160" s="290"/>
      <c r="I160" s="290"/>
      <c r="J160" s="178"/>
      <c r="K160" s="180" t="s">
        <v>22</v>
      </c>
      <c r="L160" s="178"/>
      <c r="M160" s="178"/>
      <c r="N160" s="178"/>
      <c r="O160" s="178"/>
      <c r="P160" s="178"/>
      <c r="Q160" s="178"/>
      <c r="R160" s="181"/>
      <c r="T160" s="182"/>
      <c r="U160" s="178"/>
      <c r="V160" s="178"/>
      <c r="W160" s="178"/>
      <c r="X160" s="178"/>
      <c r="Y160" s="178"/>
      <c r="Z160" s="178"/>
      <c r="AA160" s="183"/>
      <c r="AT160" s="184" t="s">
        <v>166</v>
      </c>
      <c r="AU160" s="184" t="s">
        <v>103</v>
      </c>
      <c r="AV160" s="10" t="s">
        <v>84</v>
      </c>
      <c r="AW160" s="10" t="s">
        <v>34</v>
      </c>
      <c r="AX160" s="10" t="s">
        <v>76</v>
      </c>
      <c r="AY160" s="184" t="s">
        <v>157</v>
      </c>
    </row>
    <row r="161" spans="2:65" s="11" customFormat="1" ht="22.5" customHeight="1">
      <c r="B161" s="185"/>
      <c r="C161" s="186"/>
      <c r="D161" s="186"/>
      <c r="E161" s="187" t="s">
        <v>22</v>
      </c>
      <c r="F161" s="285" t="s">
        <v>193</v>
      </c>
      <c r="G161" s="286"/>
      <c r="H161" s="286"/>
      <c r="I161" s="286"/>
      <c r="J161" s="186"/>
      <c r="K161" s="188">
        <v>4.9740000000000002</v>
      </c>
      <c r="L161" s="186"/>
      <c r="M161" s="186"/>
      <c r="N161" s="186"/>
      <c r="O161" s="186"/>
      <c r="P161" s="186"/>
      <c r="Q161" s="186"/>
      <c r="R161" s="189"/>
      <c r="T161" s="190"/>
      <c r="U161" s="186"/>
      <c r="V161" s="186"/>
      <c r="W161" s="186"/>
      <c r="X161" s="186"/>
      <c r="Y161" s="186"/>
      <c r="Z161" s="186"/>
      <c r="AA161" s="191"/>
      <c r="AT161" s="192" t="s">
        <v>166</v>
      </c>
      <c r="AU161" s="192" t="s">
        <v>103</v>
      </c>
      <c r="AV161" s="11" t="s">
        <v>103</v>
      </c>
      <c r="AW161" s="11" t="s">
        <v>34</v>
      </c>
      <c r="AX161" s="11" t="s">
        <v>76</v>
      </c>
      <c r="AY161" s="192" t="s">
        <v>157</v>
      </c>
    </row>
    <row r="162" spans="2:65" s="12" customFormat="1" ht="22.5" customHeight="1">
      <c r="B162" s="193"/>
      <c r="C162" s="194"/>
      <c r="D162" s="194"/>
      <c r="E162" s="195" t="s">
        <v>22</v>
      </c>
      <c r="F162" s="287" t="s">
        <v>168</v>
      </c>
      <c r="G162" s="288"/>
      <c r="H162" s="288"/>
      <c r="I162" s="288"/>
      <c r="J162" s="194"/>
      <c r="K162" s="196">
        <v>6.6539999999999999</v>
      </c>
      <c r="L162" s="194"/>
      <c r="M162" s="194"/>
      <c r="N162" s="194"/>
      <c r="O162" s="194"/>
      <c r="P162" s="194"/>
      <c r="Q162" s="194"/>
      <c r="R162" s="197"/>
      <c r="T162" s="198"/>
      <c r="U162" s="194"/>
      <c r="V162" s="194"/>
      <c r="W162" s="194"/>
      <c r="X162" s="194"/>
      <c r="Y162" s="194"/>
      <c r="Z162" s="194"/>
      <c r="AA162" s="199"/>
      <c r="AT162" s="200" t="s">
        <v>166</v>
      </c>
      <c r="AU162" s="200" t="s">
        <v>103</v>
      </c>
      <c r="AV162" s="12" t="s">
        <v>163</v>
      </c>
      <c r="AW162" s="12" t="s">
        <v>34</v>
      </c>
      <c r="AX162" s="12" t="s">
        <v>84</v>
      </c>
      <c r="AY162" s="200" t="s">
        <v>157</v>
      </c>
    </row>
    <row r="163" spans="2:65" s="1" customFormat="1" ht="31.5" customHeight="1">
      <c r="B163" s="37"/>
      <c r="C163" s="170" t="s">
        <v>163</v>
      </c>
      <c r="D163" s="170" t="s">
        <v>159</v>
      </c>
      <c r="E163" s="171" t="s">
        <v>194</v>
      </c>
      <c r="F163" s="279" t="s">
        <v>195</v>
      </c>
      <c r="G163" s="279"/>
      <c r="H163" s="279"/>
      <c r="I163" s="279"/>
      <c r="J163" s="172" t="s">
        <v>196</v>
      </c>
      <c r="K163" s="173">
        <v>28</v>
      </c>
      <c r="L163" s="280">
        <v>0</v>
      </c>
      <c r="M163" s="281"/>
      <c r="N163" s="282">
        <f>ROUND(L163*K163,2)</f>
        <v>0</v>
      </c>
      <c r="O163" s="282"/>
      <c r="P163" s="282"/>
      <c r="Q163" s="282"/>
      <c r="R163" s="39"/>
      <c r="T163" s="174" t="s">
        <v>22</v>
      </c>
      <c r="U163" s="46" t="s">
        <v>41</v>
      </c>
      <c r="V163" s="38"/>
      <c r="W163" s="175">
        <f>V163*K163</f>
        <v>0</v>
      </c>
      <c r="X163" s="175">
        <v>1.3999999999999999E-4</v>
      </c>
      <c r="Y163" s="175">
        <f>X163*K163</f>
        <v>3.9199999999999999E-3</v>
      </c>
      <c r="Z163" s="175">
        <v>0</v>
      </c>
      <c r="AA163" s="176">
        <f>Z163*K163</f>
        <v>0</v>
      </c>
      <c r="AR163" s="20" t="s">
        <v>163</v>
      </c>
      <c r="AT163" s="20" t="s">
        <v>159</v>
      </c>
      <c r="AU163" s="20" t="s">
        <v>103</v>
      </c>
      <c r="AY163" s="20" t="s">
        <v>157</v>
      </c>
      <c r="BE163" s="112">
        <f>IF(U163="základní",N163,0)</f>
        <v>0</v>
      </c>
      <c r="BF163" s="112">
        <f>IF(U163="snížená",N163,0)</f>
        <v>0</v>
      </c>
      <c r="BG163" s="112">
        <f>IF(U163="zákl. přenesená",N163,0)</f>
        <v>0</v>
      </c>
      <c r="BH163" s="112">
        <f>IF(U163="sníž. přenesená",N163,0)</f>
        <v>0</v>
      </c>
      <c r="BI163" s="112">
        <f>IF(U163="nulová",N163,0)</f>
        <v>0</v>
      </c>
      <c r="BJ163" s="20" t="s">
        <v>84</v>
      </c>
      <c r="BK163" s="112">
        <f>ROUND(L163*K163,2)</f>
        <v>0</v>
      </c>
      <c r="BL163" s="20" t="s">
        <v>163</v>
      </c>
      <c r="BM163" s="20" t="s">
        <v>197</v>
      </c>
    </row>
    <row r="164" spans="2:65" s="10" customFormat="1" ht="22.5" customHeight="1">
      <c r="B164" s="177"/>
      <c r="C164" s="178"/>
      <c r="D164" s="178"/>
      <c r="E164" s="179" t="s">
        <v>22</v>
      </c>
      <c r="F164" s="283" t="s">
        <v>165</v>
      </c>
      <c r="G164" s="284"/>
      <c r="H164" s="284"/>
      <c r="I164" s="284"/>
      <c r="J164" s="178"/>
      <c r="K164" s="180" t="s">
        <v>22</v>
      </c>
      <c r="L164" s="178"/>
      <c r="M164" s="178"/>
      <c r="N164" s="178"/>
      <c r="O164" s="178"/>
      <c r="P164" s="178"/>
      <c r="Q164" s="178"/>
      <c r="R164" s="181"/>
      <c r="T164" s="182"/>
      <c r="U164" s="178"/>
      <c r="V164" s="178"/>
      <c r="W164" s="178"/>
      <c r="X164" s="178"/>
      <c r="Y164" s="178"/>
      <c r="Z164" s="178"/>
      <c r="AA164" s="183"/>
      <c r="AT164" s="184" t="s">
        <v>166</v>
      </c>
      <c r="AU164" s="184" t="s">
        <v>103</v>
      </c>
      <c r="AV164" s="10" t="s">
        <v>84</v>
      </c>
      <c r="AW164" s="10" t="s">
        <v>34</v>
      </c>
      <c r="AX164" s="10" t="s">
        <v>76</v>
      </c>
      <c r="AY164" s="184" t="s">
        <v>157</v>
      </c>
    </row>
    <row r="165" spans="2:65" s="11" customFormat="1" ht="22.5" customHeight="1">
      <c r="B165" s="185"/>
      <c r="C165" s="186"/>
      <c r="D165" s="186"/>
      <c r="E165" s="187" t="s">
        <v>22</v>
      </c>
      <c r="F165" s="285" t="s">
        <v>198</v>
      </c>
      <c r="G165" s="286"/>
      <c r="H165" s="286"/>
      <c r="I165" s="286"/>
      <c r="J165" s="186"/>
      <c r="K165" s="188">
        <v>28</v>
      </c>
      <c r="L165" s="186"/>
      <c r="M165" s="186"/>
      <c r="N165" s="186"/>
      <c r="O165" s="186"/>
      <c r="P165" s="186"/>
      <c r="Q165" s="186"/>
      <c r="R165" s="189"/>
      <c r="T165" s="190"/>
      <c r="U165" s="186"/>
      <c r="V165" s="186"/>
      <c r="W165" s="186"/>
      <c r="X165" s="186"/>
      <c r="Y165" s="186"/>
      <c r="Z165" s="186"/>
      <c r="AA165" s="191"/>
      <c r="AT165" s="192" t="s">
        <v>166</v>
      </c>
      <c r="AU165" s="192" t="s">
        <v>103</v>
      </c>
      <c r="AV165" s="11" t="s">
        <v>103</v>
      </c>
      <c r="AW165" s="11" t="s">
        <v>34</v>
      </c>
      <c r="AX165" s="11" t="s">
        <v>76</v>
      </c>
      <c r="AY165" s="192" t="s">
        <v>157</v>
      </c>
    </row>
    <row r="166" spans="2:65" s="12" customFormat="1" ht="22.5" customHeight="1">
      <c r="B166" s="193"/>
      <c r="C166" s="194"/>
      <c r="D166" s="194"/>
      <c r="E166" s="195" t="s">
        <v>22</v>
      </c>
      <c r="F166" s="287" t="s">
        <v>168</v>
      </c>
      <c r="G166" s="288"/>
      <c r="H166" s="288"/>
      <c r="I166" s="288"/>
      <c r="J166" s="194"/>
      <c r="K166" s="196">
        <v>28</v>
      </c>
      <c r="L166" s="194"/>
      <c r="M166" s="194"/>
      <c r="N166" s="194"/>
      <c r="O166" s="194"/>
      <c r="P166" s="194"/>
      <c r="Q166" s="194"/>
      <c r="R166" s="197"/>
      <c r="T166" s="198"/>
      <c r="U166" s="194"/>
      <c r="V166" s="194"/>
      <c r="W166" s="194"/>
      <c r="X166" s="194"/>
      <c r="Y166" s="194"/>
      <c r="Z166" s="194"/>
      <c r="AA166" s="199"/>
      <c r="AT166" s="200" t="s">
        <v>166</v>
      </c>
      <c r="AU166" s="200" t="s">
        <v>103</v>
      </c>
      <c r="AV166" s="12" t="s">
        <v>163</v>
      </c>
      <c r="AW166" s="12" t="s">
        <v>34</v>
      </c>
      <c r="AX166" s="12" t="s">
        <v>84</v>
      </c>
      <c r="AY166" s="200" t="s">
        <v>157</v>
      </c>
    </row>
    <row r="167" spans="2:65" s="9" customFormat="1" ht="29.85" customHeight="1">
      <c r="B167" s="159"/>
      <c r="C167" s="160"/>
      <c r="D167" s="169" t="s">
        <v>115</v>
      </c>
      <c r="E167" s="169"/>
      <c r="F167" s="169"/>
      <c r="G167" s="169"/>
      <c r="H167" s="169"/>
      <c r="I167" s="169"/>
      <c r="J167" s="169"/>
      <c r="K167" s="169"/>
      <c r="L167" s="169"/>
      <c r="M167" s="169"/>
      <c r="N167" s="302">
        <f>BK167</f>
        <v>0</v>
      </c>
      <c r="O167" s="303"/>
      <c r="P167" s="303"/>
      <c r="Q167" s="303"/>
      <c r="R167" s="162"/>
      <c r="T167" s="163"/>
      <c r="U167" s="160"/>
      <c r="V167" s="160"/>
      <c r="W167" s="164">
        <f>SUM(W168:W196)</f>
        <v>0</v>
      </c>
      <c r="X167" s="160"/>
      <c r="Y167" s="164">
        <f>SUM(Y168:Y196)</f>
        <v>9.1776578799999999</v>
      </c>
      <c r="Z167" s="160"/>
      <c r="AA167" s="165">
        <f>SUM(AA168:AA196)</f>
        <v>0</v>
      </c>
      <c r="AR167" s="166" t="s">
        <v>84</v>
      </c>
      <c r="AT167" s="167" t="s">
        <v>75</v>
      </c>
      <c r="AU167" s="167" t="s">
        <v>84</v>
      </c>
      <c r="AY167" s="166" t="s">
        <v>157</v>
      </c>
      <c r="BK167" s="168">
        <f>SUM(BK168:BK196)</f>
        <v>0</v>
      </c>
    </row>
    <row r="168" spans="2:65" s="1" customFormat="1" ht="31.5" customHeight="1">
      <c r="B168" s="37"/>
      <c r="C168" s="170" t="s">
        <v>199</v>
      </c>
      <c r="D168" s="170" t="s">
        <v>159</v>
      </c>
      <c r="E168" s="171" t="s">
        <v>200</v>
      </c>
      <c r="F168" s="279" t="s">
        <v>201</v>
      </c>
      <c r="G168" s="279"/>
      <c r="H168" s="279"/>
      <c r="I168" s="279"/>
      <c r="J168" s="172" t="s">
        <v>176</v>
      </c>
      <c r="K168" s="173">
        <v>28.5</v>
      </c>
      <c r="L168" s="280">
        <v>0</v>
      </c>
      <c r="M168" s="281"/>
      <c r="N168" s="282">
        <f>ROUND(L168*K168,2)</f>
        <v>0</v>
      </c>
      <c r="O168" s="282"/>
      <c r="P168" s="282"/>
      <c r="Q168" s="282"/>
      <c r="R168" s="39"/>
      <c r="T168" s="174" t="s">
        <v>22</v>
      </c>
      <c r="U168" s="46" t="s">
        <v>41</v>
      </c>
      <c r="V168" s="38"/>
      <c r="W168" s="175">
        <f>V168*K168</f>
        <v>0</v>
      </c>
      <c r="X168" s="175">
        <v>2.8400000000000002E-2</v>
      </c>
      <c r="Y168" s="175">
        <f>X168*K168</f>
        <v>0.80940000000000001</v>
      </c>
      <c r="Z168" s="175">
        <v>0</v>
      </c>
      <c r="AA168" s="176">
        <f>Z168*K168</f>
        <v>0</v>
      </c>
      <c r="AR168" s="20" t="s">
        <v>163</v>
      </c>
      <c r="AT168" s="20" t="s">
        <v>159</v>
      </c>
      <c r="AU168" s="20" t="s">
        <v>103</v>
      </c>
      <c r="AY168" s="20" t="s">
        <v>157</v>
      </c>
      <c r="BE168" s="112">
        <f>IF(U168="základní",N168,0)</f>
        <v>0</v>
      </c>
      <c r="BF168" s="112">
        <f>IF(U168="snížená",N168,0)</f>
        <v>0</v>
      </c>
      <c r="BG168" s="112">
        <f>IF(U168="zákl. přenesená",N168,0)</f>
        <v>0</v>
      </c>
      <c r="BH168" s="112">
        <f>IF(U168="sníž. přenesená",N168,0)</f>
        <v>0</v>
      </c>
      <c r="BI168" s="112">
        <f>IF(U168="nulová",N168,0)</f>
        <v>0</v>
      </c>
      <c r="BJ168" s="20" t="s">
        <v>84</v>
      </c>
      <c r="BK168" s="112">
        <f>ROUND(L168*K168,2)</f>
        <v>0</v>
      </c>
      <c r="BL168" s="20" t="s">
        <v>163</v>
      </c>
      <c r="BM168" s="20" t="s">
        <v>202</v>
      </c>
    </row>
    <row r="169" spans="2:65" s="10" customFormat="1" ht="22.5" customHeight="1">
      <c r="B169" s="177"/>
      <c r="C169" s="178"/>
      <c r="D169" s="178"/>
      <c r="E169" s="179" t="s">
        <v>22</v>
      </c>
      <c r="F169" s="283" t="s">
        <v>165</v>
      </c>
      <c r="G169" s="284"/>
      <c r="H169" s="284"/>
      <c r="I169" s="284"/>
      <c r="J169" s="178"/>
      <c r="K169" s="180" t="s">
        <v>22</v>
      </c>
      <c r="L169" s="178"/>
      <c r="M169" s="178"/>
      <c r="N169" s="178"/>
      <c r="O169" s="178"/>
      <c r="P169" s="178"/>
      <c r="Q169" s="178"/>
      <c r="R169" s="181"/>
      <c r="T169" s="182"/>
      <c r="U169" s="178"/>
      <c r="V169" s="178"/>
      <c r="W169" s="178"/>
      <c r="X169" s="178"/>
      <c r="Y169" s="178"/>
      <c r="Z169" s="178"/>
      <c r="AA169" s="183"/>
      <c r="AT169" s="184" t="s">
        <v>166</v>
      </c>
      <c r="AU169" s="184" t="s">
        <v>103</v>
      </c>
      <c r="AV169" s="10" t="s">
        <v>84</v>
      </c>
      <c r="AW169" s="10" t="s">
        <v>34</v>
      </c>
      <c r="AX169" s="10" t="s">
        <v>76</v>
      </c>
      <c r="AY169" s="184" t="s">
        <v>157</v>
      </c>
    </row>
    <row r="170" spans="2:65" s="11" customFormat="1" ht="22.5" customHeight="1">
      <c r="B170" s="185"/>
      <c r="C170" s="186"/>
      <c r="D170" s="186"/>
      <c r="E170" s="187" t="s">
        <v>22</v>
      </c>
      <c r="F170" s="285" t="s">
        <v>203</v>
      </c>
      <c r="G170" s="286"/>
      <c r="H170" s="286"/>
      <c r="I170" s="286"/>
      <c r="J170" s="186"/>
      <c r="K170" s="188">
        <v>28.5</v>
      </c>
      <c r="L170" s="186"/>
      <c r="M170" s="186"/>
      <c r="N170" s="186"/>
      <c r="O170" s="186"/>
      <c r="P170" s="186"/>
      <c r="Q170" s="186"/>
      <c r="R170" s="189"/>
      <c r="T170" s="190"/>
      <c r="U170" s="186"/>
      <c r="V170" s="186"/>
      <c r="W170" s="186"/>
      <c r="X170" s="186"/>
      <c r="Y170" s="186"/>
      <c r="Z170" s="186"/>
      <c r="AA170" s="191"/>
      <c r="AT170" s="192" t="s">
        <v>166</v>
      </c>
      <c r="AU170" s="192" t="s">
        <v>103</v>
      </c>
      <c r="AV170" s="11" t="s">
        <v>103</v>
      </c>
      <c r="AW170" s="11" t="s">
        <v>34</v>
      </c>
      <c r="AX170" s="11" t="s">
        <v>76</v>
      </c>
      <c r="AY170" s="192" t="s">
        <v>157</v>
      </c>
    </row>
    <row r="171" spans="2:65" s="12" customFormat="1" ht="22.5" customHeight="1">
      <c r="B171" s="193"/>
      <c r="C171" s="194"/>
      <c r="D171" s="194"/>
      <c r="E171" s="195" t="s">
        <v>22</v>
      </c>
      <c r="F171" s="287" t="s">
        <v>168</v>
      </c>
      <c r="G171" s="288"/>
      <c r="H171" s="288"/>
      <c r="I171" s="288"/>
      <c r="J171" s="194"/>
      <c r="K171" s="196">
        <v>28.5</v>
      </c>
      <c r="L171" s="194"/>
      <c r="M171" s="194"/>
      <c r="N171" s="194"/>
      <c r="O171" s="194"/>
      <c r="P171" s="194"/>
      <c r="Q171" s="194"/>
      <c r="R171" s="197"/>
      <c r="T171" s="198"/>
      <c r="U171" s="194"/>
      <c r="V171" s="194"/>
      <c r="W171" s="194"/>
      <c r="X171" s="194"/>
      <c r="Y171" s="194"/>
      <c r="Z171" s="194"/>
      <c r="AA171" s="199"/>
      <c r="AT171" s="200" t="s">
        <v>166</v>
      </c>
      <c r="AU171" s="200" t="s">
        <v>103</v>
      </c>
      <c r="AV171" s="12" t="s">
        <v>163</v>
      </c>
      <c r="AW171" s="12" t="s">
        <v>34</v>
      </c>
      <c r="AX171" s="12" t="s">
        <v>84</v>
      </c>
      <c r="AY171" s="200" t="s">
        <v>157</v>
      </c>
    </row>
    <row r="172" spans="2:65" s="1" customFormat="1" ht="31.5" customHeight="1">
      <c r="B172" s="37"/>
      <c r="C172" s="170" t="s">
        <v>204</v>
      </c>
      <c r="D172" s="170" t="s">
        <v>159</v>
      </c>
      <c r="E172" s="171" t="s">
        <v>205</v>
      </c>
      <c r="F172" s="279" t="s">
        <v>206</v>
      </c>
      <c r="G172" s="279"/>
      <c r="H172" s="279"/>
      <c r="I172" s="279"/>
      <c r="J172" s="172" t="s">
        <v>176</v>
      </c>
      <c r="K172" s="173">
        <v>127.28400000000001</v>
      </c>
      <c r="L172" s="280">
        <v>0</v>
      </c>
      <c r="M172" s="281"/>
      <c r="N172" s="282">
        <f>ROUND(L172*K172,2)</f>
        <v>0</v>
      </c>
      <c r="O172" s="282"/>
      <c r="P172" s="282"/>
      <c r="Q172" s="282"/>
      <c r="R172" s="39"/>
      <c r="T172" s="174" t="s">
        <v>22</v>
      </c>
      <c r="U172" s="46" t="s">
        <v>41</v>
      </c>
      <c r="V172" s="38"/>
      <c r="W172" s="175">
        <f>V172*K172</f>
        <v>0</v>
      </c>
      <c r="X172" s="175">
        <v>4.8900000000000002E-3</v>
      </c>
      <c r="Y172" s="175">
        <f>X172*K172</f>
        <v>0.62241876000000007</v>
      </c>
      <c r="Z172" s="175">
        <v>0</v>
      </c>
      <c r="AA172" s="176">
        <f>Z172*K172</f>
        <v>0</v>
      </c>
      <c r="AR172" s="20" t="s">
        <v>163</v>
      </c>
      <c r="AT172" s="20" t="s">
        <v>159</v>
      </c>
      <c r="AU172" s="20" t="s">
        <v>103</v>
      </c>
      <c r="AY172" s="20" t="s">
        <v>157</v>
      </c>
      <c r="BE172" s="112">
        <f>IF(U172="základní",N172,0)</f>
        <v>0</v>
      </c>
      <c r="BF172" s="112">
        <f>IF(U172="snížená",N172,0)</f>
        <v>0</v>
      </c>
      <c r="BG172" s="112">
        <f>IF(U172="zákl. přenesená",N172,0)</f>
        <v>0</v>
      </c>
      <c r="BH172" s="112">
        <f>IF(U172="sníž. přenesená",N172,0)</f>
        <v>0</v>
      </c>
      <c r="BI172" s="112">
        <f>IF(U172="nulová",N172,0)</f>
        <v>0</v>
      </c>
      <c r="BJ172" s="20" t="s">
        <v>84</v>
      </c>
      <c r="BK172" s="112">
        <f>ROUND(L172*K172,2)</f>
        <v>0</v>
      </c>
      <c r="BL172" s="20" t="s">
        <v>163</v>
      </c>
      <c r="BM172" s="20" t="s">
        <v>207</v>
      </c>
    </row>
    <row r="173" spans="2:65" s="11" customFormat="1" ht="22.5" customHeight="1">
      <c r="B173" s="185"/>
      <c r="C173" s="186"/>
      <c r="D173" s="186"/>
      <c r="E173" s="187" t="s">
        <v>22</v>
      </c>
      <c r="F173" s="291" t="s">
        <v>208</v>
      </c>
      <c r="G173" s="292"/>
      <c r="H173" s="292"/>
      <c r="I173" s="292"/>
      <c r="J173" s="186"/>
      <c r="K173" s="188">
        <v>127.28400000000001</v>
      </c>
      <c r="L173" s="186"/>
      <c r="M173" s="186"/>
      <c r="N173" s="186"/>
      <c r="O173" s="186"/>
      <c r="P173" s="186"/>
      <c r="Q173" s="186"/>
      <c r="R173" s="189"/>
      <c r="T173" s="190"/>
      <c r="U173" s="186"/>
      <c r="V173" s="186"/>
      <c r="W173" s="186"/>
      <c r="X173" s="186"/>
      <c r="Y173" s="186"/>
      <c r="Z173" s="186"/>
      <c r="AA173" s="191"/>
      <c r="AT173" s="192" t="s">
        <v>166</v>
      </c>
      <c r="AU173" s="192" t="s">
        <v>103</v>
      </c>
      <c r="AV173" s="11" t="s">
        <v>103</v>
      </c>
      <c r="AW173" s="11" t="s">
        <v>34</v>
      </c>
      <c r="AX173" s="11" t="s">
        <v>76</v>
      </c>
      <c r="AY173" s="192" t="s">
        <v>157</v>
      </c>
    </row>
    <row r="174" spans="2:65" s="12" customFormat="1" ht="22.5" customHeight="1">
      <c r="B174" s="193"/>
      <c r="C174" s="194"/>
      <c r="D174" s="194"/>
      <c r="E174" s="195" t="s">
        <v>22</v>
      </c>
      <c r="F174" s="287" t="s">
        <v>168</v>
      </c>
      <c r="G174" s="288"/>
      <c r="H174" s="288"/>
      <c r="I174" s="288"/>
      <c r="J174" s="194"/>
      <c r="K174" s="196">
        <v>127.28400000000001</v>
      </c>
      <c r="L174" s="194"/>
      <c r="M174" s="194"/>
      <c r="N174" s="194"/>
      <c r="O174" s="194"/>
      <c r="P174" s="194"/>
      <c r="Q174" s="194"/>
      <c r="R174" s="197"/>
      <c r="T174" s="198"/>
      <c r="U174" s="194"/>
      <c r="V174" s="194"/>
      <c r="W174" s="194"/>
      <c r="X174" s="194"/>
      <c r="Y174" s="194"/>
      <c r="Z174" s="194"/>
      <c r="AA174" s="199"/>
      <c r="AT174" s="200" t="s">
        <v>166</v>
      </c>
      <c r="AU174" s="200" t="s">
        <v>103</v>
      </c>
      <c r="AV174" s="12" t="s">
        <v>163</v>
      </c>
      <c r="AW174" s="12" t="s">
        <v>34</v>
      </c>
      <c r="AX174" s="12" t="s">
        <v>84</v>
      </c>
      <c r="AY174" s="200" t="s">
        <v>157</v>
      </c>
    </row>
    <row r="175" spans="2:65" s="1" customFormat="1" ht="31.5" customHeight="1">
      <c r="B175" s="37"/>
      <c r="C175" s="170" t="s">
        <v>209</v>
      </c>
      <c r="D175" s="170" t="s">
        <v>159</v>
      </c>
      <c r="E175" s="171" t="s">
        <v>210</v>
      </c>
      <c r="F175" s="279" t="s">
        <v>211</v>
      </c>
      <c r="G175" s="279"/>
      <c r="H175" s="279"/>
      <c r="I175" s="279"/>
      <c r="J175" s="172" t="s">
        <v>176</v>
      </c>
      <c r="K175" s="173">
        <v>127.28400000000001</v>
      </c>
      <c r="L175" s="280">
        <v>0</v>
      </c>
      <c r="M175" s="281"/>
      <c r="N175" s="282">
        <f>ROUND(L175*K175,2)</f>
        <v>0</v>
      </c>
      <c r="O175" s="282"/>
      <c r="P175" s="282"/>
      <c r="Q175" s="282"/>
      <c r="R175" s="39"/>
      <c r="T175" s="174" t="s">
        <v>22</v>
      </c>
      <c r="U175" s="46" t="s">
        <v>41</v>
      </c>
      <c r="V175" s="38"/>
      <c r="W175" s="175">
        <f>V175*K175</f>
        <v>0</v>
      </c>
      <c r="X175" s="175">
        <v>1.8380000000000001E-2</v>
      </c>
      <c r="Y175" s="175">
        <f>X175*K175</f>
        <v>2.33947992</v>
      </c>
      <c r="Z175" s="175">
        <v>0</v>
      </c>
      <c r="AA175" s="176">
        <f>Z175*K175</f>
        <v>0</v>
      </c>
      <c r="AR175" s="20" t="s">
        <v>163</v>
      </c>
      <c r="AT175" s="20" t="s">
        <v>159</v>
      </c>
      <c r="AU175" s="20" t="s">
        <v>103</v>
      </c>
      <c r="AY175" s="20" t="s">
        <v>157</v>
      </c>
      <c r="BE175" s="112">
        <f>IF(U175="základní",N175,0)</f>
        <v>0</v>
      </c>
      <c r="BF175" s="112">
        <f>IF(U175="snížená",N175,0)</f>
        <v>0</v>
      </c>
      <c r="BG175" s="112">
        <f>IF(U175="zákl. přenesená",N175,0)</f>
        <v>0</v>
      </c>
      <c r="BH175" s="112">
        <f>IF(U175="sníž. přenesená",N175,0)</f>
        <v>0</v>
      </c>
      <c r="BI175" s="112">
        <f>IF(U175="nulová",N175,0)</f>
        <v>0</v>
      </c>
      <c r="BJ175" s="20" t="s">
        <v>84</v>
      </c>
      <c r="BK175" s="112">
        <f>ROUND(L175*K175,2)</f>
        <v>0</v>
      </c>
      <c r="BL175" s="20" t="s">
        <v>163</v>
      </c>
      <c r="BM175" s="20" t="s">
        <v>212</v>
      </c>
    </row>
    <row r="176" spans="2:65" s="10" customFormat="1" ht="22.5" customHeight="1">
      <c r="B176" s="177"/>
      <c r="C176" s="178"/>
      <c r="D176" s="178"/>
      <c r="E176" s="179" t="s">
        <v>22</v>
      </c>
      <c r="F176" s="283" t="s">
        <v>165</v>
      </c>
      <c r="G176" s="284"/>
      <c r="H176" s="284"/>
      <c r="I176" s="284"/>
      <c r="J176" s="178"/>
      <c r="K176" s="180" t="s">
        <v>22</v>
      </c>
      <c r="L176" s="178"/>
      <c r="M176" s="178"/>
      <c r="N176" s="178"/>
      <c r="O176" s="178"/>
      <c r="P176" s="178"/>
      <c r="Q176" s="178"/>
      <c r="R176" s="181"/>
      <c r="T176" s="182"/>
      <c r="U176" s="178"/>
      <c r="V176" s="178"/>
      <c r="W176" s="178"/>
      <c r="X176" s="178"/>
      <c r="Y176" s="178"/>
      <c r="Z176" s="178"/>
      <c r="AA176" s="183"/>
      <c r="AT176" s="184" t="s">
        <v>166</v>
      </c>
      <c r="AU176" s="184" t="s">
        <v>103</v>
      </c>
      <c r="AV176" s="10" t="s">
        <v>84</v>
      </c>
      <c r="AW176" s="10" t="s">
        <v>34</v>
      </c>
      <c r="AX176" s="10" t="s">
        <v>76</v>
      </c>
      <c r="AY176" s="184" t="s">
        <v>157</v>
      </c>
    </row>
    <row r="177" spans="2:65" s="11" customFormat="1" ht="22.5" customHeight="1">
      <c r="B177" s="185"/>
      <c r="C177" s="186"/>
      <c r="D177" s="186"/>
      <c r="E177" s="187" t="s">
        <v>22</v>
      </c>
      <c r="F177" s="285" t="s">
        <v>213</v>
      </c>
      <c r="G177" s="286"/>
      <c r="H177" s="286"/>
      <c r="I177" s="286"/>
      <c r="J177" s="186"/>
      <c r="K177" s="188">
        <v>29.187000000000001</v>
      </c>
      <c r="L177" s="186"/>
      <c r="M177" s="186"/>
      <c r="N177" s="186"/>
      <c r="O177" s="186"/>
      <c r="P177" s="186"/>
      <c r="Q177" s="186"/>
      <c r="R177" s="189"/>
      <c r="T177" s="190"/>
      <c r="U177" s="186"/>
      <c r="V177" s="186"/>
      <c r="W177" s="186"/>
      <c r="X177" s="186"/>
      <c r="Y177" s="186"/>
      <c r="Z177" s="186"/>
      <c r="AA177" s="191"/>
      <c r="AT177" s="192" t="s">
        <v>166</v>
      </c>
      <c r="AU177" s="192" t="s">
        <v>103</v>
      </c>
      <c r="AV177" s="11" t="s">
        <v>103</v>
      </c>
      <c r="AW177" s="11" t="s">
        <v>34</v>
      </c>
      <c r="AX177" s="11" t="s">
        <v>76</v>
      </c>
      <c r="AY177" s="192" t="s">
        <v>157</v>
      </c>
    </row>
    <row r="178" spans="2:65" s="11" customFormat="1" ht="22.5" customHeight="1">
      <c r="B178" s="185"/>
      <c r="C178" s="186"/>
      <c r="D178" s="186"/>
      <c r="E178" s="187" t="s">
        <v>22</v>
      </c>
      <c r="F178" s="285" t="s">
        <v>214</v>
      </c>
      <c r="G178" s="286"/>
      <c r="H178" s="286"/>
      <c r="I178" s="286"/>
      <c r="J178" s="186"/>
      <c r="K178" s="188">
        <v>5.76</v>
      </c>
      <c r="L178" s="186"/>
      <c r="M178" s="186"/>
      <c r="N178" s="186"/>
      <c r="O178" s="186"/>
      <c r="P178" s="186"/>
      <c r="Q178" s="186"/>
      <c r="R178" s="189"/>
      <c r="T178" s="190"/>
      <c r="U178" s="186"/>
      <c r="V178" s="186"/>
      <c r="W178" s="186"/>
      <c r="X178" s="186"/>
      <c r="Y178" s="186"/>
      <c r="Z178" s="186"/>
      <c r="AA178" s="191"/>
      <c r="AT178" s="192" t="s">
        <v>166</v>
      </c>
      <c r="AU178" s="192" t="s">
        <v>103</v>
      </c>
      <c r="AV178" s="11" t="s">
        <v>103</v>
      </c>
      <c r="AW178" s="11" t="s">
        <v>34</v>
      </c>
      <c r="AX178" s="11" t="s">
        <v>76</v>
      </c>
      <c r="AY178" s="192" t="s">
        <v>157</v>
      </c>
    </row>
    <row r="179" spans="2:65" s="11" customFormat="1" ht="22.5" customHeight="1">
      <c r="B179" s="185"/>
      <c r="C179" s="186"/>
      <c r="D179" s="186"/>
      <c r="E179" s="187" t="s">
        <v>22</v>
      </c>
      <c r="F179" s="285" t="s">
        <v>215</v>
      </c>
      <c r="G179" s="286"/>
      <c r="H179" s="286"/>
      <c r="I179" s="286"/>
      <c r="J179" s="186"/>
      <c r="K179" s="188">
        <v>20.213999999999999</v>
      </c>
      <c r="L179" s="186"/>
      <c r="M179" s="186"/>
      <c r="N179" s="186"/>
      <c r="O179" s="186"/>
      <c r="P179" s="186"/>
      <c r="Q179" s="186"/>
      <c r="R179" s="189"/>
      <c r="T179" s="190"/>
      <c r="U179" s="186"/>
      <c r="V179" s="186"/>
      <c r="W179" s="186"/>
      <c r="X179" s="186"/>
      <c r="Y179" s="186"/>
      <c r="Z179" s="186"/>
      <c r="AA179" s="191"/>
      <c r="AT179" s="192" t="s">
        <v>166</v>
      </c>
      <c r="AU179" s="192" t="s">
        <v>103</v>
      </c>
      <c r="AV179" s="11" t="s">
        <v>103</v>
      </c>
      <c r="AW179" s="11" t="s">
        <v>34</v>
      </c>
      <c r="AX179" s="11" t="s">
        <v>76</v>
      </c>
      <c r="AY179" s="192" t="s">
        <v>157</v>
      </c>
    </row>
    <row r="180" spans="2:65" s="11" customFormat="1" ht="22.5" customHeight="1">
      <c r="B180" s="185"/>
      <c r="C180" s="186"/>
      <c r="D180" s="186"/>
      <c r="E180" s="187" t="s">
        <v>22</v>
      </c>
      <c r="F180" s="285" t="s">
        <v>216</v>
      </c>
      <c r="G180" s="286"/>
      <c r="H180" s="286"/>
      <c r="I180" s="286"/>
      <c r="J180" s="186"/>
      <c r="K180" s="188">
        <v>8.73</v>
      </c>
      <c r="L180" s="186"/>
      <c r="M180" s="186"/>
      <c r="N180" s="186"/>
      <c r="O180" s="186"/>
      <c r="P180" s="186"/>
      <c r="Q180" s="186"/>
      <c r="R180" s="189"/>
      <c r="T180" s="190"/>
      <c r="U180" s="186"/>
      <c r="V180" s="186"/>
      <c r="W180" s="186"/>
      <c r="X180" s="186"/>
      <c r="Y180" s="186"/>
      <c r="Z180" s="186"/>
      <c r="AA180" s="191"/>
      <c r="AT180" s="192" t="s">
        <v>166</v>
      </c>
      <c r="AU180" s="192" t="s">
        <v>103</v>
      </c>
      <c r="AV180" s="11" t="s">
        <v>103</v>
      </c>
      <c r="AW180" s="11" t="s">
        <v>34</v>
      </c>
      <c r="AX180" s="11" t="s">
        <v>76</v>
      </c>
      <c r="AY180" s="192" t="s">
        <v>157</v>
      </c>
    </row>
    <row r="181" spans="2:65" s="11" customFormat="1" ht="22.5" customHeight="1">
      <c r="B181" s="185"/>
      <c r="C181" s="186"/>
      <c r="D181" s="186"/>
      <c r="E181" s="187" t="s">
        <v>22</v>
      </c>
      <c r="F181" s="285" t="s">
        <v>217</v>
      </c>
      <c r="G181" s="286"/>
      <c r="H181" s="286"/>
      <c r="I181" s="286"/>
      <c r="J181" s="186"/>
      <c r="K181" s="188">
        <v>7.4969999999999999</v>
      </c>
      <c r="L181" s="186"/>
      <c r="M181" s="186"/>
      <c r="N181" s="186"/>
      <c r="O181" s="186"/>
      <c r="P181" s="186"/>
      <c r="Q181" s="186"/>
      <c r="R181" s="189"/>
      <c r="T181" s="190"/>
      <c r="U181" s="186"/>
      <c r="V181" s="186"/>
      <c r="W181" s="186"/>
      <c r="X181" s="186"/>
      <c r="Y181" s="186"/>
      <c r="Z181" s="186"/>
      <c r="AA181" s="191"/>
      <c r="AT181" s="192" t="s">
        <v>166</v>
      </c>
      <c r="AU181" s="192" t="s">
        <v>103</v>
      </c>
      <c r="AV181" s="11" t="s">
        <v>103</v>
      </c>
      <c r="AW181" s="11" t="s">
        <v>34</v>
      </c>
      <c r="AX181" s="11" t="s">
        <v>76</v>
      </c>
      <c r="AY181" s="192" t="s">
        <v>157</v>
      </c>
    </row>
    <row r="182" spans="2:65" s="11" customFormat="1" ht="22.5" customHeight="1">
      <c r="B182" s="185"/>
      <c r="C182" s="186"/>
      <c r="D182" s="186"/>
      <c r="E182" s="187" t="s">
        <v>22</v>
      </c>
      <c r="F182" s="285" t="s">
        <v>218</v>
      </c>
      <c r="G182" s="286"/>
      <c r="H182" s="286"/>
      <c r="I182" s="286"/>
      <c r="J182" s="186"/>
      <c r="K182" s="188">
        <v>36.734999999999999</v>
      </c>
      <c r="L182" s="186"/>
      <c r="M182" s="186"/>
      <c r="N182" s="186"/>
      <c r="O182" s="186"/>
      <c r="P182" s="186"/>
      <c r="Q182" s="186"/>
      <c r="R182" s="189"/>
      <c r="T182" s="190"/>
      <c r="U182" s="186"/>
      <c r="V182" s="186"/>
      <c r="W182" s="186"/>
      <c r="X182" s="186"/>
      <c r="Y182" s="186"/>
      <c r="Z182" s="186"/>
      <c r="AA182" s="191"/>
      <c r="AT182" s="192" t="s">
        <v>166</v>
      </c>
      <c r="AU182" s="192" t="s">
        <v>103</v>
      </c>
      <c r="AV182" s="11" t="s">
        <v>103</v>
      </c>
      <c r="AW182" s="11" t="s">
        <v>34</v>
      </c>
      <c r="AX182" s="11" t="s">
        <v>76</v>
      </c>
      <c r="AY182" s="192" t="s">
        <v>157</v>
      </c>
    </row>
    <row r="183" spans="2:65" s="11" customFormat="1" ht="22.5" customHeight="1">
      <c r="B183" s="185"/>
      <c r="C183" s="186"/>
      <c r="D183" s="186"/>
      <c r="E183" s="187" t="s">
        <v>22</v>
      </c>
      <c r="F183" s="285" t="s">
        <v>219</v>
      </c>
      <c r="G183" s="286"/>
      <c r="H183" s="286"/>
      <c r="I183" s="286"/>
      <c r="J183" s="186"/>
      <c r="K183" s="188">
        <v>19.161000000000001</v>
      </c>
      <c r="L183" s="186"/>
      <c r="M183" s="186"/>
      <c r="N183" s="186"/>
      <c r="O183" s="186"/>
      <c r="P183" s="186"/>
      <c r="Q183" s="186"/>
      <c r="R183" s="189"/>
      <c r="T183" s="190"/>
      <c r="U183" s="186"/>
      <c r="V183" s="186"/>
      <c r="W183" s="186"/>
      <c r="X183" s="186"/>
      <c r="Y183" s="186"/>
      <c r="Z183" s="186"/>
      <c r="AA183" s="191"/>
      <c r="AT183" s="192" t="s">
        <v>166</v>
      </c>
      <c r="AU183" s="192" t="s">
        <v>103</v>
      </c>
      <c r="AV183" s="11" t="s">
        <v>103</v>
      </c>
      <c r="AW183" s="11" t="s">
        <v>34</v>
      </c>
      <c r="AX183" s="11" t="s">
        <v>76</v>
      </c>
      <c r="AY183" s="192" t="s">
        <v>157</v>
      </c>
    </row>
    <row r="184" spans="2:65" s="12" customFormat="1" ht="22.5" customHeight="1">
      <c r="B184" s="193"/>
      <c r="C184" s="194"/>
      <c r="D184" s="194"/>
      <c r="E184" s="195" t="s">
        <v>22</v>
      </c>
      <c r="F184" s="287" t="s">
        <v>168</v>
      </c>
      <c r="G184" s="288"/>
      <c r="H184" s="288"/>
      <c r="I184" s="288"/>
      <c r="J184" s="194"/>
      <c r="K184" s="196">
        <v>127.28400000000001</v>
      </c>
      <c r="L184" s="194"/>
      <c r="M184" s="194"/>
      <c r="N184" s="194"/>
      <c r="O184" s="194"/>
      <c r="P184" s="194"/>
      <c r="Q184" s="194"/>
      <c r="R184" s="197"/>
      <c r="T184" s="198"/>
      <c r="U184" s="194"/>
      <c r="V184" s="194"/>
      <c r="W184" s="194"/>
      <c r="X184" s="194"/>
      <c r="Y184" s="194"/>
      <c r="Z184" s="194"/>
      <c r="AA184" s="199"/>
      <c r="AT184" s="200" t="s">
        <v>166</v>
      </c>
      <c r="AU184" s="200" t="s">
        <v>103</v>
      </c>
      <c r="AV184" s="12" t="s">
        <v>163</v>
      </c>
      <c r="AW184" s="12" t="s">
        <v>34</v>
      </c>
      <c r="AX184" s="12" t="s">
        <v>84</v>
      </c>
      <c r="AY184" s="200" t="s">
        <v>157</v>
      </c>
    </row>
    <row r="185" spans="2:65" s="1" customFormat="1" ht="31.5" customHeight="1">
      <c r="B185" s="37"/>
      <c r="C185" s="170" t="s">
        <v>220</v>
      </c>
      <c r="D185" s="170" t="s">
        <v>159</v>
      </c>
      <c r="E185" s="171" t="s">
        <v>221</v>
      </c>
      <c r="F185" s="279" t="s">
        <v>222</v>
      </c>
      <c r="G185" s="279"/>
      <c r="H185" s="279"/>
      <c r="I185" s="279"/>
      <c r="J185" s="172" t="s">
        <v>176</v>
      </c>
      <c r="K185" s="173">
        <v>5.7</v>
      </c>
      <c r="L185" s="280">
        <v>0</v>
      </c>
      <c r="M185" s="281"/>
      <c r="N185" s="282">
        <f>ROUND(L185*K185,2)</f>
        <v>0</v>
      </c>
      <c r="O185" s="282"/>
      <c r="P185" s="282"/>
      <c r="Q185" s="282"/>
      <c r="R185" s="39"/>
      <c r="T185" s="174" t="s">
        <v>22</v>
      </c>
      <c r="U185" s="46" t="s">
        <v>41</v>
      </c>
      <c r="V185" s="38"/>
      <c r="W185" s="175">
        <f>V185*K185</f>
        <v>0</v>
      </c>
      <c r="X185" s="175">
        <v>3.8899999999999997E-2</v>
      </c>
      <c r="Y185" s="175">
        <f>X185*K185</f>
        <v>0.22172999999999998</v>
      </c>
      <c r="Z185" s="175">
        <v>0</v>
      </c>
      <c r="AA185" s="176">
        <f>Z185*K185</f>
        <v>0</v>
      </c>
      <c r="AR185" s="20" t="s">
        <v>163</v>
      </c>
      <c r="AT185" s="20" t="s">
        <v>159</v>
      </c>
      <c r="AU185" s="20" t="s">
        <v>103</v>
      </c>
      <c r="AY185" s="20" t="s">
        <v>157</v>
      </c>
      <c r="BE185" s="112">
        <f>IF(U185="základní",N185,0)</f>
        <v>0</v>
      </c>
      <c r="BF185" s="112">
        <f>IF(U185="snížená",N185,0)</f>
        <v>0</v>
      </c>
      <c r="BG185" s="112">
        <f>IF(U185="zákl. přenesená",N185,0)</f>
        <v>0</v>
      </c>
      <c r="BH185" s="112">
        <f>IF(U185="sníž. přenesená",N185,0)</f>
        <v>0</v>
      </c>
      <c r="BI185" s="112">
        <f>IF(U185="nulová",N185,0)</f>
        <v>0</v>
      </c>
      <c r="BJ185" s="20" t="s">
        <v>84</v>
      </c>
      <c r="BK185" s="112">
        <f>ROUND(L185*K185,2)</f>
        <v>0</v>
      </c>
      <c r="BL185" s="20" t="s">
        <v>163</v>
      </c>
      <c r="BM185" s="20" t="s">
        <v>223</v>
      </c>
    </row>
    <row r="186" spans="2:65" s="1" customFormat="1" ht="31.5" customHeight="1">
      <c r="B186" s="37"/>
      <c r="C186" s="170" t="s">
        <v>11</v>
      </c>
      <c r="D186" s="170" t="s">
        <v>159</v>
      </c>
      <c r="E186" s="171" t="s">
        <v>224</v>
      </c>
      <c r="F186" s="279" t="s">
        <v>225</v>
      </c>
      <c r="G186" s="279"/>
      <c r="H186" s="279"/>
      <c r="I186" s="279"/>
      <c r="J186" s="172" t="s">
        <v>176</v>
      </c>
      <c r="K186" s="173">
        <v>28.963000000000001</v>
      </c>
      <c r="L186" s="280">
        <v>0</v>
      </c>
      <c r="M186" s="281"/>
      <c r="N186" s="282">
        <f>ROUND(L186*K186,2)</f>
        <v>0</v>
      </c>
      <c r="O186" s="282"/>
      <c r="P186" s="282"/>
      <c r="Q186" s="282"/>
      <c r="R186" s="39"/>
      <c r="T186" s="174" t="s">
        <v>22</v>
      </c>
      <c r="U186" s="46" t="s">
        <v>41</v>
      </c>
      <c r="V186" s="38"/>
      <c r="W186" s="175">
        <f>V186*K186</f>
        <v>0</v>
      </c>
      <c r="X186" s="175">
        <v>2.8400000000000002E-2</v>
      </c>
      <c r="Y186" s="175">
        <f>X186*K186</f>
        <v>0.82254920000000009</v>
      </c>
      <c r="Z186" s="175">
        <v>0</v>
      </c>
      <c r="AA186" s="176">
        <f>Z186*K186</f>
        <v>0</v>
      </c>
      <c r="AR186" s="20" t="s">
        <v>163</v>
      </c>
      <c r="AT186" s="20" t="s">
        <v>159</v>
      </c>
      <c r="AU186" s="20" t="s">
        <v>103</v>
      </c>
      <c r="AY186" s="20" t="s">
        <v>157</v>
      </c>
      <c r="BE186" s="112">
        <f>IF(U186="základní",N186,0)</f>
        <v>0</v>
      </c>
      <c r="BF186" s="112">
        <f>IF(U186="snížená",N186,0)</f>
        <v>0</v>
      </c>
      <c r="BG186" s="112">
        <f>IF(U186="zákl. přenesená",N186,0)</f>
        <v>0</v>
      </c>
      <c r="BH186" s="112">
        <f>IF(U186="sníž. přenesená",N186,0)</f>
        <v>0</v>
      </c>
      <c r="BI186" s="112">
        <f>IF(U186="nulová",N186,0)</f>
        <v>0</v>
      </c>
      <c r="BJ186" s="20" t="s">
        <v>84</v>
      </c>
      <c r="BK186" s="112">
        <f>ROUND(L186*K186,2)</f>
        <v>0</v>
      </c>
      <c r="BL186" s="20" t="s">
        <v>163</v>
      </c>
      <c r="BM186" s="20" t="s">
        <v>226</v>
      </c>
    </row>
    <row r="187" spans="2:65" s="10" customFormat="1" ht="22.5" customHeight="1">
      <c r="B187" s="177"/>
      <c r="C187" s="178"/>
      <c r="D187" s="178"/>
      <c r="E187" s="179" t="s">
        <v>22</v>
      </c>
      <c r="F187" s="283" t="s">
        <v>165</v>
      </c>
      <c r="G187" s="284"/>
      <c r="H187" s="284"/>
      <c r="I187" s="284"/>
      <c r="J187" s="178"/>
      <c r="K187" s="180" t="s">
        <v>22</v>
      </c>
      <c r="L187" s="178"/>
      <c r="M187" s="178"/>
      <c r="N187" s="178"/>
      <c r="O187" s="178"/>
      <c r="P187" s="178"/>
      <c r="Q187" s="178"/>
      <c r="R187" s="181"/>
      <c r="T187" s="182"/>
      <c r="U187" s="178"/>
      <c r="V187" s="178"/>
      <c r="W187" s="178"/>
      <c r="X187" s="178"/>
      <c r="Y187" s="178"/>
      <c r="Z187" s="178"/>
      <c r="AA187" s="183"/>
      <c r="AT187" s="184" t="s">
        <v>166</v>
      </c>
      <c r="AU187" s="184" t="s">
        <v>103</v>
      </c>
      <c r="AV187" s="10" t="s">
        <v>84</v>
      </c>
      <c r="AW187" s="10" t="s">
        <v>34</v>
      </c>
      <c r="AX187" s="10" t="s">
        <v>76</v>
      </c>
      <c r="AY187" s="184" t="s">
        <v>157</v>
      </c>
    </row>
    <row r="188" spans="2:65" s="11" customFormat="1" ht="22.5" customHeight="1">
      <c r="B188" s="185"/>
      <c r="C188" s="186"/>
      <c r="D188" s="186"/>
      <c r="E188" s="187" t="s">
        <v>22</v>
      </c>
      <c r="F188" s="285" t="s">
        <v>227</v>
      </c>
      <c r="G188" s="286"/>
      <c r="H188" s="286"/>
      <c r="I188" s="286"/>
      <c r="J188" s="186"/>
      <c r="K188" s="188">
        <v>28.963000000000001</v>
      </c>
      <c r="L188" s="186"/>
      <c r="M188" s="186"/>
      <c r="N188" s="186"/>
      <c r="O188" s="186"/>
      <c r="P188" s="186"/>
      <c r="Q188" s="186"/>
      <c r="R188" s="189"/>
      <c r="T188" s="190"/>
      <c r="U188" s="186"/>
      <c r="V188" s="186"/>
      <c r="W188" s="186"/>
      <c r="X188" s="186"/>
      <c r="Y188" s="186"/>
      <c r="Z188" s="186"/>
      <c r="AA188" s="191"/>
      <c r="AT188" s="192" t="s">
        <v>166</v>
      </c>
      <c r="AU188" s="192" t="s">
        <v>103</v>
      </c>
      <c r="AV188" s="11" t="s">
        <v>103</v>
      </c>
      <c r="AW188" s="11" t="s">
        <v>34</v>
      </c>
      <c r="AX188" s="11" t="s">
        <v>76</v>
      </c>
      <c r="AY188" s="192" t="s">
        <v>157</v>
      </c>
    </row>
    <row r="189" spans="2:65" s="12" customFormat="1" ht="22.5" customHeight="1">
      <c r="B189" s="193"/>
      <c r="C189" s="194"/>
      <c r="D189" s="194"/>
      <c r="E189" s="195" t="s">
        <v>22</v>
      </c>
      <c r="F189" s="287" t="s">
        <v>168</v>
      </c>
      <c r="G189" s="288"/>
      <c r="H189" s="288"/>
      <c r="I189" s="288"/>
      <c r="J189" s="194"/>
      <c r="K189" s="196">
        <v>28.963000000000001</v>
      </c>
      <c r="L189" s="194"/>
      <c r="M189" s="194"/>
      <c r="N189" s="194"/>
      <c r="O189" s="194"/>
      <c r="P189" s="194"/>
      <c r="Q189" s="194"/>
      <c r="R189" s="197"/>
      <c r="T189" s="198"/>
      <c r="U189" s="194"/>
      <c r="V189" s="194"/>
      <c r="W189" s="194"/>
      <c r="X189" s="194"/>
      <c r="Y189" s="194"/>
      <c r="Z189" s="194"/>
      <c r="AA189" s="199"/>
      <c r="AT189" s="200" t="s">
        <v>166</v>
      </c>
      <c r="AU189" s="200" t="s">
        <v>103</v>
      </c>
      <c r="AV189" s="12" t="s">
        <v>163</v>
      </c>
      <c r="AW189" s="12" t="s">
        <v>34</v>
      </c>
      <c r="AX189" s="12" t="s">
        <v>84</v>
      </c>
      <c r="AY189" s="200" t="s">
        <v>157</v>
      </c>
    </row>
    <row r="190" spans="2:65" s="1" customFormat="1" ht="31.5" customHeight="1">
      <c r="B190" s="37"/>
      <c r="C190" s="170" t="s">
        <v>228</v>
      </c>
      <c r="D190" s="170" t="s">
        <v>159</v>
      </c>
      <c r="E190" s="171" t="s">
        <v>229</v>
      </c>
      <c r="F190" s="279" t="s">
        <v>230</v>
      </c>
      <c r="G190" s="279"/>
      <c r="H190" s="279"/>
      <c r="I190" s="279"/>
      <c r="J190" s="172" t="s">
        <v>176</v>
      </c>
      <c r="K190" s="173">
        <v>28.5</v>
      </c>
      <c r="L190" s="280">
        <v>0</v>
      </c>
      <c r="M190" s="281"/>
      <c r="N190" s="282">
        <f>ROUND(L190*K190,2)</f>
        <v>0</v>
      </c>
      <c r="O190" s="282"/>
      <c r="P190" s="282"/>
      <c r="Q190" s="282"/>
      <c r="R190" s="39"/>
      <c r="T190" s="174" t="s">
        <v>22</v>
      </c>
      <c r="U190" s="46" t="s">
        <v>41</v>
      </c>
      <c r="V190" s="38"/>
      <c r="W190" s="175">
        <f>V190*K190</f>
        <v>0</v>
      </c>
      <c r="X190" s="175">
        <v>0.1386</v>
      </c>
      <c r="Y190" s="175">
        <f>X190*K190</f>
        <v>3.9500999999999999</v>
      </c>
      <c r="Z190" s="175">
        <v>0</v>
      </c>
      <c r="AA190" s="176">
        <f>Z190*K190</f>
        <v>0</v>
      </c>
      <c r="AR190" s="20" t="s">
        <v>163</v>
      </c>
      <c r="AT190" s="20" t="s">
        <v>159</v>
      </c>
      <c r="AU190" s="20" t="s">
        <v>103</v>
      </c>
      <c r="AY190" s="20" t="s">
        <v>157</v>
      </c>
      <c r="BE190" s="112">
        <f>IF(U190="základní",N190,0)</f>
        <v>0</v>
      </c>
      <c r="BF190" s="112">
        <f>IF(U190="snížená",N190,0)</f>
        <v>0</v>
      </c>
      <c r="BG190" s="112">
        <f>IF(U190="zákl. přenesená",N190,0)</f>
        <v>0</v>
      </c>
      <c r="BH190" s="112">
        <f>IF(U190="sníž. přenesená",N190,0)</f>
        <v>0</v>
      </c>
      <c r="BI190" s="112">
        <f>IF(U190="nulová",N190,0)</f>
        <v>0</v>
      </c>
      <c r="BJ190" s="20" t="s">
        <v>84</v>
      </c>
      <c r="BK190" s="112">
        <f>ROUND(L190*K190,2)</f>
        <v>0</v>
      </c>
      <c r="BL190" s="20" t="s">
        <v>163</v>
      </c>
      <c r="BM190" s="20" t="s">
        <v>231</v>
      </c>
    </row>
    <row r="191" spans="2:65" s="10" customFormat="1" ht="22.5" customHeight="1">
      <c r="B191" s="177"/>
      <c r="C191" s="178"/>
      <c r="D191" s="178"/>
      <c r="E191" s="179" t="s">
        <v>22</v>
      </c>
      <c r="F191" s="283" t="s">
        <v>165</v>
      </c>
      <c r="G191" s="284"/>
      <c r="H191" s="284"/>
      <c r="I191" s="284"/>
      <c r="J191" s="178"/>
      <c r="K191" s="180" t="s">
        <v>22</v>
      </c>
      <c r="L191" s="178"/>
      <c r="M191" s="178"/>
      <c r="N191" s="178"/>
      <c r="O191" s="178"/>
      <c r="P191" s="178"/>
      <c r="Q191" s="178"/>
      <c r="R191" s="181"/>
      <c r="T191" s="182"/>
      <c r="U191" s="178"/>
      <c r="V191" s="178"/>
      <c r="W191" s="178"/>
      <c r="X191" s="178"/>
      <c r="Y191" s="178"/>
      <c r="Z191" s="178"/>
      <c r="AA191" s="183"/>
      <c r="AT191" s="184" t="s">
        <v>166</v>
      </c>
      <c r="AU191" s="184" t="s">
        <v>103</v>
      </c>
      <c r="AV191" s="10" t="s">
        <v>84</v>
      </c>
      <c r="AW191" s="10" t="s">
        <v>34</v>
      </c>
      <c r="AX191" s="10" t="s">
        <v>76</v>
      </c>
      <c r="AY191" s="184" t="s">
        <v>157</v>
      </c>
    </row>
    <row r="192" spans="2:65" s="11" customFormat="1" ht="31.5" customHeight="1">
      <c r="B192" s="185"/>
      <c r="C192" s="186"/>
      <c r="D192" s="186"/>
      <c r="E192" s="187" t="s">
        <v>22</v>
      </c>
      <c r="F192" s="285" t="s">
        <v>232</v>
      </c>
      <c r="G192" s="286"/>
      <c r="H192" s="286"/>
      <c r="I192" s="286"/>
      <c r="J192" s="186"/>
      <c r="K192" s="188">
        <v>28.5</v>
      </c>
      <c r="L192" s="186"/>
      <c r="M192" s="186"/>
      <c r="N192" s="186"/>
      <c r="O192" s="186"/>
      <c r="P192" s="186"/>
      <c r="Q192" s="186"/>
      <c r="R192" s="189"/>
      <c r="T192" s="190"/>
      <c r="U192" s="186"/>
      <c r="V192" s="186"/>
      <c r="W192" s="186"/>
      <c r="X192" s="186"/>
      <c r="Y192" s="186"/>
      <c r="Z192" s="186"/>
      <c r="AA192" s="191"/>
      <c r="AT192" s="192" t="s">
        <v>166</v>
      </c>
      <c r="AU192" s="192" t="s">
        <v>103</v>
      </c>
      <c r="AV192" s="11" t="s">
        <v>103</v>
      </c>
      <c r="AW192" s="11" t="s">
        <v>34</v>
      </c>
      <c r="AX192" s="11" t="s">
        <v>76</v>
      </c>
      <c r="AY192" s="192" t="s">
        <v>157</v>
      </c>
    </row>
    <row r="193" spans="2:65" s="12" customFormat="1" ht="22.5" customHeight="1">
      <c r="B193" s="193"/>
      <c r="C193" s="194"/>
      <c r="D193" s="194"/>
      <c r="E193" s="195" t="s">
        <v>22</v>
      </c>
      <c r="F193" s="287" t="s">
        <v>168</v>
      </c>
      <c r="G193" s="288"/>
      <c r="H193" s="288"/>
      <c r="I193" s="288"/>
      <c r="J193" s="194"/>
      <c r="K193" s="196">
        <v>28.5</v>
      </c>
      <c r="L193" s="194"/>
      <c r="M193" s="194"/>
      <c r="N193" s="194"/>
      <c r="O193" s="194"/>
      <c r="P193" s="194"/>
      <c r="Q193" s="194"/>
      <c r="R193" s="197"/>
      <c r="T193" s="198"/>
      <c r="U193" s="194"/>
      <c r="V193" s="194"/>
      <c r="W193" s="194"/>
      <c r="X193" s="194"/>
      <c r="Y193" s="194"/>
      <c r="Z193" s="194"/>
      <c r="AA193" s="199"/>
      <c r="AT193" s="200" t="s">
        <v>166</v>
      </c>
      <c r="AU193" s="200" t="s">
        <v>103</v>
      </c>
      <c r="AV193" s="12" t="s">
        <v>163</v>
      </c>
      <c r="AW193" s="12" t="s">
        <v>34</v>
      </c>
      <c r="AX193" s="12" t="s">
        <v>84</v>
      </c>
      <c r="AY193" s="200" t="s">
        <v>157</v>
      </c>
    </row>
    <row r="194" spans="2:65" s="1" customFormat="1" ht="31.5" customHeight="1">
      <c r="B194" s="37"/>
      <c r="C194" s="170" t="s">
        <v>233</v>
      </c>
      <c r="D194" s="170" t="s">
        <v>159</v>
      </c>
      <c r="E194" s="171" t="s">
        <v>234</v>
      </c>
      <c r="F194" s="279" t="s">
        <v>235</v>
      </c>
      <c r="G194" s="279"/>
      <c r="H194" s="279"/>
      <c r="I194" s="279"/>
      <c r="J194" s="172" t="s">
        <v>162</v>
      </c>
      <c r="K194" s="173">
        <v>7</v>
      </c>
      <c r="L194" s="280">
        <v>0</v>
      </c>
      <c r="M194" s="281"/>
      <c r="N194" s="282">
        <f>ROUND(L194*K194,2)</f>
        <v>0</v>
      </c>
      <c r="O194" s="282"/>
      <c r="P194" s="282"/>
      <c r="Q194" s="282"/>
      <c r="R194" s="39"/>
      <c r="T194" s="174" t="s">
        <v>22</v>
      </c>
      <c r="U194" s="46" t="s">
        <v>41</v>
      </c>
      <c r="V194" s="38"/>
      <c r="W194" s="175">
        <f>V194*K194</f>
        <v>0</v>
      </c>
      <c r="X194" s="175">
        <v>4.684E-2</v>
      </c>
      <c r="Y194" s="175">
        <f>X194*K194</f>
        <v>0.32788</v>
      </c>
      <c r="Z194" s="175">
        <v>0</v>
      </c>
      <c r="AA194" s="176">
        <f>Z194*K194</f>
        <v>0</v>
      </c>
      <c r="AR194" s="20" t="s">
        <v>163</v>
      </c>
      <c r="AT194" s="20" t="s">
        <v>159</v>
      </c>
      <c r="AU194" s="20" t="s">
        <v>103</v>
      </c>
      <c r="AY194" s="20" t="s">
        <v>157</v>
      </c>
      <c r="BE194" s="112">
        <f>IF(U194="základní",N194,0)</f>
        <v>0</v>
      </c>
      <c r="BF194" s="112">
        <f>IF(U194="snížená",N194,0)</f>
        <v>0</v>
      </c>
      <c r="BG194" s="112">
        <f>IF(U194="zákl. přenesená",N194,0)</f>
        <v>0</v>
      </c>
      <c r="BH194" s="112">
        <f>IF(U194="sníž. přenesená",N194,0)</f>
        <v>0</v>
      </c>
      <c r="BI194" s="112">
        <f>IF(U194="nulová",N194,0)</f>
        <v>0</v>
      </c>
      <c r="BJ194" s="20" t="s">
        <v>84</v>
      </c>
      <c r="BK194" s="112">
        <f>ROUND(L194*K194,2)</f>
        <v>0</v>
      </c>
      <c r="BL194" s="20" t="s">
        <v>163</v>
      </c>
      <c r="BM194" s="20" t="s">
        <v>236</v>
      </c>
    </row>
    <row r="195" spans="2:65" s="1" customFormat="1" ht="22.5" customHeight="1">
      <c r="B195" s="37"/>
      <c r="C195" s="201" t="s">
        <v>237</v>
      </c>
      <c r="D195" s="201" t="s">
        <v>238</v>
      </c>
      <c r="E195" s="202" t="s">
        <v>239</v>
      </c>
      <c r="F195" s="293" t="s">
        <v>240</v>
      </c>
      <c r="G195" s="293"/>
      <c r="H195" s="293"/>
      <c r="I195" s="293"/>
      <c r="J195" s="203" t="s">
        <v>162</v>
      </c>
      <c r="K195" s="204">
        <v>5</v>
      </c>
      <c r="L195" s="294">
        <v>0</v>
      </c>
      <c r="M195" s="295"/>
      <c r="N195" s="296">
        <f>ROUND(L195*K195,2)</f>
        <v>0</v>
      </c>
      <c r="O195" s="282"/>
      <c r="P195" s="282"/>
      <c r="Q195" s="282"/>
      <c r="R195" s="39"/>
      <c r="T195" s="174" t="s">
        <v>22</v>
      </c>
      <c r="U195" s="46" t="s">
        <v>41</v>
      </c>
      <c r="V195" s="38"/>
      <c r="W195" s="175">
        <f>V195*K195</f>
        <v>0</v>
      </c>
      <c r="X195" s="175">
        <v>1.1900000000000001E-2</v>
      </c>
      <c r="Y195" s="175">
        <f>X195*K195</f>
        <v>5.9500000000000004E-2</v>
      </c>
      <c r="Z195" s="175">
        <v>0</v>
      </c>
      <c r="AA195" s="176">
        <f>Z195*K195</f>
        <v>0</v>
      </c>
      <c r="AR195" s="20" t="s">
        <v>241</v>
      </c>
      <c r="AT195" s="20" t="s">
        <v>238</v>
      </c>
      <c r="AU195" s="20" t="s">
        <v>103</v>
      </c>
      <c r="AY195" s="20" t="s">
        <v>157</v>
      </c>
      <c r="BE195" s="112">
        <f>IF(U195="základní",N195,0)</f>
        <v>0</v>
      </c>
      <c r="BF195" s="112">
        <f>IF(U195="snížená",N195,0)</f>
        <v>0</v>
      </c>
      <c r="BG195" s="112">
        <f>IF(U195="zákl. přenesená",N195,0)</f>
        <v>0</v>
      </c>
      <c r="BH195" s="112">
        <f>IF(U195="sníž. přenesená",N195,0)</f>
        <v>0</v>
      </c>
      <c r="BI195" s="112">
        <f>IF(U195="nulová",N195,0)</f>
        <v>0</v>
      </c>
      <c r="BJ195" s="20" t="s">
        <v>84</v>
      </c>
      <c r="BK195" s="112">
        <f>ROUND(L195*K195,2)</f>
        <v>0</v>
      </c>
      <c r="BL195" s="20" t="s">
        <v>163</v>
      </c>
      <c r="BM195" s="20" t="s">
        <v>242</v>
      </c>
    </row>
    <row r="196" spans="2:65" s="1" customFormat="1" ht="22.5" customHeight="1">
      <c r="B196" s="37"/>
      <c r="C196" s="201" t="s">
        <v>243</v>
      </c>
      <c r="D196" s="201" t="s">
        <v>238</v>
      </c>
      <c r="E196" s="202" t="s">
        <v>244</v>
      </c>
      <c r="F196" s="293" t="s">
        <v>245</v>
      </c>
      <c r="G196" s="293"/>
      <c r="H196" s="293"/>
      <c r="I196" s="293"/>
      <c r="J196" s="203" t="s">
        <v>162</v>
      </c>
      <c r="K196" s="204">
        <v>2</v>
      </c>
      <c r="L196" s="294">
        <v>0</v>
      </c>
      <c r="M196" s="295"/>
      <c r="N196" s="296">
        <f>ROUND(L196*K196,2)</f>
        <v>0</v>
      </c>
      <c r="O196" s="282"/>
      <c r="P196" s="282"/>
      <c r="Q196" s="282"/>
      <c r="R196" s="39"/>
      <c r="T196" s="174" t="s">
        <v>22</v>
      </c>
      <c r="U196" s="46" t="s">
        <v>41</v>
      </c>
      <c r="V196" s="38"/>
      <c r="W196" s="175">
        <f>V196*K196</f>
        <v>0</v>
      </c>
      <c r="X196" s="175">
        <v>1.23E-2</v>
      </c>
      <c r="Y196" s="175">
        <f>X196*K196</f>
        <v>2.46E-2</v>
      </c>
      <c r="Z196" s="175">
        <v>0</v>
      </c>
      <c r="AA196" s="176">
        <f>Z196*K196</f>
        <v>0</v>
      </c>
      <c r="AR196" s="20" t="s">
        <v>241</v>
      </c>
      <c r="AT196" s="20" t="s">
        <v>238</v>
      </c>
      <c r="AU196" s="20" t="s">
        <v>103</v>
      </c>
      <c r="AY196" s="20" t="s">
        <v>157</v>
      </c>
      <c r="BE196" s="112">
        <f>IF(U196="základní",N196,0)</f>
        <v>0</v>
      </c>
      <c r="BF196" s="112">
        <f>IF(U196="snížená",N196,0)</f>
        <v>0</v>
      </c>
      <c r="BG196" s="112">
        <f>IF(U196="zákl. přenesená",N196,0)</f>
        <v>0</v>
      </c>
      <c r="BH196" s="112">
        <f>IF(U196="sníž. přenesená",N196,0)</f>
        <v>0</v>
      </c>
      <c r="BI196" s="112">
        <f>IF(U196="nulová",N196,0)</f>
        <v>0</v>
      </c>
      <c r="BJ196" s="20" t="s">
        <v>84</v>
      </c>
      <c r="BK196" s="112">
        <f>ROUND(L196*K196,2)</f>
        <v>0</v>
      </c>
      <c r="BL196" s="20" t="s">
        <v>163</v>
      </c>
      <c r="BM196" s="20" t="s">
        <v>246</v>
      </c>
    </row>
    <row r="197" spans="2:65" s="9" customFormat="1" ht="29.85" customHeight="1">
      <c r="B197" s="159"/>
      <c r="C197" s="160"/>
      <c r="D197" s="169" t="s">
        <v>116</v>
      </c>
      <c r="E197" s="169"/>
      <c r="F197" s="169"/>
      <c r="G197" s="169"/>
      <c r="H197" s="169"/>
      <c r="I197" s="169"/>
      <c r="J197" s="169"/>
      <c r="K197" s="169"/>
      <c r="L197" s="169"/>
      <c r="M197" s="169"/>
      <c r="N197" s="304">
        <f>BK197</f>
        <v>0</v>
      </c>
      <c r="O197" s="305"/>
      <c r="P197" s="305"/>
      <c r="Q197" s="305"/>
      <c r="R197" s="162"/>
      <c r="T197" s="163"/>
      <c r="U197" s="160"/>
      <c r="V197" s="160"/>
      <c r="W197" s="164">
        <f>SUM(W198:W232)</f>
        <v>0</v>
      </c>
      <c r="X197" s="160"/>
      <c r="Y197" s="164">
        <f>SUM(Y198:Y232)</f>
        <v>9.5842000000000008E-4</v>
      </c>
      <c r="Z197" s="160"/>
      <c r="AA197" s="165">
        <f>SUM(AA198:AA232)</f>
        <v>10.962688000000002</v>
      </c>
      <c r="AR197" s="166" t="s">
        <v>84</v>
      </c>
      <c r="AT197" s="167" t="s">
        <v>75</v>
      </c>
      <c r="AU197" s="167" t="s">
        <v>84</v>
      </c>
      <c r="AY197" s="166" t="s">
        <v>157</v>
      </c>
      <c r="BK197" s="168">
        <f>SUM(BK198:BK232)</f>
        <v>0</v>
      </c>
    </row>
    <row r="198" spans="2:65" s="1" customFormat="1" ht="22.5" customHeight="1">
      <c r="B198" s="37"/>
      <c r="C198" s="170" t="s">
        <v>247</v>
      </c>
      <c r="D198" s="170" t="s">
        <v>159</v>
      </c>
      <c r="E198" s="171" t="s">
        <v>248</v>
      </c>
      <c r="F198" s="279" t="s">
        <v>249</v>
      </c>
      <c r="G198" s="279"/>
      <c r="H198" s="279"/>
      <c r="I198" s="279"/>
      <c r="J198" s="172" t="s">
        <v>176</v>
      </c>
      <c r="K198" s="173">
        <v>95.841999999999999</v>
      </c>
      <c r="L198" s="280">
        <v>0</v>
      </c>
      <c r="M198" s="281"/>
      <c r="N198" s="282">
        <f>ROUND(L198*K198,2)</f>
        <v>0</v>
      </c>
      <c r="O198" s="282"/>
      <c r="P198" s="282"/>
      <c r="Q198" s="282"/>
      <c r="R198" s="39"/>
      <c r="T198" s="174" t="s">
        <v>22</v>
      </c>
      <c r="U198" s="46" t="s">
        <v>41</v>
      </c>
      <c r="V198" s="38"/>
      <c r="W198" s="175">
        <f>V198*K198</f>
        <v>0</v>
      </c>
      <c r="X198" s="175">
        <v>1.0000000000000001E-5</v>
      </c>
      <c r="Y198" s="175">
        <f>X198*K198</f>
        <v>9.5842000000000008E-4</v>
      </c>
      <c r="Z198" s="175">
        <v>0</v>
      </c>
      <c r="AA198" s="176">
        <f>Z198*K198</f>
        <v>0</v>
      </c>
      <c r="AR198" s="20" t="s">
        <v>163</v>
      </c>
      <c r="AT198" s="20" t="s">
        <v>159</v>
      </c>
      <c r="AU198" s="20" t="s">
        <v>103</v>
      </c>
      <c r="AY198" s="20" t="s">
        <v>157</v>
      </c>
      <c r="BE198" s="112">
        <f>IF(U198="základní",N198,0)</f>
        <v>0</v>
      </c>
      <c r="BF198" s="112">
        <f>IF(U198="snížená",N198,0)</f>
        <v>0</v>
      </c>
      <c r="BG198" s="112">
        <f>IF(U198="zákl. přenesená",N198,0)</f>
        <v>0</v>
      </c>
      <c r="BH198" s="112">
        <f>IF(U198="sníž. přenesená",N198,0)</f>
        <v>0</v>
      </c>
      <c r="BI198" s="112">
        <f>IF(U198="nulová",N198,0)</f>
        <v>0</v>
      </c>
      <c r="BJ198" s="20" t="s">
        <v>84</v>
      </c>
      <c r="BK198" s="112">
        <f>ROUND(L198*K198,2)</f>
        <v>0</v>
      </c>
      <c r="BL198" s="20" t="s">
        <v>163</v>
      </c>
      <c r="BM198" s="20" t="s">
        <v>250</v>
      </c>
    </row>
    <row r="199" spans="2:65" s="11" customFormat="1" ht="22.5" customHeight="1">
      <c r="B199" s="185"/>
      <c r="C199" s="186"/>
      <c r="D199" s="186"/>
      <c r="E199" s="187" t="s">
        <v>22</v>
      </c>
      <c r="F199" s="291" t="s">
        <v>251</v>
      </c>
      <c r="G199" s="292"/>
      <c r="H199" s="292"/>
      <c r="I199" s="292"/>
      <c r="J199" s="186"/>
      <c r="K199" s="188">
        <v>45.8</v>
      </c>
      <c r="L199" s="186"/>
      <c r="M199" s="186"/>
      <c r="N199" s="186"/>
      <c r="O199" s="186"/>
      <c r="P199" s="186"/>
      <c r="Q199" s="186"/>
      <c r="R199" s="189"/>
      <c r="T199" s="190"/>
      <c r="U199" s="186"/>
      <c r="V199" s="186"/>
      <c r="W199" s="186"/>
      <c r="X199" s="186"/>
      <c r="Y199" s="186"/>
      <c r="Z199" s="186"/>
      <c r="AA199" s="191"/>
      <c r="AT199" s="192" t="s">
        <v>166</v>
      </c>
      <c r="AU199" s="192" t="s">
        <v>103</v>
      </c>
      <c r="AV199" s="11" t="s">
        <v>103</v>
      </c>
      <c r="AW199" s="11" t="s">
        <v>34</v>
      </c>
      <c r="AX199" s="11" t="s">
        <v>76</v>
      </c>
      <c r="AY199" s="192" t="s">
        <v>157</v>
      </c>
    </row>
    <row r="200" spans="2:65" s="10" customFormat="1" ht="22.5" customHeight="1">
      <c r="B200" s="177"/>
      <c r="C200" s="178"/>
      <c r="D200" s="178"/>
      <c r="E200" s="179" t="s">
        <v>22</v>
      </c>
      <c r="F200" s="289" t="s">
        <v>165</v>
      </c>
      <c r="G200" s="290"/>
      <c r="H200" s="290"/>
      <c r="I200" s="290"/>
      <c r="J200" s="178"/>
      <c r="K200" s="180" t="s">
        <v>22</v>
      </c>
      <c r="L200" s="178"/>
      <c r="M200" s="178"/>
      <c r="N200" s="178"/>
      <c r="O200" s="178"/>
      <c r="P200" s="178"/>
      <c r="Q200" s="178"/>
      <c r="R200" s="181"/>
      <c r="T200" s="182"/>
      <c r="U200" s="178"/>
      <c r="V200" s="178"/>
      <c r="W200" s="178"/>
      <c r="X200" s="178"/>
      <c r="Y200" s="178"/>
      <c r="Z200" s="178"/>
      <c r="AA200" s="183"/>
      <c r="AT200" s="184" t="s">
        <v>166</v>
      </c>
      <c r="AU200" s="184" t="s">
        <v>103</v>
      </c>
      <c r="AV200" s="10" t="s">
        <v>84</v>
      </c>
      <c r="AW200" s="10" t="s">
        <v>34</v>
      </c>
      <c r="AX200" s="10" t="s">
        <v>76</v>
      </c>
      <c r="AY200" s="184" t="s">
        <v>157</v>
      </c>
    </row>
    <row r="201" spans="2:65" s="11" customFormat="1" ht="31.5" customHeight="1">
      <c r="B201" s="185"/>
      <c r="C201" s="186"/>
      <c r="D201" s="186"/>
      <c r="E201" s="187" t="s">
        <v>22</v>
      </c>
      <c r="F201" s="285" t="s">
        <v>252</v>
      </c>
      <c r="G201" s="286"/>
      <c r="H201" s="286"/>
      <c r="I201" s="286"/>
      <c r="J201" s="186"/>
      <c r="K201" s="188">
        <v>49.68</v>
      </c>
      <c r="L201" s="186"/>
      <c r="M201" s="186"/>
      <c r="N201" s="186"/>
      <c r="O201" s="186"/>
      <c r="P201" s="186"/>
      <c r="Q201" s="186"/>
      <c r="R201" s="189"/>
      <c r="T201" s="190"/>
      <c r="U201" s="186"/>
      <c r="V201" s="186"/>
      <c r="W201" s="186"/>
      <c r="X201" s="186"/>
      <c r="Y201" s="186"/>
      <c r="Z201" s="186"/>
      <c r="AA201" s="191"/>
      <c r="AT201" s="192" t="s">
        <v>166</v>
      </c>
      <c r="AU201" s="192" t="s">
        <v>103</v>
      </c>
      <c r="AV201" s="11" t="s">
        <v>103</v>
      </c>
      <c r="AW201" s="11" t="s">
        <v>34</v>
      </c>
      <c r="AX201" s="11" t="s">
        <v>76</v>
      </c>
      <c r="AY201" s="192" t="s">
        <v>157</v>
      </c>
    </row>
    <row r="202" spans="2:65" s="10" customFormat="1" ht="22.5" customHeight="1">
      <c r="B202" s="177"/>
      <c r="C202" s="178"/>
      <c r="D202" s="178"/>
      <c r="E202" s="179" t="s">
        <v>22</v>
      </c>
      <c r="F202" s="289" t="s">
        <v>253</v>
      </c>
      <c r="G202" s="290"/>
      <c r="H202" s="290"/>
      <c r="I202" s="290"/>
      <c r="J202" s="178"/>
      <c r="K202" s="180" t="s">
        <v>22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166</v>
      </c>
      <c r="AU202" s="184" t="s">
        <v>103</v>
      </c>
      <c r="AV202" s="10" t="s">
        <v>84</v>
      </c>
      <c r="AW202" s="10" t="s">
        <v>34</v>
      </c>
      <c r="AX202" s="10" t="s">
        <v>76</v>
      </c>
      <c r="AY202" s="184" t="s">
        <v>157</v>
      </c>
    </row>
    <row r="203" spans="2:65" s="11" customFormat="1" ht="22.5" customHeight="1">
      <c r="B203" s="185"/>
      <c r="C203" s="186"/>
      <c r="D203" s="186"/>
      <c r="E203" s="187" t="s">
        <v>22</v>
      </c>
      <c r="F203" s="285" t="s">
        <v>254</v>
      </c>
      <c r="G203" s="286"/>
      <c r="H203" s="286"/>
      <c r="I203" s="286"/>
      <c r="J203" s="186"/>
      <c r="K203" s="188">
        <v>0.36199999999999999</v>
      </c>
      <c r="L203" s="186"/>
      <c r="M203" s="186"/>
      <c r="N203" s="186"/>
      <c r="O203" s="186"/>
      <c r="P203" s="186"/>
      <c r="Q203" s="186"/>
      <c r="R203" s="189"/>
      <c r="T203" s="190"/>
      <c r="U203" s="186"/>
      <c r="V203" s="186"/>
      <c r="W203" s="186"/>
      <c r="X203" s="186"/>
      <c r="Y203" s="186"/>
      <c r="Z203" s="186"/>
      <c r="AA203" s="191"/>
      <c r="AT203" s="192" t="s">
        <v>166</v>
      </c>
      <c r="AU203" s="192" t="s">
        <v>103</v>
      </c>
      <c r="AV203" s="11" t="s">
        <v>103</v>
      </c>
      <c r="AW203" s="11" t="s">
        <v>34</v>
      </c>
      <c r="AX203" s="11" t="s">
        <v>76</v>
      </c>
      <c r="AY203" s="192" t="s">
        <v>157</v>
      </c>
    </row>
    <row r="204" spans="2:65" s="12" customFormat="1" ht="22.5" customHeight="1">
      <c r="B204" s="193"/>
      <c r="C204" s="194"/>
      <c r="D204" s="194"/>
      <c r="E204" s="195" t="s">
        <v>22</v>
      </c>
      <c r="F204" s="287" t="s">
        <v>168</v>
      </c>
      <c r="G204" s="288"/>
      <c r="H204" s="288"/>
      <c r="I204" s="288"/>
      <c r="J204" s="194"/>
      <c r="K204" s="196">
        <v>95.841999999999999</v>
      </c>
      <c r="L204" s="194"/>
      <c r="M204" s="194"/>
      <c r="N204" s="194"/>
      <c r="O204" s="194"/>
      <c r="P204" s="194"/>
      <c r="Q204" s="194"/>
      <c r="R204" s="197"/>
      <c r="T204" s="198"/>
      <c r="U204" s="194"/>
      <c r="V204" s="194"/>
      <c r="W204" s="194"/>
      <c r="X204" s="194"/>
      <c r="Y204" s="194"/>
      <c r="Z204" s="194"/>
      <c r="AA204" s="199"/>
      <c r="AT204" s="200" t="s">
        <v>166</v>
      </c>
      <c r="AU204" s="200" t="s">
        <v>103</v>
      </c>
      <c r="AV204" s="12" t="s">
        <v>163</v>
      </c>
      <c r="AW204" s="12" t="s">
        <v>34</v>
      </c>
      <c r="AX204" s="12" t="s">
        <v>84</v>
      </c>
      <c r="AY204" s="200" t="s">
        <v>157</v>
      </c>
    </row>
    <row r="205" spans="2:65" s="1" customFormat="1" ht="31.5" customHeight="1">
      <c r="B205" s="37"/>
      <c r="C205" s="170" t="s">
        <v>10</v>
      </c>
      <c r="D205" s="170" t="s">
        <v>159</v>
      </c>
      <c r="E205" s="171" t="s">
        <v>255</v>
      </c>
      <c r="F205" s="279" t="s">
        <v>256</v>
      </c>
      <c r="G205" s="279"/>
      <c r="H205" s="279"/>
      <c r="I205" s="279"/>
      <c r="J205" s="172" t="s">
        <v>176</v>
      </c>
      <c r="K205" s="173">
        <v>6.2679999999999998</v>
      </c>
      <c r="L205" s="280">
        <v>0</v>
      </c>
      <c r="M205" s="281"/>
      <c r="N205" s="282">
        <f>ROUND(L205*K205,2)</f>
        <v>0</v>
      </c>
      <c r="O205" s="282"/>
      <c r="P205" s="282"/>
      <c r="Q205" s="282"/>
      <c r="R205" s="39"/>
      <c r="T205" s="174" t="s">
        <v>22</v>
      </c>
      <c r="U205" s="46" t="s">
        <v>41</v>
      </c>
      <c r="V205" s="38"/>
      <c r="W205" s="175">
        <f>V205*K205</f>
        <v>0</v>
      </c>
      <c r="X205" s="175">
        <v>0</v>
      </c>
      <c r="Y205" s="175">
        <f>X205*K205</f>
        <v>0</v>
      </c>
      <c r="Z205" s="175">
        <v>0.26100000000000001</v>
      </c>
      <c r="AA205" s="176">
        <f>Z205*K205</f>
        <v>1.635948</v>
      </c>
      <c r="AR205" s="20" t="s">
        <v>163</v>
      </c>
      <c r="AT205" s="20" t="s">
        <v>159</v>
      </c>
      <c r="AU205" s="20" t="s">
        <v>103</v>
      </c>
      <c r="AY205" s="20" t="s">
        <v>157</v>
      </c>
      <c r="BE205" s="112">
        <f>IF(U205="základní",N205,0)</f>
        <v>0</v>
      </c>
      <c r="BF205" s="112">
        <f>IF(U205="snížená",N205,0)</f>
        <v>0</v>
      </c>
      <c r="BG205" s="112">
        <f>IF(U205="zákl. přenesená",N205,0)</f>
        <v>0</v>
      </c>
      <c r="BH205" s="112">
        <f>IF(U205="sníž. přenesená",N205,0)</f>
        <v>0</v>
      </c>
      <c r="BI205" s="112">
        <f>IF(U205="nulová",N205,0)</f>
        <v>0</v>
      </c>
      <c r="BJ205" s="20" t="s">
        <v>84</v>
      </c>
      <c r="BK205" s="112">
        <f>ROUND(L205*K205,2)</f>
        <v>0</v>
      </c>
      <c r="BL205" s="20" t="s">
        <v>163</v>
      </c>
      <c r="BM205" s="20" t="s">
        <v>257</v>
      </c>
    </row>
    <row r="206" spans="2:65" s="10" customFormat="1" ht="22.5" customHeight="1">
      <c r="B206" s="177"/>
      <c r="C206" s="178"/>
      <c r="D206" s="178"/>
      <c r="E206" s="179" t="s">
        <v>22</v>
      </c>
      <c r="F206" s="283" t="s">
        <v>258</v>
      </c>
      <c r="G206" s="284"/>
      <c r="H206" s="284"/>
      <c r="I206" s="284"/>
      <c r="J206" s="178"/>
      <c r="K206" s="180" t="s">
        <v>22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166</v>
      </c>
      <c r="AU206" s="184" t="s">
        <v>103</v>
      </c>
      <c r="AV206" s="10" t="s">
        <v>84</v>
      </c>
      <c r="AW206" s="10" t="s">
        <v>34</v>
      </c>
      <c r="AX206" s="10" t="s">
        <v>76</v>
      </c>
      <c r="AY206" s="184" t="s">
        <v>157</v>
      </c>
    </row>
    <row r="207" spans="2:65" s="11" customFormat="1" ht="22.5" customHeight="1">
      <c r="B207" s="185"/>
      <c r="C207" s="186"/>
      <c r="D207" s="186"/>
      <c r="E207" s="187" t="s">
        <v>22</v>
      </c>
      <c r="F207" s="285" t="s">
        <v>259</v>
      </c>
      <c r="G207" s="286"/>
      <c r="H207" s="286"/>
      <c r="I207" s="286"/>
      <c r="J207" s="186"/>
      <c r="K207" s="188">
        <v>3.738</v>
      </c>
      <c r="L207" s="186"/>
      <c r="M207" s="186"/>
      <c r="N207" s="186"/>
      <c r="O207" s="186"/>
      <c r="P207" s="186"/>
      <c r="Q207" s="186"/>
      <c r="R207" s="189"/>
      <c r="T207" s="190"/>
      <c r="U207" s="186"/>
      <c r="V207" s="186"/>
      <c r="W207" s="186"/>
      <c r="X207" s="186"/>
      <c r="Y207" s="186"/>
      <c r="Z207" s="186"/>
      <c r="AA207" s="191"/>
      <c r="AT207" s="192" t="s">
        <v>166</v>
      </c>
      <c r="AU207" s="192" t="s">
        <v>103</v>
      </c>
      <c r="AV207" s="11" t="s">
        <v>103</v>
      </c>
      <c r="AW207" s="11" t="s">
        <v>34</v>
      </c>
      <c r="AX207" s="11" t="s">
        <v>76</v>
      </c>
      <c r="AY207" s="192" t="s">
        <v>157</v>
      </c>
    </row>
    <row r="208" spans="2:65" s="10" customFormat="1" ht="22.5" customHeight="1">
      <c r="B208" s="177"/>
      <c r="C208" s="178"/>
      <c r="D208" s="178"/>
      <c r="E208" s="179" t="s">
        <v>22</v>
      </c>
      <c r="F208" s="289" t="s">
        <v>260</v>
      </c>
      <c r="G208" s="290"/>
      <c r="H208" s="290"/>
      <c r="I208" s="290"/>
      <c r="J208" s="178"/>
      <c r="K208" s="180" t="s">
        <v>22</v>
      </c>
      <c r="L208" s="178"/>
      <c r="M208" s="178"/>
      <c r="N208" s="178"/>
      <c r="O208" s="178"/>
      <c r="P208" s="178"/>
      <c r="Q208" s="178"/>
      <c r="R208" s="181"/>
      <c r="T208" s="182"/>
      <c r="U208" s="178"/>
      <c r="V208" s="178"/>
      <c r="W208" s="178"/>
      <c r="X208" s="178"/>
      <c r="Y208" s="178"/>
      <c r="Z208" s="178"/>
      <c r="AA208" s="183"/>
      <c r="AT208" s="184" t="s">
        <v>166</v>
      </c>
      <c r="AU208" s="184" t="s">
        <v>103</v>
      </c>
      <c r="AV208" s="10" t="s">
        <v>84</v>
      </c>
      <c r="AW208" s="10" t="s">
        <v>34</v>
      </c>
      <c r="AX208" s="10" t="s">
        <v>76</v>
      </c>
      <c r="AY208" s="184" t="s">
        <v>157</v>
      </c>
    </row>
    <row r="209" spans="2:65" s="11" customFormat="1" ht="22.5" customHeight="1">
      <c r="B209" s="185"/>
      <c r="C209" s="186"/>
      <c r="D209" s="186"/>
      <c r="E209" s="187" t="s">
        <v>22</v>
      </c>
      <c r="F209" s="285" t="s">
        <v>261</v>
      </c>
      <c r="G209" s="286"/>
      <c r="H209" s="286"/>
      <c r="I209" s="286"/>
      <c r="J209" s="186"/>
      <c r="K209" s="188">
        <v>2.5299999999999998</v>
      </c>
      <c r="L209" s="186"/>
      <c r="M209" s="186"/>
      <c r="N209" s="186"/>
      <c r="O209" s="186"/>
      <c r="P209" s="186"/>
      <c r="Q209" s="186"/>
      <c r="R209" s="189"/>
      <c r="T209" s="190"/>
      <c r="U209" s="186"/>
      <c r="V209" s="186"/>
      <c r="W209" s="186"/>
      <c r="X209" s="186"/>
      <c r="Y209" s="186"/>
      <c r="Z209" s="186"/>
      <c r="AA209" s="191"/>
      <c r="AT209" s="192" t="s">
        <v>166</v>
      </c>
      <c r="AU209" s="192" t="s">
        <v>103</v>
      </c>
      <c r="AV209" s="11" t="s">
        <v>103</v>
      </c>
      <c r="AW209" s="11" t="s">
        <v>34</v>
      </c>
      <c r="AX209" s="11" t="s">
        <v>76</v>
      </c>
      <c r="AY209" s="192" t="s">
        <v>157</v>
      </c>
    </row>
    <row r="210" spans="2:65" s="12" customFormat="1" ht="22.5" customHeight="1">
      <c r="B210" s="193"/>
      <c r="C210" s="194"/>
      <c r="D210" s="194"/>
      <c r="E210" s="195" t="s">
        <v>22</v>
      </c>
      <c r="F210" s="287" t="s">
        <v>168</v>
      </c>
      <c r="G210" s="288"/>
      <c r="H210" s="288"/>
      <c r="I210" s="288"/>
      <c r="J210" s="194"/>
      <c r="K210" s="196">
        <v>6.2679999999999998</v>
      </c>
      <c r="L210" s="194"/>
      <c r="M210" s="194"/>
      <c r="N210" s="194"/>
      <c r="O210" s="194"/>
      <c r="P210" s="194"/>
      <c r="Q210" s="194"/>
      <c r="R210" s="197"/>
      <c r="T210" s="198"/>
      <c r="U210" s="194"/>
      <c r="V210" s="194"/>
      <c r="W210" s="194"/>
      <c r="X210" s="194"/>
      <c r="Y210" s="194"/>
      <c r="Z210" s="194"/>
      <c r="AA210" s="199"/>
      <c r="AT210" s="200" t="s">
        <v>166</v>
      </c>
      <c r="AU210" s="200" t="s">
        <v>103</v>
      </c>
      <c r="AV210" s="12" t="s">
        <v>163</v>
      </c>
      <c r="AW210" s="12" t="s">
        <v>34</v>
      </c>
      <c r="AX210" s="12" t="s">
        <v>84</v>
      </c>
      <c r="AY210" s="200" t="s">
        <v>157</v>
      </c>
    </row>
    <row r="211" spans="2:65" s="1" customFormat="1" ht="44.25" customHeight="1">
      <c r="B211" s="37"/>
      <c r="C211" s="170" t="s">
        <v>262</v>
      </c>
      <c r="D211" s="170" t="s">
        <v>159</v>
      </c>
      <c r="E211" s="171" t="s">
        <v>263</v>
      </c>
      <c r="F211" s="279" t="s">
        <v>264</v>
      </c>
      <c r="G211" s="279"/>
      <c r="H211" s="279"/>
      <c r="I211" s="279"/>
      <c r="J211" s="172" t="s">
        <v>265</v>
      </c>
      <c r="K211" s="173">
        <v>3.2</v>
      </c>
      <c r="L211" s="280">
        <v>0</v>
      </c>
      <c r="M211" s="281"/>
      <c r="N211" s="282">
        <f>ROUND(L211*K211,2)</f>
        <v>0</v>
      </c>
      <c r="O211" s="282"/>
      <c r="P211" s="282"/>
      <c r="Q211" s="282"/>
      <c r="R211" s="39"/>
      <c r="T211" s="174" t="s">
        <v>22</v>
      </c>
      <c r="U211" s="46" t="s">
        <v>41</v>
      </c>
      <c r="V211" s="38"/>
      <c r="W211" s="175">
        <f>V211*K211</f>
        <v>0</v>
      </c>
      <c r="X211" s="175">
        <v>0</v>
      </c>
      <c r="Y211" s="175">
        <f>X211*K211</f>
        <v>0</v>
      </c>
      <c r="Z211" s="175">
        <v>2.2000000000000002</v>
      </c>
      <c r="AA211" s="176">
        <f>Z211*K211</f>
        <v>7.0400000000000009</v>
      </c>
      <c r="AR211" s="20" t="s">
        <v>163</v>
      </c>
      <c r="AT211" s="20" t="s">
        <v>159</v>
      </c>
      <c r="AU211" s="20" t="s">
        <v>103</v>
      </c>
      <c r="AY211" s="20" t="s">
        <v>157</v>
      </c>
      <c r="BE211" s="112">
        <f>IF(U211="základní",N211,0)</f>
        <v>0</v>
      </c>
      <c r="BF211" s="112">
        <f>IF(U211="snížená",N211,0)</f>
        <v>0</v>
      </c>
      <c r="BG211" s="112">
        <f>IF(U211="zákl. přenesená",N211,0)</f>
        <v>0</v>
      </c>
      <c r="BH211" s="112">
        <f>IF(U211="sníž. přenesená",N211,0)</f>
        <v>0</v>
      </c>
      <c r="BI211" s="112">
        <f>IF(U211="nulová",N211,0)</f>
        <v>0</v>
      </c>
      <c r="BJ211" s="20" t="s">
        <v>84</v>
      </c>
      <c r="BK211" s="112">
        <f>ROUND(L211*K211,2)</f>
        <v>0</v>
      </c>
      <c r="BL211" s="20" t="s">
        <v>163</v>
      </c>
      <c r="BM211" s="20" t="s">
        <v>266</v>
      </c>
    </row>
    <row r="212" spans="2:65" s="10" customFormat="1" ht="22.5" customHeight="1">
      <c r="B212" s="177"/>
      <c r="C212" s="178"/>
      <c r="D212" s="178"/>
      <c r="E212" s="179" t="s">
        <v>22</v>
      </c>
      <c r="F212" s="283" t="s">
        <v>267</v>
      </c>
      <c r="G212" s="284"/>
      <c r="H212" s="284"/>
      <c r="I212" s="284"/>
      <c r="J212" s="178"/>
      <c r="K212" s="180" t="s">
        <v>22</v>
      </c>
      <c r="L212" s="178"/>
      <c r="M212" s="178"/>
      <c r="N212" s="178"/>
      <c r="O212" s="178"/>
      <c r="P212" s="178"/>
      <c r="Q212" s="178"/>
      <c r="R212" s="181"/>
      <c r="T212" s="182"/>
      <c r="U212" s="178"/>
      <c r="V212" s="178"/>
      <c r="W212" s="178"/>
      <c r="X212" s="178"/>
      <c r="Y212" s="178"/>
      <c r="Z212" s="178"/>
      <c r="AA212" s="183"/>
      <c r="AT212" s="184" t="s">
        <v>166</v>
      </c>
      <c r="AU212" s="184" t="s">
        <v>103</v>
      </c>
      <c r="AV212" s="10" t="s">
        <v>84</v>
      </c>
      <c r="AW212" s="10" t="s">
        <v>34</v>
      </c>
      <c r="AX212" s="10" t="s">
        <v>76</v>
      </c>
      <c r="AY212" s="184" t="s">
        <v>157</v>
      </c>
    </row>
    <row r="213" spans="2:65" s="11" customFormat="1" ht="22.5" customHeight="1">
      <c r="B213" s="185"/>
      <c r="C213" s="186"/>
      <c r="D213" s="186"/>
      <c r="E213" s="187" t="s">
        <v>22</v>
      </c>
      <c r="F213" s="285" t="s">
        <v>268</v>
      </c>
      <c r="G213" s="286"/>
      <c r="H213" s="286"/>
      <c r="I213" s="286"/>
      <c r="J213" s="186"/>
      <c r="K213" s="188">
        <v>3.2</v>
      </c>
      <c r="L213" s="186"/>
      <c r="M213" s="186"/>
      <c r="N213" s="186"/>
      <c r="O213" s="186"/>
      <c r="P213" s="186"/>
      <c r="Q213" s="186"/>
      <c r="R213" s="189"/>
      <c r="T213" s="190"/>
      <c r="U213" s="186"/>
      <c r="V213" s="186"/>
      <c r="W213" s="186"/>
      <c r="X213" s="186"/>
      <c r="Y213" s="186"/>
      <c r="Z213" s="186"/>
      <c r="AA213" s="191"/>
      <c r="AT213" s="192" t="s">
        <v>166</v>
      </c>
      <c r="AU213" s="192" t="s">
        <v>103</v>
      </c>
      <c r="AV213" s="11" t="s">
        <v>103</v>
      </c>
      <c r="AW213" s="11" t="s">
        <v>34</v>
      </c>
      <c r="AX213" s="11" t="s">
        <v>76</v>
      </c>
      <c r="AY213" s="192" t="s">
        <v>157</v>
      </c>
    </row>
    <row r="214" spans="2:65" s="12" customFormat="1" ht="22.5" customHeight="1">
      <c r="B214" s="193"/>
      <c r="C214" s="194"/>
      <c r="D214" s="194"/>
      <c r="E214" s="195" t="s">
        <v>22</v>
      </c>
      <c r="F214" s="287" t="s">
        <v>168</v>
      </c>
      <c r="G214" s="288"/>
      <c r="H214" s="288"/>
      <c r="I214" s="288"/>
      <c r="J214" s="194"/>
      <c r="K214" s="196">
        <v>3.2</v>
      </c>
      <c r="L214" s="194"/>
      <c r="M214" s="194"/>
      <c r="N214" s="194"/>
      <c r="O214" s="194"/>
      <c r="P214" s="194"/>
      <c r="Q214" s="194"/>
      <c r="R214" s="197"/>
      <c r="T214" s="198"/>
      <c r="U214" s="194"/>
      <c r="V214" s="194"/>
      <c r="W214" s="194"/>
      <c r="X214" s="194"/>
      <c r="Y214" s="194"/>
      <c r="Z214" s="194"/>
      <c r="AA214" s="199"/>
      <c r="AT214" s="200" t="s">
        <v>166</v>
      </c>
      <c r="AU214" s="200" t="s">
        <v>103</v>
      </c>
      <c r="AV214" s="12" t="s">
        <v>163</v>
      </c>
      <c r="AW214" s="12" t="s">
        <v>34</v>
      </c>
      <c r="AX214" s="12" t="s">
        <v>84</v>
      </c>
      <c r="AY214" s="200" t="s">
        <v>157</v>
      </c>
    </row>
    <row r="215" spans="2:65" s="1" customFormat="1" ht="31.5" customHeight="1">
      <c r="B215" s="37"/>
      <c r="C215" s="170" t="s">
        <v>269</v>
      </c>
      <c r="D215" s="170" t="s">
        <v>159</v>
      </c>
      <c r="E215" s="171" t="s">
        <v>270</v>
      </c>
      <c r="F215" s="279" t="s">
        <v>271</v>
      </c>
      <c r="G215" s="279"/>
      <c r="H215" s="279"/>
      <c r="I215" s="279"/>
      <c r="J215" s="172" t="s">
        <v>162</v>
      </c>
      <c r="K215" s="173">
        <v>1</v>
      </c>
      <c r="L215" s="280">
        <v>0</v>
      </c>
      <c r="M215" s="281"/>
      <c r="N215" s="282">
        <f>ROUND(L215*K215,2)</f>
        <v>0</v>
      </c>
      <c r="O215" s="282"/>
      <c r="P215" s="282"/>
      <c r="Q215" s="282"/>
      <c r="R215" s="39"/>
      <c r="T215" s="174" t="s">
        <v>22</v>
      </c>
      <c r="U215" s="46" t="s">
        <v>41</v>
      </c>
      <c r="V215" s="38"/>
      <c r="W215" s="175">
        <f>V215*K215</f>
        <v>0</v>
      </c>
      <c r="X215" s="175">
        <v>0</v>
      </c>
      <c r="Y215" s="175">
        <f>X215*K215</f>
        <v>0</v>
      </c>
      <c r="Z215" s="175">
        <v>8.0000000000000002E-3</v>
      </c>
      <c r="AA215" s="176">
        <f>Z215*K215</f>
        <v>8.0000000000000002E-3</v>
      </c>
      <c r="AR215" s="20" t="s">
        <v>163</v>
      </c>
      <c r="AT215" s="20" t="s">
        <v>159</v>
      </c>
      <c r="AU215" s="20" t="s">
        <v>103</v>
      </c>
      <c r="AY215" s="20" t="s">
        <v>157</v>
      </c>
      <c r="BE215" s="112">
        <f>IF(U215="základní",N215,0)</f>
        <v>0</v>
      </c>
      <c r="BF215" s="112">
        <f>IF(U215="snížená",N215,0)</f>
        <v>0</v>
      </c>
      <c r="BG215" s="112">
        <f>IF(U215="zákl. přenesená",N215,0)</f>
        <v>0</v>
      </c>
      <c r="BH215" s="112">
        <f>IF(U215="sníž. přenesená",N215,0)</f>
        <v>0</v>
      </c>
      <c r="BI215" s="112">
        <f>IF(U215="nulová",N215,0)</f>
        <v>0</v>
      </c>
      <c r="BJ215" s="20" t="s">
        <v>84</v>
      </c>
      <c r="BK215" s="112">
        <f>ROUND(L215*K215,2)</f>
        <v>0</v>
      </c>
      <c r="BL215" s="20" t="s">
        <v>163</v>
      </c>
      <c r="BM215" s="20" t="s">
        <v>272</v>
      </c>
    </row>
    <row r="216" spans="2:65" s="1" customFormat="1" ht="31.5" customHeight="1">
      <c r="B216" s="37"/>
      <c r="C216" s="170" t="s">
        <v>273</v>
      </c>
      <c r="D216" s="170" t="s">
        <v>159</v>
      </c>
      <c r="E216" s="171" t="s">
        <v>274</v>
      </c>
      <c r="F216" s="279" t="s">
        <v>275</v>
      </c>
      <c r="G216" s="279"/>
      <c r="H216" s="279"/>
      <c r="I216" s="279"/>
      <c r="J216" s="172" t="s">
        <v>162</v>
      </c>
      <c r="K216" s="173">
        <v>1</v>
      </c>
      <c r="L216" s="280">
        <v>0</v>
      </c>
      <c r="M216" s="281"/>
      <c r="N216" s="282">
        <f>ROUND(L216*K216,2)</f>
        <v>0</v>
      </c>
      <c r="O216" s="282"/>
      <c r="P216" s="282"/>
      <c r="Q216" s="282"/>
      <c r="R216" s="39"/>
      <c r="T216" s="174" t="s">
        <v>22</v>
      </c>
      <c r="U216" s="46" t="s">
        <v>41</v>
      </c>
      <c r="V216" s="38"/>
      <c r="W216" s="175">
        <f>V216*K216</f>
        <v>0</v>
      </c>
      <c r="X216" s="175">
        <v>0</v>
      </c>
      <c r="Y216" s="175">
        <f>X216*K216</f>
        <v>0</v>
      </c>
      <c r="Z216" s="175">
        <v>1.2E-2</v>
      </c>
      <c r="AA216" s="176">
        <f>Z216*K216</f>
        <v>1.2E-2</v>
      </c>
      <c r="AR216" s="20" t="s">
        <v>163</v>
      </c>
      <c r="AT216" s="20" t="s">
        <v>159</v>
      </c>
      <c r="AU216" s="20" t="s">
        <v>103</v>
      </c>
      <c r="AY216" s="20" t="s">
        <v>157</v>
      </c>
      <c r="BE216" s="112">
        <f>IF(U216="základní",N216,0)</f>
        <v>0</v>
      </c>
      <c r="BF216" s="112">
        <f>IF(U216="snížená",N216,0)</f>
        <v>0</v>
      </c>
      <c r="BG216" s="112">
        <f>IF(U216="zákl. přenesená",N216,0)</f>
        <v>0</v>
      </c>
      <c r="BH216" s="112">
        <f>IF(U216="sníž. přenesená",N216,0)</f>
        <v>0</v>
      </c>
      <c r="BI216" s="112">
        <f>IF(U216="nulová",N216,0)</f>
        <v>0</v>
      </c>
      <c r="BJ216" s="20" t="s">
        <v>84</v>
      </c>
      <c r="BK216" s="112">
        <f>ROUND(L216*K216,2)</f>
        <v>0</v>
      </c>
      <c r="BL216" s="20" t="s">
        <v>163</v>
      </c>
      <c r="BM216" s="20" t="s">
        <v>276</v>
      </c>
    </row>
    <row r="217" spans="2:65" s="1" customFormat="1" ht="31.5" customHeight="1">
      <c r="B217" s="37"/>
      <c r="C217" s="170" t="s">
        <v>277</v>
      </c>
      <c r="D217" s="170" t="s">
        <v>159</v>
      </c>
      <c r="E217" s="171" t="s">
        <v>278</v>
      </c>
      <c r="F217" s="279" t="s">
        <v>279</v>
      </c>
      <c r="G217" s="279"/>
      <c r="H217" s="279"/>
      <c r="I217" s="279"/>
      <c r="J217" s="172" t="s">
        <v>176</v>
      </c>
      <c r="K217" s="173">
        <v>32</v>
      </c>
      <c r="L217" s="280">
        <v>0</v>
      </c>
      <c r="M217" s="281"/>
      <c r="N217" s="282">
        <f>ROUND(L217*K217,2)</f>
        <v>0</v>
      </c>
      <c r="O217" s="282"/>
      <c r="P217" s="282"/>
      <c r="Q217" s="282"/>
      <c r="R217" s="39"/>
      <c r="T217" s="174" t="s">
        <v>22</v>
      </c>
      <c r="U217" s="46" t="s">
        <v>41</v>
      </c>
      <c r="V217" s="38"/>
      <c r="W217" s="175">
        <f>V217*K217</f>
        <v>0</v>
      </c>
      <c r="X217" s="175">
        <v>0</v>
      </c>
      <c r="Y217" s="175">
        <f>X217*K217</f>
        <v>0</v>
      </c>
      <c r="Z217" s="175">
        <v>0.02</v>
      </c>
      <c r="AA217" s="176">
        <f>Z217*K217</f>
        <v>0.64</v>
      </c>
      <c r="AR217" s="20" t="s">
        <v>163</v>
      </c>
      <c r="AT217" s="20" t="s">
        <v>159</v>
      </c>
      <c r="AU217" s="20" t="s">
        <v>103</v>
      </c>
      <c r="AY217" s="20" t="s">
        <v>157</v>
      </c>
      <c r="BE217" s="112">
        <f>IF(U217="základní",N217,0)</f>
        <v>0</v>
      </c>
      <c r="BF217" s="112">
        <f>IF(U217="snížená",N217,0)</f>
        <v>0</v>
      </c>
      <c r="BG217" s="112">
        <f>IF(U217="zákl. přenesená",N217,0)</f>
        <v>0</v>
      </c>
      <c r="BH217" s="112">
        <f>IF(U217="sníž. přenesená",N217,0)</f>
        <v>0</v>
      </c>
      <c r="BI217" s="112">
        <f>IF(U217="nulová",N217,0)</f>
        <v>0</v>
      </c>
      <c r="BJ217" s="20" t="s">
        <v>84</v>
      </c>
      <c r="BK217" s="112">
        <f>ROUND(L217*K217,2)</f>
        <v>0</v>
      </c>
      <c r="BL217" s="20" t="s">
        <v>163</v>
      </c>
      <c r="BM217" s="20" t="s">
        <v>280</v>
      </c>
    </row>
    <row r="218" spans="2:65" s="10" customFormat="1" ht="22.5" customHeight="1">
      <c r="B218" s="177"/>
      <c r="C218" s="178"/>
      <c r="D218" s="178"/>
      <c r="E218" s="179" t="s">
        <v>22</v>
      </c>
      <c r="F218" s="283" t="s">
        <v>165</v>
      </c>
      <c r="G218" s="284"/>
      <c r="H218" s="284"/>
      <c r="I218" s="284"/>
      <c r="J218" s="178"/>
      <c r="K218" s="180" t="s">
        <v>22</v>
      </c>
      <c r="L218" s="178"/>
      <c r="M218" s="178"/>
      <c r="N218" s="178"/>
      <c r="O218" s="178"/>
      <c r="P218" s="178"/>
      <c r="Q218" s="178"/>
      <c r="R218" s="181"/>
      <c r="T218" s="182"/>
      <c r="U218" s="178"/>
      <c r="V218" s="178"/>
      <c r="W218" s="178"/>
      <c r="X218" s="178"/>
      <c r="Y218" s="178"/>
      <c r="Z218" s="178"/>
      <c r="AA218" s="183"/>
      <c r="AT218" s="184" t="s">
        <v>166</v>
      </c>
      <c r="AU218" s="184" t="s">
        <v>103</v>
      </c>
      <c r="AV218" s="10" t="s">
        <v>84</v>
      </c>
      <c r="AW218" s="10" t="s">
        <v>34</v>
      </c>
      <c r="AX218" s="10" t="s">
        <v>76</v>
      </c>
      <c r="AY218" s="184" t="s">
        <v>157</v>
      </c>
    </row>
    <row r="219" spans="2:65" s="11" customFormat="1" ht="22.5" customHeight="1">
      <c r="B219" s="185"/>
      <c r="C219" s="186"/>
      <c r="D219" s="186"/>
      <c r="E219" s="187" t="s">
        <v>22</v>
      </c>
      <c r="F219" s="285" t="s">
        <v>281</v>
      </c>
      <c r="G219" s="286"/>
      <c r="H219" s="286"/>
      <c r="I219" s="286"/>
      <c r="J219" s="186"/>
      <c r="K219" s="188">
        <v>32</v>
      </c>
      <c r="L219" s="186"/>
      <c r="M219" s="186"/>
      <c r="N219" s="186"/>
      <c r="O219" s="186"/>
      <c r="P219" s="186"/>
      <c r="Q219" s="186"/>
      <c r="R219" s="189"/>
      <c r="T219" s="190"/>
      <c r="U219" s="186"/>
      <c r="V219" s="186"/>
      <c r="W219" s="186"/>
      <c r="X219" s="186"/>
      <c r="Y219" s="186"/>
      <c r="Z219" s="186"/>
      <c r="AA219" s="191"/>
      <c r="AT219" s="192" t="s">
        <v>166</v>
      </c>
      <c r="AU219" s="192" t="s">
        <v>103</v>
      </c>
      <c r="AV219" s="11" t="s">
        <v>103</v>
      </c>
      <c r="AW219" s="11" t="s">
        <v>34</v>
      </c>
      <c r="AX219" s="11" t="s">
        <v>76</v>
      </c>
      <c r="AY219" s="192" t="s">
        <v>157</v>
      </c>
    </row>
    <row r="220" spans="2:65" s="12" customFormat="1" ht="22.5" customHeight="1">
      <c r="B220" s="193"/>
      <c r="C220" s="194"/>
      <c r="D220" s="194"/>
      <c r="E220" s="195" t="s">
        <v>22</v>
      </c>
      <c r="F220" s="287" t="s">
        <v>168</v>
      </c>
      <c r="G220" s="288"/>
      <c r="H220" s="288"/>
      <c r="I220" s="288"/>
      <c r="J220" s="194"/>
      <c r="K220" s="196">
        <v>32</v>
      </c>
      <c r="L220" s="194"/>
      <c r="M220" s="194"/>
      <c r="N220" s="194"/>
      <c r="O220" s="194"/>
      <c r="P220" s="194"/>
      <c r="Q220" s="194"/>
      <c r="R220" s="197"/>
      <c r="T220" s="198"/>
      <c r="U220" s="194"/>
      <c r="V220" s="194"/>
      <c r="W220" s="194"/>
      <c r="X220" s="194"/>
      <c r="Y220" s="194"/>
      <c r="Z220" s="194"/>
      <c r="AA220" s="199"/>
      <c r="AT220" s="200" t="s">
        <v>166</v>
      </c>
      <c r="AU220" s="200" t="s">
        <v>103</v>
      </c>
      <c r="AV220" s="12" t="s">
        <v>163</v>
      </c>
      <c r="AW220" s="12" t="s">
        <v>34</v>
      </c>
      <c r="AX220" s="12" t="s">
        <v>84</v>
      </c>
      <c r="AY220" s="200" t="s">
        <v>157</v>
      </c>
    </row>
    <row r="221" spans="2:65" s="1" customFormat="1" ht="31.5" customHeight="1">
      <c r="B221" s="37"/>
      <c r="C221" s="170" t="s">
        <v>282</v>
      </c>
      <c r="D221" s="170" t="s">
        <v>159</v>
      </c>
      <c r="E221" s="171" t="s">
        <v>283</v>
      </c>
      <c r="F221" s="279" t="s">
        <v>284</v>
      </c>
      <c r="G221" s="279"/>
      <c r="H221" s="279"/>
      <c r="I221" s="279"/>
      <c r="J221" s="172" t="s">
        <v>176</v>
      </c>
      <c r="K221" s="173">
        <v>28.963000000000001</v>
      </c>
      <c r="L221" s="280">
        <v>0</v>
      </c>
      <c r="M221" s="281"/>
      <c r="N221" s="282">
        <f>ROUND(L221*K221,2)</f>
        <v>0</v>
      </c>
      <c r="O221" s="282"/>
      <c r="P221" s="282"/>
      <c r="Q221" s="282"/>
      <c r="R221" s="39"/>
      <c r="T221" s="174" t="s">
        <v>22</v>
      </c>
      <c r="U221" s="46" t="s">
        <v>41</v>
      </c>
      <c r="V221" s="38"/>
      <c r="W221" s="175">
        <f>V221*K221</f>
        <v>0</v>
      </c>
      <c r="X221" s="175">
        <v>0</v>
      </c>
      <c r="Y221" s="175">
        <f>X221*K221</f>
        <v>0</v>
      </c>
      <c r="Z221" s="175">
        <v>0.02</v>
      </c>
      <c r="AA221" s="176">
        <f>Z221*K221</f>
        <v>0.57926</v>
      </c>
      <c r="AR221" s="20" t="s">
        <v>163</v>
      </c>
      <c r="AT221" s="20" t="s">
        <v>159</v>
      </c>
      <c r="AU221" s="20" t="s">
        <v>103</v>
      </c>
      <c r="AY221" s="20" t="s">
        <v>157</v>
      </c>
      <c r="BE221" s="112">
        <f>IF(U221="základní",N221,0)</f>
        <v>0</v>
      </c>
      <c r="BF221" s="112">
        <f>IF(U221="snížená",N221,0)</f>
        <v>0</v>
      </c>
      <c r="BG221" s="112">
        <f>IF(U221="zákl. přenesená",N221,0)</f>
        <v>0</v>
      </c>
      <c r="BH221" s="112">
        <f>IF(U221="sníž. přenesená",N221,0)</f>
        <v>0</v>
      </c>
      <c r="BI221" s="112">
        <f>IF(U221="nulová",N221,0)</f>
        <v>0</v>
      </c>
      <c r="BJ221" s="20" t="s">
        <v>84</v>
      </c>
      <c r="BK221" s="112">
        <f>ROUND(L221*K221,2)</f>
        <v>0</v>
      </c>
      <c r="BL221" s="20" t="s">
        <v>163</v>
      </c>
      <c r="BM221" s="20" t="s">
        <v>285</v>
      </c>
    </row>
    <row r="222" spans="2:65" s="10" customFormat="1" ht="22.5" customHeight="1">
      <c r="B222" s="177"/>
      <c r="C222" s="178"/>
      <c r="D222" s="178"/>
      <c r="E222" s="179" t="s">
        <v>22</v>
      </c>
      <c r="F222" s="283" t="s">
        <v>165</v>
      </c>
      <c r="G222" s="284"/>
      <c r="H222" s="284"/>
      <c r="I222" s="284"/>
      <c r="J222" s="178"/>
      <c r="K222" s="180" t="s">
        <v>22</v>
      </c>
      <c r="L222" s="178"/>
      <c r="M222" s="178"/>
      <c r="N222" s="178"/>
      <c r="O222" s="178"/>
      <c r="P222" s="178"/>
      <c r="Q222" s="178"/>
      <c r="R222" s="181"/>
      <c r="T222" s="182"/>
      <c r="U222" s="178"/>
      <c r="V222" s="178"/>
      <c r="W222" s="178"/>
      <c r="X222" s="178"/>
      <c r="Y222" s="178"/>
      <c r="Z222" s="178"/>
      <c r="AA222" s="183"/>
      <c r="AT222" s="184" t="s">
        <v>166</v>
      </c>
      <c r="AU222" s="184" t="s">
        <v>103</v>
      </c>
      <c r="AV222" s="10" t="s">
        <v>84</v>
      </c>
      <c r="AW222" s="10" t="s">
        <v>34</v>
      </c>
      <c r="AX222" s="10" t="s">
        <v>76</v>
      </c>
      <c r="AY222" s="184" t="s">
        <v>157</v>
      </c>
    </row>
    <row r="223" spans="2:65" s="11" customFormat="1" ht="22.5" customHeight="1">
      <c r="B223" s="185"/>
      <c r="C223" s="186"/>
      <c r="D223" s="186"/>
      <c r="E223" s="187" t="s">
        <v>22</v>
      </c>
      <c r="F223" s="285" t="s">
        <v>227</v>
      </c>
      <c r="G223" s="286"/>
      <c r="H223" s="286"/>
      <c r="I223" s="286"/>
      <c r="J223" s="186"/>
      <c r="K223" s="188">
        <v>28.963000000000001</v>
      </c>
      <c r="L223" s="186"/>
      <c r="M223" s="186"/>
      <c r="N223" s="186"/>
      <c r="O223" s="186"/>
      <c r="P223" s="186"/>
      <c r="Q223" s="186"/>
      <c r="R223" s="189"/>
      <c r="T223" s="190"/>
      <c r="U223" s="186"/>
      <c r="V223" s="186"/>
      <c r="W223" s="186"/>
      <c r="X223" s="186"/>
      <c r="Y223" s="186"/>
      <c r="Z223" s="186"/>
      <c r="AA223" s="191"/>
      <c r="AT223" s="192" t="s">
        <v>166</v>
      </c>
      <c r="AU223" s="192" t="s">
        <v>103</v>
      </c>
      <c r="AV223" s="11" t="s">
        <v>103</v>
      </c>
      <c r="AW223" s="11" t="s">
        <v>34</v>
      </c>
      <c r="AX223" s="11" t="s">
        <v>76</v>
      </c>
      <c r="AY223" s="192" t="s">
        <v>157</v>
      </c>
    </row>
    <row r="224" spans="2:65" s="12" customFormat="1" ht="22.5" customHeight="1">
      <c r="B224" s="193"/>
      <c r="C224" s="194"/>
      <c r="D224" s="194"/>
      <c r="E224" s="195" t="s">
        <v>22</v>
      </c>
      <c r="F224" s="287" t="s">
        <v>168</v>
      </c>
      <c r="G224" s="288"/>
      <c r="H224" s="288"/>
      <c r="I224" s="288"/>
      <c r="J224" s="194"/>
      <c r="K224" s="196">
        <v>28.963000000000001</v>
      </c>
      <c r="L224" s="194"/>
      <c r="M224" s="194"/>
      <c r="N224" s="194"/>
      <c r="O224" s="194"/>
      <c r="P224" s="194"/>
      <c r="Q224" s="194"/>
      <c r="R224" s="197"/>
      <c r="T224" s="198"/>
      <c r="U224" s="194"/>
      <c r="V224" s="194"/>
      <c r="W224" s="194"/>
      <c r="X224" s="194"/>
      <c r="Y224" s="194"/>
      <c r="Z224" s="194"/>
      <c r="AA224" s="199"/>
      <c r="AT224" s="200" t="s">
        <v>166</v>
      </c>
      <c r="AU224" s="200" t="s">
        <v>103</v>
      </c>
      <c r="AV224" s="12" t="s">
        <v>163</v>
      </c>
      <c r="AW224" s="12" t="s">
        <v>34</v>
      </c>
      <c r="AX224" s="12" t="s">
        <v>84</v>
      </c>
      <c r="AY224" s="200" t="s">
        <v>157</v>
      </c>
    </row>
    <row r="225" spans="2:65" s="1" customFormat="1" ht="31.5" customHeight="1">
      <c r="B225" s="37"/>
      <c r="C225" s="170" t="s">
        <v>286</v>
      </c>
      <c r="D225" s="170" t="s">
        <v>159</v>
      </c>
      <c r="E225" s="171" t="s">
        <v>287</v>
      </c>
      <c r="F225" s="279" t="s">
        <v>288</v>
      </c>
      <c r="G225" s="279"/>
      <c r="H225" s="279"/>
      <c r="I225" s="279"/>
      <c r="J225" s="172" t="s">
        <v>176</v>
      </c>
      <c r="K225" s="173">
        <v>13.68</v>
      </c>
      <c r="L225" s="280">
        <v>0</v>
      </c>
      <c r="M225" s="281"/>
      <c r="N225" s="282">
        <f>ROUND(L225*K225,2)</f>
        <v>0</v>
      </c>
      <c r="O225" s="282"/>
      <c r="P225" s="282"/>
      <c r="Q225" s="282"/>
      <c r="R225" s="39"/>
      <c r="T225" s="174" t="s">
        <v>22</v>
      </c>
      <c r="U225" s="46" t="s">
        <v>41</v>
      </c>
      <c r="V225" s="38"/>
      <c r="W225" s="175">
        <f>V225*K225</f>
        <v>0</v>
      </c>
      <c r="X225" s="175">
        <v>0</v>
      </c>
      <c r="Y225" s="175">
        <f>X225*K225</f>
        <v>0</v>
      </c>
      <c r="Z225" s="175">
        <v>4.5999999999999999E-2</v>
      </c>
      <c r="AA225" s="176">
        <f>Z225*K225</f>
        <v>0.62927999999999995</v>
      </c>
      <c r="AR225" s="20" t="s">
        <v>163</v>
      </c>
      <c r="AT225" s="20" t="s">
        <v>159</v>
      </c>
      <c r="AU225" s="20" t="s">
        <v>103</v>
      </c>
      <c r="AY225" s="20" t="s">
        <v>157</v>
      </c>
      <c r="BE225" s="112">
        <f>IF(U225="základní",N225,0)</f>
        <v>0</v>
      </c>
      <c r="BF225" s="112">
        <f>IF(U225="snížená",N225,0)</f>
        <v>0</v>
      </c>
      <c r="BG225" s="112">
        <f>IF(U225="zákl. přenesená",N225,0)</f>
        <v>0</v>
      </c>
      <c r="BH225" s="112">
        <f>IF(U225="sníž. přenesená",N225,0)</f>
        <v>0</v>
      </c>
      <c r="BI225" s="112">
        <f>IF(U225="nulová",N225,0)</f>
        <v>0</v>
      </c>
      <c r="BJ225" s="20" t="s">
        <v>84</v>
      </c>
      <c r="BK225" s="112">
        <f>ROUND(L225*K225,2)</f>
        <v>0</v>
      </c>
      <c r="BL225" s="20" t="s">
        <v>163</v>
      </c>
      <c r="BM225" s="20" t="s">
        <v>289</v>
      </c>
    </row>
    <row r="226" spans="2:65" s="10" customFormat="1" ht="22.5" customHeight="1">
      <c r="B226" s="177"/>
      <c r="C226" s="178"/>
      <c r="D226" s="178"/>
      <c r="E226" s="179" t="s">
        <v>22</v>
      </c>
      <c r="F226" s="283" t="s">
        <v>165</v>
      </c>
      <c r="G226" s="284"/>
      <c r="H226" s="284"/>
      <c r="I226" s="284"/>
      <c r="J226" s="178"/>
      <c r="K226" s="180" t="s">
        <v>22</v>
      </c>
      <c r="L226" s="178"/>
      <c r="M226" s="178"/>
      <c r="N226" s="178"/>
      <c r="O226" s="178"/>
      <c r="P226" s="178"/>
      <c r="Q226" s="178"/>
      <c r="R226" s="181"/>
      <c r="T226" s="182"/>
      <c r="U226" s="178"/>
      <c r="V226" s="178"/>
      <c r="W226" s="178"/>
      <c r="X226" s="178"/>
      <c r="Y226" s="178"/>
      <c r="Z226" s="178"/>
      <c r="AA226" s="183"/>
      <c r="AT226" s="184" t="s">
        <v>166</v>
      </c>
      <c r="AU226" s="184" t="s">
        <v>103</v>
      </c>
      <c r="AV226" s="10" t="s">
        <v>84</v>
      </c>
      <c r="AW226" s="10" t="s">
        <v>34</v>
      </c>
      <c r="AX226" s="10" t="s">
        <v>76</v>
      </c>
      <c r="AY226" s="184" t="s">
        <v>157</v>
      </c>
    </row>
    <row r="227" spans="2:65" s="11" customFormat="1" ht="22.5" customHeight="1">
      <c r="B227" s="185"/>
      <c r="C227" s="186"/>
      <c r="D227" s="186"/>
      <c r="E227" s="187" t="s">
        <v>22</v>
      </c>
      <c r="F227" s="285" t="s">
        <v>290</v>
      </c>
      <c r="G227" s="286"/>
      <c r="H227" s="286"/>
      <c r="I227" s="286"/>
      <c r="J227" s="186"/>
      <c r="K227" s="188">
        <v>13.68</v>
      </c>
      <c r="L227" s="186"/>
      <c r="M227" s="186"/>
      <c r="N227" s="186"/>
      <c r="O227" s="186"/>
      <c r="P227" s="186"/>
      <c r="Q227" s="186"/>
      <c r="R227" s="189"/>
      <c r="T227" s="190"/>
      <c r="U227" s="186"/>
      <c r="V227" s="186"/>
      <c r="W227" s="186"/>
      <c r="X227" s="186"/>
      <c r="Y227" s="186"/>
      <c r="Z227" s="186"/>
      <c r="AA227" s="191"/>
      <c r="AT227" s="192" t="s">
        <v>166</v>
      </c>
      <c r="AU227" s="192" t="s">
        <v>103</v>
      </c>
      <c r="AV227" s="11" t="s">
        <v>103</v>
      </c>
      <c r="AW227" s="11" t="s">
        <v>34</v>
      </c>
      <c r="AX227" s="11" t="s">
        <v>76</v>
      </c>
      <c r="AY227" s="192" t="s">
        <v>157</v>
      </c>
    </row>
    <row r="228" spans="2:65" s="12" customFormat="1" ht="22.5" customHeight="1">
      <c r="B228" s="193"/>
      <c r="C228" s="194"/>
      <c r="D228" s="194"/>
      <c r="E228" s="195" t="s">
        <v>22</v>
      </c>
      <c r="F228" s="287" t="s">
        <v>168</v>
      </c>
      <c r="G228" s="288"/>
      <c r="H228" s="288"/>
      <c r="I228" s="288"/>
      <c r="J228" s="194"/>
      <c r="K228" s="196">
        <v>13.68</v>
      </c>
      <c r="L228" s="194"/>
      <c r="M228" s="194"/>
      <c r="N228" s="194"/>
      <c r="O228" s="194"/>
      <c r="P228" s="194"/>
      <c r="Q228" s="194"/>
      <c r="R228" s="197"/>
      <c r="T228" s="198"/>
      <c r="U228" s="194"/>
      <c r="V228" s="194"/>
      <c r="W228" s="194"/>
      <c r="X228" s="194"/>
      <c r="Y228" s="194"/>
      <c r="Z228" s="194"/>
      <c r="AA228" s="199"/>
      <c r="AT228" s="200" t="s">
        <v>166</v>
      </c>
      <c r="AU228" s="200" t="s">
        <v>103</v>
      </c>
      <c r="AV228" s="12" t="s">
        <v>163</v>
      </c>
      <c r="AW228" s="12" t="s">
        <v>34</v>
      </c>
      <c r="AX228" s="12" t="s">
        <v>84</v>
      </c>
      <c r="AY228" s="200" t="s">
        <v>157</v>
      </c>
    </row>
    <row r="229" spans="2:65" s="1" customFormat="1" ht="31.5" customHeight="1">
      <c r="B229" s="37"/>
      <c r="C229" s="170" t="s">
        <v>291</v>
      </c>
      <c r="D229" s="170" t="s">
        <v>159</v>
      </c>
      <c r="E229" s="171" t="s">
        <v>292</v>
      </c>
      <c r="F229" s="279" t="s">
        <v>293</v>
      </c>
      <c r="G229" s="279"/>
      <c r="H229" s="279"/>
      <c r="I229" s="279"/>
      <c r="J229" s="172" t="s">
        <v>176</v>
      </c>
      <c r="K229" s="173">
        <v>6.15</v>
      </c>
      <c r="L229" s="280">
        <v>0</v>
      </c>
      <c r="M229" s="281"/>
      <c r="N229" s="282">
        <f>ROUND(L229*K229,2)</f>
        <v>0</v>
      </c>
      <c r="O229" s="282"/>
      <c r="P229" s="282"/>
      <c r="Q229" s="282"/>
      <c r="R229" s="39"/>
      <c r="T229" s="174" t="s">
        <v>22</v>
      </c>
      <c r="U229" s="46" t="s">
        <v>41</v>
      </c>
      <c r="V229" s="38"/>
      <c r="W229" s="175">
        <f>V229*K229</f>
        <v>0</v>
      </c>
      <c r="X229" s="175">
        <v>0</v>
      </c>
      <c r="Y229" s="175">
        <f>X229*K229</f>
        <v>0</v>
      </c>
      <c r="Z229" s="175">
        <v>6.8000000000000005E-2</v>
      </c>
      <c r="AA229" s="176">
        <f>Z229*K229</f>
        <v>0.41820000000000007</v>
      </c>
      <c r="AR229" s="20" t="s">
        <v>163</v>
      </c>
      <c r="AT229" s="20" t="s">
        <v>159</v>
      </c>
      <c r="AU229" s="20" t="s">
        <v>103</v>
      </c>
      <c r="AY229" s="20" t="s">
        <v>157</v>
      </c>
      <c r="BE229" s="112">
        <f>IF(U229="základní",N229,0)</f>
        <v>0</v>
      </c>
      <c r="BF229" s="112">
        <f>IF(U229="snížená",N229,0)</f>
        <v>0</v>
      </c>
      <c r="BG229" s="112">
        <f>IF(U229="zákl. přenesená",N229,0)</f>
        <v>0</v>
      </c>
      <c r="BH229" s="112">
        <f>IF(U229="sníž. přenesená",N229,0)</f>
        <v>0</v>
      </c>
      <c r="BI229" s="112">
        <f>IF(U229="nulová",N229,0)</f>
        <v>0</v>
      </c>
      <c r="BJ229" s="20" t="s">
        <v>84</v>
      </c>
      <c r="BK229" s="112">
        <f>ROUND(L229*K229,2)</f>
        <v>0</v>
      </c>
      <c r="BL229" s="20" t="s">
        <v>163</v>
      </c>
      <c r="BM229" s="20" t="s">
        <v>294</v>
      </c>
    </row>
    <row r="230" spans="2:65" s="10" customFormat="1" ht="22.5" customHeight="1">
      <c r="B230" s="177"/>
      <c r="C230" s="178"/>
      <c r="D230" s="178"/>
      <c r="E230" s="179" t="s">
        <v>22</v>
      </c>
      <c r="F230" s="283" t="s">
        <v>295</v>
      </c>
      <c r="G230" s="284"/>
      <c r="H230" s="284"/>
      <c r="I230" s="284"/>
      <c r="J230" s="178"/>
      <c r="K230" s="180" t="s">
        <v>22</v>
      </c>
      <c r="L230" s="178"/>
      <c r="M230" s="178"/>
      <c r="N230" s="178"/>
      <c r="O230" s="178"/>
      <c r="P230" s="178"/>
      <c r="Q230" s="178"/>
      <c r="R230" s="181"/>
      <c r="T230" s="182"/>
      <c r="U230" s="178"/>
      <c r="V230" s="178"/>
      <c r="W230" s="178"/>
      <c r="X230" s="178"/>
      <c r="Y230" s="178"/>
      <c r="Z230" s="178"/>
      <c r="AA230" s="183"/>
      <c r="AT230" s="184" t="s">
        <v>166</v>
      </c>
      <c r="AU230" s="184" t="s">
        <v>103</v>
      </c>
      <c r="AV230" s="10" t="s">
        <v>84</v>
      </c>
      <c r="AW230" s="10" t="s">
        <v>34</v>
      </c>
      <c r="AX230" s="10" t="s">
        <v>76</v>
      </c>
      <c r="AY230" s="184" t="s">
        <v>157</v>
      </c>
    </row>
    <row r="231" spans="2:65" s="11" customFormat="1" ht="22.5" customHeight="1">
      <c r="B231" s="185"/>
      <c r="C231" s="186"/>
      <c r="D231" s="186"/>
      <c r="E231" s="187" t="s">
        <v>22</v>
      </c>
      <c r="F231" s="285" t="s">
        <v>296</v>
      </c>
      <c r="G231" s="286"/>
      <c r="H231" s="286"/>
      <c r="I231" s="286"/>
      <c r="J231" s="186"/>
      <c r="K231" s="188">
        <v>6.15</v>
      </c>
      <c r="L231" s="186"/>
      <c r="M231" s="186"/>
      <c r="N231" s="186"/>
      <c r="O231" s="186"/>
      <c r="P231" s="186"/>
      <c r="Q231" s="186"/>
      <c r="R231" s="189"/>
      <c r="T231" s="190"/>
      <c r="U231" s="186"/>
      <c r="V231" s="186"/>
      <c r="W231" s="186"/>
      <c r="X231" s="186"/>
      <c r="Y231" s="186"/>
      <c r="Z231" s="186"/>
      <c r="AA231" s="191"/>
      <c r="AT231" s="192" t="s">
        <v>166</v>
      </c>
      <c r="AU231" s="192" t="s">
        <v>103</v>
      </c>
      <c r="AV231" s="11" t="s">
        <v>103</v>
      </c>
      <c r="AW231" s="11" t="s">
        <v>34</v>
      </c>
      <c r="AX231" s="11" t="s">
        <v>76</v>
      </c>
      <c r="AY231" s="192" t="s">
        <v>157</v>
      </c>
    </row>
    <row r="232" spans="2:65" s="12" customFormat="1" ht="22.5" customHeight="1">
      <c r="B232" s="193"/>
      <c r="C232" s="194"/>
      <c r="D232" s="194"/>
      <c r="E232" s="195" t="s">
        <v>22</v>
      </c>
      <c r="F232" s="287" t="s">
        <v>168</v>
      </c>
      <c r="G232" s="288"/>
      <c r="H232" s="288"/>
      <c r="I232" s="288"/>
      <c r="J232" s="194"/>
      <c r="K232" s="196">
        <v>6.15</v>
      </c>
      <c r="L232" s="194"/>
      <c r="M232" s="194"/>
      <c r="N232" s="194"/>
      <c r="O232" s="194"/>
      <c r="P232" s="194"/>
      <c r="Q232" s="194"/>
      <c r="R232" s="197"/>
      <c r="T232" s="198"/>
      <c r="U232" s="194"/>
      <c r="V232" s="194"/>
      <c r="W232" s="194"/>
      <c r="X232" s="194"/>
      <c r="Y232" s="194"/>
      <c r="Z232" s="194"/>
      <c r="AA232" s="199"/>
      <c r="AT232" s="200" t="s">
        <v>166</v>
      </c>
      <c r="AU232" s="200" t="s">
        <v>103</v>
      </c>
      <c r="AV232" s="12" t="s">
        <v>163</v>
      </c>
      <c r="AW232" s="12" t="s">
        <v>34</v>
      </c>
      <c r="AX232" s="12" t="s">
        <v>84</v>
      </c>
      <c r="AY232" s="200" t="s">
        <v>157</v>
      </c>
    </row>
    <row r="233" spans="2:65" s="9" customFormat="1" ht="29.85" customHeight="1">
      <c r="B233" s="159"/>
      <c r="C233" s="160"/>
      <c r="D233" s="169" t="s">
        <v>117</v>
      </c>
      <c r="E233" s="169"/>
      <c r="F233" s="169"/>
      <c r="G233" s="169"/>
      <c r="H233" s="169"/>
      <c r="I233" s="169"/>
      <c r="J233" s="169"/>
      <c r="K233" s="169"/>
      <c r="L233" s="169"/>
      <c r="M233" s="169"/>
      <c r="N233" s="302">
        <f>BK233</f>
        <v>0</v>
      </c>
      <c r="O233" s="303"/>
      <c r="P233" s="303"/>
      <c r="Q233" s="303"/>
      <c r="R233" s="162"/>
      <c r="T233" s="163"/>
      <c r="U233" s="160"/>
      <c r="V233" s="160"/>
      <c r="W233" s="164">
        <f>SUM(W234:W250)</f>
        <v>0</v>
      </c>
      <c r="X233" s="160"/>
      <c r="Y233" s="164">
        <f>SUM(Y234:Y250)</f>
        <v>0</v>
      </c>
      <c r="Z233" s="160"/>
      <c r="AA233" s="165">
        <f>SUM(AA234:AA250)</f>
        <v>0</v>
      </c>
      <c r="AR233" s="166" t="s">
        <v>84</v>
      </c>
      <c r="AT233" s="167" t="s">
        <v>75</v>
      </c>
      <c r="AU233" s="167" t="s">
        <v>84</v>
      </c>
      <c r="AY233" s="166" t="s">
        <v>157</v>
      </c>
      <c r="BK233" s="168">
        <f>SUM(BK234:BK250)</f>
        <v>0</v>
      </c>
    </row>
    <row r="234" spans="2:65" s="1" customFormat="1" ht="44.25" customHeight="1">
      <c r="B234" s="37"/>
      <c r="C234" s="170" t="s">
        <v>297</v>
      </c>
      <c r="D234" s="170" t="s">
        <v>159</v>
      </c>
      <c r="E234" s="171" t="s">
        <v>298</v>
      </c>
      <c r="F234" s="279" t="s">
        <v>299</v>
      </c>
      <c r="G234" s="279"/>
      <c r="H234" s="279"/>
      <c r="I234" s="279"/>
      <c r="J234" s="172" t="s">
        <v>300</v>
      </c>
      <c r="K234" s="173">
        <v>11.935</v>
      </c>
      <c r="L234" s="280">
        <v>0</v>
      </c>
      <c r="M234" s="281"/>
      <c r="N234" s="282">
        <f>ROUND(L234*K234,2)</f>
        <v>0</v>
      </c>
      <c r="O234" s="282"/>
      <c r="P234" s="282"/>
      <c r="Q234" s="282"/>
      <c r="R234" s="39"/>
      <c r="T234" s="174" t="s">
        <v>22</v>
      </c>
      <c r="U234" s="46" t="s">
        <v>41</v>
      </c>
      <c r="V234" s="38"/>
      <c r="W234" s="175">
        <f>V234*K234</f>
        <v>0</v>
      </c>
      <c r="X234" s="175">
        <v>0</v>
      </c>
      <c r="Y234" s="175">
        <f>X234*K234</f>
        <v>0</v>
      </c>
      <c r="Z234" s="175">
        <v>0</v>
      </c>
      <c r="AA234" s="176">
        <f>Z234*K234</f>
        <v>0</v>
      </c>
      <c r="AR234" s="20" t="s">
        <v>163</v>
      </c>
      <c r="AT234" s="20" t="s">
        <v>159</v>
      </c>
      <c r="AU234" s="20" t="s">
        <v>103</v>
      </c>
      <c r="AY234" s="20" t="s">
        <v>157</v>
      </c>
      <c r="BE234" s="112">
        <f>IF(U234="základní",N234,0)</f>
        <v>0</v>
      </c>
      <c r="BF234" s="112">
        <f>IF(U234="snížená",N234,0)</f>
        <v>0</v>
      </c>
      <c r="BG234" s="112">
        <f>IF(U234="zákl. přenesená",N234,0)</f>
        <v>0</v>
      </c>
      <c r="BH234" s="112">
        <f>IF(U234="sníž. přenesená",N234,0)</f>
        <v>0</v>
      </c>
      <c r="BI234" s="112">
        <f>IF(U234="nulová",N234,0)</f>
        <v>0</v>
      </c>
      <c r="BJ234" s="20" t="s">
        <v>84</v>
      </c>
      <c r="BK234" s="112">
        <f>ROUND(L234*K234,2)</f>
        <v>0</v>
      </c>
      <c r="BL234" s="20" t="s">
        <v>163</v>
      </c>
      <c r="BM234" s="20" t="s">
        <v>301</v>
      </c>
    </row>
    <row r="235" spans="2:65" s="11" customFormat="1" ht="22.5" customHeight="1">
      <c r="B235" s="185"/>
      <c r="C235" s="186"/>
      <c r="D235" s="186"/>
      <c r="E235" s="187" t="s">
        <v>22</v>
      </c>
      <c r="F235" s="291" t="s">
        <v>302</v>
      </c>
      <c r="G235" s="292"/>
      <c r="H235" s="292"/>
      <c r="I235" s="292"/>
      <c r="J235" s="186"/>
      <c r="K235" s="188">
        <v>11.935</v>
      </c>
      <c r="L235" s="186"/>
      <c r="M235" s="186"/>
      <c r="N235" s="186"/>
      <c r="O235" s="186"/>
      <c r="P235" s="186"/>
      <c r="Q235" s="186"/>
      <c r="R235" s="189"/>
      <c r="T235" s="190"/>
      <c r="U235" s="186"/>
      <c r="V235" s="186"/>
      <c r="W235" s="186"/>
      <c r="X235" s="186"/>
      <c r="Y235" s="186"/>
      <c r="Z235" s="186"/>
      <c r="AA235" s="191"/>
      <c r="AT235" s="192" t="s">
        <v>166</v>
      </c>
      <c r="AU235" s="192" t="s">
        <v>103</v>
      </c>
      <c r="AV235" s="11" t="s">
        <v>103</v>
      </c>
      <c r="AW235" s="11" t="s">
        <v>34</v>
      </c>
      <c r="AX235" s="11" t="s">
        <v>76</v>
      </c>
      <c r="AY235" s="192" t="s">
        <v>157</v>
      </c>
    </row>
    <row r="236" spans="2:65" s="12" customFormat="1" ht="22.5" customHeight="1">
      <c r="B236" s="193"/>
      <c r="C236" s="194"/>
      <c r="D236" s="194"/>
      <c r="E236" s="195" t="s">
        <v>22</v>
      </c>
      <c r="F236" s="287" t="s">
        <v>168</v>
      </c>
      <c r="G236" s="288"/>
      <c r="H236" s="288"/>
      <c r="I236" s="288"/>
      <c r="J236" s="194"/>
      <c r="K236" s="196">
        <v>11.935</v>
      </c>
      <c r="L236" s="194"/>
      <c r="M236" s="194"/>
      <c r="N236" s="194"/>
      <c r="O236" s="194"/>
      <c r="P236" s="194"/>
      <c r="Q236" s="194"/>
      <c r="R236" s="197"/>
      <c r="T236" s="198"/>
      <c r="U236" s="194"/>
      <c r="V236" s="194"/>
      <c r="W236" s="194"/>
      <c r="X236" s="194"/>
      <c r="Y236" s="194"/>
      <c r="Z236" s="194"/>
      <c r="AA236" s="199"/>
      <c r="AT236" s="200" t="s">
        <v>166</v>
      </c>
      <c r="AU236" s="200" t="s">
        <v>103</v>
      </c>
      <c r="AV236" s="12" t="s">
        <v>163</v>
      </c>
      <c r="AW236" s="12" t="s">
        <v>34</v>
      </c>
      <c r="AX236" s="12" t="s">
        <v>84</v>
      </c>
      <c r="AY236" s="200" t="s">
        <v>157</v>
      </c>
    </row>
    <row r="237" spans="2:65" s="1" customFormat="1" ht="31.5" customHeight="1">
      <c r="B237" s="37"/>
      <c r="C237" s="170" t="s">
        <v>303</v>
      </c>
      <c r="D237" s="170" t="s">
        <v>159</v>
      </c>
      <c r="E237" s="171" t="s">
        <v>304</v>
      </c>
      <c r="F237" s="279" t="s">
        <v>305</v>
      </c>
      <c r="G237" s="279"/>
      <c r="H237" s="279"/>
      <c r="I237" s="279"/>
      <c r="J237" s="172" t="s">
        <v>300</v>
      </c>
      <c r="K237" s="173">
        <v>11.935</v>
      </c>
      <c r="L237" s="280">
        <v>0</v>
      </c>
      <c r="M237" s="281"/>
      <c r="N237" s="282">
        <f>ROUND(L237*K237,2)</f>
        <v>0</v>
      </c>
      <c r="O237" s="282"/>
      <c r="P237" s="282"/>
      <c r="Q237" s="282"/>
      <c r="R237" s="39"/>
      <c r="T237" s="174" t="s">
        <v>22</v>
      </c>
      <c r="U237" s="46" t="s">
        <v>41</v>
      </c>
      <c r="V237" s="38"/>
      <c r="W237" s="175">
        <f>V237*K237</f>
        <v>0</v>
      </c>
      <c r="X237" s="175">
        <v>0</v>
      </c>
      <c r="Y237" s="175">
        <f>X237*K237</f>
        <v>0</v>
      </c>
      <c r="Z237" s="175">
        <v>0</v>
      </c>
      <c r="AA237" s="176">
        <f>Z237*K237</f>
        <v>0</v>
      </c>
      <c r="AR237" s="20" t="s">
        <v>163</v>
      </c>
      <c r="AT237" s="20" t="s">
        <v>159</v>
      </c>
      <c r="AU237" s="20" t="s">
        <v>103</v>
      </c>
      <c r="AY237" s="20" t="s">
        <v>157</v>
      </c>
      <c r="BE237" s="112">
        <f>IF(U237="základní",N237,0)</f>
        <v>0</v>
      </c>
      <c r="BF237" s="112">
        <f>IF(U237="snížená",N237,0)</f>
        <v>0</v>
      </c>
      <c r="BG237" s="112">
        <f>IF(U237="zákl. přenesená",N237,0)</f>
        <v>0</v>
      </c>
      <c r="BH237" s="112">
        <f>IF(U237="sníž. přenesená",N237,0)</f>
        <v>0</v>
      </c>
      <c r="BI237" s="112">
        <f>IF(U237="nulová",N237,0)</f>
        <v>0</v>
      </c>
      <c r="BJ237" s="20" t="s">
        <v>84</v>
      </c>
      <c r="BK237" s="112">
        <f>ROUND(L237*K237,2)</f>
        <v>0</v>
      </c>
      <c r="BL237" s="20" t="s">
        <v>163</v>
      </c>
      <c r="BM237" s="20" t="s">
        <v>306</v>
      </c>
    </row>
    <row r="238" spans="2:65" s="11" customFormat="1" ht="22.5" customHeight="1">
      <c r="B238" s="185"/>
      <c r="C238" s="186"/>
      <c r="D238" s="186"/>
      <c r="E238" s="187" t="s">
        <v>22</v>
      </c>
      <c r="F238" s="291" t="s">
        <v>302</v>
      </c>
      <c r="G238" s="292"/>
      <c r="H238" s="292"/>
      <c r="I238" s="292"/>
      <c r="J238" s="186"/>
      <c r="K238" s="188">
        <v>11.935</v>
      </c>
      <c r="L238" s="186"/>
      <c r="M238" s="186"/>
      <c r="N238" s="186"/>
      <c r="O238" s="186"/>
      <c r="P238" s="186"/>
      <c r="Q238" s="186"/>
      <c r="R238" s="189"/>
      <c r="T238" s="190"/>
      <c r="U238" s="186"/>
      <c r="V238" s="186"/>
      <c r="W238" s="186"/>
      <c r="X238" s="186"/>
      <c r="Y238" s="186"/>
      <c r="Z238" s="186"/>
      <c r="AA238" s="191"/>
      <c r="AT238" s="192" t="s">
        <v>166</v>
      </c>
      <c r="AU238" s="192" t="s">
        <v>103</v>
      </c>
      <c r="AV238" s="11" t="s">
        <v>103</v>
      </c>
      <c r="AW238" s="11" t="s">
        <v>34</v>
      </c>
      <c r="AX238" s="11" t="s">
        <v>76</v>
      </c>
      <c r="AY238" s="192" t="s">
        <v>157</v>
      </c>
    </row>
    <row r="239" spans="2:65" s="12" customFormat="1" ht="22.5" customHeight="1">
      <c r="B239" s="193"/>
      <c r="C239" s="194"/>
      <c r="D239" s="194"/>
      <c r="E239" s="195" t="s">
        <v>22</v>
      </c>
      <c r="F239" s="287" t="s">
        <v>168</v>
      </c>
      <c r="G239" s="288"/>
      <c r="H239" s="288"/>
      <c r="I239" s="288"/>
      <c r="J239" s="194"/>
      <c r="K239" s="196">
        <v>11.935</v>
      </c>
      <c r="L239" s="194"/>
      <c r="M239" s="194"/>
      <c r="N239" s="194"/>
      <c r="O239" s="194"/>
      <c r="P239" s="194"/>
      <c r="Q239" s="194"/>
      <c r="R239" s="197"/>
      <c r="T239" s="198"/>
      <c r="U239" s="194"/>
      <c r="V239" s="194"/>
      <c r="W239" s="194"/>
      <c r="X239" s="194"/>
      <c r="Y239" s="194"/>
      <c r="Z239" s="194"/>
      <c r="AA239" s="199"/>
      <c r="AT239" s="200" t="s">
        <v>166</v>
      </c>
      <c r="AU239" s="200" t="s">
        <v>103</v>
      </c>
      <c r="AV239" s="12" t="s">
        <v>163</v>
      </c>
      <c r="AW239" s="12" t="s">
        <v>34</v>
      </c>
      <c r="AX239" s="12" t="s">
        <v>84</v>
      </c>
      <c r="AY239" s="200" t="s">
        <v>157</v>
      </c>
    </row>
    <row r="240" spans="2:65" s="1" customFormat="1" ht="31.5" customHeight="1">
      <c r="B240" s="37"/>
      <c r="C240" s="170" t="s">
        <v>307</v>
      </c>
      <c r="D240" s="170" t="s">
        <v>159</v>
      </c>
      <c r="E240" s="171" t="s">
        <v>308</v>
      </c>
      <c r="F240" s="279" t="s">
        <v>309</v>
      </c>
      <c r="G240" s="279"/>
      <c r="H240" s="279"/>
      <c r="I240" s="279"/>
      <c r="J240" s="172" t="s">
        <v>300</v>
      </c>
      <c r="K240" s="173">
        <v>107.41500000000001</v>
      </c>
      <c r="L240" s="280">
        <v>0</v>
      </c>
      <c r="M240" s="281"/>
      <c r="N240" s="282">
        <f>ROUND(L240*K240,2)</f>
        <v>0</v>
      </c>
      <c r="O240" s="282"/>
      <c r="P240" s="282"/>
      <c r="Q240" s="282"/>
      <c r="R240" s="39"/>
      <c r="T240" s="174" t="s">
        <v>22</v>
      </c>
      <c r="U240" s="46" t="s">
        <v>41</v>
      </c>
      <c r="V240" s="38"/>
      <c r="W240" s="175">
        <f>V240*K240</f>
        <v>0</v>
      </c>
      <c r="X240" s="175">
        <v>0</v>
      </c>
      <c r="Y240" s="175">
        <f>X240*K240</f>
        <v>0</v>
      </c>
      <c r="Z240" s="175">
        <v>0</v>
      </c>
      <c r="AA240" s="176">
        <f>Z240*K240</f>
        <v>0</v>
      </c>
      <c r="AR240" s="20" t="s">
        <v>163</v>
      </c>
      <c r="AT240" s="20" t="s">
        <v>159</v>
      </c>
      <c r="AU240" s="20" t="s">
        <v>103</v>
      </c>
      <c r="AY240" s="20" t="s">
        <v>157</v>
      </c>
      <c r="BE240" s="112">
        <f>IF(U240="základní",N240,0)</f>
        <v>0</v>
      </c>
      <c r="BF240" s="112">
        <f>IF(U240="snížená",N240,0)</f>
        <v>0</v>
      </c>
      <c r="BG240" s="112">
        <f>IF(U240="zákl. přenesená",N240,0)</f>
        <v>0</v>
      </c>
      <c r="BH240" s="112">
        <f>IF(U240="sníž. přenesená",N240,0)</f>
        <v>0</v>
      </c>
      <c r="BI240" s="112">
        <f>IF(U240="nulová",N240,0)</f>
        <v>0</v>
      </c>
      <c r="BJ240" s="20" t="s">
        <v>84</v>
      </c>
      <c r="BK240" s="112">
        <f>ROUND(L240*K240,2)</f>
        <v>0</v>
      </c>
      <c r="BL240" s="20" t="s">
        <v>163</v>
      </c>
      <c r="BM240" s="20" t="s">
        <v>310</v>
      </c>
    </row>
    <row r="241" spans="2:65" s="11" customFormat="1" ht="22.5" customHeight="1">
      <c r="B241" s="185"/>
      <c r="C241" s="186"/>
      <c r="D241" s="186"/>
      <c r="E241" s="187" t="s">
        <v>22</v>
      </c>
      <c r="F241" s="291" t="s">
        <v>311</v>
      </c>
      <c r="G241" s="292"/>
      <c r="H241" s="292"/>
      <c r="I241" s="292"/>
      <c r="J241" s="186"/>
      <c r="K241" s="188">
        <v>107.41500000000001</v>
      </c>
      <c r="L241" s="186"/>
      <c r="M241" s="186"/>
      <c r="N241" s="186"/>
      <c r="O241" s="186"/>
      <c r="P241" s="186"/>
      <c r="Q241" s="186"/>
      <c r="R241" s="189"/>
      <c r="T241" s="190"/>
      <c r="U241" s="186"/>
      <c r="V241" s="186"/>
      <c r="W241" s="186"/>
      <c r="X241" s="186"/>
      <c r="Y241" s="186"/>
      <c r="Z241" s="186"/>
      <c r="AA241" s="191"/>
      <c r="AT241" s="192" t="s">
        <v>166</v>
      </c>
      <c r="AU241" s="192" t="s">
        <v>103</v>
      </c>
      <c r="AV241" s="11" t="s">
        <v>103</v>
      </c>
      <c r="AW241" s="11" t="s">
        <v>34</v>
      </c>
      <c r="AX241" s="11" t="s">
        <v>76</v>
      </c>
      <c r="AY241" s="192" t="s">
        <v>157</v>
      </c>
    </row>
    <row r="242" spans="2:65" s="12" customFormat="1" ht="22.5" customHeight="1">
      <c r="B242" s="193"/>
      <c r="C242" s="194"/>
      <c r="D242" s="194"/>
      <c r="E242" s="195" t="s">
        <v>22</v>
      </c>
      <c r="F242" s="287" t="s">
        <v>168</v>
      </c>
      <c r="G242" s="288"/>
      <c r="H242" s="288"/>
      <c r="I242" s="288"/>
      <c r="J242" s="194"/>
      <c r="K242" s="196">
        <v>107.41500000000001</v>
      </c>
      <c r="L242" s="194"/>
      <c r="M242" s="194"/>
      <c r="N242" s="194"/>
      <c r="O242" s="194"/>
      <c r="P242" s="194"/>
      <c r="Q242" s="194"/>
      <c r="R242" s="197"/>
      <c r="T242" s="198"/>
      <c r="U242" s="194"/>
      <c r="V242" s="194"/>
      <c r="W242" s="194"/>
      <c r="X242" s="194"/>
      <c r="Y242" s="194"/>
      <c r="Z242" s="194"/>
      <c r="AA242" s="199"/>
      <c r="AT242" s="200" t="s">
        <v>166</v>
      </c>
      <c r="AU242" s="200" t="s">
        <v>103</v>
      </c>
      <c r="AV242" s="12" t="s">
        <v>163</v>
      </c>
      <c r="AW242" s="12" t="s">
        <v>34</v>
      </c>
      <c r="AX242" s="12" t="s">
        <v>84</v>
      </c>
      <c r="AY242" s="200" t="s">
        <v>157</v>
      </c>
    </row>
    <row r="243" spans="2:65" s="1" customFormat="1" ht="31.5" customHeight="1">
      <c r="B243" s="37"/>
      <c r="C243" s="170" t="s">
        <v>312</v>
      </c>
      <c r="D243" s="170" t="s">
        <v>159</v>
      </c>
      <c r="E243" s="171" t="s">
        <v>313</v>
      </c>
      <c r="F243" s="279" t="s">
        <v>314</v>
      </c>
      <c r="G243" s="279"/>
      <c r="H243" s="279"/>
      <c r="I243" s="279"/>
      <c r="J243" s="172" t="s">
        <v>300</v>
      </c>
      <c r="K243" s="173">
        <v>7.04</v>
      </c>
      <c r="L243" s="280">
        <v>0</v>
      </c>
      <c r="M243" s="281"/>
      <c r="N243" s="282">
        <f>ROUND(L243*K243,2)</f>
        <v>0</v>
      </c>
      <c r="O243" s="282"/>
      <c r="P243" s="282"/>
      <c r="Q243" s="282"/>
      <c r="R243" s="39"/>
      <c r="T243" s="174" t="s">
        <v>22</v>
      </c>
      <c r="U243" s="46" t="s">
        <v>41</v>
      </c>
      <c r="V243" s="38"/>
      <c r="W243" s="175">
        <f>V243*K243</f>
        <v>0</v>
      </c>
      <c r="X243" s="175">
        <v>0</v>
      </c>
      <c r="Y243" s="175">
        <f>X243*K243</f>
        <v>0</v>
      </c>
      <c r="Z243" s="175">
        <v>0</v>
      </c>
      <c r="AA243" s="176">
        <f>Z243*K243</f>
        <v>0</v>
      </c>
      <c r="AR243" s="20" t="s">
        <v>163</v>
      </c>
      <c r="AT243" s="20" t="s">
        <v>159</v>
      </c>
      <c r="AU243" s="20" t="s">
        <v>103</v>
      </c>
      <c r="AY243" s="20" t="s">
        <v>157</v>
      </c>
      <c r="BE243" s="112">
        <f>IF(U243="základní",N243,0)</f>
        <v>0</v>
      </c>
      <c r="BF243" s="112">
        <f>IF(U243="snížená",N243,0)</f>
        <v>0</v>
      </c>
      <c r="BG243" s="112">
        <f>IF(U243="zákl. přenesená",N243,0)</f>
        <v>0</v>
      </c>
      <c r="BH243" s="112">
        <f>IF(U243="sníž. přenesená",N243,0)</f>
        <v>0</v>
      </c>
      <c r="BI243" s="112">
        <f>IF(U243="nulová",N243,0)</f>
        <v>0</v>
      </c>
      <c r="BJ243" s="20" t="s">
        <v>84</v>
      </c>
      <c r="BK243" s="112">
        <f>ROUND(L243*K243,2)</f>
        <v>0</v>
      </c>
      <c r="BL243" s="20" t="s">
        <v>163</v>
      </c>
      <c r="BM243" s="20" t="s">
        <v>315</v>
      </c>
    </row>
    <row r="244" spans="2:65" s="1" customFormat="1" ht="31.5" customHeight="1">
      <c r="B244" s="37"/>
      <c r="C244" s="170" t="s">
        <v>316</v>
      </c>
      <c r="D244" s="170" t="s">
        <v>159</v>
      </c>
      <c r="E244" s="171" t="s">
        <v>317</v>
      </c>
      <c r="F244" s="279" t="s">
        <v>318</v>
      </c>
      <c r="G244" s="279"/>
      <c r="H244" s="279"/>
      <c r="I244" s="279"/>
      <c r="J244" s="172" t="s">
        <v>300</v>
      </c>
      <c r="K244" s="173">
        <v>3.923</v>
      </c>
      <c r="L244" s="280">
        <v>0</v>
      </c>
      <c r="M244" s="281"/>
      <c r="N244" s="282">
        <f>ROUND(L244*K244,2)</f>
        <v>0</v>
      </c>
      <c r="O244" s="282"/>
      <c r="P244" s="282"/>
      <c r="Q244" s="282"/>
      <c r="R244" s="39"/>
      <c r="T244" s="174" t="s">
        <v>22</v>
      </c>
      <c r="U244" s="46" t="s">
        <v>41</v>
      </c>
      <c r="V244" s="38"/>
      <c r="W244" s="175">
        <f>V244*K244</f>
        <v>0</v>
      </c>
      <c r="X244" s="175">
        <v>0</v>
      </c>
      <c r="Y244" s="175">
        <f>X244*K244</f>
        <v>0</v>
      </c>
      <c r="Z244" s="175">
        <v>0</v>
      </c>
      <c r="AA244" s="176">
        <f>Z244*K244</f>
        <v>0</v>
      </c>
      <c r="AR244" s="20" t="s">
        <v>163</v>
      </c>
      <c r="AT244" s="20" t="s">
        <v>159</v>
      </c>
      <c r="AU244" s="20" t="s">
        <v>103</v>
      </c>
      <c r="AY244" s="20" t="s">
        <v>157</v>
      </c>
      <c r="BE244" s="112">
        <f>IF(U244="základní",N244,0)</f>
        <v>0</v>
      </c>
      <c r="BF244" s="112">
        <f>IF(U244="snížená",N244,0)</f>
        <v>0</v>
      </c>
      <c r="BG244" s="112">
        <f>IF(U244="zákl. přenesená",N244,0)</f>
        <v>0</v>
      </c>
      <c r="BH244" s="112">
        <f>IF(U244="sníž. přenesená",N244,0)</f>
        <v>0</v>
      </c>
      <c r="BI244" s="112">
        <f>IF(U244="nulová",N244,0)</f>
        <v>0</v>
      </c>
      <c r="BJ244" s="20" t="s">
        <v>84</v>
      </c>
      <c r="BK244" s="112">
        <f>ROUND(L244*K244,2)</f>
        <v>0</v>
      </c>
      <c r="BL244" s="20" t="s">
        <v>163</v>
      </c>
      <c r="BM244" s="20" t="s">
        <v>319</v>
      </c>
    </row>
    <row r="245" spans="2:65" s="1" customFormat="1" ht="31.5" customHeight="1">
      <c r="B245" s="37"/>
      <c r="C245" s="170" t="s">
        <v>320</v>
      </c>
      <c r="D245" s="170" t="s">
        <v>159</v>
      </c>
      <c r="E245" s="171" t="s">
        <v>321</v>
      </c>
      <c r="F245" s="279" t="s">
        <v>322</v>
      </c>
      <c r="G245" s="279"/>
      <c r="H245" s="279"/>
      <c r="I245" s="279"/>
      <c r="J245" s="172" t="s">
        <v>300</v>
      </c>
      <c r="K245" s="173">
        <v>0.67100000000000004</v>
      </c>
      <c r="L245" s="280">
        <v>0</v>
      </c>
      <c r="M245" s="281"/>
      <c r="N245" s="282">
        <f>ROUND(L245*K245,2)</f>
        <v>0</v>
      </c>
      <c r="O245" s="282"/>
      <c r="P245" s="282"/>
      <c r="Q245" s="282"/>
      <c r="R245" s="39"/>
      <c r="T245" s="174" t="s">
        <v>22</v>
      </c>
      <c r="U245" s="46" t="s">
        <v>41</v>
      </c>
      <c r="V245" s="38"/>
      <c r="W245" s="175">
        <f>V245*K245</f>
        <v>0</v>
      </c>
      <c r="X245" s="175">
        <v>0</v>
      </c>
      <c r="Y245" s="175">
        <f>X245*K245</f>
        <v>0</v>
      </c>
      <c r="Z245" s="175">
        <v>0</v>
      </c>
      <c r="AA245" s="176">
        <f>Z245*K245</f>
        <v>0</v>
      </c>
      <c r="AR245" s="20" t="s">
        <v>163</v>
      </c>
      <c r="AT245" s="20" t="s">
        <v>159</v>
      </c>
      <c r="AU245" s="20" t="s">
        <v>103</v>
      </c>
      <c r="AY245" s="20" t="s">
        <v>157</v>
      </c>
      <c r="BE245" s="112">
        <f>IF(U245="základní",N245,0)</f>
        <v>0</v>
      </c>
      <c r="BF245" s="112">
        <f>IF(U245="snížená",N245,0)</f>
        <v>0</v>
      </c>
      <c r="BG245" s="112">
        <f>IF(U245="zákl. přenesená",N245,0)</f>
        <v>0</v>
      </c>
      <c r="BH245" s="112">
        <f>IF(U245="sníž. přenesená",N245,0)</f>
        <v>0</v>
      </c>
      <c r="BI245" s="112">
        <f>IF(U245="nulová",N245,0)</f>
        <v>0</v>
      </c>
      <c r="BJ245" s="20" t="s">
        <v>84</v>
      </c>
      <c r="BK245" s="112">
        <f>ROUND(L245*K245,2)</f>
        <v>0</v>
      </c>
      <c r="BL245" s="20" t="s">
        <v>163</v>
      </c>
      <c r="BM245" s="20" t="s">
        <v>323</v>
      </c>
    </row>
    <row r="246" spans="2:65" s="1" customFormat="1" ht="31.5" customHeight="1">
      <c r="B246" s="37"/>
      <c r="C246" s="170" t="s">
        <v>324</v>
      </c>
      <c r="D246" s="170" t="s">
        <v>159</v>
      </c>
      <c r="E246" s="171" t="s">
        <v>325</v>
      </c>
      <c r="F246" s="279" t="s">
        <v>326</v>
      </c>
      <c r="G246" s="279"/>
      <c r="H246" s="279"/>
      <c r="I246" s="279"/>
      <c r="J246" s="172" t="s">
        <v>300</v>
      </c>
      <c r="K246" s="173">
        <v>0.08</v>
      </c>
      <c r="L246" s="280">
        <v>0</v>
      </c>
      <c r="M246" s="281"/>
      <c r="N246" s="282">
        <f>ROUND(L246*K246,2)</f>
        <v>0</v>
      </c>
      <c r="O246" s="282"/>
      <c r="P246" s="282"/>
      <c r="Q246" s="282"/>
      <c r="R246" s="39"/>
      <c r="T246" s="174" t="s">
        <v>22</v>
      </c>
      <c r="U246" s="46" t="s">
        <v>41</v>
      </c>
      <c r="V246" s="38"/>
      <c r="W246" s="175">
        <f>V246*K246</f>
        <v>0</v>
      </c>
      <c r="X246" s="175">
        <v>0</v>
      </c>
      <c r="Y246" s="175">
        <f>X246*K246</f>
        <v>0</v>
      </c>
      <c r="Z246" s="175">
        <v>0</v>
      </c>
      <c r="AA246" s="176">
        <f>Z246*K246</f>
        <v>0</v>
      </c>
      <c r="AR246" s="20" t="s">
        <v>163</v>
      </c>
      <c r="AT246" s="20" t="s">
        <v>159</v>
      </c>
      <c r="AU246" s="20" t="s">
        <v>103</v>
      </c>
      <c r="AY246" s="20" t="s">
        <v>157</v>
      </c>
      <c r="BE246" s="112">
        <f>IF(U246="základní",N246,0)</f>
        <v>0</v>
      </c>
      <c r="BF246" s="112">
        <f>IF(U246="snížená",N246,0)</f>
        <v>0</v>
      </c>
      <c r="BG246" s="112">
        <f>IF(U246="zákl. přenesená",N246,0)</f>
        <v>0</v>
      </c>
      <c r="BH246" s="112">
        <f>IF(U246="sníž. přenesená",N246,0)</f>
        <v>0</v>
      </c>
      <c r="BI246" s="112">
        <f>IF(U246="nulová",N246,0)</f>
        <v>0</v>
      </c>
      <c r="BJ246" s="20" t="s">
        <v>84</v>
      </c>
      <c r="BK246" s="112">
        <f>ROUND(L246*K246,2)</f>
        <v>0</v>
      </c>
      <c r="BL246" s="20" t="s">
        <v>163</v>
      </c>
      <c r="BM246" s="20" t="s">
        <v>327</v>
      </c>
    </row>
    <row r="247" spans="2:65" s="11" customFormat="1" ht="22.5" customHeight="1">
      <c r="B247" s="185"/>
      <c r="C247" s="186"/>
      <c r="D247" s="186"/>
      <c r="E247" s="187" t="s">
        <v>22</v>
      </c>
      <c r="F247" s="291" t="s">
        <v>328</v>
      </c>
      <c r="G247" s="292"/>
      <c r="H247" s="292"/>
      <c r="I247" s="292"/>
      <c r="J247" s="186"/>
      <c r="K247" s="188">
        <v>0.08</v>
      </c>
      <c r="L247" s="186"/>
      <c r="M247" s="186"/>
      <c r="N247" s="186"/>
      <c r="O247" s="186"/>
      <c r="P247" s="186"/>
      <c r="Q247" s="186"/>
      <c r="R247" s="189"/>
      <c r="T247" s="190"/>
      <c r="U247" s="186"/>
      <c r="V247" s="186"/>
      <c r="W247" s="186"/>
      <c r="X247" s="186"/>
      <c r="Y247" s="186"/>
      <c r="Z247" s="186"/>
      <c r="AA247" s="191"/>
      <c r="AT247" s="192" t="s">
        <v>166</v>
      </c>
      <c r="AU247" s="192" t="s">
        <v>103</v>
      </c>
      <c r="AV247" s="11" t="s">
        <v>103</v>
      </c>
      <c r="AW247" s="11" t="s">
        <v>34</v>
      </c>
      <c r="AX247" s="11" t="s">
        <v>76</v>
      </c>
      <c r="AY247" s="192" t="s">
        <v>157</v>
      </c>
    </row>
    <row r="248" spans="2:65" s="12" customFormat="1" ht="22.5" customHeight="1">
      <c r="B248" s="193"/>
      <c r="C248" s="194"/>
      <c r="D248" s="194"/>
      <c r="E248" s="195" t="s">
        <v>22</v>
      </c>
      <c r="F248" s="287" t="s">
        <v>168</v>
      </c>
      <c r="G248" s="288"/>
      <c r="H248" s="288"/>
      <c r="I248" s="288"/>
      <c r="J248" s="194"/>
      <c r="K248" s="196">
        <v>0.08</v>
      </c>
      <c r="L248" s="194"/>
      <c r="M248" s="194"/>
      <c r="N248" s="194"/>
      <c r="O248" s="194"/>
      <c r="P248" s="194"/>
      <c r="Q248" s="194"/>
      <c r="R248" s="197"/>
      <c r="T248" s="198"/>
      <c r="U248" s="194"/>
      <c r="V248" s="194"/>
      <c r="W248" s="194"/>
      <c r="X248" s="194"/>
      <c r="Y248" s="194"/>
      <c r="Z248" s="194"/>
      <c r="AA248" s="199"/>
      <c r="AT248" s="200" t="s">
        <v>166</v>
      </c>
      <c r="AU248" s="200" t="s">
        <v>103</v>
      </c>
      <c r="AV248" s="12" t="s">
        <v>163</v>
      </c>
      <c r="AW248" s="12" t="s">
        <v>34</v>
      </c>
      <c r="AX248" s="12" t="s">
        <v>84</v>
      </c>
      <c r="AY248" s="200" t="s">
        <v>157</v>
      </c>
    </row>
    <row r="249" spans="2:65" s="1" customFormat="1" ht="31.5" customHeight="1">
      <c r="B249" s="37"/>
      <c r="C249" s="170" t="s">
        <v>329</v>
      </c>
      <c r="D249" s="170" t="s">
        <v>159</v>
      </c>
      <c r="E249" s="171" t="s">
        <v>330</v>
      </c>
      <c r="F249" s="279" t="s">
        <v>331</v>
      </c>
      <c r="G249" s="279"/>
      <c r="H249" s="279"/>
      <c r="I249" s="279"/>
      <c r="J249" s="172" t="s">
        <v>300</v>
      </c>
      <c r="K249" s="173">
        <v>0.22</v>
      </c>
      <c r="L249" s="280">
        <v>0</v>
      </c>
      <c r="M249" s="281"/>
      <c r="N249" s="282">
        <f>ROUND(L249*K249,2)</f>
        <v>0</v>
      </c>
      <c r="O249" s="282"/>
      <c r="P249" s="282"/>
      <c r="Q249" s="282"/>
      <c r="R249" s="39"/>
      <c r="T249" s="174" t="s">
        <v>22</v>
      </c>
      <c r="U249" s="46" t="s">
        <v>41</v>
      </c>
      <c r="V249" s="38"/>
      <c r="W249" s="175">
        <f>V249*K249</f>
        <v>0</v>
      </c>
      <c r="X249" s="175">
        <v>0</v>
      </c>
      <c r="Y249" s="175">
        <f>X249*K249</f>
        <v>0</v>
      </c>
      <c r="Z249" s="175">
        <v>0</v>
      </c>
      <c r="AA249" s="176">
        <f>Z249*K249</f>
        <v>0</v>
      </c>
      <c r="AR249" s="20" t="s">
        <v>163</v>
      </c>
      <c r="AT249" s="20" t="s">
        <v>159</v>
      </c>
      <c r="AU249" s="20" t="s">
        <v>103</v>
      </c>
      <c r="AY249" s="20" t="s">
        <v>157</v>
      </c>
      <c r="BE249" s="112">
        <f>IF(U249="základní",N249,0)</f>
        <v>0</v>
      </c>
      <c r="BF249" s="112">
        <f>IF(U249="snížená",N249,0)</f>
        <v>0</v>
      </c>
      <c r="BG249" s="112">
        <f>IF(U249="zákl. přenesená",N249,0)</f>
        <v>0</v>
      </c>
      <c r="BH249" s="112">
        <f>IF(U249="sníž. přenesená",N249,0)</f>
        <v>0</v>
      </c>
      <c r="BI249" s="112">
        <f>IF(U249="nulová",N249,0)</f>
        <v>0</v>
      </c>
      <c r="BJ249" s="20" t="s">
        <v>84</v>
      </c>
      <c r="BK249" s="112">
        <f>ROUND(L249*K249,2)</f>
        <v>0</v>
      </c>
      <c r="BL249" s="20" t="s">
        <v>163</v>
      </c>
      <c r="BM249" s="20" t="s">
        <v>332</v>
      </c>
    </row>
    <row r="250" spans="2:65" s="1" customFormat="1" ht="31.5" customHeight="1">
      <c r="B250" s="37"/>
      <c r="C250" s="170" t="s">
        <v>333</v>
      </c>
      <c r="D250" s="170" t="s">
        <v>159</v>
      </c>
      <c r="E250" s="171" t="s">
        <v>334</v>
      </c>
      <c r="F250" s="279" t="s">
        <v>335</v>
      </c>
      <c r="G250" s="279"/>
      <c r="H250" s="279"/>
      <c r="I250" s="279"/>
      <c r="J250" s="172" t="s">
        <v>300</v>
      </c>
      <c r="K250" s="173">
        <v>11.935</v>
      </c>
      <c r="L250" s="280">
        <v>0</v>
      </c>
      <c r="M250" s="281"/>
      <c r="N250" s="282">
        <f>ROUND(L250*K250,2)</f>
        <v>0</v>
      </c>
      <c r="O250" s="282"/>
      <c r="P250" s="282"/>
      <c r="Q250" s="282"/>
      <c r="R250" s="39"/>
      <c r="T250" s="174" t="s">
        <v>22</v>
      </c>
      <c r="U250" s="46" t="s">
        <v>41</v>
      </c>
      <c r="V250" s="38"/>
      <c r="W250" s="175">
        <f>V250*K250</f>
        <v>0</v>
      </c>
      <c r="X250" s="175">
        <v>0</v>
      </c>
      <c r="Y250" s="175">
        <f>X250*K250</f>
        <v>0</v>
      </c>
      <c r="Z250" s="175">
        <v>0</v>
      </c>
      <c r="AA250" s="176">
        <f>Z250*K250</f>
        <v>0</v>
      </c>
      <c r="AR250" s="20" t="s">
        <v>163</v>
      </c>
      <c r="AT250" s="20" t="s">
        <v>159</v>
      </c>
      <c r="AU250" s="20" t="s">
        <v>103</v>
      </c>
      <c r="AY250" s="20" t="s">
        <v>157</v>
      </c>
      <c r="BE250" s="112">
        <f>IF(U250="základní",N250,0)</f>
        <v>0</v>
      </c>
      <c r="BF250" s="112">
        <f>IF(U250="snížená",N250,0)</f>
        <v>0</v>
      </c>
      <c r="BG250" s="112">
        <f>IF(U250="zákl. přenesená",N250,0)</f>
        <v>0</v>
      </c>
      <c r="BH250" s="112">
        <f>IF(U250="sníž. přenesená",N250,0)</f>
        <v>0</v>
      </c>
      <c r="BI250" s="112">
        <f>IF(U250="nulová",N250,0)</f>
        <v>0</v>
      </c>
      <c r="BJ250" s="20" t="s">
        <v>84</v>
      </c>
      <c r="BK250" s="112">
        <f>ROUND(L250*K250,2)</f>
        <v>0</v>
      </c>
      <c r="BL250" s="20" t="s">
        <v>163</v>
      </c>
      <c r="BM250" s="20" t="s">
        <v>336</v>
      </c>
    </row>
    <row r="251" spans="2:65" s="9" customFormat="1" ht="29.85" customHeight="1">
      <c r="B251" s="159"/>
      <c r="C251" s="160"/>
      <c r="D251" s="169" t="s">
        <v>118</v>
      </c>
      <c r="E251" s="169"/>
      <c r="F251" s="169"/>
      <c r="G251" s="169"/>
      <c r="H251" s="169"/>
      <c r="I251" s="169"/>
      <c r="J251" s="169"/>
      <c r="K251" s="169"/>
      <c r="L251" s="169"/>
      <c r="M251" s="169"/>
      <c r="N251" s="304">
        <f>BK251</f>
        <v>0</v>
      </c>
      <c r="O251" s="305"/>
      <c r="P251" s="305"/>
      <c r="Q251" s="305"/>
      <c r="R251" s="162"/>
      <c r="T251" s="163"/>
      <c r="U251" s="160"/>
      <c r="V251" s="160"/>
      <c r="W251" s="164">
        <f>W252</f>
        <v>0</v>
      </c>
      <c r="X251" s="160"/>
      <c r="Y251" s="164">
        <f>Y252</f>
        <v>0</v>
      </c>
      <c r="Z251" s="160"/>
      <c r="AA251" s="165">
        <f>AA252</f>
        <v>0</v>
      </c>
      <c r="AR251" s="166" t="s">
        <v>84</v>
      </c>
      <c r="AT251" s="167" t="s">
        <v>75</v>
      </c>
      <c r="AU251" s="167" t="s">
        <v>84</v>
      </c>
      <c r="AY251" s="166" t="s">
        <v>157</v>
      </c>
      <c r="BK251" s="168">
        <f>BK252</f>
        <v>0</v>
      </c>
    </row>
    <row r="252" spans="2:65" s="1" customFormat="1" ht="22.5" customHeight="1">
      <c r="B252" s="37"/>
      <c r="C252" s="170" t="s">
        <v>337</v>
      </c>
      <c r="D252" s="170" t="s">
        <v>159</v>
      </c>
      <c r="E252" s="171" t="s">
        <v>338</v>
      </c>
      <c r="F252" s="279" t="s">
        <v>339</v>
      </c>
      <c r="G252" s="279"/>
      <c r="H252" s="279"/>
      <c r="I252" s="279"/>
      <c r="J252" s="172" t="s">
        <v>300</v>
      </c>
      <c r="K252" s="173">
        <v>18.010000000000002</v>
      </c>
      <c r="L252" s="280">
        <v>0</v>
      </c>
      <c r="M252" s="281"/>
      <c r="N252" s="282">
        <f>ROUND(L252*K252,2)</f>
        <v>0</v>
      </c>
      <c r="O252" s="282"/>
      <c r="P252" s="282"/>
      <c r="Q252" s="282"/>
      <c r="R252" s="39"/>
      <c r="T252" s="174" t="s">
        <v>22</v>
      </c>
      <c r="U252" s="46" t="s">
        <v>41</v>
      </c>
      <c r="V252" s="38"/>
      <c r="W252" s="175">
        <f>V252*K252</f>
        <v>0</v>
      </c>
      <c r="X252" s="175">
        <v>0</v>
      </c>
      <c r="Y252" s="175">
        <f>X252*K252</f>
        <v>0</v>
      </c>
      <c r="Z252" s="175">
        <v>0</v>
      </c>
      <c r="AA252" s="176">
        <f>Z252*K252</f>
        <v>0</v>
      </c>
      <c r="AR252" s="20" t="s">
        <v>163</v>
      </c>
      <c r="AT252" s="20" t="s">
        <v>159</v>
      </c>
      <c r="AU252" s="20" t="s">
        <v>103</v>
      </c>
      <c r="AY252" s="20" t="s">
        <v>157</v>
      </c>
      <c r="BE252" s="112">
        <f>IF(U252="základní",N252,0)</f>
        <v>0</v>
      </c>
      <c r="BF252" s="112">
        <f>IF(U252="snížená",N252,0)</f>
        <v>0</v>
      </c>
      <c r="BG252" s="112">
        <f>IF(U252="zákl. přenesená",N252,0)</f>
        <v>0</v>
      </c>
      <c r="BH252" s="112">
        <f>IF(U252="sníž. přenesená",N252,0)</f>
        <v>0</v>
      </c>
      <c r="BI252" s="112">
        <f>IF(U252="nulová",N252,0)</f>
        <v>0</v>
      </c>
      <c r="BJ252" s="20" t="s">
        <v>84</v>
      </c>
      <c r="BK252" s="112">
        <f>ROUND(L252*K252,2)</f>
        <v>0</v>
      </c>
      <c r="BL252" s="20" t="s">
        <v>163</v>
      </c>
      <c r="BM252" s="20" t="s">
        <v>340</v>
      </c>
    </row>
    <row r="253" spans="2:65" s="9" customFormat="1" ht="37.35" customHeight="1">
      <c r="B253" s="159"/>
      <c r="C253" s="160"/>
      <c r="D253" s="161" t="s">
        <v>119</v>
      </c>
      <c r="E253" s="161"/>
      <c r="F253" s="161"/>
      <c r="G253" s="161"/>
      <c r="H253" s="161"/>
      <c r="I253" s="161"/>
      <c r="J253" s="161"/>
      <c r="K253" s="161"/>
      <c r="L253" s="161"/>
      <c r="M253" s="161"/>
      <c r="N253" s="306">
        <f>BK253</f>
        <v>0</v>
      </c>
      <c r="O253" s="307"/>
      <c r="P253" s="307"/>
      <c r="Q253" s="307"/>
      <c r="R253" s="162"/>
      <c r="T253" s="163"/>
      <c r="U253" s="160"/>
      <c r="V253" s="160"/>
      <c r="W253" s="164">
        <f>W254+W269+W271+W273+W275+W277+W286+W294+W300+W310+W315+W329+W340+W357</f>
        <v>0</v>
      </c>
      <c r="X253" s="160"/>
      <c r="Y253" s="164">
        <f>Y254+Y269+Y271+Y273+Y275+Y277+Y286+Y294+Y300+Y310+Y315+Y329+Y340+Y357</f>
        <v>2.32887472</v>
      </c>
      <c r="Z253" s="160"/>
      <c r="AA253" s="165">
        <f>AA254+AA269+AA271+AA273+AA275+AA277+AA286+AA294+AA300+AA310+AA315+AA329+AA340+AA357</f>
        <v>0.97195450000000005</v>
      </c>
      <c r="AR253" s="166" t="s">
        <v>103</v>
      </c>
      <c r="AT253" s="167" t="s">
        <v>75</v>
      </c>
      <c r="AU253" s="167" t="s">
        <v>76</v>
      </c>
      <c r="AY253" s="166" t="s">
        <v>157</v>
      </c>
      <c r="BK253" s="168">
        <f>BK254+BK269+BK271+BK273+BK275+BK277+BK286+BK294+BK300+BK310+BK315+BK329+BK340+BK357</f>
        <v>0</v>
      </c>
    </row>
    <row r="254" spans="2:65" s="9" customFormat="1" ht="19.899999999999999" customHeight="1">
      <c r="B254" s="159"/>
      <c r="C254" s="160"/>
      <c r="D254" s="169" t="s">
        <v>120</v>
      </c>
      <c r="E254" s="169"/>
      <c r="F254" s="169"/>
      <c r="G254" s="169"/>
      <c r="H254" s="169"/>
      <c r="I254" s="169"/>
      <c r="J254" s="169"/>
      <c r="K254" s="169"/>
      <c r="L254" s="169"/>
      <c r="M254" s="169"/>
      <c r="N254" s="302">
        <f>BK254</f>
        <v>0</v>
      </c>
      <c r="O254" s="303"/>
      <c r="P254" s="303"/>
      <c r="Q254" s="303"/>
      <c r="R254" s="162"/>
      <c r="T254" s="163"/>
      <c r="U254" s="160"/>
      <c r="V254" s="160"/>
      <c r="W254" s="164">
        <f>SUM(W255:W268)</f>
        <v>0</v>
      </c>
      <c r="X254" s="160"/>
      <c r="Y254" s="164">
        <f>SUM(Y255:Y268)</f>
        <v>0.12954983</v>
      </c>
      <c r="Z254" s="160"/>
      <c r="AA254" s="165">
        <f>SUM(AA255:AA268)</f>
        <v>0</v>
      </c>
      <c r="AR254" s="166" t="s">
        <v>103</v>
      </c>
      <c r="AT254" s="167" t="s">
        <v>75</v>
      </c>
      <c r="AU254" s="167" t="s">
        <v>84</v>
      </c>
      <c r="AY254" s="166" t="s">
        <v>157</v>
      </c>
      <c r="BK254" s="168">
        <f>SUM(BK255:BK268)</f>
        <v>0</v>
      </c>
    </row>
    <row r="255" spans="2:65" s="1" customFormat="1" ht="31.5" customHeight="1">
      <c r="B255" s="37"/>
      <c r="C255" s="170" t="s">
        <v>341</v>
      </c>
      <c r="D255" s="170" t="s">
        <v>159</v>
      </c>
      <c r="E255" s="171" t="s">
        <v>342</v>
      </c>
      <c r="F255" s="279" t="s">
        <v>343</v>
      </c>
      <c r="G255" s="279"/>
      <c r="H255" s="279"/>
      <c r="I255" s="279"/>
      <c r="J255" s="172" t="s">
        <v>176</v>
      </c>
      <c r="K255" s="173">
        <v>28.5</v>
      </c>
      <c r="L255" s="280">
        <v>0</v>
      </c>
      <c r="M255" s="281"/>
      <c r="N255" s="282">
        <f>ROUND(L255*K255,2)</f>
        <v>0</v>
      </c>
      <c r="O255" s="282"/>
      <c r="P255" s="282"/>
      <c r="Q255" s="282"/>
      <c r="R255" s="39"/>
      <c r="T255" s="174" t="s">
        <v>22</v>
      </c>
      <c r="U255" s="46" t="s">
        <v>41</v>
      </c>
      <c r="V255" s="38"/>
      <c r="W255" s="175">
        <f>V255*K255</f>
        <v>0</v>
      </c>
      <c r="X255" s="175">
        <v>0</v>
      </c>
      <c r="Y255" s="175">
        <f>X255*K255</f>
        <v>0</v>
      </c>
      <c r="Z255" s="175">
        <v>0</v>
      </c>
      <c r="AA255" s="176">
        <f>Z255*K255</f>
        <v>0</v>
      </c>
      <c r="AR255" s="20" t="s">
        <v>228</v>
      </c>
      <c r="AT255" s="20" t="s">
        <v>159</v>
      </c>
      <c r="AU255" s="20" t="s">
        <v>103</v>
      </c>
      <c r="AY255" s="20" t="s">
        <v>157</v>
      </c>
      <c r="BE255" s="112">
        <f>IF(U255="základní",N255,0)</f>
        <v>0</v>
      </c>
      <c r="BF255" s="112">
        <f>IF(U255="snížená",N255,0)</f>
        <v>0</v>
      </c>
      <c r="BG255" s="112">
        <f>IF(U255="zákl. přenesená",N255,0)</f>
        <v>0</v>
      </c>
      <c r="BH255" s="112">
        <f>IF(U255="sníž. přenesená",N255,0)</f>
        <v>0</v>
      </c>
      <c r="BI255" s="112">
        <f>IF(U255="nulová",N255,0)</f>
        <v>0</v>
      </c>
      <c r="BJ255" s="20" t="s">
        <v>84</v>
      </c>
      <c r="BK255" s="112">
        <f>ROUND(L255*K255,2)</f>
        <v>0</v>
      </c>
      <c r="BL255" s="20" t="s">
        <v>228</v>
      </c>
      <c r="BM255" s="20" t="s">
        <v>344</v>
      </c>
    </row>
    <row r="256" spans="2:65" s="10" customFormat="1" ht="22.5" customHeight="1">
      <c r="B256" s="177"/>
      <c r="C256" s="178"/>
      <c r="D256" s="178"/>
      <c r="E256" s="179" t="s">
        <v>22</v>
      </c>
      <c r="F256" s="283" t="s">
        <v>165</v>
      </c>
      <c r="G256" s="284"/>
      <c r="H256" s="284"/>
      <c r="I256" s="284"/>
      <c r="J256" s="178"/>
      <c r="K256" s="180" t="s">
        <v>22</v>
      </c>
      <c r="L256" s="178"/>
      <c r="M256" s="178"/>
      <c r="N256" s="178"/>
      <c r="O256" s="178"/>
      <c r="P256" s="178"/>
      <c r="Q256" s="178"/>
      <c r="R256" s="181"/>
      <c r="T256" s="182"/>
      <c r="U256" s="178"/>
      <c r="V256" s="178"/>
      <c r="W256" s="178"/>
      <c r="X256" s="178"/>
      <c r="Y256" s="178"/>
      <c r="Z256" s="178"/>
      <c r="AA256" s="183"/>
      <c r="AT256" s="184" t="s">
        <v>166</v>
      </c>
      <c r="AU256" s="184" t="s">
        <v>103</v>
      </c>
      <c r="AV256" s="10" t="s">
        <v>84</v>
      </c>
      <c r="AW256" s="10" t="s">
        <v>34</v>
      </c>
      <c r="AX256" s="10" t="s">
        <v>76</v>
      </c>
      <c r="AY256" s="184" t="s">
        <v>157</v>
      </c>
    </row>
    <row r="257" spans="2:65" s="11" customFormat="1" ht="31.5" customHeight="1">
      <c r="B257" s="185"/>
      <c r="C257" s="186"/>
      <c r="D257" s="186"/>
      <c r="E257" s="187" t="s">
        <v>22</v>
      </c>
      <c r="F257" s="285" t="s">
        <v>232</v>
      </c>
      <c r="G257" s="286"/>
      <c r="H257" s="286"/>
      <c r="I257" s="286"/>
      <c r="J257" s="186"/>
      <c r="K257" s="188">
        <v>28.5</v>
      </c>
      <c r="L257" s="186"/>
      <c r="M257" s="186"/>
      <c r="N257" s="186"/>
      <c r="O257" s="186"/>
      <c r="P257" s="186"/>
      <c r="Q257" s="186"/>
      <c r="R257" s="189"/>
      <c r="T257" s="190"/>
      <c r="U257" s="186"/>
      <c r="V257" s="186"/>
      <c r="W257" s="186"/>
      <c r="X257" s="186"/>
      <c r="Y257" s="186"/>
      <c r="Z257" s="186"/>
      <c r="AA257" s="191"/>
      <c r="AT257" s="192" t="s">
        <v>166</v>
      </c>
      <c r="AU257" s="192" t="s">
        <v>103</v>
      </c>
      <c r="AV257" s="11" t="s">
        <v>103</v>
      </c>
      <c r="AW257" s="11" t="s">
        <v>34</v>
      </c>
      <c r="AX257" s="11" t="s">
        <v>76</v>
      </c>
      <c r="AY257" s="192" t="s">
        <v>157</v>
      </c>
    </row>
    <row r="258" spans="2:65" s="12" customFormat="1" ht="22.5" customHeight="1">
      <c r="B258" s="193"/>
      <c r="C258" s="194"/>
      <c r="D258" s="194"/>
      <c r="E258" s="195" t="s">
        <v>22</v>
      </c>
      <c r="F258" s="287" t="s">
        <v>168</v>
      </c>
      <c r="G258" s="288"/>
      <c r="H258" s="288"/>
      <c r="I258" s="288"/>
      <c r="J258" s="194"/>
      <c r="K258" s="196">
        <v>28.5</v>
      </c>
      <c r="L258" s="194"/>
      <c r="M258" s="194"/>
      <c r="N258" s="194"/>
      <c r="O258" s="194"/>
      <c r="P258" s="194"/>
      <c r="Q258" s="194"/>
      <c r="R258" s="197"/>
      <c r="T258" s="198"/>
      <c r="U258" s="194"/>
      <c r="V258" s="194"/>
      <c r="W258" s="194"/>
      <c r="X258" s="194"/>
      <c r="Y258" s="194"/>
      <c r="Z258" s="194"/>
      <c r="AA258" s="199"/>
      <c r="AT258" s="200" t="s">
        <v>166</v>
      </c>
      <c r="AU258" s="200" t="s">
        <v>103</v>
      </c>
      <c r="AV258" s="12" t="s">
        <v>163</v>
      </c>
      <c r="AW258" s="12" t="s">
        <v>34</v>
      </c>
      <c r="AX258" s="12" t="s">
        <v>84</v>
      </c>
      <c r="AY258" s="200" t="s">
        <v>157</v>
      </c>
    </row>
    <row r="259" spans="2:65" s="1" customFormat="1" ht="31.5" customHeight="1">
      <c r="B259" s="37"/>
      <c r="C259" s="201" t="s">
        <v>345</v>
      </c>
      <c r="D259" s="201" t="s">
        <v>238</v>
      </c>
      <c r="E259" s="202" t="s">
        <v>346</v>
      </c>
      <c r="F259" s="293" t="s">
        <v>347</v>
      </c>
      <c r="G259" s="293"/>
      <c r="H259" s="293"/>
      <c r="I259" s="293"/>
      <c r="J259" s="203" t="s">
        <v>176</v>
      </c>
      <c r="K259" s="204">
        <v>31.396000000000001</v>
      </c>
      <c r="L259" s="294">
        <v>0</v>
      </c>
      <c r="M259" s="295"/>
      <c r="N259" s="296">
        <f>ROUND(L259*K259,2)</f>
        <v>0</v>
      </c>
      <c r="O259" s="282"/>
      <c r="P259" s="282"/>
      <c r="Q259" s="282"/>
      <c r="R259" s="39"/>
      <c r="T259" s="174" t="s">
        <v>22</v>
      </c>
      <c r="U259" s="46" t="s">
        <v>41</v>
      </c>
      <c r="V259" s="38"/>
      <c r="W259" s="175">
        <f>V259*K259</f>
        <v>0</v>
      </c>
      <c r="X259" s="175">
        <v>4.0000000000000001E-3</v>
      </c>
      <c r="Y259" s="175">
        <f>X259*K259</f>
        <v>0.125584</v>
      </c>
      <c r="Z259" s="175">
        <v>0</v>
      </c>
      <c r="AA259" s="176">
        <f>Z259*K259</f>
        <v>0</v>
      </c>
      <c r="AR259" s="20" t="s">
        <v>307</v>
      </c>
      <c r="AT259" s="20" t="s">
        <v>238</v>
      </c>
      <c r="AU259" s="20" t="s">
        <v>103</v>
      </c>
      <c r="AY259" s="20" t="s">
        <v>157</v>
      </c>
      <c r="BE259" s="112">
        <f>IF(U259="základní",N259,0)</f>
        <v>0</v>
      </c>
      <c r="BF259" s="112">
        <f>IF(U259="snížená",N259,0)</f>
        <v>0</v>
      </c>
      <c r="BG259" s="112">
        <f>IF(U259="zákl. přenesená",N259,0)</f>
        <v>0</v>
      </c>
      <c r="BH259" s="112">
        <f>IF(U259="sníž. přenesená",N259,0)</f>
        <v>0</v>
      </c>
      <c r="BI259" s="112">
        <f>IF(U259="nulová",N259,0)</f>
        <v>0</v>
      </c>
      <c r="BJ259" s="20" t="s">
        <v>84</v>
      </c>
      <c r="BK259" s="112">
        <f>ROUND(L259*K259,2)</f>
        <v>0</v>
      </c>
      <c r="BL259" s="20" t="s">
        <v>228</v>
      </c>
      <c r="BM259" s="20" t="s">
        <v>348</v>
      </c>
    </row>
    <row r="260" spans="2:65" s="11" customFormat="1" ht="22.5" customHeight="1">
      <c r="B260" s="185"/>
      <c r="C260" s="186"/>
      <c r="D260" s="186"/>
      <c r="E260" s="187" t="s">
        <v>22</v>
      </c>
      <c r="F260" s="291" t="s">
        <v>349</v>
      </c>
      <c r="G260" s="292"/>
      <c r="H260" s="292"/>
      <c r="I260" s="292"/>
      <c r="J260" s="186"/>
      <c r="K260" s="188">
        <v>30.78</v>
      </c>
      <c r="L260" s="186"/>
      <c r="M260" s="186"/>
      <c r="N260" s="186"/>
      <c r="O260" s="186"/>
      <c r="P260" s="186"/>
      <c r="Q260" s="186"/>
      <c r="R260" s="189"/>
      <c r="T260" s="190"/>
      <c r="U260" s="186"/>
      <c r="V260" s="186"/>
      <c r="W260" s="186"/>
      <c r="X260" s="186"/>
      <c r="Y260" s="186"/>
      <c r="Z260" s="186"/>
      <c r="AA260" s="191"/>
      <c r="AT260" s="192" t="s">
        <v>166</v>
      </c>
      <c r="AU260" s="192" t="s">
        <v>103</v>
      </c>
      <c r="AV260" s="11" t="s">
        <v>103</v>
      </c>
      <c r="AW260" s="11" t="s">
        <v>34</v>
      </c>
      <c r="AX260" s="11" t="s">
        <v>76</v>
      </c>
      <c r="AY260" s="192" t="s">
        <v>157</v>
      </c>
    </row>
    <row r="261" spans="2:65" s="12" customFormat="1" ht="22.5" customHeight="1">
      <c r="B261" s="193"/>
      <c r="C261" s="194"/>
      <c r="D261" s="194"/>
      <c r="E261" s="195" t="s">
        <v>22</v>
      </c>
      <c r="F261" s="287" t="s">
        <v>168</v>
      </c>
      <c r="G261" s="288"/>
      <c r="H261" s="288"/>
      <c r="I261" s="288"/>
      <c r="J261" s="194"/>
      <c r="K261" s="196">
        <v>30.78</v>
      </c>
      <c r="L261" s="194"/>
      <c r="M261" s="194"/>
      <c r="N261" s="194"/>
      <c r="O261" s="194"/>
      <c r="P261" s="194"/>
      <c r="Q261" s="194"/>
      <c r="R261" s="197"/>
      <c r="T261" s="198"/>
      <c r="U261" s="194"/>
      <c r="V261" s="194"/>
      <c r="W261" s="194"/>
      <c r="X261" s="194"/>
      <c r="Y261" s="194"/>
      <c r="Z261" s="194"/>
      <c r="AA261" s="199"/>
      <c r="AT261" s="200" t="s">
        <v>166</v>
      </c>
      <c r="AU261" s="200" t="s">
        <v>103</v>
      </c>
      <c r="AV261" s="12" t="s">
        <v>163</v>
      </c>
      <c r="AW261" s="12" t="s">
        <v>34</v>
      </c>
      <c r="AX261" s="12" t="s">
        <v>84</v>
      </c>
      <c r="AY261" s="200" t="s">
        <v>157</v>
      </c>
    </row>
    <row r="262" spans="2:65" s="1" customFormat="1" ht="31.5" customHeight="1">
      <c r="B262" s="37"/>
      <c r="C262" s="170" t="s">
        <v>350</v>
      </c>
      <c r="D262" s="170" t="s">
        <v>159</v>
      </c>
      <c r="E262" s="171" t="s">
        <v>351</v>
      </c>
      <c r="F262" s="279" t="s">
        <v>352</v>
      </c>
      <c r="G262" s="279"/>
      <c r="H262" s="279"/>
      <c r="I262" s="279"/>
      <c r="J262" s="172" t="s">
        <v>176</v>
      </c>
      <c r="K262" s="173">
        <v>32.774999999999999</v>
      </c>
      <c r="L262" s="280">
        <v>0</v>
      </c>
      <c r="M262" s="281"/>
      <c r="N262" s="282">
        <f>ROUND(L262*K262,2)</f>
        <v>0</v>
      </c>
      <c r="O262" s="282"/>
      <c r="P262" s="282"/>
      <c r="Q262" s="282"/>
      <c r="R262" s="39"/>
      <c r="T262" s="174" t="s">
        <v>22</v>
      </c>
      <c r="U262" s="46" t="s">
        <v>41</v>
      </c>
      <c r="V262" s="38"/>
      <c r="W262" s="175">
        <f>V262*K262</f>
        <v>0</v>
      </c>
      <c r="X262" s="175">
        <v>0</v>
      </c>
      <c r="Y262" s="175">
        <f>X262*K262</f>
        <v>0</v>
      </c>
      <c r="Z262" s="175">
        <v>0</v>
      </c>
      <c r="AA262" s="176">
        <f>Z262*K262</f>
        <v>0</v>
      </c>
      <c r="AR262" s="20" t="s">
        <v>228</v>
      </c>
      <c r="AT262" s="20" t="s">
        <v>159</v>
      </c>
      <c r="AU262" s="20" t="s">
        <v>103</v>
      </c>
      <c r="AY262" s="20" t="s">
        <v>157</v>
      </c>
      <c r="BE262" s="112">
        <f>IF(U262="základní",N262,0)</f>
        <v>0</v>
      </c>
      <c r="BF262" s="112">
        <f>IF(U262="snížená",N262,0)</f>
        <v>0</v>
      </c>
      <c r="BG262" s="112">
        <f>IF(U262="zákl. přenesená",N262,0)</f>
        <v>0</v>
      </c>
      <c r="BH262" s="112">
        <f>IF(U262="sníž. přenesená",N262,0)</f>
        <v>0</v>
      </c>
      <c r="BI262" s="112">
        <f>IF(U262="nulová",N262,0)</f>
        <v>0</v>
      </c>
      <c r="BJ262" s="20" t="s">
        <v>84</v>
      </c>
      <c r="BK262" s="112">
        <f>ROUND(L262*K262,2)</f>
        <v>0</v>
      </c>
      <c r="BL262" s="20" t="s">
        <v>228</v>
      </c>
      <c r="BM262" s="20" t="s">
        <v>353</v>
      </c>
    </row>
    <row r="263" spans="2:65" s="11" customFormat="1" ht="22.5" customHeight="1">
      <c r="B263" s="185"/>
      <c r="C263" s="186"/>
      <c r="D263" s="186"/>
      <c r="E263" s="187" t="s">
        <v>22</v>
      </c>
      <c r="F263" s="291" t="s">
        <v>354</v>
      </c>
      <c r="G263" s="292"/>
      <c r="H263" s="292"/>
      <c r="I263" s="292"/>
      <c r="J263" s="186"/>
      <c r="K263" s="188">
        <v>32.774999999999999</v>
      </c>
      <c r="L263" s="186"/>
      <c r="M263" s="186"/>
      <c r="N263" s="186"/>
      <c r="O263" s="186"/>
      <c r="P263" s="186"/>
      <c r="Q263" s="186"/>
      <c r="R263" s="189"/>
      <c r="T263" s="190"/>
      <c r="U263" s="186"/>
      <c r="V263" s="186"/>
      <c r="W263" s="186"/>
      <c r="X263" s="186"/>
      <c r="Y263" s="186"/>
      <c r="Z263" s="186"/>
      <c r="AA263" s="191"/>
      <c r="AT263" s="192" t="s">
        <v>166</v>
      </c>
      <c r="AU263" s="192" t="s">
        <v>103</v>
      </c>
      <c r="AV263" s="11" t="s">
        <v>103</v>
      </c>
      <c r="AW263" s="11" t="s">
        <v>34</v>
      </c>
      <c r="AX263" s="11" t="s">
        <v>76</v>
      </c>
      <c r="AY263" s="192" t="s">
        <v>157</v>
      </c>
    </row>
    <row r="264" spans="2:65" s="12" customFormat="1" ht="22.5" customHeight="1">
      <c r="B264" s="193"/>
      <c r="C264" s="194"/>
      <c r="D264" s="194"/>
      <c r="E264" s="195" t="s">
        <v>22</v>
      </c>
      <c r="F264" s="287" t="s">
        <v>168</v>
      </c>
      <c r="G264" s="288"/>
      <c r="H264" s="288"/>
      <c r="I264" s="288"/>
      <c r="J264" s="194"/>
      <c r="K264" s="196">
        <v>32.774999999999999</v>
      </c>
      <c r="L264" s="194"/>
      <c r="M264" s="194"/>
      <c r="N264" s="194"/>
      <c r="O264" s="194"/>
      <c r="P264" s="194"/>
      <c r="Q264" s="194"/>
      <c r="R264" s="197"/>
      <c r="T264" s="198"/>
      <c r="U264" s="194"/>
      <c r="V264" s="194"/>
      <c r="W264" s="194"/>
      <c r="X264" s="194"/>
      <c r="Y264" s="194"/>
      <c r="Z264" s="194"/>
      <c r="AA264" s="199"/>
      <c r="AT264" s="200" t="s">
        <v>166</v>
      </c>
      <c r="AU264" s="200" t="s">
        <v>103</v>
      </c>
      <c r="AV264" s="12" t="s">
        <v>163</v>
      </c>
      <c r="AW264" s="12" t="s">
        <v>34</v>
      </c>
      <c r="AX264" s="12" t="s">
        <v>84</v>
      </c>
      <c r="AY264" s="200" t="s">
        <v>157</v>
      </c>
    </row>
    <row r="265" spans="2:65" s="1" customFormat="1" ht="22.5" customHeight="1">
      <c r="B265" s="37"/>
      <c r="C265" s="201" t="s">
        <v>355</v>
      </c>
      <c r="D265" s="201" t="s">
        <v>238</v>
      </c>
      <c r="E265" s="202" t="s">
        <v>356</v>
      </c>
      <c r="F265" s="293" t="s">
        <v>357</v>
      </c>
      <c r="G265" s="293"/>
      <c r="H265" s="293"/>
      <c r="I265" s="293"/>
      <c r="J265" s="203" t="s">
        <v>176</v>
      </c>
      <c r="K265" s="204">
        <v>36.052999999999997</v>
      </c>
      <c r="L265" s="294">
        <v>0</v>
      </c>
      <c r="M265" s="295"/>
      <c r="N265" s="296">
        <f>ROUND(L265*K265,2)</f>
        <v>0</v>
      </c>
      <c r="O265" s="282"/>
      <c r="P265" s="282"/>
      <c r="Q265" s="282"/>
      <c r="R265" s="39"/>
      <c r="T265" s="174" t="s">
        <v>22</v>
      </c>
      <c r="U265" s="46" t="s">
        <v>41</v>
      </c>
      <c r="V265" s="38"/>
      <c r="W265" s="175">
        <f>V265*K265</f>
        <v>0</v>
      </c>
      <c r="X265" s="175">
        <v>1.1E-4</v>
      </c>
      <c r="Y265" s="175">
        <f>X265*K265</f>
        <v>3.96583E-3</v>
      </c>
      <c r="Z265" s="175">
        <v>0</v>
      </c>
      <c r="AA265" s="176">
        <f>Z265*K265</f>
        <v>0</v>
      </c>
      <c r="AR265" s="20" t="s">
        <v>307</v>
      </c>
      <c r="AT265" s="20" t="s">
        <v>238</v>
      </c>
      <c r="AU265" s="20" t="s">
        <v>103</v>
      </c>
      <c r="AY265" s="20" t="s">
        <v>157</v>
      </c>
      <c r="BE265" s="112">
        <f>IF(U265="základní",N265,0)</f>
        <v>0</v>
      </c>
      <c r="BF265" s="112">
        <f>IF(U265="snížená",N265,0)</f>
        <v>0</v>
      </c>
      <c r="BG265" s="112">
        <f>IF(U265="zákl. přenesená",N265,0)</f>
        <v>0</v>
      </c>
      <c r="BH265" s="112">
        <f>IF(U265="sníž. přenesená",N265,0)</f>
        <v>0</v>
      </c>
      <c r="BI265" s="112">
        <f>IF(U265="nulová",N265,0)</f>
        <v>0</v>
      </c>
      <c r="BJ265" s="20" t="s">
        <v>84</v>
      </c>
      <c r="BK265" s="112">
        <f>ROUND(L265*K265,2)</f>
        <v>0</v>
      </c>
      <c r="BL265" s="20" t="s">
        <v>228</v>
      </c>
      <c r="BM265" s="20" t="s">
        <v>358</v>
      </c>
    </row>
    <row r="266" spans="2:65" s="1" customFormat="1" ht="30" customHeight="1">
      <c r="B266" s="37"/>
      <c r="C266" s="38"/>
      <c r="D266" s="38"/>
      <c r="E266" s="38"/>
      <c r="F266" s="297" t="s">
        <v>359</v>
      </c>
      <c r="G266" s="298"/>
      <c r="H266" s="298"/>
      <c r="I266" s="298"/>
      <c r="J266" s="38"/>
      <c r="K266" s="38"/>
      <c r="L266" s="38"/>
      <c r="M266" s="38"/>
      <c r="N266" s="38"/>
      <c r="O266" s="38"/>
      <c r="P266" s="38"/>
      <c r="Q266" s="38"/>
      <c r="R266" s="39"/>
      <c r="T266" s="145"/>
      <c r="U266" s="38"/>
      <c r="V266" s="38"/>
      <c r="W266" s="38"/>
      <c r="X266" s="38"/>
      <c r="Y266" s="38"/>
      <c r="Z266" s="38"/>
      <c r="AA266" s="80"/>
      <c r="AT266" s="20" t="s">
        <v>360</v>
      </c>
      <c r="AU266" s="20" t="s">
        <v>103</v>
      </c>
    </row>
    <row r="267" spans="2:65" s="11" customFormat="1" ht="22.5" customHeight="1">
      <c r="B267" s="185"/>
      <c r="C267" s="186"/>
      <c r="D267" s="186"/>
      <c r="E267" s="187" t="s">
        <v>22</v>
      </c>
      <c r="F267" s="285" t="s">
        <v>361</v>
      </c>
      <c r="G267" s="286"/>
      <c r="H267" s="286"/>
      <c r="I267" s="286"/>
      <c r="J267" s="186"/>
      <c r="K267" s="188">
        <v>36.052999999999997</v>
      </c>
      <c r="L267" s="186"/>
      <c r="M267" s="186"/>
      <c r="N267" s="186"/>
      <c r="O267" s="186"/>
      <c r="P267" s="186"/>
      <c r="Q267" s="186"/>
      <c r="R267" s="189"/>
      <c r="T267" s="190"/>
      <c r="U267" s="186"/>
      <c r="V267" s="186"/>
      <c r="W267" s="186"/>
      <c r="X267" s="186"/>
      <c r="Y267" s="186"/>
      <c r="Z267" s="186"/>
      <c r="AA267" s="191"/>
      <c r="AT267" s="192" t="s">
        <v>166</v>
      </c>
      <c r="AU267" s="192" t="s">
        <v>103</v>
      </c>
      <c r="AV267" s="11" t="s">
        <v>103</v>
      </c>
      <c r="AW267" s="11" t="s">
        <v>34</v>
      </c>
      <c r="AX267" s="11" t="s">
        <v>76</v>
      </c>
      <c r="AY267" s="192" t="s">
        <v>157</v>
      </c>
    </row>
    <row r="268" spans="2:65" s="12" customFormat="1" ht="22.5" customHeight="1">
      <c r="B268" s="193"/>
      <c r="C268" s="194"/>
      <c r="D268" s="194"/>
      <c r="E268" s="195" t="s">
        <v>22</v>
      </c>
      <c r="F268" s="287" t="s">
        <v>168</v>
      </c>
      <c r="G268" s="288"/>
      <c r="H268" s="288"/>
      <c r="I268" s="288"/>
      <c r="J268" s="194"/>
      <c r="K268" s="196">
        <v>36.052999999999997</v>
      </c>
      <c r="L268" s="194"/>
      <c r="M268" s="194"/>
      <c r="N268" s="194"/>
      <c r="O268" s="194"/>
      <c r="P268" s="194"/>
      <c r="Q268" s="194"/>
      <c r="R268" s="197"/>
      <c r="T268" s="198"/>
      <c r="U268" s="194"/>
      <c r="V268" s="194"/>
      <c r="W268" s="194"/>
      <c r="X268" s="194"/>
      <c r="Y268" s="194"/>
      <c r="Z268" s="194"/>
      <c r="AA268" s="199"/>
      <c r="AT268" s="200" t="s">
        <v>166</v>
      </c>
      <c r="AU268" s="200" t="s">
        <v>103</v>
      </c>
      <c r="AV268" s="12" t="s">
        <v>163</v>
      </c>
      <c r="AW268" s="12" t="s">
        <v>34</v>
      </c>
      <c r="AX268" s="12" t="s">
        <v>84</v>
      </c>
      <c r="AY268" s="200" t="s">
        <v>157</v>
      </c>
    </row>
    <row r="269" spans="2:65" s="9" customFormat="1" ht="29.85" customHeight="1">
      <c r="B269" s="159"/>
      <c r="C269" s="160"/>
      <c r="D269" s="169" t="s">
        <v>121</v>
      </c>
      <c r="E269" s="169"/>
      <c r="F269" s="169"/>
      <c r="G269" s="169"/>
      <c r="H269" s="169"/>
      <c r="I269" s="169"/>
      <c r="J269" s="169"/>
      <c r="K269" s="169"/>
      <c r="L269" s="169"/>
      <c r="M269" s="169"/>
      <c r="N269" s="302">
        <f>BK269</f>
        <v>0</v>
      </c>
      <c r="O269" s="303"/>
      <c r="P269" s="303"/>
      <c r="Q269" s="303"/>
      <c r="R269" s="162"/>
      <c r="T269" s="163"/>
      <c r="U269" s="160"/>
      <c r="V269" s="160"/>
      <c r="W269" s="164">
        <f>W270</f>
        <v>0</v>
      </c>
      <c r="X269" s="160"/>
      <c r="Y269" s="164">
        <f>Y270</f>
        <v>0</v>
      </c>
      <c r="Z269" s="160"/>
      <c r="AA269" s="165">
        <f>AA270</f>
        <v>1.9460000000000002E-2</v>
      </c>
      <c r="AR269" s="166" t="s">
        <v>103</v>
      </c>
      <c r="AT269" s="167" t="s">
        <v>75</v>
      </c>
      <c r="AU269" s="167" t="s">
        <v>84</v>
      </c>
      <c r="AY269" s="166" t="s">
        <v>157</v>
      </c>
      <c r="BK269" s="168">
        <f>BK270</f>
        <v>0</v>
      </c>
    </row>
    <row r="270" spans="2:65" s="1" customFormat="1" ht="22.5" customHeight="1">
      <c r="B270" s="37"/>
      <c r="C270" s="170" t="s">
        <v>362</v>
      </c>
      <c r="D270" s="170" t="s">
        <v>159</v>
      </c>
      <c r="E270" s="171" t="s">
        <v>363</v>
      </c>
      <c r="F270" s="279" t="s">
        <v>364</v>
      </c>
      <c r="G270" s="279"/>
      <c r="H270" s="279"/>
      <c r="I270" s="279"/>
      <c r="J270" s="172" t="s">
        <v>365</v>
      </c>
      <c r="K270" s="173">
        <v>1</v>
      </c>
      <c r="L270" s="280">
        <v>0</v>
      </c>
      <c r="M270" s="281"/>
      <c r="N270" s="282">
        <f>ROUND(L270*K270,2)</f>
        <v>0</v>
      </c>
      <c r="O270" s="282"/>
      <c r="P270" s="282"/>
      <c r="Q270" s="282"/>
      <c r="R270" s="39"/>
      <c r="T270" s="174" t="s">
        <v>22</v>
      </c>
      <c r="U270" s="46" t="s">
        <v>41</v>
      </c>
      <c r="V270" s="38"/>
      <c r="W270" s="175">
        <f>V270*K270</f>
        <v>0</v>
      </c>
      <c r="X270" s="175">
        <v>0</v>
      </c>
      <c r="Y270" s="175">
        <f>X270*K270</f>
        <v>0</v>
      </c>
      <c r="Z270" s="175">
        <v>1.9460000000000002E-2</v>
      </c>
      <c r="AA270" s="176">
        <f>Z270*K270</f>
        <v>1.9460000000000002E-2</v>
      </c>
      <c r="AR270" s="20" t="s">
        <v>228</v>
      </c>
      <c r="AT270" s="20" t="s">
        <v>159</v>
      </c>
      <c r="AU270" s="20" t="s">
        <v>103</v>
      </c>
      <c r="AY270" s="20" t="s">
        <v>157</v>
      </c>
      <c r="BE270" s="112">
        <f>IF(U270="základní",N270,0)</f>
        <v>0</v>
      </c>
      <c r="BF270" s="112">
        <f>IF(U270="snížená",N270,0)</f>
        <v>0</v>
      </c>
      <c r="BG270" s="112">
        <f>IF(U270="zákl. přenesená",N270,0)</f>
        <v>0</v>
      </c>
      <c r="BH270" s="112">
        <f>IF(U270="sníž. přenesená",N270,0)</f>
        <v>0</v>
      </c>
      <c r="BI270" s="112">
        <f>IF(U270="nulová",N270,0)</f>
        <v>0</v>
      </c>
      <c r="BJ270" s="20" t="s">
        <v>84</v>
      </c>
      <c r="BK270" s="112">
        <f>ROUND(L270*K270,2)</f>
        <v>0</v>
      </c>
      <c r="BL270" s="20" t="s">
        <v>228</v>
      </c>
      <c r="BM270" s="20" t="s">
        <v>366</v>
      </c>
    </row>
    <row r="271" spans="2:65" s="9" customFormat="1" ht="29.85" customHeight="1">
      <c r="B271" s="159"/>
      <c r="C271" s="160"/>
      <c r="D271" s="169" t="s">
        <v>122</v>
      </c>
      <c r="E271" s="169"/>
      <c r="F271" s="169"/>
      <c r="G271" s="169"/>
      <c r="H271" s="169"/>
      <c r="I271" s="169"/>
      <c r="J271" s="169"/>
      <c r="K271" s="169"/>
      <c r="L271" s="169"/>
      <c r="M271" s="169"/>
      <c r="N271" s="304">
        <f>BK271</f>
        <v>0</v>
      </c>
      <c r="O271" s="305"/>
      <c r="P271" s="305"/>
      <c r="Q271" s="305"/>
      <c r="R271" s="162"/>
      <c r="T271" s="163"/>
      <c r="U271" s="160"/>
      <c r="V271" s="160"/>
      <c r="W271" s="164">
        <f>W272</f>
        <v>0</v>
      </c>
      <c r="X271" s="160"/>
      <c r="Y271" s="164">
        <f>Y272</f>
        <v>0</v>
      </c>
      <c r="Z271" s="160"/>
      <c r="AA271" s="165">
        <f>AA272</f>
        <v>3.5999999999999997E-2</v>
      </c>
      <c r="AR271" s="166" t="s">
        <v>103</v>
      </c>
      <c r="AT271" s="167" t="s">
        <v>75</v>
      </c>
      <c r="AU271" s="167" t="s">
        <v>84</v>
      </c>
      <c r="AY271" s="166" t="s">
        <v>157</v>
      </c>
      <c r="BK271" s="168">
        <f>BK272</f>
        <v>0</v>
      </c>
    </row>
    <row r="272" spans="2:65" s="1" customFormat="1" ht="31.5" customHeight="1">
      <c r="B272" s="37"/>
      <c r="C272" s="170" t="s">
        <v>367</v>
      </c>
      <c r="D272" s="170" t="s">
        <v>159</v>
      </c>
      <c r="E272" s="171" t="s">
        <v>368</v>
      </c>
      <c r="F272" s="279" t="s">
        <v>369</v>
      </c>
      <c r="G272" s="279"/>
      <c r="H272" s="279"/>
      <c r="I272" s="279"/>
      <c r="J272" s="172" t="s">
        <v>365</v>
      </c>
      <c r="K272" s="173">
        <v>1</v>
      </c>
      <c r="L272" s="280">
        <v>0</v>
      </c>
      <c r="M272" s="281"/>
      <c r="N272" s="282">
        <f>ROUND(L272*K272,2)</f>
        <v>0</v>
      </c>
      <c r="O272" s="282"/>
      <c r="P272" s="282"/>
      <c r="Q272" s="282"/>
      <c r="R272" s="39"/>
      <c r="T272" s="174" t="s">
        <v>22</v>
      </c>
      <c r="U272" s="46" t="s">
        <v>41</v>
      </c>
      <c r="V272" s="38"/>
      <c r="W272" s="175">
        <f>V272*K272</f>
        <v>0</v>
      </c>
      <c r="X272" s="175">
        <v>0</v>
      </c>
      <c r="Y272" s="175">
        <f>X272*K272</f>
        <v>0</v>
      </c>
      <c r="Z272" s="175">
        <v>3.5999999999999997E-2</v>
      </c>
      <c r="AA272" s="176">
        <f>Z272*K272</f>
        <v>3.5999999999999997E-2</v>
      </c>
      <c r="AR272" s="20" t="s">
        <v>228</v>
      </c>
      <c r="AT272" s="20" t="s">
        <v>159</v>
      </c>
      <c r="AU272" s="20" t="s">
        <v>103</v>
      </c>
      <c r="AY272" s="20" t="s">
        <v>157</v>
      </c>
      <c r="BE272" s="112">
        <f>IF(U272="základní",N272,0)</f>
        <v>0</v>
      </c>
      <c r="BF272" s="112">
        <f>IF(U272="snížená",N272,0)</f>
        <v>0</v>
      </c>
      <c r="BG272" s="112">
        <f>IF(U272="zákl. přenesená",N272,0)</f>
        <v>0</v>
      </c>
      <c r="BH272" s="112">
        <f>IF(U272="sníž. přenesená",N272,0)</f>
        <v>0</v>
      </c>
      <c r="BI272" s="112">
        <f>IF(U272="nulová",N272,0)</f>
        <v>0</v>
      </c>
      <c r="BJ272" s="20" t="s">
        <v>84</v>
      </c>
      <c r="BK272" s="112">
        <f>ROUND(L272*K272,2)</f>
        <v>0</v>
      </c>
      <c r="BL272" s="20" t="s">
        <v>228</v>
      </c>
      <c r="BM272" s="20" t="s">
        <v>370</v>
      </c>
    </row>
    <row r="273" spans="2:65" s="9" customFormat="1" ht="29.85" customHeight="1">
      <c r="B273" s="159"/>
      <c r="C273" s="160"/>
      <c r="D273" s="169" t="s">
        <v>123</v>
      </c>
      <c r="E273" s="169"/>
      <c r="F273" s="169"/>
      <c r="G273" s="169"/>
      <c r="H273" s="169"/>
      <c r="I273" s="169"/>
      <c r="J273" s="169"/>
      <c r="K273" s="169"/>
      <c r="L273" s="169"/>
      <c r="M273" s="169"/>
      <c r="N273" s="304">
        <f>BK273</f>
        <v>0</v>
      </c>
      <c r="O273" s="305"/>
      <c r="P273" s="305"/>
      <c r="Q273" s="305"/>
      <c r="R273" s="162"/>
      <c r="T273" s="163"/>
      <c r="U273" s="160"/>
      <c r="V273" s="160"/>
      <c r="W273" s="164">
        <f>W274</f>
        <v>0</v>
      </c>
      <c r="X273" s="160"/>
      <c r="Y273" s="164">
        <f>Y274</f>
        <v>0</v>
      </c>
      <c r="Z273" s="160"/>
      <c r="AA273" s="165">
        <f>AA274</f>
        <v>0</v>
      </c>
      <c r="AR273" s="166" t="s">
        <v>103</v>
      </c>
      <c r="AT273" s="167" t="s">
        <v>75</v>
      </c>
      <c r="AU273" s="167" t="s">
        <v>84</v>
      </c>
      <c r="AY273" s="166" t="s">
        <v>157</v>
      </c>
      <c r="BK273" s="168">
        <f>BK274</f>
        <v>0</v>
      </c>
    </row>
    <row r="274" spans="2:65" s="1" customFormat="1" ht="31.5" customHeight="1">
      <c r="B274" s="37"/>
      <c r="C274" s="170" t="s">
        <v>371</v>
      </c>
      <c r="D274" s="170" t="s">
        <v>159</v>
      </c>
      <c r="E274" s="171" t="s">
        <v>372</v>
      </c>
      <c r="F274" s="279" t="s">
        <v>373</v>
      </c>
      <c r="G274" s="279"/>
      <c r="H274" s="279"/>
      <c r="I274" s="279"/>
      <c r="J274" s="172" t="s">
        <v>365</v>
      </c>
      <c r="K274" s="173">
        <v>1</v>
      </c>
      <c r="L274" s="280">
        <v>0</v>
      </c>
      <c r="M274" s="281"/>
      <c r="N274" s="282">
        <f>ROUND(L274*K274,2)</f>
        <v>0</v>
      </c>
      <c r="O274" s="282"/>
      <c r="P274" s="282"/>
      <c r="Q274" s="282"/>
      <c r="R274" s="39"/>
      <c r="T274" s="174" t="s">
        <v>22</v>
      </c>
      <c r="U274" s="46" t="s">
        <v>41</v>
      </c>
      <c r="V274" s="38"/>
      <c r="W274" s="175">
        <f>V274*K274</f>
        <v>0</v>
      </c>
      <c r="X274" s="175">
        <v>0</v>
      </c>
      <c r="Y274" s="175">
        <f>X274*K274</f>
        <v>0</v>
      </c>
      <c r="Z274" s="175">
        <v>0</v>
      </c>
      <c r="AA274" s="176">
        <f>Z274*K274</f>
        <v>0</v>
      </c>
      <c r="AR274" s="20" t="s">
        <v>228</v>
      </c>
      <c r="AT274" s="20" t="s">
        <v>159</v>
      </c>
      <c r="AU274" s="20" t="s">
        <v>103</v>
      </c>
      <c r="AY274" s="20" t="s">
        <v>157</v>
      </c>
      <c r="BE274" s="112">
        <f>IF(U274="základní",N274,0)</f>
        <v>0</v>
      </c>
      <c r="BF274" s="112">
        <f>IF(U274="snížená",N274,0)</f>
        <v>0</v>
      </c>
      <c r="BG274" s="112">
        <f>IF(U274="zákl. přenesená",N274,0)</f>
        <v>0</v>
      </c>
      <c r="BH274" s="112">
        <f>IF(U274="sníž. přenesená",N274,0)</f>
        <v>0</v>
      </c>
      <c r="BI274" s="112">
        <f>IF(U274="nulová",N274,0)</f>
        <v>0</v>
      </c>
      <c r="BJ274" s="20" t="s">
        <v>84</v>
      </c>
      <c r="BK274" s="112">
        <f>ROUND(L274*K274,2)</f>
        <v>0</v>
      </c>
      <c r="BL274" s="20" t="s">
        <v>228</v>
      </c>
      <c r="BM274" s="20" t="s">
        <v>374</v>
      </c>
    </row>
    <row r="275" spans="2:65" s="9" customFormat="1" ht="29.85" customHeight="1">
      <c r="B275" s="159"/>
      <c r="C275" s="160"/>
      <c r="D275" s="169" t="s">
        <v>124</v>
      </c>
      <c r="E275" s="169"/>
      <c r="F275" s="169"/>
      <c r="G275" s="169"/>
      <c r="H275" s="169"/>
      <c r="I275" s="169"/>
      <c r="J275" s="169"/>
      <c r="K275" s="169"/>
      <c r="L275" s="169"/>
      <c r="M275" s="169"/>
      <c r="N275" s="304">
        <f>BK275</f>
        <v>0</v>
      </c>
      <c r="O275" s="305"/>
      <c r="P275" s="305"/>
      <c r="Q275" s="305"/>
      <c r="R275" s="162"/>
      <c r="T275" s="163"/>
      <c r="U275" s="160"/>
      <c r="V275" s="160"/>
      <c r="W275" s="164">
        <f>W276</f>
        <v>0</v>
      </c>
      <c r="X275" s="160"/>
      <c r="Y275" s="164">
        <f>Y276</f>
        <v>0</v>
      </c>
      <c r="Z275" s="160"/>
      <c r="AA275" s="165">
        <f>AA276</f>
        <v>0</v>
      </c>
      <c r="AR275" s="166" t="s">
        <v>103</v>
      </c>
      <c r="AT275" s="167" t="s">
        <v>75</v>
      </c>
      <c r="AU275" s="167" t="s">
        <v>84</v>
      </c>
      <c r="AY275" s="166" t="s">
        <v>157</v>
      </c>
      <c r="BK275" s="168">
        <f>BK276</f>
        <v>0</v>
      </c>
    </row>
    <row r="276" spans="2:65" s="1" customFormat="1" ht="22.5" customHeight="1">
      <c r="B276" s="37"/>
      <c r="C276" s="170" t="s">
        <v>375</v>
      </c>
      <c r="D276" s="170" t="s">
        <v>159</v>
      </c>
      <c r="E276" s="171" t="s">
        <v>376</v>
      </c>
      <c r="F276" s="279" t="s">
        <v>377</v>
      </c>
      <c r="G276" s="279"/>
      <c r="H276" s="279"/>
      <c r="I276" s="279"/>
      <c r="J276" s="172" t="s">
        <v>365</v>
      </c>
      <c r="K276" s="173">
        <v>1</v>
      </c>
      <c r="L276" s="280">
        <v>0</v>
      </c>
      <c r="M276" s="281"/>
      <c r="N276" s="282">
        <f>ROUND(L276*K276,2)</f>
        <v>0</v>
      </c>
      <c r="O276" s="282"/>
      <c r="P276" s="282"/>
      <c r="Q276" s="282"/>
      <c r="R276" s="39"/>
      <c r="T276" s="174" t="s">
        <v>22</v>
      </c>
      <c r="U276" s="46" t="s">
        <v>41</v>
      </c>
      <c r="V276" s="38"/>
      <c r="W276" s="175">
        <f>V276*K276</f>
        <v>0</v>
      </c>
      <c r="X276" s="175">
        <v>0</v>
      </c>
      <c r="Y276" s="175">
        <f>X276*K276</f>
        <v>0</v>
      </c>
      <c r="Z276" s="175">
        <v>0</v>
      </c>
      <c r="AA276" s="176">
        <f>Z276*K276</f>
        <v>0</v>
      </c>
      <c r="AR276" s="20" t="s">
        <v>228</v>
      </c>
      <c r="AT276" s="20" t="s">
        <v>159</v>
      </c>
      <c r="AU276" s="20" t="s">
        <v>103</v>
      </c>
      <c r="AY276" s="20" t="s">
        <v>157</v>
      </c>
      <c r="BE276" s="112">
        <f>IF(U276="základní",N276,0)</f>
        <v>0</v>
      </c>
      <c r="BF276" s="112">
        <f>IF(U276="snížená",N276,0)</f>
        <v>0</v>
      </c>
      <c r="BG276" s="112">
        <f>IF(U276="zákl. přenesená",N276,0)</f>
        <v>0</v>
      </c>
      <c r="BH276" s="112">
        <f>IF(U276="sníž. přenesená",N276,0)</f>
        <v>0</v>
      </c>
      <c r="BI276" s="112">
        <f>IF(U276="nulová",N276,0)</f>
        <v>0</v>
      </c>
      <c r="BJ276" s="20" t="s">
        <v>84</v>
      </c>
      <c r="BK276" s="112">
        <f>ROUND(L276*K276,2)</f>
        <v>0</v>
      </c>
      <c r="BL276" s="20" t="s">
        <v>228</v>
      </c>
      <c r="BM276" s="20" t="s">
        <v>378</v>
      </c>
    </row>
    <row r="277" spans="2:65" s="9" customFormat="1" ht="29.85" customHeight="1">
      <c r="B277" s="159"/>
      <c r="C277" s="160"/>
      <c r="D277" s="169" t="s">
        <v>125</v>
      </c>
      <c r="E277" s="169"/>
      <c r="F277" s="169"/>
      <c r="G277" s="169"/>
      <c r="H277" s="169"/>
      <c r="I277" s="169"/>
      <c r="J277" s="169"/>
      <c r="K277" s="169"/>
      <c r="L277" s="169"/>
      <c r="M277" s="169"/>
      <c r="N277" s="304">
        <f>BK277</f>
        <v>0</v>
      </c>
      <c r="O277" s="305"/>
      <c r="P277" s="305"/>
      <c r="Q277" s="305"/>
      <c r="R277" s="162"/>
      <c r="T277" s="163"/>
      <c r="U277" s="160"/>
      <c r="V277" s="160"/>
      <c r="W277" s="164">
        <f>SUM(W278:W285)</f>
        <v>0</v>
      </c>
      <c r="X277" s="160"/>
      <c r="Y277" s="164">
        <f>SUM(Y278:Y285)</f>
        <v>0.47908499999999998</v>
      </c>
      <c r="Z277" s="160"/>
      <c r="AA277" s="165">
        <f>SUM(AA278:AA285)</f>
        <v>0.6711315000000001</v>
      </c>
      <c r="AR277" s="166" t="s">
        <v>103</v>
      </c>
      <c r="AT277" s="167" t="s">
        <v>75</v>
      </c>
      <c r="AU277" s="167" t="s">
        <v>84</v>
      </c>
      <c r="AY277" s="166" t="s">
        <v>157</v>
      </c>
      <c r="BK277" s="168">
        <f>SUM(BK278:BK285)</f>
        <v>0</v>
      </c>
    </row>
    <row r="278" spans="2:65" s="1" customFormat="1" ht="31.5" customHeight="1">
      <c r="B278" s="37"/>
      <c r="C278" s="170" t="s">
        <v>379</v>
      </c>
      <c r="D278" s="170" t="s">
        <v>159</v>
      </c>
      <c r="E278" s="171" t="s">
        <v>380</v>
      </c>
      <c r="F278" s="279" t="s">
        <v>381</v>
      </c>
      <c r="G278" s="279"/>
      <c r="H278" s="279"/>
      <c r="I278" s="279"/>
      <c r="J278" s="172" t="s">
        <v>176</v>
      </c>
      <c r="K278" s="173">
        <v>21.138000000000002</v>
      </c>
      <c r="L278" s="280">
        <v>0</v>
      </c>
      <c r="M278" s="281"/>
      <c r="N278" s="282">
        <f>ROUND(L278*K278,2)</f>
        <v>0</v>
      </c>
      <c r="O278" s="282"/>
      <c r="P278" s="282"/>
      <c r="Q278" s="282"/>
      <c r="R278" s="39"/>
      <c r="T278" s="174" t="s">
        <v>22</v>
      </c>
      <c r="U278" s="46" t="s">
        <v>41</v>
      </c>
      <c r="V278" s="38"/>
      <c r="W278" s="175">
        <f>V278*K278</f>
        <v>0</v>
      </c>
      <c r="X278" s="175">
        <v>0</v>
      </c>
      <c r="Y278" s="175">
        <f>X278*K278</f>
        <v>0</v>
      </c>
      <c r="Z278" s="175">
        <v>3.175E-2</v>
      </c>
      <c r="AA278" s="176">
        <f>Z278*K278</f>
        <v>0.6711315000000001</v>
      </c>
      <c r="AR278" s="20" t="s">
        <v>228</v>
      </c>
      <c r="AT278" s="20" t="s">
        <v>159</v>
      </c>
      <c r="AU278" s="20" t="s">
        <v>103</v>
      </c>
      <c r="AY278" s="20" t="s">
        <v>157</v>
      </c>
      <c r="BE278" s="112">
        <f>IF(U278="základní",N278,0)</f>
        <v>0</v>
      </c>
      <c r="BF278" s="112">
        <f>IF(U278="snížená",N278,0)</f>
        <v>0</v>
      </c>
      <c r="BG278" s="112">
        <f>IF(U278="zákl. přenesená",N278,0)</f>
        <v>0</v>
      </c>
      <c r="BH278" s="112">
        <f>IF(U278="sníž. přenesená",N278,0)</f>
        <v>0</v>
      </c>
      <c r="BI278" s="112">
        <f>IF(U278="nulová",N278,0)</f>
        <v>0</v>
      </c>
      <c r="BJ278" s="20" t="s">
        <v>84</v>
      </c>
      <c r="BK278" s="112">
        <f>ROUND(L278*K278,2)</f>
        <v>0</v>
      </c>
      <c r="BL278" s="20" t="s">
        <v>228</v>
      </c>
      <c r="BM278" s="20" t="s">
        <v>382</v>
      </c>
    </row>
    <row r="279" spans="2:65" s="10" customFormat="1" ht="22.5" customHeight="1">
      <c r="B279" s="177"/>
      <c r="C279" s="178"/>
      <c r="D279" s="178"/>
      <c r="E279" s="179" t="s">
        <v>22</v>
      </c>
      <c r="F279" s="283" t="s">
        <v>383</v>
      </c>
      <c r="G279" s="284"/>
      <c r="H279" s="284"/>
      <c r="I279" s="284"/>
      <c r="J279" s="178"/>
      <c r="K279" s="180" t="s">
        <v>22</v>
      </c>
      <c r="L279" s="178"/>
      <c r="M279" s="178"/>
      <c r="N279" s="178"/>
      <c r="O279" s="178"/>
      <c r="P279" s="178"/>
      <c r="Q279" s="178"/>
      <c r="R279" s="181"/>
      <c r="T279" s="182"/>
      <c r="U279" s="178"/>
      <c r="V279" s="178"/>
      <c r="W279" s="178"/>
      <c r="X279" s="178"/>
      <c r="Y279" s="178"/>
      <c r="Z279" s="178"/>
      <c r="AA279" s="183"/>
      <c r="AT279" s="184" t="s">
        <v>166</v>
      </c>
      <c r="AU279" s="184" t="s">
        <v>103</v>
      </c>
      <c r="AV279" s="10" t="s">
        <v>84</v>
      </c>
      <c r="AW279" s="10" t="s">
        <v>34</v>
      </c>
      <c r="AX279" s="10" t="s">
        <v>76</v>
      </c>
      <c r="AY279" s="184" t="s">
        <v>157</v>
      </c>
    </row>
    <row r="280" spans="2:65" s="11" customFormat="1" ht="22.5" customHeight="1">
      <c r="B280" s="185"/>
      <c r="C280" s="186"/>
      <c r="D280" s="186"/>
      <c r="E280" s="187" t="s">
        <v>22</v>
      </c>
      <c r="F280" s="285" t="s">
        <v>384</v>
      </c>
      <c r="G280" s="286"/>
      <c r="H280" s="286"/>
      <c r="I280" s="286"/>
      <c r="J280" s="186"/>
      <c r="K280" s="188">
        <v>21.138000000000002</v>
      </c>
      <c r="L280" s="186"/>
      <c r="M280" s="186"/>
      <c r="N280" s="186"/>
      <c r="O280" s="186"/>
      <c r="P280" s="186"/>
      <c r="Q280" s="186"/>
      <c r="R280" s="189"/>
      <c r="T280" s="190"/>
      <c r="U280" s="186"/>
      <c r="V280" s="186"/>
      <c r="W280" s="186"/>
      <c r="X280" s="186"/>
      <c r="Y280" s="186"/>
      <c r="Z280" s="186"/>
      <c r="AA280" s="191"/>
      <c r="AT280" s="192" t="s">
        <v>166</v>
      </c>
      <c r="AU280" s="192" t="s">
        <v>103</v>
      </c>
      <c r="AV280" s="11" t="s">
        <v>103</v>
      </c>
      <c r="AW280" s="11" t="s">
        <v>34</v>
      </c>
      <c r="AX280" s="11" t="s">
        <v>76</v>
      </c>
      <c r="AY280" s="192" t="s">
        <v>157</v>
      </c>
    </row>
    <row r="281" spans="2:65" s="12" customFormat="1" ht="22.5" customHeight="1">
      <c r="B281" s="193"/>
      <c r="C281" s="194"/>
      <c r="D281" s="194"/>
      <c r="E281" s="195" t="s">
        <v>22</v>
      </c>
      <c r="F281" s="287" t="s">
        <v>168</v>
      </c>
      <c r="G281" s="288"/>
      <c r="H281" s="288"/>
      <c r="I281" s="288"/>
      <c r="J281" s="194"/>
      <c r="K281" s="196">
        <v>21.138000000000002</v>
      </c>
      <c r="L281" s="194"/>
      <c r="M281" s="194"/>
      <c r="N281" s="194"/>
      <c r="O281" s="194"/>
      <c r="P281" s="194"/>
      <c r="Q281" s="194"/>
      <c r="R281" s="197"/>
      <c r="T281" s="198"/>
      <c r="U281" s="194"/>
      <c r="V281" s="194"/>
      <c r="W281" s="194"/>
      <c r="X281" s="194"/>
      <c r="Y281" s="194"/>
      <c r="Z281" s="194"/>
      <c r="AA281" s="199"/>
      <c r="AT281" s="200" t="s">
        <v>166</v>
      </c>
      <c r="AU281" s="200" t="s">
        <v>103</v>
      </c>
      <c r="AV281" s="12" t="s">
        <v>163</v>
      </c>
      <c r="AW281" s="12" t="s">
        <v>34</v>
      </c>
      <c r="AX281" s="12" t="s">
        <v>84</v>
      </c>
      <c r="AY281" s="200" t="s">
        <v>157</v>
      </c>
    </row>
    <row r="282" spans="2:65" s="1" customFormat="1" ht="22.5" customHeight="1">
      <c r="B282" s="37"/>
      <c r="C282" s="170" t="s">
        <v>385</v>
      </c>
      <c r="D282" s="170" t="s">
        <v>159</v>
      </c>
      <c r="E282" s="171" t="s">
        <v>386</v>
      </c>
      <c r="F282" s="279" t="s">
        <v>387</v>
      </c>
      <c r="G282" s="279"/>
      <c r="H282" s="279"/>
      <c r="I282" s="279"/>
      <c r="J282" s="172" t="s">
        <v>176</v>
      </c>
      <c r="K282" s="173">
        <v>28.5</v>
      </c>
      <c r="L282" s="280">
        <v>0</v>
      </c>
      <c r="M282" s="281"/>
      <c r="N282" s="282">
        <f>ROUND(L282*K282,2)</f>
        <v>0</v>
      </c>
      <c r="O282" s="282"/>
      <c r="P282" s="282"/>
      <c r="Q282" s="282"/>
      <c r="R282" s="39"/>
      <c r="T282" s="174" t="s">
        <v>22</v>
      </c>
      <c r="U282" s="46" t="s">
        <v>41</v>
      </c>
      <c r="V282" s="38"/>
      <c r="W282" s="175">
        <f>V282*K282</f>
        <v>0</v>
      </c>
      <c r="X282" s="175">
        <v>1.6809999999999999E-2</v>
      </c>
      <c r="Y282" s="175">
        <f>X282*K282</f>
        <v>0.47908499999999998</v>
      </c>
      <c r="Z282" s="175">
        <v>0</v>
      </c>
      <c r="AA282" s="176">
        <f>Z282*K282</f>
        <v>0</v>
      </c>
      <c r="AR282" s="20" t="s">
        <v>228</v>
      </c>
      <c r="AT282" s="20" t="s">
        <v>159</v>
      </c>
      <c r="AU282" s="20" t="s">
        <v>103</v>
      </c>
      <c r="AY282" s="20" t="s">
        <v>157</v>
      </c>
      <c r="BE282" s="112">
        <f>IF(U282="základní",N282,0)</f>
        <v>0</v>
      </c>
      <c r="BF282" s="112">
        <f>IF(U282="snížená",N282,0)</f>
        <v>0</v>
      </c>
      <c r="BG282" s="112">
        <f>IF(U282="zákl. přenesená",N282,0)</f>
        <v>0</v>
      </c>
      <c r="BH282" s="112">
        <f>IF(U282="sníž. přenesená",N282,0)</f>
        <v>0</v>
      </c>
      <c r="BI282" s="112">
        <f>IF(U282="nulová",N282,0)</f>
        <v>0</v>
      </c>
      <c r="BJ282" s="20" t="s">
        <v>84</v>
      </c>
      <c r="BK282" s="112">
        <f>ROUND(L282*K282,2)</f>
        <v>0</v>
      </c>
      <c r="BL282" s="20" t="s">
        <v>228</v>
      </c>
      <c r="BM282" s="20" t="s">
        <v>388</v>
      </c>
    </row>
    <row r="283" spans="2:65" s="11" customFormat="1" ht="31.5" customHeight="1">
      <c r="B283" s="185"/>
      <c r="C283" s="186"/>
      <c r="D283" s="186"/>
      <c r="E283" s="187" t="s">
        <v>22</v>
      </c>
      <c r="F283" s="291" t="s">
        <v>232</v>
      </c>
      <c r="G283" s="292"/>
      <c r="H283" s="292"/>
      <c r="I283" s="292"/>
      <c r="J283" s="186"/>
      <c r="K283" s="188">
        <v>28.5</v>
      </c>
      <c r="L283" s="186"/>
      <c r="M283" s="186"/>
      <c r="N283" s="186"/>
      <c r="O283" s="186"/>
      <c r="P283" s="186"/>
      <c r="Q283" s="186"/>
      <c r="R283" s="189"/>
      <c r="T283" s="190"/>
      <c r="U283" s="186"/>
      <c r="V283" s="186"/>
      <c r="W283" s="186"/>
      <c r="X283" s="186"/>
      <c r="Y283" s="186"/>
      <c r="Z283" s="186"/>
      <c r="AA283" s="191"/>
      <c r="AT283" s="192" t="s">
        <v>166</v>
      </c>
      <c r="AU283" s="192" t="s">
        <v>103</v>
      </c>
      <c r="AV283" s="11" t="s">
        <v>103</v>
      </c>
      <c r="AW283" s="11" t="s">
        <v>34</v>
      </c>
      <c r="AX283" s="11" t="s">
        <v>76</v>
      </c>
      <c r="AY283" s="192" t="s">
        <v>157</v>
      </c>
    </row>
    <row r="284" spans="2:65" s="12" customFormat="1" ht="22.5" customHeight="1">
      <c r="B284" s="193"/>
      <c r="C284" s="194"/>
      <c r="D284" s="194"/>
      <c r="E284" s="195" t="s">
        <v>22</v>
      </c>
      <c r="F284" s="287" t="s">
        <v>168</v>
      </c>
      <c r="G284" s="288"/>
      <c r="H284" s="288"/>
      <c r="I284" s="288"/>
      <c r="J284" s="194"/>
      <c r="K284" s="196">
        <v>28.5</v>
      </c>
      <c r="L284" s="194"/>
      <c r="M284" s="194"/>
      <c r="N284" s="194"/>
      <c r="O284" s="194"/>
      <c r="P284" s="194"/>
      <c r="Q284" s="194"/>
      <c r="R284" s="197"/>
      <c r="T284" s="198"/>
      <c r="U284" s="194"/>
      <c r="V284" s="194"/>
      <c r="W284" s="194"/>
      <c r="X284" s="194"/>
      <c r="Y284" s="194"/>
      <c r="Z284" s="194"/>
      <c r="AA284" s="199"/>
      <c r="AT284" s="200" t="s">
        <v>166</v>
      </c>
      <c r="AU284" s="200" t="s">
        <v>103</v>
      </c>
      <c r="AV284" s="12" t="s">
        <v>163</v>
      </c>
      <c r="AW284" s="12" t="s">
        <v>34</v>
      </c>
      <c r="AX284" s="12" t="s">
        <v>84</v>
      </c>
      <c r="AY284" s="200" t="s">
        <v>157</v>
      </c>
    </row>
    <row r="285" spans="2:65" s="1" customFormat="1" ht="31.5" customHeight="1">
      <c r="B285" s="37"/>
      <c r="C285" s="170" t="s">
        <v>389</v>
      </c>
      <c r="D285" s="170" t="s">
        <v>159</v>
      </c>
      <c r="E285" s="171" t="s">
        <v>390</v>
      </c>
      <c r="F285" s="279" t="s">
        <v>391</v>
      </c>
      <c r="G285" s="279"/>
      <c r="H285" s="279"/>
      <c r="I285" s="279"/>
      <c r="J285" s="172" t="s">
        <v>392</v>
      </c>
      <c r="K285" s="205">
        <v>0</v>
      </c>
      <c r="L285" s="280">
        <v>0</v>
      </c>
      <c r="M285" s="281"/>
      <c r="N285" s="282">
        <f>ROUND(L285*K285,2)</f>
        <v>0</v>
      </c>
      <c r="O285" s="282"/>
      <c r="P285" s="282"/>
      <c r="Q285" s="282"/>
      <c r="R285" s="39"/>
      <c r="T285" s="174" t="s">
        <v>22</v>
      </c>
      <c r="U285" s="46" t="s">
        <v>41</v>
      </c>
      <c r="V285" s="38"/>
      <c r="W285" s="175">
        <f>V285*K285</f>
        <v>0</v>
      </c>
      <c r="X285" s="175">
        <v>0</v>
      </c>
      <c r="Y285" s="175">
        <f>X285*K285</f>
        <v>0</v>
      </c>
      <c r="Z285" s="175">
        <v>0</v>
      </c>
      <c r="AA285" s="176">
        <f>Z285*K285</f>
        <v>0</v>
      </c>
      <c r="AR285" s="20" t="s">
        <v>228</v>
      </c>
      <c r="AT285" s="20" t="s">
        <v>159</v>
      </c>
      <c r="AU285" s="20" t="s">
        <v>103</v>
      </c>
      <c r="AY285" s="20" t="s">
        <v>157</v>
      </c>
      <c r="BE285" s="112">
        <f>IF(U285="základní",N285,0)</f>
        <v>0</v>
      </c>
      <c r="BF285" s="112">
        <f>IF(U285="snížená",N285,0)</f>
        <v>0</v>
      </c>
      <c r="BG285" s="112">
        <f>IF(U285="zákl. přenesená",N285,0)</f>
        <v>0</v>
      </c>
      <c r="BH285" s="112">
        <f>IF(U285="sníž. přenesená",N285,0)</f>
        <v>0</v>
      </c>
      <c r="BI285" s="112">
        <f>IF(U285="nulová",N285,0)</f>
        <v>0</v>
      </c>
      <c r="BJ285" s="20" t="s">
        <v>84</v>
      </c>
      <c r="BK285" s="112">
        <f>ROUND(L285*K285,2)</f>
        <v>0</v>
      </c>
      <c r="BL285" s="20" t="s">
        <v>228</v>
      </c>
      <c r="BM285" s="20" t="s">
        <v>393</v>
      </c>
    </row>
    <row r="286" spans="2:65" s="9" customFormat="1" ht="29.85" customHeight="1">
      <c r="B286" s="159"/>
      <c r="C286" s="160"/>
      <c r="D286" s="169" t="s">
        <v>126</v>
      </c>
      <c r="E286" s="169"/>
      <c r="F286" s="169"/>
      <c r="G286" s="169"/>
      <c r="H286" s="169"/>
      <c r="I286" s="169"/>
      <c r="J286" s="169"/>
      <c r="K286" s="169"/>
      <c r="L286" s="169"/>
      <c r="M286" s="169"/>
      <c r="N286" s="304">
        <f>BK286</f>
        <v>0</v>
      </c>
      <c r="O286" s="305"/>
      <c r="P286" s="305"/>
      <c r="Q286" s="305"/>
      <c r="R286" s="162"/>
      <c r="T286" s="163"/>
      <c r="U286" s="160"/>
      <c r="V286" s="160"/>
      <c r="W286" s="164">
        <f>SUM(W287:W293)</f>
        <v>0</v>
      </c>
      <c r="X286" s="160"/>
      <c r="Y286" s="164">
        <f>SUM(Y287:Y293)</f>
        <v>0.1125</v>
      </c>
      <c r="Z286" s="160"/>
      <c r="AA286" s="165">
        <f>SUM(AA287:AA293)</f>
        <v>0</v>
      </c>
      <c r="AR286" s="166" t="s">
        <v>103</v>
      </c>
      <c r="AT286" s="167" t="s">
        <v>75</v>
      </c>
      <c r="AU286" s="167" t="s">
        <v>84</v>
      </c>
      <c r="AY286" s="166" t="s">
        <v>157</v>
      </c>
      <c r="BK286" s="168">
        <f>SUM(BK287:BK293)</f>
        <v>0</v>
      </c>
    </row>
    <row r="287" spans="2:65" s="1" customFormat="1" ht="31.5" customHeight="1">
      <c r="B287" s="37"/>
      <c r="C287" s="170" t="s">
        <v>394</v>
      </c>
      <c r="D287" s="170" t="s">
        <v>159</v>
      </c>
      <c r="E287" s="171" t="s">
        <v>395</v>
      </c>
      <c r="F287" s="279" t="s">
        <v>396</v>
      </c>
      <c r="G287" s="279"/>
      <c r="H287" s="279"/>
      <c r="I287" s="279"/>
      <c r="J287" s="172" t="s">
        <v>162</v>
      </c>
      <c r="K287" s="173">
        <v>5</v>
      </c>
      <c r="L287" s="280">
        <v>0</v>
      </c>
      <c r="M287" s="281"/>
      <c r="N287" s="282">
        <f t="shared" ref="N287:N293" si="5">ROUND(L287*K287,2)</f>
        <v>0</v>
      </c>
      <c r="O287" s="282"/>
      <c r="P287" s="282"/>
      <c r="Q287" s="282"/>
      <c r="R287" s="39"/>
      <c r="T287" s="174" t="s">
        <v>22</v>
      </c>
      <c r="U287" s="46" t="s">
        <v>41</v>
      </c>
      <c r="V287" s="38"/>
      <c r="W287" s="175">
        <f t="shared" ref="W287:W293" si="6">V287*K287</f>
        <v>0</v>
      </c>
      <c r="X287" s="175">
        <v>0</v>
      </c>
      <c r="Y287" s="175">
        <f t="shared" ref="Y287:Y293" si="7">X287*K287</f>
        <v>0</v>
      </c>
      <c r="Z287" s="175">
        <v>0</v>
      </c>
      <c r="AA287" s="176">
        <f t="shared" ref="AA287:AA293" si="8">Z287*K287</f>
        <v>0</v>
      </c>
      <c r="AR287" s="20" t="s">
        <v>228</v>
      </c>
      <c r="AT287" s="20" t="s">
        <v>159</v>
      </c>
      <c r="AU287" s="20" t="s">
        <v>103</v>
      </c>
      <c r="AY287" s="20" t="s">
        <v>157</v>
      </c>
      <c r="BE287" s="112">
        <f t="shared" ref="BE287:BE293" si="9">IF(U287="základní",N287,0)</f>
        <v>0</v>
      </c>
      <c r="BF287" s="112">
        <f t="shared" ref="BF287:BF293" si="10">IF(U287="snížená",N287,0)</f>
        <v>0</v>
      </c>
      <c r="BG287" s="112">
        <f t="shared" ref="BG287:BG293" si="11">IF(U287="zákl. přenesená",N287,0)</f>
        <v>0</v>
      </c>
      <c r="BH287" s="112">
        <f t="shared" ref="BH287:BH293" si="12">IF(U287="sníž. přenesená",N287,0)</f>
        <v>0</v>
      </c>
      <c r="BI287" s="112">
        <f t="shared" ref="BI287:BI293" si="13">IF(U287="nulová",N287,0)</f>
        <v>0</v>
      </c>
      <c r="BJ287" s="20" t="s">
        <v>84</v>
      </c>
      <c r="BK287" s="112">
        <f t="shared" ref="BK287:BK293" si="14">ROUND(L287*K287,2)</f>
        <v>0</v>
      </c>
      <c r="BL287" s="20" t="s">
        <v>228</v>
      </c>
      <c r="BM287" s="20" t="s">
        <v>397</v>
      </c>
    </row>
    <row r="288" spans="2:65" s="1" customFormat="1" ht="31.5" customHeight="1">
      <c r="B288" s="37"/>
      <c r="C288" s="170" t="s">
        <v>398</v>
      </c>
      <c r="D288" s="170" t="s">
        <v>159</v>
      </c>
      <c r="E288" s="171" t="s">
        <v>399</v>
      </c>
      <c r="F288" s="279" t="s">
        <v>400</v>
      </c>
      <c r="G288" s="279"/>
      <c r="H288" s="279"/>
      <c r="I288" s="279"/>
      <c r="J288" s="172" t="s">
        <v>162</v>
      </c>
      <c r="K288" s="173">
        <v>2</v>
      </c>
      <c r="L288" s="280">
        <v>0</v>
      </c>
      <c r="M288" s="281"/>
      <c r="N288" s="282">
        <f t="shared" si="5"/>
        <v>0</v>
      </c>
      <c r="O288" s="282"/>
      <c r="P288" s="282"/>
      <c r="Q288" s="282"/>
      <c r="R288" s="39"/>
      <c r="T288" s="174" t="s">
        <v>22</v>
      </c>
      <c r="U288" s="46" t="s">
        <v>41</v>
      </c>
      <c r="V288" s="38"/>
      <c r="W288" s="175">
        <f t="shared" si="6"/>
        <v>0</v>
      </c>
      <c r="X288" s="175">
        <v>0</v>
      </c>
      <c r="Y288" s="175">
        <f t="shared" si="7"/>
        <v>0</v>
      </c>
      <c r="Z288" s="175">
        <v>0</v>
      </c>
      <c r="AA288" s="176">
        <f t="shared" si="8"/>
        <v>0</v>
      </c>
      <c r="AR288" s="20" t="s">
        <v>228</v>
      </c>
      <c r="AT288" s="20" t="s">
        <v>159</v>
      </c>
      <c r="AU288" s="20" t="s">
        <v>103</v>
      </c>
      <c r="AY288" s="20" t="s">
        <v>157</v>
      </c>
      <c r="BE288" s="112">
        <f t="shared" si="9"/>
        <v>0</v>
      </c>
      <c r="BF288" s="112">
        <f t="shared" si="10"/>
        <v>0</v>
      </c>
      <c r="BG288" s="112">
        <f t="shared" si="11"/>
        <v>0</v>
      </c>
      <c r="BH288" s="112">
        <f t="shared" si="12"/>
        <v>0</v>
      </c>
      <c r="BI288" s="112">
        <f t="shared" si="13"/>
        <v>0</v>
      </c>
      <c r="BJ288" s="20" t="s">
        <v>84</v>
      </c>
      <c r="BK288" s="112">
        <f t="shared" si="14"/>
        <v>0</v>
      </c>
      <c r="BL288" s="20" t="s">
        <v>228</v>
      </c>
      <c r="BM288" s="20" t="s">
        <v>401</v>
      </c>
    </row>
    <row r="289" spans="2:65" s="1" customFormat="1" ht="31.5" customHeight="1">
      <c r="B289" s="37"/>
      <c r="C289" s="201" t="s">
        <v>402</v>
      </c>
      <c r="D289" s="201" t="s">
        <v>238</v>
      </c>
      <c r="E289" s="202" t="s">
        <v>403</v>
      </c>
      <c r="F289" s="293" t="s">
        <v>404</v>
      </c>
      <c r="G289" s="293"/>
      <c r="H289" s="293"/>
      <c r="I289" s="293"/>
      <c r="J289" s="203" t="s">
        <v>162</v>
      </c>
      <c r="K289" s="204">
        <v>5</v>
      </c>
      <c r="L289" s="294">
        <v>0</v>
      </c>
      <c r="M289" s="295"/>
      <c r="N289" s="296">
        <f t="shared" si="5"/>
        <v>0</v>
      </c>
      <c r="O289" s="282"/>
      <c r="P289" s="282"/>
      <c r="Q289" s="282"/>
      <c r="R289" s="39"/>
      <c r="T289" s="174" t="s">
        <v>22</v>
      </c>
      <c r="U289" s="46" t="s">
        <v>41</v>
      </c>
      <c r="V289" s="38"/>
      <c r="W289" s="175">
        <f t="shared" si="6"/>
        <v>0</v>
      </c>
      <c r="X289" s="175">
        <v>1.55E-2</v>
      </c>
      <c r="Y289" s="175">
        <f t="shared" si="7"/>
        <v>7.7499999999999999E-2</v>
      </c>
      <c r="Z289" s="175">
        <v>0</v>
      </c>
      <c r="AA289" s="176">
        <f t="shared" si="8"/>
        <v>0</v>
      </c>
      <c r="AR289" s="20" t="s">
        <v>307</v>
      </c>
      <c r="AT289" s="20" t="s">
        <v>238</v>
      </c>
      <c r="AU289" s="20" t="s">
        <v>103</v>
      </c>
      <c r="AY289" s="20" t="s">
        <v>157</v>
      </c>
      <c r="BE289" s="112">
        <f t="shared" si="9"/>
        <v>0</v>
      </c>
      <c r="BF289" s="112">
        <f t="shared" si="10"/>
        <v>0</v>
      </c>
      <c r="BG289" s="112">
        <f t="shared" si="11"/>
        <v>0</v>
      </c>
      <c r="BH289" s="112">
        <f t="shared" si="12"/>
        <v>0</v>
      </c>
      <c r="BI289" s="112">
        <f t="shared" si="13"/>
        <v>0</v>
      </c>
      <c r="BJ289" s="20" t="s">
        <v>84</v>
      </c>
      <c r="BK289" s="112">
        <f t="shared" si="14"/>
        <v>0</v>
      </c>
      <c r="BL289" s="20" t="s">
        <v>228</v>
      </c>
      <c r="BM289" s="20" t="s">
        <v>405</v>
      </c>
    </row>
    <row r="290" spans="2:65" s="1" customFormat="1" ht="31.5" customHeight="1">
      <c r="B290" s="37"/>
      <c r="C290" s="201" t="s">
        <v>406</v>
      </c>
      <c r="D290" s="201" t="s">
        <v>238</v>
      </c>
      <c r="E290" s="202" t="s">
        <v>407</v>
      </c>
      <c r="F290" s="293" t="s">
        <v>408</v>
      </c>
      <c r="G290" s="293"/>
      <c r="H290" s="293"/>
      <c r="I290" s="293"/>
      <c r="J290" s="203" t="s">
        <v>162</v>
      </c>
      <c r="K290" s="204">
        <v>2</v>
      </c>
      <c r="L290" s="294">
        <v>0</v>
      </c>
      <c r="M290" s="295"/>
      <c r="N290" s="296">
        <f t="shared" si="5"/>
        <v>0</v>
      </c>
      <c r="O290" s="282"/>
      <c r="P290" s="282"/>
      <c r="Q290" s="282"/>
      <c r="R290" s="39"/>
      <c r="T290" s="174" t="s">
        <v>22</v>
      </c>
      <c r="U290" s="46" t="s">
        <v>41</v>
      </c>
      <c r="V290" s="38"/>
      <c r="W290" s="175">
        <f t="shared" si="6"/>
        <v>0</v>
      </c>
      <c r="X290" s="175">
        <v>1.7500000000000002E-2</v>
      </c>
      <c r="Y290" s="175">
        <f t="shared" si="7"/>
        <v>3.5000000000000003E-2</v>
      </c>
      <c r="Z290" s="175">
        <v>0</v>
      </c>
      <c r="AA290" s="176">
        <f t="shared" si="8"/>
        <v>0</v>
      </c>
      <c r="AR290" s="20" t="s">
        <v>307</v>
      </c>
      <c r="AT290" s="20" t="s">
        <v>238</v>
      </c>
      <c r="AU290" s="20" t="s">
        <v>103</v>
      </c>
      <c r="AY290" s="20" t="s">
        <v>157</v>
      </c>
      <c r="BE290" s="112">
        <f t="shared" si="9"/>
        <v>0</v>
      </c>
      <c r="BF290" s="112">
        <f t="shared" si="10"/>
        <v>0</v>
      </c>
      <c r="BG290" s="112">
        <f t="shared" si="11"/>
        <v>0</v>
      </c>
      <c r="BH290" s="112">
        <f t="shared" si="12"/>
        <v>0</v>
      </c>
      <c r="BI290" s="112">
        <f t="shared" si="13"/>
        <v>0</v>
      </c>
      <c r="BJ290" s="20" t="s">
        <v>84</v>
      </c>
      <c r="BK290" s="112">
        <f t="shared" si="14"/>
        <v>0</v>
      </c>
      <c r="BL290" s="20" t="s">
        <v>228</v>
      </c>
      <c r="BM290" s="20" t="s">
        <v>409</v>
      </c>
    </row>
    <row r="291" spans="2:65" s="1" customFormat="1" ht="22.5" customHeight="1">
      <c r="B291" s="37"/>
      <c r="C291" s="170" t="s">
        <v>410</v>
      </c>
      <c r="D291" s="170" t="s">
        <v>159</v>
      </c>
      <c r="E291" s="171" t="s">
        <v>411</v>
      </c>
      <c r="F291" s="279" t="s">
        <v>412</v>
      </c>
      <c r="G291" s="279"/>
      <c r="H291" s="279"/>
      <c r="I291" s="279"/>
      <c r="J291" s="172" t="s">
        <v>162</v>
      </c>
      <c r="K291" s="173">
        <v>1</v>
      </c>
      <c r="L291" s="280">
        <v>0</v>
      </c>
      <c r="M291" s="281"/>
      <c r="N291" s="282">
        <f t="shared" si="5"/>
        <v>0</v>
      </c>
      <c r="O291" s="282"/>
      <c r="P291" s="282"/>
      <c r="Q291" s="282"/>
      <c r="R291" s="39"/>
      <c r="T291" s="174" t="s">
        <v>22</v>
      </c>
      <c r="U291" s="46" t="s">
        <v>41</v>
      </c>
      <c r="V291" s="38"/>
      <c r="W291" s="175">
        <f t="shared" si="6"/>
        <v>0</v>
      </c>
      <c r="X291" s="175">
        <v>0</v>
      </c>
      <c r="Y291" s="175">
        <f t="shared" si="7"/>
        <v>0</v>
      </c>
      <c r="Z291" s="175">
        <v>0</v>
      </c>
      <c r="AA291" s="176">
        <f t="shared" si="8"/>
        <v>0</v>
      </c>
      <c r="AR291" s="20" t="s">
        <v>228</v>
      </c>
      <c r="AT291" s="20" t="s">
        <v>159</v>
      </c>
      <c r="AU291" s="20" t="s">
        <v>103</v>
      </c>
      <c r="AY291" s="20" t="s">
        <v>157</v>
      </c>
      <c r="BE291" s="112">
        <f t="shared" si="9"/>
        <v>0</v>
      </c>
      <c r="BF291" s="112">
        <f t="shared" si="10"/>
        <v>0</v>
      </c>
      <c r="BG291" s="112">
        <f t="shared" si="11"/>
        <v>0</v>
      </c>
      <c r="BH291" s="112">
        <f t="shared" si="12"/>
        <v>0</v>
      </c>
      <c r="BI291" s="112">
        <f t="shared" si="13"/>
        <v>0</v>
      </c>
      <c r="BJ291" s="20" t="s">
        <v>84</v>
      </c>
      <c r="BK291" s="112">
        <f t="shared" si="14"/>
        <v>0</v>
      </c>
      <c r="BL291" s="20" t="s">
        <v>228</v>
      </c>
      <c r="BM291" s="20" t="s">
        <v>413</v>
      </c>
    </row>
    <row r="292" spans="2:65" s="1" customFormat="1" ht="22.5" customHeight="1">
      <c r="B292" s="37"/>
      <c r="C292" s="170" t="s">
        <v>414</v>
      </c>
      <c r="D292" s="170" t="s">
        <v>159</v>
      </c>
      <c r="E292" s="171" t="s">
        <v>415</v>
      </c>
      <c r="F292" s="279" t="s">
        <v>412</v>
      </c>
      <c r="G292" s="279"/>
      <c r="H292" s="279"/>
      <c r="I292" s="279"/>
      <c r="J292" s="172" t="s">
        <v>162</v>
      </c>
      <c r="K292" s="173">
        <v>1</v>
      </c>
      <c r="L292" s="280">
        <v>0</v>
      </c>
      <c r="M292" s="281"/>
      <c r="N292" s="282">
        <f t="shared" si="5"/>
        <v>0</v>
      </c>
      <c r="O292" s="282"/>
      <c r="P292" s="282"/>
      <c r="Q292" s="282"/>
      <c r="R292" s="39"/>
      <c r="T292" s="174" t="s">
        <v>22</v>
      </c>
      <c r="U292" s="46" t="s">
        <v>41</v>
      </c>
      <c r="V292" s="38"/>
      <c r="W292" s="175">
        <f t="shared" si="6"/>
        <v>0</v>
      </c>
      <c r="X292" s="175">
        <v>0</v>
      </c>
      <c r="Y292" s="175">
        <f t="shared" si="7"/>
        <v>0</v>
      </c>
      <c r="Z292" s="175">
        <v>0</v>
      </c>
      <c r="AA292" s="176">
        <f t="shared" si="8"/>
        <v>0</v>
      </c>
      <c r="AR292" s="20" t="s">
        <v>228</v>
      </c>
      <c r="AT292" s="20" t="s">
        <v>159</v>
      </c>
      <c r="AU292" s="20" t="s">
        <v>103</v>
      </c>
      <c r="AY292" s="20" t="s">
        <v>157</v>
      </c>
      <c r="BE292" s="112">
        <f t="shared" si="9"/>
        <v>0</v>
      </c>
      <c r="BF292" s="112">
        <f t="shared" si="10"/>
        <v>0</v>
      </c>
      <c r="BG292" s="112">
        <f t="shared" si="11"/>
        <v>0</v>
      </c>
      <c r="BH292" s="112">
        <f t="shared" si="12"/>
        <v>0</v>
      </c>
      <c r="BI292" s="112">
        <f t="shared" si="13"/>
        <v>0</v>
      </c>
      <c r="BJ292" s="20" t="s">
        <v>84</v>
      </c>
      <c r="BK292" s="112">
        <f t="shared" si="14"/>
        <v>0</v>
      </c>
      <c r="BL292" s="20" t="s">
        <v>228</v>
      </c>
      <c r="BM292" s="20" t="s">
        <v>416</v>
      </c>
    </row>
    <row r="293" spans="2:65" s="1" customFormat="1" ht="31.5" customHeight="1">
      <c r="B293" s="37"/>
      <c r="C293" s="170" t="s">
        <v>417</v>
      </c>
      <c r="D293" s="170" t="s">
        <v>159</v>
      </c>
      <c r="E293" s="171" t="s">
        <v>418</v>
      </c>
      <c r="F293" s="279" t="s">
        <v>419</v>
      </c>
      <c r="G293" s="279"/>
      <c r="H293" s="279"/>
      <c r="I293" s="279"/>
      <c r="J293" s="172" t="s">
        <v>392</v>
      </c>
      <c r="K293" s="205">
        <v>0</v>
      </c>
      <c r="L293" s="280">
        <v>0</v>
      </c>
      <c r="M293" s="281"/>
      <c r="N293" s="282">
        <f t="shared" si="5"/>
        <v>0</v>
      </c>
      <c r="O293" s="282"/>
      <c r="P293" s="282"/>
      <c r="Q293" s="282"/>
      <c r="R293" s="39"/>
      <c r="T293" s="174" t="s">
        <v>22</v>
      </c>
      <c r="U293" s="46" t="s">
        <v>41</v>
      </c>
      <c r="V293" s="38"/>
      <c r="W293" s="175">
        <f t="shared" si="6"/>
        <v>0</v>
      </c>
      <c r="X293" s="175">
        <v>0</v>
      </c>
      <c r="Y293" s="175">
        <f t="shared" si="7"/>
        <v>0</v>
      </c>
      <c r="Z293" s="175">
        <v>0</v>
      </c>
      <c r="AA293" s="176">
        <f t="shared" si="8"/>
        <v>0</v>
      </c>
      <c r="AR293" s="20" t="s">
        <v>228</v>
      </c>
      <c r="AT293" s="20" t="s">
        <v>159</v>
      </c>
      <c r="AU293" s="20" t="s">
        <v>103</v>
      </c>
      <c r="AY293" s="20" t="s">
        <v>157</v>
      </c>
      <c r="BE293" s="112">
        <f t="shared" si="9"/>
        <v>0</v>
      </c>
      <c r="BF293" s="112">
        <f t="shared" si="10"/>
        <v>0</v>
      </c>
      <c r="BG293" s="112">
        <f t="shared" si="11"/>
        <v>0</v>
      </c>
      <c r="BH293" s="112">
        <f t="shared" si="12"/>
        <v>0</v>
      </c>
      <c r="BI293" s="112">
        <f t="shared" si="13"/>
        <v>0</v>
      </c>
      <c r="BJ293" s="20" t="s">
        <v>84</v>
      </c>
      <c r="BK293" s="112">
        <f t="shared" si="14"/>
        <v>0</v>
      </c>
      <c r="BL293" s="20" t="s">
        <v>228</v>
      </c>
      <c r="BM293" s="20" t="s">
        <v>420</v>
      </c>
    </row>
    <row r="294" spans="2:65" s="9" customFormat="1" ht="29.85" customHeight="1">
      <c r="B294" s="159"/>
      <c r="C294" s="160"/>
      <c r="D294" s="169" t="s">
        <v>127</v>
      </c>
      <c r="E294" s="169"/>
      <c r="F294" s="169"/>
      <c r="G294" s="169"/>
      <c r="H294" s="169"/>
      <c r="I294" s="169"/>
      <c r="J294" s="169"/>
      <c r="K294" s="169"/>
      <c r="L294" s="169"/>
      <c r="M294" s="169"/>
      <c r="N294" s="304">
        <f>BK294</f>
        <v>0</v>
      </c>
      <c r="O294" s="305"/>
      <c r="P294" s="305"/>
      <c r="Q294" s="305"/>
      <c r="R294" s="162"/>
      <c r="T294" s="163"/>
      <c r="U294" s="160"/>
      <c r="V294" s="160"/>
      <c r="W294" s="164">
        <f>SUM(W295:W299)</f>
        <v>0</v>
      </c>
      <c r="X294" s="160"/>
      <c r="Y294" s="164">
        <f>SUM(Y295:Y299)</f>
        <v>0</v>
      </c>
      <c r="Z294" s="160"/>
      <c r="AA294" s="165">
        <f>SUM(AA295:AA299)</f>
        <v>0.16</v>
      </c>
      <c r="AR294" s="166" t="s">
        <v>103</v>
      </c>
      <c r="AT294" s="167" t="s">
        <v>75</v>
      </c>
      <c r="AU294" s="167" t="s">
        <v>84</v>
      </c>
      <c r="AY294" s="166" t="s">
        <v>157</v>
      </c>
      <c r="BK294" s="168">
        <f>SUM(BK295:BK299)</f>
        <v>0</v>
      </c>
    </row>
    <row r="295" spans="2:65" s="1" customFormat="1" ht="22.5" customHeight="1">
      <c r="B295" s="37"/>
      <c r="C295" s="170" t="s">
        <v>421</v>
      </c>
      <c r="D295" s="170" t="s">
        <v>159</v>
      </c>
      <c r="E295" s="171" t="s">
        <v>422</v>
      </c>
      <c r="F295" s="279" t="s">
        <v>423</v>
      </c>
      <c r="G295" s="279"/>
      <c r="H295" s="279"/>
      <c r="I295" s="279"/>
      <c r="J295" s="172" t="s">
        <v>176</v>
      </c>
      <c r="K295" s="173">
        <v>32</v>
      </c>
      <c r="L295" s="280">
        <v>0</v>
      </c>
      <c r="M295" s="281"/>
      <c r="N295" s="282">
        <f>ROUND(L295*K295,2)</f>
        <v>0</v>
      </c>
      <c r="O295" s="282"/>
      <c r="P295" s="282"/>
      <c r="Q295" s="282"/>
      <c r="R295" s="39"/>
      <c r="T295" s="174" t="s">
        <v>22</v>
      </c>
      <c r="U295" s="46" t="s">
        <v>41</v>
      </c>
      <c r="V295" s="38"/>
      <c r="W295" s="175">
        <f>V295*K295</f>
        <v>0</v>
      </c>
      <c r="X295" s="175">
        <v>0</v>
      </c>
      <c r="Y295" s="175">
        <f>X295*K295</f>
        <v>0</v>
      </c>
      <c r="Z295" s="175">
        <v>5.0000000000000001E-3</v>
      </c>
      <c r="AA295" s="176">
        <f>Z295*K295</f>
        <v>0.16</v>
      </c>
      <c r="AR295" s="20" t="s">
        <v>228</v>
      </c>
      <c r="AT295" s="20" t="s">
        <v>159</v>
      </c>
      <c r="AU295" s="20" t="s">
        <v>103</v>
      </c>
      <c r="AY295" s="20" t="s">
        <v>157</v>
      </c>
      <c r="BE295" s="112">
        <f>IF(U295="základní",N295,0)</f>
        <v>0</v>
      </c>
      <c r="BF295" s="112">
        <f>IF(U295="snížená",N295,0)</f>
        <v>0</v>
      </c>
      <c r="BG295" s="112">
        <f>IF(U295="zákl. přenesená",N295,0)</f>
        <v>0</v>
      </c>
      <c r="BH295" s="112">
        <f>IF(U295="sníž. přenesená",N295,0)</f>
        <v>0</v>
      </c>
      <c r="BI295" s="112">
        <f>IF(U295="nulová",N295,0)</f>
        <v>0</v>
      </c>
      <c r="BJ295" s="20" t="s">
        <v>84</v>
      </c>
      <c r="BK295" s="112">
        <f>ROUND(L295*K295,2)</f>
        <v>0</v>
      </c>
      <c r="BL295" s="20" t="s">
        <v>228</v>
      </c>
      <c r="BM295" s="20" t="s">
        <v>424</v>
      </c>
    </row>
    <row r="296" spans="2:65" s="10" customFormat="1" ht="22.5" customHeight="1">
      <c r="B296" s="177"/>
      <c r="C296" s="178"/>
      <c r="D296" s="178"/>
      <c r="E296" s="179" t="s">
        <v>22</v>
      </c>
      <c r="F296" s="283" t="s">
        <v>425</v>
      </c>
      <c r="G296" s="284"/>
      <c r="H296" s="284"/>
      <c r="I296" s="284"/>
      <c r="J296" s="178"/>
      <c r="K296" s="180" t="s">
        <v>22</v>
      </c>
      <c r="L296" s="178"/>
      <c r="M296" s="178"/>
      <c r="N296" s="178"/>
      <c r="O296" s="178"/>
      <c r="P296" s="178"/>
      <c r="Q296" s="178"/>
      <c r="R296" s="181"/>
      <c r="T296" s="182"/>
      <c r="U296" s="178"/>
      <c r="V296" s="178"/>
      <c r="W296" s="178"/>
      <c r="X296" s="178"/>
      <c r="Y296" s="178"/>
      <c r="Z296" s="178"/>
      <c r="AA296" s="183"/>
      <c r="AT296" s="184" t="s">
        <v>166</v>
      </c>
      <c r="AU296" s="184" t="s">
        <v>103</v>
      </c>
      <c r="AV296" s="10" t="s">
        <v>84</v>
      </c>
      <c r="AW296" s="10" t="s">
        <v>34</v>
      </c>
      <c r="AX296" s="10" t="s">
        <v>76</v>
      </c>
      <c r="AY296" s="184" t="s">
        <v>157</v>
      </c>
    </row>
    <row r="297" spans="2:65" s="11" customFormat="1" ht="22.5" customHeight="1">
      <c r="B297" s="185"/>
      <c r="C297" s="186"/>
      <c r="D297" s="186"/>
      <c r="E297" s="187" t="s">
        <v>22</v>
      </c>
      <c r="F297" s="285" t="s">
        <v>307</v>
      </c>
      <c r="G297" s="286"/>
      <c r="H297" s="286"/>
      <c r="I297" s="286"/>
      <c r="J297" s="186"/>
      <c r="K297" s="188">
        <v>32</v>
      </c>
      <c r="L297" s="186"/>
      <c r="M297" s="186"/>
      <c r="N297" s="186"/>
      <c r="O297" s="186"/>
      <c r="P297" s="186"/>
      <c r="Q297" s="186"/>
      <c r="R297" s="189"/>
      <c r="T297" s="190"/>
      <c r="U297" s="186"/>
      <c r="V297" s="186"/>
      <c r="W297" s="186"/>
      <c r="X297" s="186"/>
      <c r="Y297" s="186"/>
      <c r="Z297" s="186"/>
      <c r="AA297" s="191"/>
      <c r="AT297" s="192" t="s">
        <v>166</v>
      </c>
      <c r="AU297" s="192" t="s">
        <v>103</v>
      </c>
      <c r="AV297" s="11" t="s">
        <v>103</v>
      </c>
      <c r="AW297" s="11" t="s">
        <v>34</v>
      </c>
      <c r="AX297" s="11" t="s">
        <v>76</v>
      </c>
      <c r="AY297" s="192" t="s">
        <v>157</v>
      </c>
    </row>
    <row r="298" spans="2:65" s="12" customFormat="1" ht="22.5" customHeight="1">
      <c r="B298" s="193"/>
      <c r="C298" s="194"/>
      <c r="D298" s="194"/>
      <c r="E298" s="195" t="s">
        <v>22</v>
      </c>
      <c r="F298" s="287" t="s">
        <v>168</v>
      </c>
      <c r="G298" s="288"/>
      <c r="H298" s="288"/>
      <c r="I298" s="288"/>
      <c r="J298" s="194"/>
      <c r="K298" s="196">
        <v>32</v>
      </c>
      <c r="L298" s="194"/>
      <c r="M298" s="194"/>
      <c r="N298" s="194"/>
      <c r="O298" s="194"/>
      <c r="P298" s="194"/>
      <c r="Q298" s="194"/>
      <c r="R298" s="197"/>
      <c r="T298" s="198"/>
      <c r="U298" s="194"/>
      <c r="V298" s="194"/>
      <c r="W298" s="194"/>
      <c r="X298" s="194"/>
      <c r="Y298" s="194"/>
      <c r="Z298" s="194"/>
      <c r="AA298" s="199"/>
      <c r="AT298" s="200" t="s">
        <v>166</v>
      </c>
      <c r="AU298" s="200" t="s">
        <v>103</v>
      </c>
      <c r="AV298" s="12" t="s">
        <v>163</v>
      </c>
      <c r="AW298" s="12" t="s">
        <v>34</v>
      </c>
      <c r="AX298" s="12" t="s">
        <v>84</v>
      </c>
      <c r="AY298" s="200" t="s">
        <v>157</v>
      </c>
    </row>
    <row r="299" spans="2:65" s="1" customFormat="1" ht="31.5" customHeight="1">
      <c r="B299" s="37"/>
      <c r="C299" s="170" t="s">
        <v>426</v>
      </c>
      <c r="D299" s="170" t="s">
        <v>159</v>
      </c>
      <c r="E299" s="171" t="s">
        <v>427</v>
      </c>
      <c r="F299" s="279" t="s">
        <v>428</v>
      </c>
      <c r="G299" s="279"/>
      <c r="H299" s="279"/>
      <c r="I299" s="279"/>
      <c r="J299" s="172" t="s">
        <v>392</v>
      </c>
      <c r="K299" s="205">
        <v>0</v>
      </c>
      <c r="L299" s="280">
        <v>0</v>
      </c>
      <c r="M299" s="281"/>
      <c r="N299" s="282">
        <f>ROUND(L299*K299,2)</f>
        <v>0</v>
      </c>
      <c r="O299" s="282"/>
      <c r="P299" s="282"/>
      <c r="Q299" s="282"/>
      <c r="R299" s="39"/>
      <c r="T299" s="174" t="s">
        <v>22</v>
      </c>
      <c r="U299" s="46" t="s">
        <v>41</v>
      </c>
      <c r="V299" s="38"/>
      <c r="W299" s="175">
        <f>V299*K299</f>
        <v>0</v>
      </c>
      <c r="X299" s="175">
        <v>0</v>
      </c>
      <c r="Y299" s="175">
        <f>X299*K299</f>
        <v>0</v>
      </c>
      <c r="Z299" s="175">
        <v>0</v>
      </c>
      <c r="AA299" s="176">
        <f>Z299*K299</f>
        <v>0</v>
      </c>
      <c r="AR299" s="20" t="s">
        <v>228</v>
      </c>
      <c r="AT299" s="20" t="s">
        <v>159</v>
      </c>
      <c r="AU299" s="20" t="s">
        <v>103</v>
      </c>
      <c r="AY299" s="20" t="s">
        <v>157</v>
      </c>
      <c r="BE299" s="112">
        <f>IF(U299="základní",N299,0)</f>
        <v>0</v>
      </c>
      <c r="BF299" s="112">
        <f>IF(U299="snížená",N299,0)</f>
        <v>0</v>
      </c>
      <c r="BG299" s="112">
        <f>IF(U299="zákl. přenesená",N299,0)</f>
        <v>0</v>
      </c>
      <c r="BH299" s="112">
        <f>IF(U299="sníž. přenesená",N299,0)</f>
        <v>0</v>
      </c>
      <c r="BI299" s="112">
        <f>IF(U299="nulová",N299,0)</f>
        <v>0</v>
      </c>
      <c r="BJ299" s="20" t="s">
        <v>84</v>
      </c>
      <c r="BK299" s="112">
        <f>ROUND(L299*K299,2)</f>
        <v>0</v>
      </c>
      <c r="BL299" s="20" t="s">
        <v>228</v>
      </c>
      <c r="BM299" s="20" t="s">
        <v>429</v>
      </c>
    </row>
    <row r="300" spans="2:65" s="9" customFormat="1" ht="29.85" customHeight="1">
      <c r="B300" s="159"/>
      <c r="C300" s="160"/>
      <c r="D300" s="169" t="s">
        <v>128</v>
      </c>
      <c r="E300" s="169"/>
      <c r="F300" s="169"/>
      <c r="G300" s="169"/>
      <c r="H300" s="169"/>
      <c r="I300" s="169"/>
      <c r="J300" s="169"/>
      <c r="K300" s="169"/>
      <c r="L300" s="169"/>
      <c r="M300" s="169"/>
      <c r="N300" s="304">
        <f>BK300</f>
        <v>0</v>
      </c>
      <c r="O300" s="305"/>
      <c r="P300" s="305"/>
      <c r="Q300" s="305"/>
      <c r="R300" s="162"/>
      <c r="T300" s="163"/>
      <c r="U300" s="160"/>
      <c r="V300" s="160"/>
      <c r="W300" s="164">
        <f>SUM(W301:W309)</f>
        <v>0</v>
      </c>
      <c r="X300" s="160"/>
      <c r="Y300" s="164">
        <f>SUM(Y301:Y309)</f>
        <v>0.68229000000000006</v>
      </c>
      <c r="Z300" s="160"/>
      <c r="AA300" s="165">
        <f>SUM(AA301:AA309)</f>
        <v>0</v>
      </c>
      <c r="AR300" s="166" t="s">
        <v>103</v>
      </c>
      <c r="AT300" s="167" t="s">
        <v>75</v>
      </c>
      <c r="AU300" s="167" t="s">
        <v>84</v>
      </c>
      <c r="AY300" s="166" t="s">
        <v>157</v>
      </c>
      <c r="BK300" s="168">
        <f>SUM(BK301:BK309)</f>
        <v>0</v>
      </c>
    </row>
    <row r="301" spans="2:65" s="1" customFormat="1" ht="44.25" customHeight="1">
      <c r="B301" s="37"/>
      <c r="C301" s="170" t="s">
        <v>430</v>
      </c>
      <c r="D301" s="170" t="s">
        <v>159</v>
      </c>
      <c r="E301" s="171" t="s">
        <v>431</v>
      </c>
      <c r="F301" s="279" t="s">
        <v>432</v>
      </c>
      <c r="G301" s="279"/>
      <c r="H301" s="279"/>
      <c r="I301" s="279"/>
      <c r="J301" s="172" t="s">
        <v>176</v>
      </c>
      <c r="K301" s="173">
        <v>28.5</v>
      </c>
      <c r="L301" s="280">
        <v>0</v>
      </c>
      <c r="M301" s="281"/>
      <c r="N301" s="282">
        <f>ROUND(L301*K301,2)</f>
        <v>0</v>
      </c>
      <c r="O301" s="282"/>
      <c r="P301" s="282"/>
      <c r="Q301" s="282"/>
      <c r="R301" s="39"/>
      <c r="T301" s="174" t="s">
        <v>22</v>
      </c>
      <c r="U301" s="46" t="s">
        <v>41</v>
      </c>
      <c r="V301" s="38"/>
      <c r="W301" s="175">
        <f>V301*K301</f>
        <v>0</v>
      </c>
      <c r="X301" s="175">
        <v>3.9199999999999999E-3</v>
      </c>
      <c r="Y301" s="175">
        <f>X301*K301</f>
        <v>0.11172</v>
      </c>
      <c r="Z301" s="175">
        <v>0</v>
      </c>
      <c r="AA301" s="176">
        <f>Z301*K301</f>
        <v>0</v>
      </c>
      <c r="AR301" s="20" t="s">
        <v>228</v>
      </c>
      <c r="AT301" s="20" t="s">
        <v>159</v>
      </c>
      <c r="AU301" s="20" t="s">
        <v>103</v>
      </c>
      <c r="AY301" s="20" t="s">
        <v>157</v>
      </c>
      <c r="BE301" s="112">
        <f>IF(U301="základní",N301,0)</f>
        <v>0</v>
      </c>
      <c r="BF301" s="112">
        <f>IF(U301="snížená",N301,0)</f>
        <v>0</v>
      </c>
      <c r="BG301" s="112">
        <f>IF(U301="zákl. přenesená",N301,0)</f>
        <v>0</v>
      </c>
      <c r="BH301" s="112">
        <f>IF(U301="sníž. přenesená",N301,0)</f>
        <v>0</v>
      </c>
      <c r="BI301" s="112">
        <f>IF(U301="nulová",N301,0)</f>
        <v>0</v>
      </c>
      <c r="BJ301" s="20" t="s">
        <v>84</v>
      </c>
      <c r="BK301" s="112">
        <f>ROUND(L301*K301,2)</f>
        <v>0</v>
      </c>
      <c r="BL301" s="20" t="s">
        <v>228</v>
      </c>
      <c r="BM301" s="20" t="s">
        <v>433</v>
      </c>
    </row>
    <row r="302" spans="2:65" s="10" customFormat="1" ht="22.5" customHeight="1">
      <c r="B302" s="177"/>
      <c r="C302" s="178"/>
      <c r="D302" s="178"/>
      <c r="E302" s="179" t="s">
        <v>22</v>
      </c>
      <c r="F302" s="283" t="s">
        <v>165</v>
      </c>
      <c r="G302" s="284"/>
      <c r="H302" s="284"/>
      <c r="I302" s="284"/>
      <c r="J302" s="178"/>
      <c r="K302" s="180" t="s">
        <v>22</v>
      </c>
      <c r="L302" s="178"/>
      <c r="M302" s="178"/>
      <c r="N302" s="178"/>
      <c r="O302" s="178"/>
      <c r="P302" s="178"/>
      <c r="Q302" s="178"/>
      <c r="R302" s="181"/>
      <c r="T302" s="182"/>
      <c r="U302" s="178"/>
      <c r="V302" s="178"/>
      <c r="W302" s="178"/>
      <c r="X302" s="178"/>
      <c r="Y302" s="178"/>
      <c r="Z302" s="178"/>
      <c r="AA302" s="183"/>
      <c r="AT302" s="184" t="s">
        <v>166</v>
      </c>
      <c r="AU302" s="184" t="s">
        <v>103</v>
      </c>
      <c r="AV302" s="10" t="s">
        <v>84</v>
      </c>
      <c r="AW302" s="10" t="s">
        <v>34</v>
      </c>
      <c r="AX302" s="10" t="s">
        <v>76</v>
      </c>
      <c r="AY302" s="184" t="s">
        <v>157</v>
      </c>
    </row>
    <row r="303" spans="2:65" s="11" customFormat="1" ht="31.5" customHeight="1">
      <c r="B303" s="185"/>
      <c r="C303" s="186"/>
      <c r="D303" s="186"/>
      <c r="E303" s="187" t="s">
        <v>22</v>
      </c>
      <c r="F303" s="285" t="s">
        <v>232</v>
      </c>
      <c r="G303" s="286"/>
      <c r="H303" s="286"/>
      <c r="I303" s="286"/>
      <c r="J303" s="186"/>
      <c r="K303" s="188">
        <v>28.5</v>
      </c>
      <c r="L303" s="186"/>
      <c r="M303" s="186"/>
      <c r="N303" s="186"/>
      <c r="O303" s="186"/>
      <c r="P303" s="186"/>
      <c r="Q303" s="186"/>
      <c r="R303" s="189"/>
      <c r="T303" s="190"/>
      <c r="U303" s="186"/>
      <c r="V303" s="186"/>
      <c r="W303" s="186"/>
      <c r="X303" s="186"/>
      <c r="Y303" s="186"/>
      <c r="Z303" s="186"/>
      <c r="AA303" s="191"/>
      <c r="AT303" s="192" t="s">
        <v>166</v>
      </c>
      <c r="AU303" s="192" t="s">
        <v>103</v>
      </c>
      <c r="AV303" s="11" t="s">
        <v>103</v>
      </c>
      <c r="AW303" s="11" t="s">
        <v>34</v>
      </c>
      <c r="AX303" s="11" t="s">
        <v>76</v>
      </c>
      <c r="AY303" s="192" t="s">
        <v>157</v>
      </c>
    </row>
    <row r="304" spans="2:65" s="12" customFormat="1" ht="22.5" customHeight="1">
      <c r="B304" s="193"/>
      <c r="C304" s="194"/>
      <c r="D304" s="194"/>
      <c r="E304" s="195" t="s">
        <v>22</v>
      </c>
      <c r="F304" s="287" t="s">
        <v>168</v>
      </c>
      <c r="G304" s="288"/>
      <c r="H304" s="288"/>
      <c r="I304" s="288"/>
      <c r="J304" s="194"/>
      <c r="K304" s="196">
        <v>28.5</v>
      </c>
      <c r="L304" s="194"/>
      <c r="M304" s="194"/>
      <c r="N304" s="194"/>
      <c r="O304" s="194"/>
      <c r="P304" s="194"/>
      <c r="Q304" s="194"/>
      <c r="R304" s="197"/>
      <c r="T304" s="198"/>
      <c r="U304" s="194"/>
      <c r="V304" s="194"/>
      <c r="W304" s="194"/>
      <c r="X304" s="194"/>
      <c r="Y304" s="194"/>
      <c r="Z304" s="194"/>
      <c r="AA304" s="199"/>
      <c r="AT304" s="200" t="s">
        <v>166</v>
      </c>
      <c r="AU304" s="200" t="s">
        <v>103</v>
      </c>
      <c r="AV304" s="12" t="s">
        <v>163</v>
      </c>
      <c r="AW304" s="12" t="s">
        <v>34</v>
      </c>
      <c r="AX304" s="12" t="s">
        <v>84</v>
      </c>
      <c r="AY304" s="200" t="s">
        <v>157</v>
      </c>
    </row>
    <row r="305" spans="2:65" s="1" customFormat="1" ht="44.25" customHeight="1">
      <c r="B305" s="37"/>
      <c r="C305" s="201" t="s">
        <v>434</v>
      </c>
      <c r="D305" s="201" t="s">
        <v>238</v>
      </c>
      <c r="E305" s="202" t="s">
        <v>435</v>
      </c>
      <c r="F305" s="293" t="s">
        <v>436</v>
      </c>
      <c r="G305" s="293"/>
      <c r="H305" s="293"/>
      <c r="I305" s="293"/>
      <c r="J305" s="203" t="s">
        <v>176</v>
      </c>
      <c r="K305" s="204">
        <v>31.35</v>
      </c>
      <c r="L305" s="294">
        <v>0</v>
      </c>
      <c r="M305" s="295"/>
      <c r="N305" s="296">
        <f>ROUND(L305*K305,2)</f>
        <v>0</v>
      </c>
      <c r="O305" s="282"/>
      <c r="P305" s="282"/>
      <c r="Q305" s="282"/>
      <c r="R305" s="39"/>
      <c r="T305" s="174" t="s">
        <v>22</v>
      </c>
      <c r="U305" s="46" t="s">
        <v>41</v>
      </c>
      <c r="V305" s="38"/>
      <c r="W305" s="175">
        <f>V305*K305</f>
        <v>0</v>
      </c>
      <c r="X305" s="175">
        <v>1.8200000000000001E-2</v>
      </c>
      <c r="Y305" s="175">
        <f>X305*K305</f>
        <v>0.57057000000000002</v>
      </c>
      <c r="Z305" s="175">
        <v>0</v>
      </c>
      <c r="AA305" s="176">
        <f>Z305*K305</f>
        <v>0</v>
      </c>
      <c r="AR305" s="20" t="s">
        <v>307</v>
      </c>
      <c r="AT305" s="20" t="s">
        <v>238</v>
      </c>
      <c r="AU305" s="20" t="s">
        <v>103</v>
      </c>
      <c r="AY305" s="20" t="s">
        <v>157</v>
      </c>
      <c r="BE305" s="112">
        <f>IF(U305="základní",N305,0)</f>
        <v>0</v>
      </c>
      <c r="BF305" s="112">
        <f>IF(U305="snížená",N305,0)</f>
        <v>0</v>
      </c>
      <c r="BG305" s="112">
        <f>IF(U305="zákl. přenesená",N305,0)</f>
        <v>0</v>
      </c>
      <c r="BH305" s="112">
        <f>IF(U305="sníž. přenesená",N305,0)</f>
        <v>0</v>
      </c>
      <c r="BI305" s="112">
        <f>IF(U305="nulová",N305,0)</f>
        <v>0</v>
      </c>
      <c r="BJ305" s="20" t="s">
        <v>84</v>
      </c>
      <c r="BK305" s="112">
        <f>ROUND(L305*K305,2)</f>
        <v>0</v>
      </c>
      <c r="BL305" s="20" t="s">
        <v>228</v>
      </c>
      <c r="BM305" s="20" t="s">
        <v>437</v>
      </c>
    </row>
    <row r="306" spans="2:65" s="10" customFormat="1" ht="22.5" customHeight="1">
      <c r="B306" s="177"/>
      <c r="C306" s="178"/>
      <c r="D306" s="178"/>
      <c r="E306" s="179" t="s">
        <v>22</v>
      </c>
      <c r="F306" s="283" t="s">
        <v>165</v>
      </c>
      <c r="G306" s="284"/>
      <c r="H306" s="284"/>
      <c r="I306" s="284"/>
      <c r="J306" s="178"/>
      <c r="K306" s="180" t="s">
        <v>22</v>
      </c>
      <c r="L306" s="178"/>
      <c r="M306" s="178"/>
      <c r="N306" s="178"/>
      <c r="O306" s="178"/>
      <c r="P306" s="178"/>
      <c r="Q306" s="178"/>
      <c r="R306" s="181"/>
      <c r="T306" s="182"/>
      <c r="U306" s="178"/>
      <c r="V306" s="178"/>
      <c r="W306" s="178"/>
      <c r="X306" s="178"/>
      <c r="Y306" s="178"/>
      <c r="Z306" s="178"/>
      <c r="AA306" s="183"/>
      <c r="AT306" s="184" t="s">
        <v>166</v>
      </c>
      <c r="AU306" s="184" t="s">
        <v>103</v>
      </c>
      <c r="AV306" s="10" t="s">
        <v>84</v>
      </c>
      <c r="AW306" s="10" t="s">
        <v>34</v>
      </c>
      <c r="AX306" s="10" t="s">
        <v>76</v>
      </c>
      <c r="AY306" s="184" t="s">
        <v>157</v>
      </c>
    </row>
    <row r="307" spans="2:65" s="11" customFormat="1" ht="31.5" customHeight="1">
      <c r="B307" s="185"/>
      <c r="C307" s="186"/>
      <c r="D307" s="186"/>
      <c r="E307" s="187" t="s">
        <v>22</v>
      </c>
      <c r="F307" s="285" t="s">
        <v>438</v>
      </c>
      <c r="G307" s="286"/>
      <c r="H307" s="286"/>
      <c r="I307" s="286"/>
      <c r="J307" s="186"/>
      <c r="K307" s="188">
        <v>31.35</v>
      </c>
      <c r="L307" s="186"/>
      <c r="M307" s="186"/>
      <c r="N307" s="186"/>
      <c r="O307" s="186"/>
      <c r="P307" s="186"/>
      <c r="Q307" s="186"/>
      <c r="R307" s="189"/>
      <c r="T307" s="190"/>
      <c r="U307" s="186"/>
      <c r="V307" s="186"/>
      <c r="W307" s="186"/>
      <c r="X307" s="186"/>
      <c r="Y307" s="186"/>
      <c r="Z307" s="186"/>
      <c r="AA307" s="191"/>
      <c r="AT307" s="192" t="s">
        <v>166</v>
      </c>
      <c r="AU307" s="192" t="s">
        <v>103</v>
      </c>
      <c r="AV307" s="11" t="s">
        <v>103</v>
      </c>
      <c r="AW307" s="11" t="s">
        <v>34</v>
      </c>
      <c r="AX307" s="11" t="s">
        <v>76</v>
      </c>
      <c r="AY307" s="192" t="s">
        <v>157</v>
      </c>
    </row>
    <row r="308" spans="2:65" s="12" customFormat="1" ht="22.5" customHeight="1">
      <c r="B308" s="193"/>
      <c r="C308" s="194"/>
      <c r="D308" s="194"/>
      <c r="E308" s="195" t="s">
        <v>22</v>
      </c>
      <c r="F308" s="287" t="s">
        <v>168</v>
      </c>
      <c r="G308" s="288"/>
      <c r="H308" s="288"/>
      <c r="I308" s="288"/>
      <c r="J308" s="194"/>
      <c r="K308" s="196">
        <v>31.35</v>
      </c>
      <c r="L308" s="194"/>
      <c r="M308" s="194"/>
      <c r="N308" s="194"/>
      <c r="O308" s="194"/>
      <c r="P308" s="194"/>
      <c r="Q308" s="194"/>
      <c r="R308" s="197"/>
      <c r="T308" s="198"/>
      <c r="U308" s="194"/>
      <c r="V308" s="194"/>
      <c r="W308" s="194"/>
      <c r="X308" s="194"/>
      <c r="Y308" s="194"/>
      <c r="Z308" s="194"/>
      <c r="AA308" s="199"/>
      <c r="AT308" s="200" t="s">
        <v>166</v>
      </c>
      <c r="AU308" s="200" t="s">
        <v>103</v>
      </c>
      <c r="AV308" s="12" t="s">
        <v>163</v>
      </c>
      <c r="AW308" s="12" t="s">
        <v>34</v>
      </c>
      <c r="AX308" s="12" t="s">
        <v>84</v>
      </c>
      <c r="AY308" s="200" t="s">
        <v>157</v>
      </c>
    </row>
    <row r="309" spans="2:65" s="1" customFormat="1" ht="31.5" customHeight="1">
      <c r="B309" s="37"/>
      <c r="C309" s="170" t="s">
        <v>439</v>
      </c>
      <c r="D309" s="170" t="s">
        <v>159</v>
      </c>
      <c r="E309" s="171" t="s">
        <v>440</v>
      </c>
      <c r="F309" s="279" t="s">
        <v>441</v>
      </c>
      <c r="G309" s="279"/>
      <c r="H309" s="279"/>
      <c r="I309" s="279"/>
      <c r="J309" s="172" t="s">
        <v>392</v>
      </c>
      <c r="K309" s="205">
        <v>0</v>
      </c>
      <c r="L309" s="280">
        <v>0</v>
      </c>
      <c r="M309" s="281"/>
      <c r="N309" s="282">
        <f>ROUND(L309*K309,2)</f>
        <v>0</v>
      </c>
      <c r="O309" s="282"/>
      <c r="P309" s="282"/>
      <c r="Q309" s="282"/>
      <c r="R309" s="39"/>
      <c r="T309" s="174" t="s">
        <v>22</v>
      </c>
      <c r="U309" s="46" t="s">
        <v>41</v>
      </c>
      <c r="V309" s="38"/>
      <c r="W309" s="175">
        <f>V309*K309</f>
        <v>0</v>
      </c>
      <c r="X309" s="175">
        <v>0</v>
      </c>
      <c r="Y309" s="175">
        <f>X309*K309</f>
        <v>0</v>
      </c>
      <c r="Z309" s="175">
        <v>0</v>
      </c>
      <c r="AA309" s="176">
        <f>Z309*K309</f>
        <v>0</v>
      </c>
      <c r="AR309" s="20" t="s">
        <v>228</v>
      </c>
      <c r="AT309" s="20" t="s">
        <v>159</v>
      </c>
      <c r="AU309" s="20" t="s">
        <v>103</v>
      </c>
      <c r="AY309" s="20" t="s">
        <v>157</v>
      </c>
      <c r="BE309" s="112">
        <f>IF(U309="základní",N309,0)</f>
        <v>0</v>
      </c>
      <c r="BF309" s="112">
        <f>IF(U309="snížená",N309,0)</f>
        <v>0</v>
      </c>
      <c r="BG309" s="112">
        <f>IF(U309="zákl. přenesená",N309,0)</f>
        <v>0</v>
      </c>
      <c r="BH309" s="112">
        <f>IF(U309="sníž. přenesená",N309,0)</f>
        <v>0</v>
      </c>
      <c r="BI309" s="112">
        <f>IF(U309="nulová",N309,0)</f>
        <v>0</v>
      </c>
      <c r="BJ309" s="20" t="s">
        <v>84</v>
      </c>
      <c r="BK309" s="112">
        <f>ROUND(L309*K309,2)</f>
        <v>0</v>
      </c>
      <c r="BL309" s="20" t="s">
        <v>228</v>
      </c>
      <c r="BM309" s="20" t="s">
        <v>442</v>
      </c>
    </row>
    <row r="310" spans="2:65" s="9" customFormat="1" ht="29.85" customHeight="1">
      <c r="B310" s="159"/>
      <c r="C310" s="160"/>
      <c r="D310" s="169" t="s">
        <v>129</v>
      </c>
      <c r="E310" s="169"/>
      <c r="F310" s="169"/>
      <c r="G310" s="169"/>
      <c r="H310" s="169"/>
      <c r="I310" s="169"/>
      <c r="J310" s="169"/>
      <c r="K310" s="169"/>
      <c r="L310" s="169"/>
      <c r="M310" s="169"/>
      <c r="N310" s="304">
        <f>BK310</f>
        <v>0</v>
      </c>
      <c r="O310" s="305"/>
      <c r="P310" s="305"/>
      <c r="Q310" s="305"/>
      <c r="R310" s="162"/>
      <c r="T310" s="163"/>
      <c r="U310" s="160"/>
      <c r="V310" s="160"/>
      <c r="W310" s="164">
        <f>SUM(W311:W314)</f>
        <v>0</v>
      </c>
      <c r="X310" s="160"/>
      <c r="Y310" s="164">
        <f>SUM(Y311:Y314)</f>
        <v>0</v>
      </c>
      <c r="Z310" s="160"/>
      <c r="AA310" s="165">
        <f>SUM(AA311:AA314)</f>
        <v>0.08</v>
      </c>
      <c r="AR310" s="166" t="s">
        <v>103</v>
      </c>
      <c r="AT310" s="167" t="s">
        <v>75</v>
      </c>
      <c r="AU310" s="167" t="s">
        <v>84</v>
      </c>
      <c r="AY310" s="166" t="s">
        <v>157</v>
      </c>
      <c r="BK310" s="168">
        <f>SUM(BK311:BK314)</f>
        <v>0</v>
      </c>
    </row>
    <row r="311" spans="2:65" s="1" customFormat="1" ht="31.5" customHeight="1">
      <c r="B311" s="37"/>
      <c r="C311" s="170" t="s">
        <v>443</v>
      </c>
      <c r="D311" s="170" t="s">
        <v>159</v>
      </c>
      <c r="E311" s="171" t="s">
        <v>444</v>
      </c>
      <c r="F311" s="279" t="s">
        <v>445</v>
      </c>
      <c r="G311" s="279"/>
      <c r="H311" s="279"/>
      <c r="I311" s="279"/>
      <c r="J311" s="172" t="s">
        <v>176</v>
      </c>
      <c r="K311" s="173">
        <v>32</v>
      </c>
      <c r="L311" s="280">
        <v>0</v>
      </c>
      <c r="M311" s="281"/>
      <c r="N311" s="282">
        <f>ROUND(L311*K311,2)</f>
        <v>0</v>
      </c>
      <c r="O311" s="282"/>
      <c r="P311" s="282"/>
      <c r="Q311" s="282"/>
      <c r="R311" s="39"/>
      <c r="T311" s="174" t="s">
        <v>22</v>
      </c>
      <c r="U311" s="46" t="s">
        <v>41</v>
      </c>
      <c r="V311" s="38"/>
      <c r="W311" s="175">
        <f>V311*K311</f>
        <v>0</v>
      </c>
      <c r="X311" s="175">
        <v>0</v>
      </c>
      <c r="Y311" s="175">
        <f>X311*K311</f>
        <v>0</v>
      </c>
      <c r="Z311" s="175">
        <v>2.5000000000000001E-3</v>
      </c>
      <c r="AA311" s="176">
        <f>Z311*K311</f>
        <v>0.08</v>
      </c>
      <c r="AR311" s="20" t="s">
        <v>228</v>
      </c>
      <c r="AT311" s="20" t="s">
        <v>159</v>
      </c>
      <c r="AU311" s="20" t="s">
        <v>103</v>
      </c>
      <c r="AY311" s="20" t="s">
        <v>157</v>
      </c>
      <c r="BE311" s="112">
        <f>IF(U311="základní",N311,0)</f>
        <v>0</v>
      </c>
      <c r="BF311" s="112">
        <f>IF(U311="snížená",N311,0)</f>
        <v>0</v>
      </c>
      <c r="BG311" s="112">
        <f>IF(U311="zákl. přenesená",N311,0)</f>
        <v>0</v>
      </c>
      <c r="BH311" s="112">
        <f>IF(U311="sníž. přenesená",N311,0)</f>
        <v>0</v>
      </c>
      <c r="BI311" s="112">
        <f>IF(U311="nulová",N311,0)</f>
        <v>0</v>
      </c>
      <c r="BJ311" s="20" t="s">
        <v>84</v>
      </c>
      <c r="BK311" s="112">
        <f>ROUND(L311*K311,2)</f>
        <v>0</v>
      </c>
      <c r="BL311" s="20" t="s">
        <v>228</v>
      </c>
      <c r="BM311" s="20" t="s">
        <v>446</v>
      </c>
    </row>
    <row r="312" spans="2:65" s="10" customFormat="1" ht="22.5" customHeight="1">
      <c r="B312" s="177"/>
      <c r="C312" s="178"/>
      <c r="D312" s="178"/>
      <c r="E312" s="179" t="s">
        <v>22</v>
      </c>
      <c r="F312" s="283" t="s">
        <v>447</v>
      </c>
      <c r="G312" s="284"/>
      <c r="H312" s="284"/>
      <c r="I312" s="284"/>
      <c r="J312" s="178"/>
      <c r="K312" s="180" t="s">
        <v>22</v>
      </c>
      <c r="L312" s="178"/>
      <c r="M312" s="178"/>
      <c r="N312" s="178"/>
      <c r="O312" s="178"/>
      <c r="P312" s="178"/>
      <c r="Q312" s="178"/>
      <c r="R312" s="181"/>
      <c r="T312" s="182"/>
      <c r="U312" s="178"/>
      <c r="V312" s="178"/>
      <c r="W312" s="178"/>
      <c r="X312" s="178"/>
      <c r="Y312" s="178"/>
      <c r="Z312" s="178"/>
      <c r="AA312" s="183"/>
      <c r="AT312" s="184" t="s">
        <v>166</v>
      </c>
      <c r="AU312" s="184" t="s">
        <v>103</v>
      </c>
      <c r="AV312" s="10" t="s">
        <v>84</v>
      </c>
      <c r="AW312" s="10" t="s">
        <v>34</v>
      </c>
      <c r="AX312" s="10" t="s">
        <v>76</v>
      </c>
      <c r="AY312" s="184" t="s">
        <v>157</v>
      </c>
    </row>
    <row r="313" spans="2:65" s="11" customFormat="1" ht="22.5" customHeight="1">
      <c r="B313" s="185"/>
      <c r="C313" s="186"/>
      <c r="D313" s="186"/>
      <c r="E313" s="187" t="s">
        <v>22</v>
      </c>
      <c r="F313" s="285" t="s">
        <v>281</v>
      </c>
      <c r="G313" s="286"/>
      <c r="H313" s="286"/>
      <c r="I313" s="286"/>
      <c r="J313" s="186"/>
      <c r="K313" s="188">
        <v>32</v>
      </c>
      <c r="L313" s="186"/>
      <c r="M313" s="186"/>
      <c r="N313" s="186"/>
      <c r="O313" s="186"/>
      <c r="P313" s="186"/>
      <c r="Q313" s="186"/>
      <c r="R313" s="189"/>
      <c r="T313" s="190"/>
      <c r="U313" s="186"/>
      <c r="V313" s="186"/>
      <c r="W313" s="186"/>
      <c r="X313" s="186"/>
      <c r="Y313" s="186"/>
      <c r="Z313" s="186"/>
      <c r="AA313" s="191"/>
      <c r="AT313" s="192" t="s">
        <v>166</v>
      </c>
      <c r="AU313" s="192" t="s">
        <v>103</v>
      </c>
      <c r="AV313" s="11" t="s">
        <v>103</v>
      </c>
      <c r="AW313" s="11" t="s">
        <v>34</v>
      </c>
      <c r="AX313" s="11" t="s">
        <v>76</v>
      </c>
      <c r="AY313" s="192" t="s">
        <v>157</v>
      </c>
    </row>
    <row r="314" spans="2:65" s="12" customFormat="1" ht="22.5" customHeight="1">
      <c r="B314" s="193"/>
      <c r="C314" s="194"/>
      <c r="D314" s="194"/>
      <c r="E314" s="195" t="s">
        <v>22</v>
      </c>
      <c r="F314" s="287" t="s">
        <v>168</v>
      </c>
      <c r="G314" s="288"/>
      <c r="H314" s="288"/>
      <c r="I314" s="288"/>
      <c r="J314" s="194"/>
      <c r="K314" s="196">
        <v>32</v>
      </c>
      <c r="L314" s="194"/>
      <c r="M314" s="194"/>
      <c r="N314" s="194"/>
      <c r="O314" s="194"/>
      <c r="P314" s="194"/>
      <c r="Q314" s="194"/>
      <c r="R314" s="197"/>
      <c r="T314" s="198"/>
      <c r="U314" s="194"/>
      <c r="V314" s="194"/>
      <c r="W314" s="194"/>
      <c r="X314" s="194"/>
      <c r="Y314" s="194"/>
      <c r="Z314" s="194"/>
      <c r="AA314" s="199"/>
      <c r="AT314" s="200" t="s">
        <v>166</v>
      </c>
      <c r="AU314" s="200" t="s">
        <v>103</v>
      </c>
      <c r="AV314" s="12" t="s">
        <v>163</v>
      </c>
      <c r="AW314" s="12" t="s">
        <v>34</v>
      </c>
      <c r="AX314" s="12" t="s">
        <v>84</v>
      </c>
      <c r="AY314" s="200" t="s">
        <v>157</v>
      </c>
    </row>
    <row r="315" spans="2:65" s="9" customFormat="1" ht="29.85" customHeight="1">
      <c r="B315" s="159"/>
      <c r="C315" s="160"/>
      <c r="D315" s="169" t="s">
        <v>130</v>
      </c>
      <c r="E315" s="169"/>
      <c r="F315" s="169"/>
      <c r="G315" s="169"/>
      <c r="H315" s="169"/>
      <c r="I315" s="169"/>
      <c r="J315" s="169"/>
      <c r="K315" s="169"/>
      <c r="L315" s="169"/>
      <c r="M315" s="169"/>
      <c r="N315" s="302">
        <f>BK315</f>
        <v>0</v>
      </c>
      <c r="O315" s="303"/>
      <c r="P315" s="303"/>
      <c r="Q315" s="303"/>
      <c r="R315" s="162"/>
      <c r="T315" s="163"/>
      <c r="U315" s="160"/>
      <c r="V315" s="160"/>
      <c r="W315" s="164">
        <f>SUM(W316:W328)</f>
        <v>0</v>
      </c>
      <c r="X315" s="160"/>
      <c r="Y315" s="164">
        <f>SUM(Y316:Y328)</f>
        <v>0.81413579999999997</v>
      </c>
      <c r="Z315" s="160"/>
      <c r="AA315" s="165">
        <f>SUM(AA316:AA328)</f>
        <v>0</v>
      </c>
      <c r="AR315" s="166" t="s">
        <v>103</v>
      </c>
      <c r="AT315" s="167" t="s">
        <v>75</v>
      </c>
      <c r="AU315" s="167" t="s">
        <v>84</v>
      </c>
      <c r="AY315" s="166" t="s">
        <v>157</v>
      </c>
      <c r="BK315" s="168">
        <f>SUM(BK316:BK328)</f>
        <v>0</v>
      </c>
    </row>
    <row r="316" spans="2:65" s="1" customFormat="1" ht="44.25" customHeight="1">
      <c r="B316" s="37"/>
      <c r="C316" s="170" t="s">
        <v>448</v>
      </c>
      <c r="D316" s="170" t="s">
        <v>159</v>
      </c>
      <c r="E316" s="171" t="s">
        <v>449</v>
      </c>
      <c r="F316" s="279" t="s">
        <v>450</v>
      </c>
      <c r="G316" s="279"/>
      <c r="H316" s="279"/>
      <c r="I316" s="279"/>
      <c r="J316" s="172" t="s">
        <v>176</v>
      </c>
      <c r="K316" s="173">
        <v>50.317999999999998</v>
      </c>
      <c r="L316" s="280">
        <v>0</v>
      </c>
      <c r="M316" s="281"/>
      <c r="N316" s="282">
        <f>ROUND(L316*K316,2)</f>
        <v>0</v>
      </c>
      <c r="O316" s="282"/>
      <c r="P316" s="282"/>
      <c r="Q316" s="282"/>
      <c r="R316" s="39"/>
      <c r="T316" s="174" t="s">
        <v>22</v>
      </c>
      <c r="U316" s="46" t="s">
        <v>41</v>
      </c>
      <c r="V316" s="38"/>
      <c r="W316" s="175">
        <f>V316*K316</f>
        <v>0</v>
      </c>
      <c r="X316" s="175">
        <v>3.2000000000000002E-3</v>
      </c>
      <c r="Y316" s="175">
        <f>X316*K316</f>
        <v>0.16101760000000001</v>
      </c>
      <c r="Z316" s="175">
        <v>0</v>
      </c>
      <c r="AA316" s="176">
        <f>Z316*K316</f>
        <v>0</v>
      </c>
      <c r="AR316" s="20" t="s">
        <v>228</v>
      </c>
      <c r="AT316" s="20" t="s">
        <v>159</v>
      </c>
      <c r="AU316" s="20" t="s">
        <v>103</v>
      </c>
      <c r="AY316" s="20" t="s">
        <v>157</v>
      </c>
      <c r="BE316" s="112">
        <f>IF(U316="základní",N316,0)</f>
        <v>0</v>
      </c>
      <c r="BF316" s="112">
        <f>IF(U316="snížená",N316,0)</f>
        <v>0</v>
      </c>
      <c r="BG316" s="112">
        <f>IF(U316="zákl. přenesená",N316,0)</f>
        <v>0</v>
      </c>
      <c r="BH316" s="112">
        <f>IF(U316="sníž. přenesená",N316,0)</f>
        <v>0</v>
      </c>
      <c r="BI316" s="112">
        <f>IF(U316="nulová",N316,0)</f>
        <v>0</v>
      </c>
      <c r="BJ316" s="20" t="s">
        <v>84</v>
      </c>
      <c r="BK316" s="112">
        <f>ROUND(L316*K316,2)</f>
        <v>0</v>
      </c>
      <c r="BL316" s="20" t="s">
        <v>228</v>
      </c>
      <c r="BM316" s="20" t="s">
        <v>451</v>
      </c>
    </row>
    <row r="317" spans="2:65" s="10" customFormat="1" ht="22.5" customHeight="1">
      <c r="B317" s="177"/>
      <c r="C317" s="178"/>
      <c r="D317" s="178"/>
      <c r="E317" s="179" t="s">
        <v>22</v>
      </c>
      <c r="F317" s="283" t="s">
        <v>165</v>
      </c>
      <c r="G317" s="284"/>
      <c r="H317" s="284"/>
      <c r="I317" s="284"/>
      <c r="J317" s="178"/>
      <c r="K317" s="180" t="s">
        <v>22</v>
      </c>
      <c r="L317" s="178"/>
      <c r="M317" s="178"/>
      <c r="N317" s="178"/>
      <c r="O317" s="178"/>
      <c r="P317" s="178"/>
      <c r="Q317" s="178"/>
      <c r="R317" s="181"/>
      <c r="T317" s="182"/>
      <c r="U317" s="178"/>
      <c r="V317" s="178"/>
      <c r="W317" s="178"/>
      <c r="X317" s="178"/>
      <c r="Y317" s="178"/>
      <c r="Z317" s="178"/>
      <c r="AA317" s="183"/>
      <c r="AT317" s="184" t="s">
        <v>166</v>
      </c>
      <c r="AU317" s="184" t="s">
        <v>103</v>
      </c>
      <c r="AV317" s="10" t="s">
        <v>84</v>
      </c>
      <c r="AW317" s="10" t="s">
        <v>34</v>
      </c>
      <c r="AX317" s="10" t="s">
        <v>76</v>
      </c>
      <c r="AY317" s="184" t="s">
        <v>157</v>
      </c>
    </row>
    <row r="318" spans="2:65" s="11" customFormat="1" ht="31.5" customHeight="1">
      <c r="B318" s="185"/>
      <c r="C318" s="186"/>
      <c r="D318" s="186"/>
      <c r="E318" s="187" t="s">
        <v>22</v>
      </c>
      <c r="F318" s="285" t="s">
        <v>252</v>
      </c>
      <c r="G318" s="286"/>
      <c r="H318" s="286"/>
      <c r="I318" s="286"/>
      <c r="J318" s="186"/>
      <c r="K318" s="188">
        <v>49.68</v>
      </c>
      <c r="L318" s="186"/>
      <c r="M318" s="186"/>
      <c r="N318" s="186"/>
      <c r="O318" s="186"/>
      <c r="P318" s="186"/>
      <c r="Q318" s="186"/>
      <c r="R318" s="189"/>
      <c r="T318" s="190"/>
      <c r="U318" s="186"/>
      <c r="V318" s="186"/>
      <c r="W318" s="186"/>
      <c r="X318" s="186"/>
      <c r="Y318" s="186"/>
      <c r="Z318" s="186"/>
      <c r="AA318" s="191"/>
      <c r="AT318" s="192" t="s">
        <v>166</v>
      </c>
      <c r="AU318" s="192" t="s">
        <v>103</v>
      </c>
      <c r="AV318" s="11" t="s">
        <v>103</v>
      </c>
      <c r="AW318" s="11" t="s">
        <v>34</v>
      </c>
      <c r="AX318" s="11" t="s">
        <v>76</v>
      </c>
      <c r="AY318" s="192" t="s">
        <v>157</v>
      </c>
    </row>
    <row r="319" spans="2:65" s="10" customFormat="1" ht="22.5" customHeight="1">
      <c r="B319" s="177"/>
      <c r="C319" s="178"/>
      <c r="D319" s="178"/>
      <c r="E319" s="179" t="s">
        <v>22</v>
      </c>
      <c r="F319" s="289" t="s">
        <v>253</v>
      </c>
      <c r="G319" s="290"/>
      <c r="H319" s="290"/>
      <c r="I319" s="290"/>
      <c r="J319" s="178"/>
      <c r="K319" s="180" t="s">
        <v>22</v>
      </c>
      <c r="L319" s="178"/>
      <c r="M319" s="178"/>
      <c r="N319" s="178"/>
      <c r="O319" s="178"/>
      <c r="P319" s="178"/>
      <c r="Q319" s="178"/>
      <c r="R319" s="181"/>
      <c r="T319" s="182"/>
      <c r="U319" s="178"/>
      <c r="V319" s="178"/>
      <c r="W319" s="178"/>
      <c r="X319" s="178"/>
      <c r="Y319" s="178"/>
      <c r="Z319" s="178"/>
      <c r="AA319" s="183"/>
      <c r="AT319" s="184" t="s">
        <v>166</v>
      </c>
      <c r="AU319" s="184" t="s">
        <v>103</v>
      </c>
      <c r="AV319" s="10" t="s">
        <v>84</v>
      </c>
      <c r="AW319" s="10" t="s">
        <v>34</v>
      </c>
      <c r="AX319" s="10" t="s">
        <v>76</v>
      </c>
      <c r="AY319" s="184" t="s">
        <v>157</v>
      </c>
    </row>
    <row r="320" spans="2:65" s="11" customFormat="1" ht="22.5" customHeight="1">
      <c r="B320" s="185"/>
      <c r="C320" s="186"/>
      <c r="D320" s="186"/>
      <c r="E320" s="187" t="s">
        <v>22</v>
      </c>
      <c r="F320" s="285" t="s">
        <v>452</v>
      </c>
      <c r="G320" s="286"/>
      <c r="H320" s="286"/>
      <c r="I320" s="286"/>
      <c r="J320" s="186"/>
      <c r="K320" s="188">
        <v>0.63800000000000001</v>
      </c>
      <c r="L320" s="186"/>
      <c r="M320" s="186"/>
      <c r="N320" s="186"/>
      <c r="O320" s="186"/>
      <c r="P320" s="186"/>
      <c r="Q320" s="186"/>
      <c r="R320" s="189"/>
      <c r="T320" s="190"/>
      <c r="U320" s="186"/>
      <c r="V320" s="186"/>
      <c r="W320" s="186"/>
      <c r="X320" s="186"/>
      <c r="Y320" s="186"/>
      <c r="Z320" s="186"/>
      <c r="AA320" s="191"/>
      <c r="AT320" s="192" t="s">
        <v>166</v>
      </c>
      <c r="AU320" s="192" t="s">
        <v>103</v>
      </c>
      <c r="AV320" s="11" t="s">
        <v>103</v>
      </c>
      <c r="AW320" s="11" t="s">
        <v>34</v>
      </c>
      <c r="AX320" s="11" t="s">
        <v>76</v>
      </c>
      <c r="AY320" s="192" t="s">
        <v>157</v>
      </c>
    </row>
    <row r="321" spans="2:65" s="12" customFormat="1" ht="22.5" customHeight="1">
      <c r="B321" s="193"/>
      <c r="C321" s="194"/>
      <c r="D321" s="194"/>
      <c r="E321" s="195" t="s">
        <v>22</v>
      </c>
      <c r="F321" s="287" t="s">
        <v>168</v>
      </c>
      <c r="G321" s="288"/>
      <c r="H321" s="288"/>
      <c r="I321" s="288"/>
      <c r="J321" s="194"/>
      <c r="K321" s="196">
        <v>50.317999999999998</v>
      </c>
      <c r="L321" s="194"/>
      <c r="M321" s="194"/>
      <c r="N321" s="194"/>
      <c r="O321" s="194"/>
      <c r="P321" s="194"/>
      <c r="Q321" s="194"/>
      <c r="R321" s="197"/>
      <c r="T321" s="198"/>
      <c r="U321" s="194"/>
      <c r="V321" s="194"/>
      <c r="W321" s="194"/>
      <c r="X321" s="194"/>
      <c r="Y321" s="194"/>
      <c r="Z321" s="194"/>
      <c r="AA321" s="199"/>
      <c r="AT321" s="200" t="s">
        <v>166</v>
      </c>
      <c r="AU321" s="200" t="s">
        <v>103</v>
      </c>
      <c r="AV321" s="12" t="s">
        <v>163</v>
      </c>
      <c r="AW321" s="12" t="s">
        <v>34</v>
      </c>
      <c r="AX321" s="12" t="s">
        <v>84</v>
      </c>
      <c r="AY321" s="200" t="s">
        <v>157</v>
      </c>
    </row>
    <row r="322" spans="2:65" s="1" customFormat="1" ht="44.25" customHeight="1">
      <c r="B322" s="37"/>
      <c r="C322" s="201" t="s">
        <v>453</v>
      </c>
      <c r="D322" s="201" t="s">
        <v>238</v>
      </c>
      <c r="E322" s="202" t="s">
        <v>454</v>
      </c>
      <c r="F322" s="293" t="s">
        <v>455</v>
      </c>
      <c r="G322" s="293"/>
      <c r="H322" s="293"/>
      <c r="I322" s="293"/>
      <c r="J322" s="203" t="s">
        <v>176</v>
      </c>
      <c r="K322" s="204">
        <v>55.348999999999997</v>
      </c>
      <c r="L322" s="294">
        <v>0</v>
      </c>
      <c r="M322" s="295"/>
      <c r="N322" s="296">
        <f>ROUND(L322*K322,2)</f>
        <v>0</v>
      </c>
      <c r="O322" s="282"/>
      <c r="P322" s="282"/>
      <c r="Q322" s="282"/>
      <c r="R322" s="39"/>
      <c r="T322" s="174" t="s">
        <v>22</v>
      </c>
      <c r="U322" s="46" t="s">
        <v>41</v>
      </c>
      <c r="V322" s="38"/>
      <c r="W322" s="175">
        <f>V322*K322</f>
        <v>0</v>
      </c>
      <c r="X322" s="175">
        <v>1.18E-2</v>
      </c>
      <c r="Y322" s="175">
        <f>X322*K322</f>
        <v>0.65311819999999998</v>
      </c>
      <c r="Z322" s="175">
        <v>0</v>
      </c>
      <c r="AA322" s="176">
        <f>Z322*K322</f>
        <v>0</v>
      </c>
      <c r="AR322" s="20" t="s">
        <v>307</v>
      </c>
      <c r="AT322" s="20" t="s">
        <v>238</v>
      </c>
      <c r="AU322" s="20" t="s">
        <v>103</v>
      </c>
      <c r="AY322" s="20" t="s">
        <v>157</v>
      </c>
      <c r="BE322" s="112">
        <f>IF(U322="základní",N322,0)</f>
        <v>0</v>
      </c>
      <c r="BF322" s="112">
        <f>IF(U322="snížená",N322,0)</f>
        <v>0</v>
      </c>
      <c r="BG322" s="112">
        <f>IF(U322="zákl. přenesená",N322,0)</f>
        <v>0</v>
      </c>
      <c r="BH322" s="112">
        <f>IF(U322="sníž. přenesená",N322,0)</f>
        <v>0</v>
      </c>
      <c r="BI322" s="112">
        <f>IF(U322="nulová",N322,0)</f>
        <v>0</v>
      </c>
      <c r="BJ322" s="20" t="s">
        <v>84</v>
      </c>
      <c r="BK322" s="112">
        <f>ROUND(L322*K322,2)</f>
        <v>0</v>
      </c>
      <c r="BL322" s="20" t="s">
        <v>228</v>
      </c>
      <c r="BM322" s="20" t="s">
        <v>456</v>
      </c>
    </row>
    <row r="323" spans="2:65" s="10" customFormat="1" ht="22.5" customHeight="1">
      <c r="B323" s="177"/>
      <c r="C323" s="178"/>
      <c r="D323" s="178"/>
      <c r="E323" s="179" t="s">
        <v>22</v>
      </c>
      <c r="F323" s="283" t="s">
        <v>165</v>
      </c>
      <c r="G323" s="284"/>
      <c r="H323" s="284"/>
      <c r="I323" s="284"/>
      <c r="J323" s="178"/>
      <c r="K323" s="180" t="s">
        <v>22</v>
      </c>
      <c r="L323" s="178"/>
      <c r="M323" s="178"/>
      <c r="N323" s="178"/>
      <c r="O323" s="178"/>
      <c r="P323" s="178"/>
      <c r="Q323" s="178"/>
      <c r="R323" s="181"/>
      <c r="T323" s="182"/>
      <c r="U323" s="178"/>
      <c r="V323" s="178"/>
      <c r="W323" s="178"/>
      <c r="X323" s="178"/>
      <c r="Y323" s="178"/>
      <c r="Z323" s="178"/>
      <c r="AA323" s="183"/>
      <c r="AT323" s="184" t="s">
        <v>166</v>
      </c>
      <c r="AU323" s="184" t="s">
        <v>103</v>
      </c>
      <c r="AV323" s="10" t="s">
        <v>84</v>
      </c>
      <c r="AW323" s="10" t="s">
        <v>34</v>
      </c>
      <c r="AX323" s="10" t="s">
        <v>76</v>
      </c>
      <c r="AY323" s="184" t="s">
        <v>157</v>
      </c>
    </row>
    <row r="324" spans="2:65" s="11" customFormat="1" ht="31.5" customHeight="1">
      <c r="B324" s="185"/>
      <c r="C324" s="186"/>
      <c r="D324" s="186"/>
      <c r="E324" s="187" t="s">
        <v>22</v>
      </c>
      <c r="F324" s="285" t="s">
        <v>457</v>
      </c>
      <c r="G324" s="286"/>
      <c r="H324" s="286"/>
      <c r="I324" s="286"/>
      <c r="J324" s="186"/>
      <c r="K324" s="188">
        <v>54.648000000000003</v>
      </c>
      <c r="L324" s="186"/>
      <c r="M324" s="186"/>
      <c r="N324" s="186"/>
      <c r="O324" s="186"/>
      <c r="P324" s="186"/>
      <c r="Q324" s="186"/>
      <c r="R324" s="189"/>
      <c r="T324" s="190"/>
      <c r="U324" s="186"/>
      <c r="V324" s="186"/>
      <c r="W324" s="186"/>
      <c r="X324" s="186"/>
      <c r="Y324" s="186"/>
      <c r="Z324" s="186"/>
      <c r="AA324" s="191"/>
      <c r="AT324" s="192" t="s">
        <v>166</v>
      </c>
      <c r="AU324" s="192" t="s">
        <v>103</v>
      </c>
      <c r="AV324" s="11" t="s">
        <v>103</v>
      </c>
      <c r="AW324" s="11" t="s">
        <v>34</v>
      </c>
      <c r="AX324" s="11" t="s">
        <v>76</v>
      </c>
      <c r="AY324" s="192" t="s">
        <v>157</v>
      </c>
    </row>
    <row r="325" spans="2:65" s="10" customFormat="1" ht="22.5" customHeight="1">
      <c r="B325" s="177"/>
      <c r="C325" s="178"/>
      <c r="D325" s="178"/>
      <c r="E325" s="179" t="s">
        <v>22</v>
      </c>
      <c r="F325" s="289" t="s">
        <v>253</v>
      </c>
      <c r="G325" s="290"/>
      <c r="H325" s="290"/>
      <c r="I325" s="290"/>
      <c r="J325" s="178"/>
      <c r="K325" s="180" t="s">
        <v>22</v>
      </c>
      <c r="L325" s="178"/>
      <c r="M325" s="178"/>
      <c r="N325" s="178"/>
      <c r="O325" s="178"/>
      <c r="P325" s="178"/>
      <c r="Q325" s="178"/>
      <c r="R325" s="181"/>
      <c r="T325" s="182"/>
      <c r="U325" s="178"/>
      <c r="V325" s="178"/>
      <c r="W325" s="178"/>
      <c r="X325" s="178"/>
      <c r="Y325" s="178"/>
      <c r="Z325" s="178"/>
      <c r="AA325" s="183"/>
      <c r="AT325" s="184" t="s">
        <v>166</v>
      </c>
      <c r="AU325" s="184" t="s">
        <v>103</v>
      </c>
      <c r="AV325" s="10" t="s">
        <v>84</v>
      </c>
      <c r="AW325" s="10" t="s">
        <v>34</v>
      </c>
      <c r="AX325" s="10" t="s">
        <v>76</v>
      </c>
      <c r="AY325" s="184" t="s">
        <v>157</v>
      </c>
    </row>
    <row r="326" spans="2:65" s="11" customFormat="1" ht="22.5" customHeight="1">
      <c r="B326" s="185"/>
      <c r="C326" s="186"/>
      <c r="D326" s="186"/>
      <c r="E326" s="187" t="s">
        <v>22</v>
      </c>
      <c r="F326" s="285" t="s">
        <v>458</v>
      </c>
      <c r="G326" s="286"/>
      <c r="H326" s="286"/>
      <c r="I326" s="286"/>
      <c r="J326" s="186"/>
      <c r="K326" s="188">
        <v>0.70099999999999996</v>
      </c>
      <c r="L326" s="186"/>
      <c r="M326" s="186"/>
      <c r="N326" s="186"/>
      <c r="O326" s="186"/>
      <c r="P326" s="186"/>
      <c r="Q326" s="186"/>
      <c r="R326" s="189"/>
      <c r="T326" s="190"/>
      <c r="U326" s="186"/>
      <c r="V326" s="186"/>
      <c r="W326" s="186"/>
      <c r="X326" s="186"/>
      <c r="Y326" s="186"/>
      <c r="Z326" s="186"/>
      <c r="AA326" s="191"/>
      <c r="AT326" s="192" t="s">
        <v>166</v>
      </c>
      <c r="AU326" s="192" t="s">
        <v>103</v>
      </c>
      <c r="AV326" s="11" t="s">
        <v>103</v>
      </c>
      <c r="AW326" s="11" t="s">
        <v>34</v>
      </c>
      <c r="AX326" s="11" t="s">
        <v>76</v>
      </c>
      <c r="AY326" s="192" t="s">
        <v>157</v>
      </c>
    </row>
    <row r="327" spans="2:65" s="12" customFormat="1" ht="22.5" customHeight="1">
      <c r="B327" s="193"/>
      <c r="C327" s="194"/>
      <c r="D327" s="194"/>
      <c r="E327" s="195" t="s">
        <v>22</v>
      </c>
      <c r="F327" s="287" t="s">
        <v>168</v>
      </c>
      <c r="G327" s="288"/>
      <c r="H327" s="288"/>
      <c r="I327" s="288"/>
      <c r="J327" s="194"/>
      <c r="K327" s="196">
        <v>55.348999999999997</v>
      </c>
      <c r="L327" s="194"/>
      <c r="M327" s="194"/>
      <c r="N327" s="194"/>
      <c r="O327" s="194"/>
      <c r="P327" s="194"/>
      <c r="Q327" s="194"/>
      <c r="R327" s="197"/>
      <c r="T327" s="198"/>
      <c r="U327" s="194"/>
      <c r="V327" s="194"/>
      <c r="W327" s="194"/>
      <c r="X327" s="194"/>
      <c r="Y327" s="194"/>
      <c r="Z327" s="194"/>
      <c r="AA327" s="199"/>
      <c r="AT327" s="200" t="s">
        <v>166</v>
      </c>
      <c r="AU327" s="200" t="s">
        <v>103</v>
      </c>
      <c r="AV327" s="12" t="s">
        <v>163</v>
      </c>
      <c r="AW327" s="12" t="s">
        <v>34</v>
      </c>
      <c r="AX327" s="12" t="s">
        <v>84</v>
      </c>
      <c r="AY327" s="200" t="s">
        <v>157</v>
      </c>
    </row>
    <row r="328" spans="2:65" s="1" customFormat="1" ht="31.5" customHeight="1">
      <c r="B328" s="37"/>
      <c r="C328" s="170" t="s">
        <v>459</v>
      </c>
      <c r="D328" s="170" t="s">
        <v>159</v>
      </c>
      <c r="E328" s="171" t="s">
        <v>460</v>
      </c>
      <c r="F328" s="279" t="s">
        <v>461</v>
      </c>
      <c r="G328" s="279"/>
      <c r="H328" s="279"/>
      <c r="I328" s="279"/>
      <c r="J328" s="172" t="s">
        <v>392</v>
      </c>
      <c r="K328" s="205">
        <v>0</v>
      </c>
      <c r="L328" s="280">
        <v>0</v>
      </c>
      <c r="M328" s="281"/>
      <c r="N328" s="282">
        <f>ROUND(L328*K328,2)</f>
        <v>0</v>
      </c>
      <c r="O328" s="282"/>
      <c r="P328" s="282"/>
      <c r="Q328" s="282"/>
      <c r="R328" s="39"/>
      <c r="T328" s="174" t="s">
        <v>22</v>
      </c>
      <c r="U328" s="46" t="s">
        <v>41</v>
      </c>
      <c r="V328" s="38"/>
      <c r="W328" s="175">
        <f>V328*K328</f>
        <v>0</v>
      </c>
      <c r="X328" s="175">
        <v>0</v>
      </c>
      <c r="Y328" s="175">
        <f>X328*K328</f>
        <v>0</v>
      </c>
      <c r="Z328" s="175">
        <v>0</v>
      </c>
      <c r="AA328" s="176">
        <f>Z328*K328</f>
        <v>0</v>
      </c>
      <c r="AR328" s="20" t="s">
        <v>228</v>
      </c>
      <c r="AT328" s="20" t="s">
        <v>159</v>
      </c>
      <c r="AU328" s="20" t="s">
        <v>103</v>
      </c>
      <c r="AY328" s="20" t="s">
        <v>157</v>
      </c>
      <c r="BE328" s="112">
        <f>IF(U328="základní",N328,0)</f>
        <v>0</v>
      </c>
      <c r="BF328" s="112">
        <f>IF(U328="snížená",N328,0)</f>
        <v>0</v>
      </c>
      <c r="BG328" s="112">
        <f>IF(U328="zákl. přenesená",N328,0)</f>
        <v>0</v>
      </c>
      <c r="BH328" s="112">
        <f>IF(U328="sníž. přenesená",N328,0)</f>
        <v>0</v>
      </c>
      <c r="BI328" s="112">
        <f>IF(U328="nulová",N328,0)</f>
        <v>0</v>
      </c>
      <c r="BJ328" s="20" t="s">
        <v>84</v>
      </c>
      <c r="BK328" s="112">
        <f>ROUND(L328*K328,2)</f>
        <v>0</v>
      </c>
      <c r="BL328" s="20" t="s">
        <v>228</v>
      </c>
      <c r="BM328" s="20" t="s">
        <v>462</v>
      </c>
    </row>
    <row r="329" spans="2:65" s="9" customFormat="1" ht="29.85" customHeight="1">
      <c r="B329" s="159"/>
      <c r="C329" s="160"/>
      <c r="D329" s="169" t="s">
        <v>131</v>
      </c>
      <c r="E329" s="169"/>
      <c r="F329" s="169"/>
      <c r="G329" s="169"/>
      <c r="H329" s="169"/>
      <c r="I329" s="169"/>
      <c r="J329" s="169"/>
      <c r="K329" s="169"/>
      <c r="L329" s="169"/>
      <c r="M329" s="169"/>
      <c r="N329" s="304">
        <f>BK329</f>
        <v>0</v>
      </c>
      <c r="O329" s="305"/>
      <c r="P329" s="305"/>
      <c r="Q329" s="305"/>
      <c r="R329" s="162"/>
      <c r="T329" s="163"/>
      <c r="U329" s="160"/>
      <c r="V329" s="160"/>
      <c r="W329" s="164">
        <f>SUM(W330:W339)</f>
        <v>0</v>
      </c>
      <c r="X329" s="160"/>
      <c r="Y329" s="164">
        <f>SUM(Y330:Y339)</f>
        <v>2.8132900000000004E-3</v>
      </c>
      <c r="Z329" s="160"/>
      <c r="AA329" s="165">
        <f>SUM(AA330:AA339)</f>
        <v>0</v>
      </c>
      <c r="AR329" s="166" t="s">
        <v>103</v>
      </c>
      <c r="AT329" s="167" t="s">
        <v>75</v>
      </c>
      <c r="AU329" s="167" t="s">
        <v>84</v>
      </c>
      <c r="AY329" s="166" t="s">
        <v>157</v>
      </c>
      <c r="BK329" s="168">
        <f>SUM(BK330:BK339)</f>
        <v>0</v>
      </c>
    </row>
    <row r="330" spans="2:65" s="1" customFormat="1" ht="31.5" customHeight="1">
      <c r="B330" s="37"/>
      <c r="C330" s="170" t="s">
        <v>463</v>
      </c>
      <c r="D330" s="170" t="s">
        <v>159</v>
      </c>
      <c r="E330" s="171" t="s">
        <v>464</v>
      </c>
      <c r="F330" s="279" t="s">
        <v>465</v>
      </c>
      <c r="G330" s="279"/>
      <c r="H330" s="279"/>
      <c r="I330" s="279"/>
      <c r="J330" s="172" t="s">
        <v>176</v>
      </c>
      <c r="K330" s="173">
        <v>9.7010000000000005</v>
      </c>
      <c r="L330" s="280">
        <v>0</v>
      </c>
      <c r="M330" s="281"/>
      <c r="N330" s="282">
        <f>ROUND(L330*K330,2)</f>
        <v>0</v>
      </c>
      <c r="O330" s="282"/>
      <c r="P330" s="282"/>
      <c r="Q330" s="282"/>
      <c r="R330" s="39"/>
      <c r="T330" s="174" t="s">
        <v>22</v>
      </c>
      <c r="U330" s="46" t="s">
        <v>41</v>
      </c>
      <c r="V330" s="38"/>
      <c r="W330" s="175">
        <f>V330*K330</f>
        <v>0</v>
      </c>
      <c r="X330" s="175">
        <v>1.7000000000000001E-4</v>
      </c>
      <c r="Y330" s="175">
        <f>X330*K330</f>
        <v>1.6491700000000001E-3</v>
      </c>
      <c r="Z330" s="175">
        <v>0</v>
      </c>
      <c r="AA330" s="176">
        <f>Z330*K330</f>
        <v>0</v>
      </c>
      <c r="AR330" s="20" t="s">
        <v>228</v>
      </c>
      <c r="AT330" s="20" t="s">
        <v>159</v>
      </c>
      <c r="AU330" s="20" t="s">
        <v>103</v>
      </c>
      <c r="AY330" s="20" t="s">
        <v>157</v>
      </c>
      <c r="BE330" s="112">
        <f>IF(U330="základní",N330,0)</f>
        <v>0</v>
      </c>
      <c r="BF330" s="112">
        <f>IF(U330="snížená",N330,0)</f>
        <v>0</v>
      </c>
      <c r="BG330" s="112">
        <f>IF(U330="zákl. přenesená",N330,0)</f>
        <v>0</v>
      </c>
      <c r="BH330" s="112">
        <f>IF(U330="sníž. přenesená",N330,0)</f>
        <v>0</v>
      </c>
      <c r="BI330" s="112">
        <f>IF(U330="nulová",N330,0)</f>
        <v>0</v>
      </c>
      <c r="BJ330" s="20" t="s">
        <v>84</v>
      </c>
      <c r="BK330" s="112">
        <f>ROUND(L330*K330,2)</f>
        <v>0</v>
      </c>
      <c r="BL330" s="20" t="s">
        <v>228</v>
      </c>
      <c r="BM330" s="20" t="s">
        <v>466</v>
      </c>
    </row>
    <row r="331" spans="2:65" s="11" customFormat="1" ht="22.5" customHeight="1">
      <c r="B331" s="185"/>
      <c r="C331" s="186"/>
      <c r="D331" s="186"/>
      <c r="E331" s="187" t="s">
        <v>22</v>
      </c>
      <c r="F331" s="291" t="s">
        <v>467</v>
      </c>
      <c r="G331" s="292"/>
      <c r="H331" s="292"/>
      <c r="I331" s="292"/>
      <c r="J331" s="186"/>
      <c r="K331" s="188">
        <v>4.6639999999999997</v>
      </c>
      <c r="L331" s="186"/>
      <c r="M331" s="186"/>
      <c r="N331" s="186"/>
      <c r="O331" s="186"/>
      <c r="P331" s="186"/>
      <c r="Q331" s="186"/>
      <c r="R331" s="189"/>
      <c r="T331" s="190"/>
      <c r="U331" s="186"/>
      <c r="V331" s="186"/>
      <c r="W331" s="186"/>
      <c r="X331" s="186"/>
      <c r="Y331" s="186"/>
      <c r="Z331" s="186"/>
      <c r="AA331" s="191"/>
      <c r="AT331" s="192" t="s">
        <v>166</v>
      </c>
      <c r="AU331" s="192" t="s">
        <v>103</v>
      </c>
      <c r="AV331" s="11" t="s">
        <v>103</v>
      </c>
      <c r="AW331" s="11" t="s">
        <v>34</v>
      </c>
      <c r="AX331" s="11" t="s">
        <v>76</v>
      </c>
      <c r="AY331" s="192" t="s">
        <v>157</v>
      </c>
    </row>
    <row r="332" spans="2:65" s="11" customFormat="1" ht="22.5" customHeight="1">
      <c r="B332" s="185"/>
      <c r="C332" s="186"/>
      <c r="D332" s="186"/>
      <c r="E332" s="187" t="s">
        <v>22</v>
      </c>
      <c r="F332" s="285" t="s">
        <v>468</v>
      </c>
      <c r="G332" s="286"/>
      <c r="H332" s="286"/>
      <c r="I332" s="286"/>
      <c r="J332" s="186"/>
      <c r="K332" s="188">
        <v>3.5550000000000002</v>
      </c>
      <c r="L332" s="186"/>
      <c r="M332" s="186"/>
      <c r="N332" s="186"/>
      <c r="O332" s="186"/>
      <c r="P332" s="186"/>
      <c r="Q332" s="186"/>
      <c r="R332" s="189"/>
      <c r="T332" s="190"/>
      <c r="U332" s="186"/>
      <c r="V332" s="186"/>
      <c r="W332" s="186"/>
      <c r="X332" s="186"/>
      <c r="Y332" s="186"/>
      <c r="Z332" s="186"/>
      <c r="AA332" s="191"/>
      <c r="AT332" s="192" t="s">
        <v>166</v>
      </c>
      <c r="AU332" s="192" t="s">
        <v>103</v>
      </c>
      <c r="AV332" s="11" t="s">
        <v>103</v>
      </c>
      <c r="AW332" s="11" t="s">
        <v>34</v>
      </c>
      <c r="AX332" s="11" t="s">
        <v>76</v>
      </c>
      <c r="AY332" s="192" t="s">
        <v>157</v>
      </c>
    </row>
    <row r="333" spans="2:65" s="11" customFormat="1" ht="22.5" customHeight="1">
      <c r="B333" s="185"/>
      <c r="C333" s="186"/>
      <c r="D333" s="186"/>
      <c r="E333" s="187" t="s">
        <v>22</v>
      </c>
      <c r="F333" s="285" t="s">
        <v>469</v>
      </c>
      <c r="G333" s="286"/>
      <c r="H333" s="286"/>
      <c r="I333" s="286"/>
      <c r="J333" s="186"/>
      <c r="K333" s="188">
        <v>1.482</v>
      </c>
      <c r="L333" s="186"/>
      <c r="M333" s="186"/>
      <c r="N333" s="186"/>
      <c r="O333" s="186"/>
      <c r="P333" s="186"/>
      <c r="Q333" s="186"/>
      <c r="R333" s="189"/>
      <c r="T333" s="190"/>
      <c r="U333" s="186"/>
      <c r="V333" s="186"/>
      <c r="W333" s="186"/>
      <c r="X333" s="186"/>
      <c r="Y333" s="186"/>
      <c r="Z333" s="186"/>
      <c r="AA333" s="191"/>
      <c r="AT333" s="192" t="s">
        <v>166</v>
      </c>
      <c r="AU333" s="192" t="s">
        <v>103</v>
      </c>
      <c r="AV333" s="11" t="s">
        <v>103</v>
      </c>
      <c r="AW333" s="11" t="s">
        <v>34</v>
      </c>
      <c r="AX333" s="11" t="s">
        <v>76</v>
      </c>
      <c r="AY333" s="192" t="s">
        <v>157</v>
      </c>
    </row>
    <row r="334" spans="2:65" s="12" customFormat="1" ht="22.5" customHeight="1">
      <c r="B334" s="193"/>
      <c r="C334" s="194"/>
      <c r="D334" s="194"/>
      <c r="E334" s="195" t="s">
        <v>22</v>
      </c>
      <c r="F334" s="287" t="s">
        <v>168</v>
      </c>
      <c r="G334" s="288"/>
      <c r="H334" s="288"/>
      <c r="I334" s="288"/>
      <c r="J334" s="194"/>
      <c r="K334" s="196">
        <v>9.7010000000000005</v>
      </c>
      <c r="L334" s="194"/>
      <c r="M334" s="194"/>
      <c r="N334" s="194"/>
      <c r="O334" s="194"/>
      <c r="P334" s="194"/>
      <c r="Q334" s="194"/>
      <c r="R334" s="197"/>
      <c r="T334" s="198"/>
      <c r="U334" s="194"/>
      <c r="V334" s="194"/>
      <c r="W334" s="194"/>
      <c r="X334" s="194"/>
      <c r="Y334" s="194"/>
      <c r="Z334" s="194"/>
      <c r="AA334" s="199"/>
      <c r="AT334" s="200" t="s">
        <v>166</v>
      </c>
      <c r="AU334" s="200" t="s">
        <v>103</v>
      </c>
      <c r="AV334" s="12" t="s">
        <v>163</v>
      </c>
      <c r="AW334" s="12" t="s">
        <v>34</v>
      </c>
      <c r="AX334" s="12" t="s">
        <v>84</v>
      </c>
      <c r="AY334" s="200" t="s">
        <v>157</v>
      </c>
    </row>
    <row r="335" spans="2:65" s="1" customFormat="1" ht="31.5" customHeight="1">
      <c r="B335" s="37"/>
      <c r="C335" s="170" t="s">
        <v>470</v>
      </c>
      <c r="D335" s="170" t="s">
        <v>159</v>
      </c>
      <c r="E335" s="171" t="s">
        <v>471</v>
      </c>
      <c r="F335" s="279" t="s">
        <v>472</v>
      </c>
      <c r="G335" s="279"/>
      <c r="H335" s="279"/>
      <c r="I335" s="279"/>
      <c r="J335" s="172" t="s">
        <v>176</v>
      </c>
      <c r="K335" s="173">
        <v>9.7010000000000005</v>
      </c>
      <c r="L335" s="280">
        <v>0</v>
      </c>
      <c r="M335" s="281"/>
      <c r="N335" s="282">
        <f>ROUND(L335*K335,2)</f>
        <v>0</v>
      </c>
      <c r="O335" s="282"/>
      <c r="P335" s="282"/>
      <c r="Q335" s="282"/>
      <c r="R335" s="39"/>
      <c r="T335" s="174" t="s">
        <v>22</v>
      </c>
      <c r="U335" s="46" t="s">
        <v>41</v>
      </c>
      <c r="V335" s="38"/>
      <c r="W335" s="175">
        <f>V335*K335</f>
        <v>0</v>
      </c>
      <c r="X335" s="175">
        <v>1.2E-4</v>
      </c>
      <c r="Y335" s="175">
        <f>X335*K335</f>
        <v>1.16412E-3</v>
      </c>
      <c r="Z335" s="175">
        <v>0</v>
      </c>
      <c r="AA335" s="176">
        <f>Z335*K335</f>
        <v>0</v>
      </c>
      <c r="AR335" s="20" t="s">
        <v>228</v>
      </c>
      <c r="AT335" s="20" t="s">
        <v>159</v>
      </c>
      <c r="AU335" s="20" t="s">
        <v>103</v>
      </c>
      <c r="AY335" s="20" t="s">
        <v>157</v>
      </c>
      <c r="BE335" s="112">
        <f>IF(U335="základní",N335,0)</f>
        <v>0</v>
      </c>
      <c r="BF335" s="112">
        <f>IF(U335="snížená",N335,0)</f>
        <v>0</v>
      </c>
      <c r="BG335" s="112">
        <f>IF(U335="zákl. přenesená",N335,0)</f>
        <v>0</v>
      </c>
      <c r="BH335" s="112">
        <f>IF(U335="sníž. přenesená",N335,0)</f>
        <v>0</v>
      </c>
      <c r="BI335" s="112">
        <f>IF(U335="nulová",N335,0)</f>
        <v>0</v>
      </c>
      <c r="BJ335" s="20" t="s">
        <v>84</v>
      </c>
      <c r="BK335" s="112">
        <f>ROUND(L335*K335,2)</f>
        <v>0</v>
      </c>
      <c r="BL335" s="20" t="s">
        <v>228</v>
      </c>
      <c r="BM335" s="20" t="s">
        <v>473</v>
      </c>
    </row>
    <row r="336" spans="2:65" s="11" customFormat="1" ht="22.5" customHeight="1">
      <c r="B336" s="185"/>
      <c r="C336" s="186"/>
      <c r="D336" s="186"/>
      <c r="E336" s="187" t="s">
        <v>22</v>
      </c>
      <c r="F336" s="291" t="s">
        <v>467</v>
      </c>
      <c r="G336" s="292"/>
      <c r="H336" s="292"/>
      <c r="I336" s="292"/>
      <c r="J336" s="186"/>
      <c r="K336" s="188">
        <v>4.6639999999999997</v>
      </c>
      <c r="L336" s="186"/>
      <c r="M336" s="186"/>
      <c r="N336" s="186"/>
      <c r="O336" s="186"/>
      <c r="P336" s="186"/>
      <c r="Q336" s="186"/>
      <c r="R336" s="189"/>
      <c r="T336" s="190"/>
      <c r="U336" s="186"/>
      <c r="V336" s="186"/>
      <c r="W336" s="186"/>
      <c r="X336" s="186"/>
      <c r="Y336" s="186"/>
      <c r="Z336" s="186"/>
      <c r="AA336" s="191"/>
      <c r="AT336" s="192" t="s">
        <v>166</v>
      </c>
      <c r="AU336" s="192" t="s">
        <v>103</v>
      </c>
      <c r="AV336" s="11" t="s">
        <v>103</v>
      </c>
      <c r="AW336" s="11" t="s">
        <v>34</v>
      </c>
      <c r="AX336" s="11" t="s">
        <v>76</v>
      </c>
      <c r="AY336" s="192" t="s">
        <v>157</v>
      </c>
    </row>
    <row r="337" spans="2:65" s="11" customFormat="1" ht="22.5" customHeight="1">
      <c r="B337" s="185"/>
      <c r="C337" s="186"/>
      <c r="D337" s="186"/>
      <c r="E337" s="187" t="s">
        <v>22</v>
      </c>
      <c r="F337" s="285" t="s">
        <v>468</v>
      </c>
      <c r="G337" s="286"/>
      <c r="H337" s="286"/>
      <c r="I337" s="286"/>
      <c r="J337" s="186"/>
      <c r="K337" s="188">
        <v>3.5550000000000002</v>
      </c>
      <c r="L337" s="186"/>
      <c r="M337" s="186"/>
      <c r="N337" s="186"/>
      <c r="O337" s="186"/>
      <c r="P337" s="186"/>
      <c r="Q337" s="186"/>
      <c r="R337" s="189"/>
      <c r="T337" s="190"/>
      <c r="U337" s="186"/>
      <c r="V337" s="186"/>
      <c r="W337" s="186"/>
      <c r="X337" s="186"/>
      <c r="Y337" s="186"/>
      <c r="Z337" s="186"/>
      <c r="AA337" s="191"/>
      <c r="AT337" s="192" t="s">
        <v>166</v>
      </c>
      <c r="AU337" s="192" t="s">
        <v>103</v>
      </c>
      <c r="AV337" s="11" t="s">
        <v>103</v>
      </c>
      <c r="AW337" s="11" t="s">
        <v>34</v>
      </c>
      <c r="AX337" s="11" t="s">
        <v>76</v>
      </c>
      <c r="AY337" s="192" t="s">
        <v>157</v>
      </c>
    </row>
    <row r="338" spans="2:65" s="11" customFormat="1" ht="22.5" customHeight="1">
      <c r="B338" s="185"/>
      <c r="C338" s="186"/>
      <c r="D338" s="186"/>
      <c r="E338" s="187" t="s">
        <v>22</v>
      </c>
      <c r="F338" s="285" t="s">
        <v>469</v>
      </c>
      <c r="G338" s="286"/>
      <c r="H338" s="286"/>
      <c r="I338" s="286"/>
      <c r="J338" s="186"/>
      <c r="K338" s="188">
        <v>1.482</v>
      </c>
      <c r="L338" s="186"/>
      <c r="M338" s="186"/>
      <c r="N338" s="186"/>
      <c r="O338" s="186"/>
      <c r="P338" s="186"/>
      <c r="Q338" s="186"/>
      <c r="R338" s="189"/>
      <c r="T338" s="190"/>
      <c r="U338" s="186"/>
      <c r="V338" s="186"/>
      <c r="W338" s="186"/>
      <c r="X338" s="186"/>
      <c r="Y338" s="186"/>
      <c r="Z338" s="186"/>
      <c r="AA338" s="191"/>
      <c r="AT338" s="192" t="s">
        <v>166</v>
      </c>
      <c r="AU338" s="192" t="s">
        <v>103</v>
      </c>
      <c r="AV338" s="11" t="s">
        <v>103</v>
      </c>
      <c r="AW338" s="11" t="s">
        <v>34</v>
      </c>
      <c r="AX338" s="11" t="s">
        <v>76</v>
      </c>
      <c r="AY338" s="192" t="s">
        <v>157</v>
      </c>
    </row>
    <row r="339" spans="2:65" s="12" customFormat="1" ht="22.5" customHeight="1">
      <c r="B339" s="193"/>
      <c r="C339" s="194"/>
      <c r="D339" s="194"/>
      <c r="E339" s="195" t="s">
        <v>22</v>
      </c>
      <c r="F339" s="287" t="s">
        <v>168</v>
      </c>
      <c r="G339" s="288"/>
      <c r="H339" s="288"/>
      <c r="I339" s="288"/>
      <c r="J339" s="194"/>
      <c r="K339" s="196">
        <v>9.7010000000000005</v>
      </c>
      <c r="L339" s="194"/>
      <c r="M339" s="194"/>
      <c r="N339" s="194"/>
      <c r="O339" s="194"/>
      <c r="P339" s="194"/>
      <c r="Q339" s="194"/>
      <c r="R339" s="197"/>
      <c r="T339" s="198"/>
      <c r="U339" s="194"/>
      <c r="V339" s="194"/>
      <c r="W339" s="194"/>
      <c r="X339" s="194"/>
      <c r="Y339" s="194"/>
      <c r="Z339" s="194"/>
      <c r="AA339" s="199"/>
      <c r="AT339" s="200" t="s">
        <v>166</v>
      </c>
      <c r="AU339" s="200" t="s">
        <v>103</v>
      </c>
      <c r="AV339" s="12" t="s">
        <v>163</v>
      </c>
      <c r="AW339" s="12" t="s">
        <v>34</v>
      </c>
      <c r="AX339" s="12" t="s">
        <v>84</v>
      </c>
      <c r="AY339" s="200" t="s">
        <v>157</v>
      </c>
    </row>
    <row r="340" spans="2:65" s="9" customFormat="1" ht="29.85" customHeight="1">
      <c r="B340" s="159"/>
      <c r="C340" s="160"/>
      <c r="D340" s="169" t="s">
        <v>132</v>
      </c>
      <c r="E340" s="169"/>
      <c r="F340" s="169"/>
      <c r="G340" s="169"/>
      <c r="H340" s="169"/>
      <c r="I340" s="169"/>
      <c r="J340" s="169"/>
      <c r="K340" s="169"/>
      <c r="L340" s="169"/>
      <c r="M340" s="169"/>
      <c r="N340" s="302">
        <f>BK340</f>
        <v>0</v>
      </c>
      <c r="O340" s="303"/>
      <c r="P340" s="303"/>
      <c r="Q340" s="303"/>
      <c r="R340" s="162"/>
      <c r="T340" s="163"/>
      <c r="U340" s="160"/>
      <c r="V340" s="160"/>
      <c r="W340" s="164">
        <f>SUM(W341:W356)</f>
        <v>0</v>
      </c>
      <c r="X340" s="160"/>
      <c r="Y340" s="164">
        <f>SUM(Y341:Y356)</f>
        <v>0.10538079999999998</v>
      </c>
      <c r="Z340" s="160"/>
      <c r="AA340" s="165">
        <f>SUM(AA341:AA356)</f>
        <v>5.3630000000000006E-3</v>
      </c>
      <c r="AR340" s="166" t="s">
        <v>103</v>
      </c>
      <c r="AT340" s="167" t="s">
        <v>75</v>
      </c>
      <c r="AU340" s="167" t="s">
        <v>84</v>
      </c>
      <c r="AY340" s="166" t="s">
        <v>157</v>
      </c>
      <c r="BK340" s="168">
        <f>SUM(BK341:BK356)</f>
        <v>0</v>
      </c>
    </row>
    <row r="341" spans="2:65" s="1" customFormat="1" ht="22.5" customHeight="1">
      <c r="B341" s="37"/>
      <c r="C341" s="170" t="s">
        <v>474</v>
      </c>
      <c r="D341" s="170" t="s">
        <v>159</v>
      </c>
      <c r="E341" s="171" t="s">
        <v>475</v>
      </c>
      <c r="F341" s="279" t="s">
        <v>476</v>
      </c>
      <c r="G341" s="279"/>
      <c r="H341" s="279"/>
      <c r="I341" s="279"/>
      <c r="J341" s="172" t="s">
        <v>176</v>
      </c>
      <c r="K341" s="173">
        <v>17.3</v>
      </c>
      <c r="L341" s="280">
        <v>0</v>
      </c>
      <c r="M341" s="281"/>
      <c r="N341" s="282">
        <f>ROUND(L341*K341,2)</f>
        <v>0</v>
      </c>
      <c r="O341" s="282"/>
      <c r="P341" s="282"/>
      <c r="Q341" s="282"/>
      <c r="R341" s="39"/>
      <c r="T341" s="174" t="s">
        <v>22</v>
      </c>
      <c r="U341" s="46" t="s">
        <v>41</v>
      </c>
      <c r="V341" s="38"/>
      <c r="W341" s="175">
        <f>V341*K341</f>
        <v>0</v>
      </c>
      <c r="X341" s="175">
        <v>0</v>
      </c>
      <c r="Y341" s="175">
        <f>X341*K341</f>
        <v>0</v>
      </c>
      <c r="Z341" s="175">
        <v>0</v>
      </c>
      <c r="AA341" s="176">
        <f>Z341*K341</f>
        <v>0</v>
      </c>
      <c r="AR341" s="20" t="s">
        <v>228</v>
      </c>
      <c r="AT341" s="20" t="s">
        <v>159</v>
      </c>
      <c r="AU341" s="20" t="s">
        <v>103</v>
      </c>
      <c r="AY341" s="20" t="s">
        <v>157</v>
      </c>
      <c r="BE341" s="112">
        <f>IF(U341="základní",N341,0)</f>
        <v>0</v>
      </c>
      <c r="BF341" s="112">
        <f>IF(U341="snížená",N341,0)</f>
        <v>0</v>
      </c>
      <c r="BG341" s="112">
        <f>IF(U341="zákl. přenesená",N341,0)</f>
        <v>0</v>
      </c>
      <c r="BH341" s="112">
        <f>IF(U341="sníž. přenesená",N341,0)</f>
        <v>0</v>
      </c>
      <c r="BI341" s="112">
        <f>IF(U341="nulová",N341,0)</f>
        <v>0</v>
      </c>
      <c r="BJ341" s="20" t="s">
        <v>84</v>
      </c>
      <c r="BK341" s="112">
        <f>ROUND(L341*K341,2)</f>
        <v>0</v>
      </c>
      <c r="BL341" s="20" t="s">
        <v>228</v>
      </c>
      <c r="BM341" s="20" t="s">
        <v>477</v>
      </c>
    </row>
    <row r="342" spans="2:65" s="11" customFormat="1" ht="22.5" customHeight="1">
      <c r="B342" s="185"/>
      <c r="C342" s="186"/>
      <c r="D342" s="186"/>
      <c r="E342" s="187" t="s">
        <v>22</v>
      </c>
      <c r="F342" s="291" t="s">
        <v>478</v>
      </c>
      <c r="G342" s="292"/>
      <c r="H342" s="292"/>
      <c r="I342" s="292"/>
      <c r="J342" s="186"/>
      <c r="K342" s="188">
        <v>17.3</v>
      </c>
      <c r="L342" s="186"/>
      <c r="M342" s="186"/>
      <c r="N342" s="186"/>
      <c r="O342" s="186"/>
      <c r="P342" s="186"/>
      <c r="Q342" s="186"/>
      <c r="R342" s="189"/>
      <c r="T342" s="190"/>
      <c r="U342" s="186"/>
      <c r="V342" s="186"/>
      <c r="W342" s="186"/>
      <c r="X342" s="186"/>
      <c r="Y342" s="186"/>
      <c r="Z342" s="186"/>
      <c r="AA342" s="191"/>
      <c r="AT342" s="192" t="s">
        <v>166</v>
      </c>
      <c r="AU342" s="192" t="s">
        <v>103</v>
      </c>
      <c r="AV342" s="11" t="s">
        <v>103</v>
      </c>
      <c r="AW342" s="11" t="s">
        <v>34</v>
      </c>
      <c r="AX342" s="11" t="s">
        <v>76</v>
      </c>
      <c r="AY342" s="192" t="s">
        <v>157</v>
      </c>
    </row>
    <row r="343" spans="2:65" s="12" customFormat="1" ht="22.5" customHeight="1">
      <c r="B343" s="193"/>
      <c r="C343" s="194"/>
      <c r="D343" s="194"/>
      <c r="E343" s="195" t="s">
        <v>22</v>
      </c>
      <c r="F343" s="287" t="s">
        <v>168</v>
      </c>
      <c r="G343" s="288"/>
      <c r="H343" s="288"/>
      <c r="I343" s="288"/>
      <c r="J343" s="194"/>
      <c r="K343" s="196">
        <v>17.3</v>
      </c>
      <c r="L343" s="194"/>
      <c r="M343" s="194"/>
      <c r="N343" s="194"/>
      <c r="O343" s="194"/>
      <c r="P343" s="194"/>
      <c r="Q343" s="194"/>
      <c r="R343" s="197"/>
      <c r="T343" s="198"/>
      <c r="U343" s="194"/>
      <c r="V343" s="194"/>
      <c r="W343" s="194"/>
      <c r="X343" s="194"/>
      <c r="Y343" s="194"/>
      <c r="Z343" s="194"/>
      <c r="AA343" s="199"/>
      <c r="AT343" s="200" t="s">
        <v>166</v>
      </c>
      <c r="AU343" s="200" t="s">
        <v>103</v>
      </c>
      <c r="AV343" s="12" t="s">
        <v>163</v>
      </c>
      <c r="AW343" s="12" t="s">
        <v>34</v>
      </c>
      <c r="AX343" s="12" t="s">
        <v>84</v>
      </c>
      <c r="AY343" s="200" t="s">
        <v>157</v>
      </c>
    </row>
    <row r="344" spans="2:65" s="1" customFormat="1" ht="22.5" customHeight="1">
      <c r="B344" s="37"/>
      <c r="C344" s="170" t="s">
        <v>479</v>
      </c>
      <c r="D344" s="170" t="s">
        <v>159</v>
      </c>
      <c r="E344" s="171" t="s">
        <v>480</v>
      </c>
      <c r="F344" s="279" t="s">
        <v>481</v>
      </c>
      <c r="G344" s="279"/>
      <c r="H344" s="279"/>
      <c r="I344" s="279"/>
      <c r="J344" s="172" t="s">
        <v>176</v>
      </c>
      <c r="K344" s="173">
        <v>17.3</v>
      </c>
      <c r="L344" s="280">
        <v>0</v>
      </c>
      <c r="M344" s="281"/>
      <c r="N344" s="282">
        <f>ROUND(L344*K344,2)</f>
        <v>0</v>
      </c>
      <c r="O344" s="282"/>
      <c r="P344" s="282"/>
      <c r="Q344" s="282"/>
      <c r="R344" s="39"/>
      <c r="T344" s="174" t="s">
        <v>22</v>
      </c>
      <c r="U344" s="46" t="s">
        <v>41</v>
      </c>
      <c r="V344" s="38"/>
      <c r="W344" s="175">
        <f>V344*K344</f>
        <v>0</v>
      </c>
      <c r="X344" s="175">
        <v>1E-3</v>
      </c>
      <c r="Y344" s="175">
        <f>X344*K344</f>
        <v>1.7299999999999999E-2</v>
      </c>
      <c r="Z344" s="175">
        <v>3.1E-4</v>
      </c>
      <c r="AA344" s="176">
        <f>Z344*K344</f>
        <v>5.3630000000000006E-3</v>
      </c>
      <c r="AR344" s="20" t="s">
        <v>228</v>
      </c>
      <c r="AT344" s="20" t="s">
        <v>159</v>
      </c>
      <c r="AU344" s="20" t="s">
        <v>103</v>
      </c>
      <c r="AY344" s="20" t="s">
        <v>157</v>
      </c>
      <c r="BE344" s="112">
        <f>IF(U344="základní",N344,0)</f>
        <v>0</v>
      </c>
      <c r="BF344" s="112">
        <f>IF(U344="snížená",N344,0)</f>
        <v>0</v>
      </c>
      <c r="BG344" s="112">
        <f>IF(U344="zákl. přenesená",N344,0)</f>
        <v>0</v>
      </c>
      <c r="BH344" s="112">
        <f>IF(U344="sníž. přenesená",N344,0)</f>
        <v>0</v>
      </c>
      <c r="BI344" s="112">
        <f>IF(U344="nulová",N344,0)</f>
        <v>0</v>
      </c>
      <c r="BJ344" s="20" t="s">
        <v>84</v>
      </c>
      <c r="BK344" s="112">
        <f>ROUND(L344*K344,2)</f>
        <v>0</v>
      </c>
      <c r="BL344" s="20" t="s">
        <v>228</v>
      </c>
      <c r="BM344" s="20" t="s">
        <v>482</v>
      </c>
    </row>
    <row r="345" spans="2:65" s="1" customFormat="1" ht="31.5" customHeight="1">
      <c r="B345" s="37"/>
      <c r="C345" s="170" t="s">
        <v>483</v>
      </c>
      <c r="D345" s="170" t="s">
        <v>159</v>
      </c>
      <c r="E345" s="171" t="s">
        <v>484</v>
      </c>
      <c r="F345" s="279" t="s">
        <v>485</v>
      </c>
      <c r="G345" s="279"/>
      <c r="H345" s="279"/>
      <c r="I345" s="279"/>
      <c r="J345" s="172" t="s">
        <v>176</v>
      </c>
      <c r="K345" s="173">
        <v>17.3</v>
      </c>
      <c r="L345" s="280">
        <v>0</v>
      </c>
      <c r="M345" s="281"/>
      <c r="N345" s="282">
        <f>ROUND(L345*K345,2)</f>
        <v>0</v>
      </c>
      <c r="O345" s="282"/>
      <c r="P345" s="282"/>
      <c r="Q345" s="282"/>
      <c r="R345" s="39"/>
      <c r="T345" s="174" t="s">
        <v>22</v>
      </c>
      <c r="U345" s="46" t="s">
        <v>41</v>
      </c>
      <c r="V345" s="38"/>
      <c r="W345" s="175">
        <f>V345*K345</f>
        <v>0</v>
      </c>
      <c r="X345" s="175">
        <v>0</v>
      </c>
      <c r="Y345" s="175">
        <f>X345*K345</f>
        <v>0</v>
      </c>
      <c r="Z345" s="175">
        <v>0</v>
      </c>
      <c r="AA345" s="176">
        <f>Z345*K345</f>
        <v>0</v>
      </c>
      <c r="AR345" s="20" t="s">
        <v>228</v>
      </c>
      <c r="AT345" s="20" t="s">
        <v>159</v>
      </c>
      <c r="AU345" s="20" t="s">
        <v>103</v>
      </c>
      <c r="AY345" s="20" t="s">
        <v>157</v>
      </c>
      <c r="BE345" s="112">
        <f>IF(U345="základní",N345,0)</f>
        <v>0</v>
      </c>
      <c r="BF345" s="112">
        <f>IF(U345="snížená",N345,0)</f>
        <v>0</v>
      </c>
      <c r="BG345" s="112">
        <f>IF(U345="zákl. přenesená",N345,0)</f>
        <v>0</v>
      </c>
      <c r="BH345" s="112">
        <f>IF(U345="sníž. přenesená",N345,0)</f>
        <v>0</v>
      </c>
      <c r="BI345" s="112">
        <f>IF(U345="nulová",N345,0)</f>
        <v>0</v>
      </c>
      <c r="BJ345" s="20" t="s">
        <v>84</v>
      </c>
      <c r="BK345" s="112">
        <f>ROUND(L345*K345,2)</f>
        <v>0</v>
      </c>
      <c r="BL345" s="20" t="s">
        <v>228</v>
      </c>
      <c r="BM345" s="20" t="s">
        <v>486</v>
      </c>
    </row>
    <row r="346" spans="2:65" s="1" customFormat="1" ht="31.5" customHeight="1">
      <c r="B346" s="37"/>
      <c r="C346" s="170" t="s">
        <v>487</v>
      </c>
      <c r="D346" s="170" t="s">
        <v>159</v>
      </c>
      <c r="E346" s="171" t="s">
        <v>488</v>
      </c>
      <c r="F346" s="279" t="s">
        <v>489</v>
      </c>
      <c r="G346" s="279"/>
      <c r="H346" s="279"/>
      <c r="I346" s="279"/>
      <c r="J346" s="172" t="s">
        <v>176</v>
      </c>
      <c r="K346" s="173">
        <v>24.5</v>
      </c>
      <c r="L346" s="280">
        <v>0</v>
      </c>
      <c r="M346" s="281"/>
      <c r="N346" s="282">
        <f>ROUND(L346*K346,2)</f>
        <v>0</v>
      </c>
      <c r="O346" s="282"/>
      <c r="P346" s="282"/>
      <c r="Q346" s="282"/>
      <c r="R346" s="39"/>
      <c r="T346" s="174" t="s">
        <v>22</v>
      </c>
      <c r="U346" s="46" t="s">
        <v>41</v>
      </c>
      <c r="V346" s="38"/>
      <c r="W346" s="175">
        <f>V346*K346</f>
        <v>0</v>
      </c>
      <c r="X346" s="175">
        <v>0</v>
      </c>
      <c r="Y346" s="175">
        <f>X346*K346</f>
        <v>0</v>
      </c>
      <c r="Z346" s="175">
        <v>0</v>
      </c>
      <c r="AA346" s="176">
        <f>Z346*K346</f>
        <v>0</v>
      </c>
      <c r="AR346" s="20" t="s">
        <v>228</v>
      </c>
      <c r="AT346" s="20" t="s">
        <v>159</v>
      </c>
      <c r="AU346" s="20" t="s">
        <v>103</v>
      </c>
      <c r="AY346" s="20" t="s">
        <v>157</v>
      </c>
      <c r="BE346" s="112">
        <f>IF(U346="základní",N346,0)</f>
        <v>0</v>
      </c>
      <c r="BF346" s="112">
        <f>IF(U346="snížená",N346,0)</f>
        <v>0</v>
      </c>
      <c r="BG346" s="112">
        <f>IF(U346="zákl. přenesená",N346,0)</f>
        <v>0</v>
      </c>
      <c r="BH346" s="112">
        <f>IF(U346="sníž. přenesená",N346,0)</f>
        <v>0</v>
      </c>
      <c r="BI346" s="112">
        <f>IF(U346="nulová",N346,0)</f>
        <v>0</v>
      </c>
      <c r="BJ346" s="20" t="s">
        <v>84</v>
      </c>
      <c r="BK346" s="112">
        <f>ROUND(L346*K346,2)</f>
        <v>0</v>
      </c>
      <c r="BL346" s="20" t="s">
        <v>228</v>
      </c>
      <c r="BM346" s="20" t="s">
        <v>490</v>
      </c>
    </row>
    <row r="347" spans="2:65" s="11" customFormat="1" ht="22.5" customHeight="1">
      <c r="B347" s="185"/>
      <c r="C347" s="186"/>
      <c r="D347" s="186"/>
      <c r="E347" s="187" t="s">
        <v>22</v>
      </c>
      <c r="F347" s="291" t="s">
        <v>491</v>
      </c>
      <c r="G347" s="292"/>
      <c r="H347" s="292"/>
      <c r="I347" s="292"/>
      <c r="J347" s="186"/>
      <c r="K347" s="188">
        <v>24.5</v>
      </c>
      <c r="L347" s="186"/>
      <c r="M347" s="186"/>
      <c r="N347" s="186"/>
      <c r="O347" s="186"/>
      <c r="P347" s="186"/>
      <c r="Q347" s="186"/>
      <c r="R347" s="189"/>
      <c r="T347" s="190"/>
      <c r="U347" s="186"/>
      <c r="V347" s="186"/>
      <c r="W347" s="186"/>
      <c r="X347" s="186"/>
      <c r="Y347" s="186"/>
      <c r="Z347" s="186"/>
      <c r="AA347" s="191"/>
      <c r="AT347" s="192" t="s">
        <v>166</v>
      </c>
      <c r="AU347" s="192" t="s">
        <v>103</v>
      </c>
      <c r="AV347" s="11" t="s">
        <v>103</v>
      </c>
      <c r="AW347" s="11" t="s">
        <v>34</v>
      </c>
      <c r="AX347" s="11" t="s">
        <v>76</v>
      </c>
      <c r="AY347" s="192" t="s">
        <v>157</v>
      </c>
    </row>
    <row r="348" spans="2:65" s="12" customFormat="1" ht="22.5" customHeight="1">
      <c r="B348" s="193"/>
      <c r="C348" s="194"/>
      <c r="D348" s="194"/>
      <c r="E348" s="195" t="s">
        <v>22</v>
      </c>
      <c r="F348" s="287" t="s">
        <v>168</v>
      </c>
      <c r="G348" s="288"/>
      <c r="H348" s="288"/>
      <c r="I348" s="288"/>
      <c r="J348" s="194"/>
      <c r="K348" s="196">
        <v>24.5</v>
      </c>
      <c r="L348" s="194"/>
      <c r="M348" s="194"/>
      <c r="N348" s="194"/>
      <c r="O348" s="194"/>
      <c r="P348" s="194"/>
      <c r="Q348" s="194"/>
      <c r="R348" s="197"/>
      <c r="T348" s="198"/>
      <c r="U348" s="194"/>
      <c r="V348" s="194"/>
      <c r="W348" s="194"/>
      <c r="X348" s="194"/>
      <c r="Y348" s="194"/>
      <c r="Z348" s="194"/>
      <c r="AA348" s="199"/>
      <c r="AT348" s="200" t="s">
        <v>166</v>
      </c>
      <c r="AU348" s="200" t="s">
        <v>103</v>
      </c>
      <c r="AV348" s="12" t="s">
        <v>163</v>
      </c>
      <c r="AW348" s="12" t="s">
        <v>34</v>
      </c>
      <c r="AX348" s="12" t="s">
        <v>84</v>
      </c>
      <c r="AY348" s="200" t="s">
        <v>157</v>
      </c>
    </row>
    <row r="349" spans="2:65" s="1" customFormat="1" ht="31.5" customHeight="1">
      <c r="B349" s="37"/>
      <c r="C349" s="201" t="s">
        <v>492</v>
      </c>
      <c r="D349" s="201" t="s">
        <v>238</v>
      </c>
      <c r="E349" s="202" t="s">
        <v>493</v>
      </c>
      <c r="F349" s="293" t="s">
        <v>494</v>
      </c>
      <c r="G349" s="293"/>
      <c r="H349" s="293"/>
      <c r="I349" s="293"/>
      <c r="J349" s="203" t="s">
        <v>176</v>
      </c>
      <c r="K349" s="204">
        <v>29.584</v>
      </c>
      <c r="L349" s="294">
        <v>0</v>
      </c>
      <c r="M349" s="295"/>
      <c r="N349" s="296">
        <f>ROUND(L349*K349,2)</f>
        <v>0</v>
      </c>
      <c r="O349" s="282"/>
      <c r="P349" s="282"/>
      <c r="Q349" s="282"/>
      <c r="R349" s="39"/>
      <c r="T349" s="174" t="s">
        <v>22</v>
      </c>
      <c r="U349" s="46" t="s">
        <v>41</v>
      </c>
      <c r="V349" s="38"/>
      <c r="W349" s="175">
        <f>V349*K349</f>
        <v>0</v>
      </c>
      <c r="X349" s="175">
        <v>0</v>
      </c>
      <c r="Y349" s="175">
        <f>X349*K349</f>
        <v>0</v>
      </c>
      <c r="Z349" s="175">
        <v>0</v>
      </c>
      <c r="AA349" s="176">
        <f>Z349*K349</f>
        <v>0</v>
      </c>
      <c r="AR349" s="20" t="s">
        <v>307</v>
      </c>
      <c r="AT349" s="20" t="s">
        <v>238</v>
      </c>
      <c r="AU349" s="20" t="s">
        <v>103</v>
      </c>
      <c r="AY349" s="20" t="s">
        <v>157</v>
      </c>
      <c r="BE349" s="112">
        <f>IF(U349="základní",N349,0)</f>
        <v>0</v>
      </c>
      <c r="BF349" s="112">
        <f>IF(U349="snížená",N349,0)</f>
        <v>0</v>
      </c>
      <c r="BG349" s="112">
        <f>IF(U349="zákl. přenesená",N349,0)</f>
        <v>0</v>
      </c>
      <c r="BH349" s="112">
        <f>IF(U349="sníž. přenesená",N349,0)</f>
        <v>0</v>
      </c>
      <c r="BI349" s="112">
        <f>IF(U349="nulová",N349,0)</f>
        <v>0</v>
      </c>
      <c r="BJ349" s="20" t="s">
        <v>84</v>
      </c>
      <c r="BK349" s="112">
        <f>ROUND(L349*K349,2)</f>
        <v>0</v>
      </c>
      <c r="BL349" s="20" t="s">
        <v>228</v>
      </c>
      <c r="BM349" s="20" t="s">
        <v>495</v>
      </c>
    </row>
    <row r="350" spans="2:65" s="11" customFormat="1" ht="22.5" customHeight="1">
      <c r="B350" s="185"/>
      <c r="C350" s="186"/>
      <c r="D350" s="186"/>
      <c r="E350" s="187" t="s">
        <v>22</v>
      </c>
      <c r="F350" s="291" t="s">
        <v>496</v>
      </c>
      <c r="G350" s="292"/>
      <c r="H350" s="292"/>
      <c r="I350" s="292"/>
      <c r="J350" s="186"/>
      <c r="K350" s="188">
        <v>28.175000000000001</v>
      </c>
      <c r="L350" s="186"/>
      <c r="M350" s="186"/>
      <c r="N350" s="186"/>
      <c r="O350" s="186"/>
      <c r="P350" s="186"/>
      <c r="Q350" s="186"/>
      <c r="R350" s="189"/>
      <c r="T350" s="190"/>
      <c r="U350" s="186"/>
      <c r="V350" s="186"/>
      <c r="W350" s="186"/>
      <c r="X350" s="186"/>
      <c r="Y350" s="186"/>
      <c r="Z350" s="186"/>
      <c r="AA350" s="191"/>
      <c r="AT350" s="192" t="s">
        <v>166</v>
      </c>
      <c r="AU350" s="192" t="s">
        <v>103</v>
      </c>
      <c r="AV350" s="11" t="s">
        <v>103</v>
      </c>
      <c r="AW350" s="11" t="s">
        <v>34</v>
      </c>
      <c r="AX350" s="11" t="s">
        <v>76</v>
      </c>
      <c r="AY350" s="192" t="s">
        <v>157</v>
      </c>
    </row>
    <row r="351" spans="2:65" s="12" customFormat="1" ht="22.5" customHeight="1">
      <c r="B351" s="193"/>
      <c r="C351" s="194"/>
      <c r="D351" s="194"/>
      <c r="E351" s="195" t="s">
        <v>22</v>
      </c>
      <c r="F351" s="287" t="s">
        <v>168</v>
      </c>
      <c r="G351" s="288"/>
      <c r="H351" s="288"/>
      <c r="I351" s="288"/>
      <c r="J351" s="194"/>
      <c r="K351" s="196">
        <v>28.175000000000001</v>
      </c>
      <c r="L351" s="194"/>
      <c r="M351" s="194"/>
      <c r="N351" s="194"/>
      <c r="O351" s="194"/>
      <c r="P351" s="194"/>
      <c r="Q351" s="194"/>
      <c r="R351" s="197"/>
      <c r="T351" s="198"/>
      <c r="U351" s="194"/>
      <c r="V351" s="194"/>
      <c r="W351" s="194"/>
      <c r="X351" s="194"/>
      <c r="Y351" s="194"/>
      <c r="Z351" s="194"/>
      <c r="AA351" s="199"/>
      <c r="AT351" s="200" t="s">
        <v>166</v>
      </c>
      <c r="AU351" s="200" t="s">
        <v>103</v>
      </c>
      <c r="AV351" s="12" t="s">
        <v>163</v>
      </c>
      <c r="AW351" s="12" t="s">
        <v>34</v>
      </c>
      <c r="AX351" s="12" t="s">
        <v>84</v>
      </c>
      <c r="AY351" s="200" t="s">
        <v>157</v>
      </c>
    </row>
    <row r="352" spans="2:65" s="1" customFormat="1" ht="31.5" customHeight="1">
      <c r="B352" s="37"/>
      <c r="C352" s="170" t="s">
        <v>497</v>
      </c>
      <c r="D352" s="170" t="s">
        <v>159</v>
      </c>
      <c r="E352" s="171" t="s">
        <v>498</v>
      </c>
      <c r="F352" s="279" t="s">
        <v>499</v>
      </c>
      <c r="G352" s="279"/>
      <c r="H352" s="279"/>
      <c r="I352" s="279"/>
      <c r="J352" s="172" t="s">
        <v>176</v>
      </c>
      <c r="K352" s="173">
        <v>191.48</v>
      </c>
      <c r="L352" s="280">
        <v>0</v>
      </c>
      <c r="M352" s="281"/>
      <c r="N352" s="282">
        <f>ROUND(L352*K352,2)</f>
        <v>0</v>
      </c>
      <c r="O352" s="282"/>
      <c r="P352" s="282"/>
      <c r="Q352" s="282"/>
      <c r="R352" s="39"/>
      <c r="T352" s="174" t="s">
        <v>22</v>
      </c>
      <c r="U352" s="46" t="s">
        <v>41</v>
      </c>
      <c r="V352" s="38"/>
      <c r="W352" s="175">
        <f>V352*K352</f>
        <v>0</v>
      </c>
      <c r="X352" s="175">
        <v>2.0000000000000001E-4</v>
      </c>
      <c r="Y352" s="175">
        <f>X352*K352</f>
        <v>3.8295999999999997E-2</v>
      </c>
      <c r="Z352" s="175">
        <v>0</v>
      </c>
      <c r="AA352" s="176">
        <f>Z352*K352</f>
        <v>0</v>
      </c>
      <c r="AR352" s="20" t="s">
        <v>228</v>
      </c>
      <c r="AT352" s="20" t="s">
        <v>159</v>
      </c>
      <c r="AU352" s="20" t="s">
        <v>103</v>
      </c>
      <c r="AY352" s="20" t="s">
        <v>157</v>
      </c>
      <c r="BE352" s="112">
        <f>IF(U352="základní",N352,0)</f>
        <v>0</v>
      </c>
      <c r="BF352" s="112">
        <f>IF(U352="snížená",N352,0)</f>
        <v>0</v>
      </c>
      <c r="BG352" s="112">
        <f>IF(U352="zákl. přenesená",N352,0)</f>
        <v>0</v>
      </c>
      <c r="BH352" s="112">
        <f>IF(U352="sníž. přenesená",N352,0)</f>
        <v>0</v>
      </c>
      <c r="BI352" s="112">
        <f>IF(U352="nulová",N352,0)</f>
        <v>0</v>
      </c>
      <c r="BJ352" s="20" t="s">
        <v>84</v>
      </c>
      <c r="BK352" s="112">
        <f>ROUND(L352*K352,2)</f>
        <v>0</v>
      </c>
      <c r="BL352" s="20" t="s">
        <v>228</v>
      </c>
      <c r="BM352" s="20" t="s">
        <v>500</v>
      </c>
    </row>
    <row r="353" spans="2:65" s="11" customFormat="1" ht="22.5" customHeight="1">
      <c r="B353" s="185"/>
      <c r="C353" s="186"/>
      <c r="D353" s="186"/>
      <c r="E353" s="187" t="s">
        <v>22</v>
      </c>
      <c r="F353" s="291" t="s">
        <v>501</v>
      </c>
      <c r="G353" s="292"/>
      <c r="H353" s="292"/>
      <c r="I353" s="292"/>
      <c r="J353" s="186"/>
      <c r="K353" s="188">
        <v>191.48</v>
      </c>
      <c r="L353" s="186"/>
      <c r="M353" s="186"/>
      <c r="N353" s="186"/>
      <c r="O353" s="186"/>
      <c r="P353" s="186"/>
      <c r="Q353" s="186"/>
      <c r="R353" s="189"/>
      <c r="T353" s="190"/>
      <c r="U353" s="186"/>
      <c r="V353" s="186"/>
      <c r="W353" s="186"/>
      <c r="X353" s="186"/>
      <c r="Y353" s="186"/>
      <c r="Z353" s="186"/>
      <c r="AA353" s="191"/>
      <c r="AT353" s="192" t="s">
        <v>166</v>
      </c>
      <c r="AU353" s="192" t="s">
        <v>103</v>
      </c>
      <c r="AV353" s="11" t="s">
        <v>103</v>
      </c>
      <c r="AW353" s="11" t="s">
        <v>34</v>
      </c>
      <c r="AX353" s="11" t="s">
        <v>76</v>
      </c>
      <c r="AY353" s="192" t="s">
        <v>157</v>
      </c>
    </row>
    <row r="354" spans="2:65" s="12" customFormat="1" ht="22.5" customHeight="1">
      <c r="B354" s="193"/>
      <c r="C354" s="194"/>
      <c r="D354" s="194"/>
      <c r="E354" s="195" t="s">
        <v>22</v>
      </c>
      <c r="F354" s="287" t="s">
        <v>168</v>
      </c>
      <c r="G354" s="288"/>
      <c r="H354" s="288"/>
      <c r="I354" s="288"/>
      <c r="J354" s="194"/>
      <c r="K354" s="196">
        <v>191.48</v>
      </c>
      <c r="L354" s="194"/>
      <c r="M354" s="194"/>
      <c r="N354" s="194"/>
      <c r="O354" s="194"/>
      <c r="P354" s="194"/>
      <c r="Q354" s="194"/>
      <c r="R354" s="197"/>
      <c r="T354" s="198"/>
      <c r="U354" s="194"/>
      <c r="V354" s="194"/>
      <c r="W354" s="194"/>
      <c r="X354" s="194"/>
      <c r="Y354" s="194"/>
      <c r="Z354" s="194"/>
      <c r="AA354" s="199"/>
      <c r="AT354" s="200" t="s">
        <v>166</v>
      </c>
      <c r="AU354" s="200" t="s">
        <v>103</v>
      </c>
      <c r="AV354" s="12" t="s">
        <v>163</v>
      </c>
      <c r="AW354" s="12" t="s">
        <v>34</v>
      </c>
      <c r="AX354" s="12" t="s">
        <v>84</v>
      </c>
      <c r="AY354" s="200" t="s">
        <v>157</v>
      </c>
    </row>
    <row r="355" spans="2:65" s="1" customFormat="1" ht="44.25" customHeight="1">
      <c r="B355" s="37"/>
      <c r="C355" s="170" t="s">
        <v>502</v>
      </c>
      <c r="D355" s="170" t="s">
        <v>159</v>
      </c>
      <c r="E355" s="171" t="s">
        <v>503</v>
      </c>
      <c r="F355" s="279" t="s">
        <v>504</v>
      </c>
      <c r="G355" s="279"/>
      <c r="H355" s="279"/>
      <c r="I355" s="279"/>
      <c r="J355" s="172" t="s">
        <v>176</v>
      </c>
      <c r="K355" s="173">
        <v>191.48</v>
      </c>
      <c r="L355" s="280">
        <v>0</v>
      </c>
      <c r="M355" s="281"/>
      <c r="N355" s="282">
        <f>ROUND(L355*K355,2)</f>
        <v>0</v>
      </c>
      <c r="O355" s="282"/>
      <c r="P355" s="282"/>
      <c r="Q355" s="282"/>
      <c r="R355" s="39"/>
      <c r="T355" s="174" t="s">
        <v>22</v>
      </c>
      <c r="U355" s="46" t="s">
        <v>41</v>
      </c>
      <c r="V355" s="38"/>
      <c r="W355" s="175">
        <f>V355*K355</f>
        <v>0</v>
      </c>
      <c r="X355" s="175">
        <v>2.5999999999999998E-4</v>
      </c>
      <c r="Y355" s="175">
        <f>X355*K355</f>
        <v>4.978479999999999E-2</v>
      </c>
      <c r="Z355" s="175">
        <v>0</v>
      </c>
      <c r="AA355" s="176">
        <f>Z355*K355</f>
        <v>0</v>
      </c>
      <c r="AR355" s="20" t="s">
        <v>228</v>
      </c>
      <c r="AT355" s="20" t="s">
        <v>159</v>
      </c>
      <c r="AU355" s="20" t="s">
        <v>103</v>
      </c>
      <c r="AY355" s="20" t="s">
        <v>157</v>
      </c>
      <c r="BE355" s="112">
        <f>IF(U355="základní",N355,0)</f>
        <v>0</v>
      </c>
      <c r="BF355" s="112">
        <f>IF(U355="snížená",N355,0)</f>
        <v>0</v>
      </c>
      <c r="BG355" s="112">
        <f>IF(U355="zákl. přenesená",N355,0)</f>
        <v>0</v>
      </c>
      <c r="BH355" s="112">
        <f>IF(U355="sníž. přenesená",N355,0)</f>
        <v>0</v>
      </c>
      <c r="BI355" s="112">
        <f>IF(U355="nulová",N355,0)</f>
        <v>0</v>
      </c>
      <c r="BJ355" s="20" t="s">
        <v>84</v>
      </c>
      <c r="BK355" s="112">
        <f>ROUND(L355*K355,2)</f>
        <v>0</v>
      </c>
      <c r="BL355" s="20" t="s">
        <v>228</v>
      </c>
      <c r="BM355" s="20" t="s">
        <v>505</v>
      </c>
    </row>
    <row r="356" spans="2:65" s="1" customFormat="1" ht="31.5" customHeight="1">
      <c r="B356" s="37"/>
      <c r="C356" s="170" t="s">
        <v>506</v>
      </c>
      <c r="D356" s="170" t="s">
        <v>159</v>
      </c>
      <c r="E356" s="171" t="s">
        <v>507</v>
      </c>
      <c r="F356" s="279" t="s">
        <v>508</v>
      </c>
      <c r="G356" s="279"/>
      <c r="H356" s="279"/>
      <c r="I356" s="279"/>
      <c r="J356" s="172" t="s">
        <v>176</v>
      </c>
      <c r="K356" s="173">
        <v>162.13</v>
      </c>
      <c r="L356" s="280">
        <v>0</v>
      </c>
      <c r="M356" s="281"/>
      <c r="N356" s="282">
        <f>ROUND(L356*K356,2)</f>
        <v>0</v>
      </c>
      <c r="O356" s="282"/>
      <c r="P356" s="282"/>
      <c r="Q356" s="282"/>
      <c r="R356" s="39"/>
      <c r="T356" s="174" t="s">
        <v>22</v>
      </c>
      <c r="U356" s="46" t="s">
        <v>41</v>
      </c>
      <c r="V356" s="38"/>
      <c r="W356" s="175">
        <f>V356*K356</f>
        <v>0</v>
      </c>
      <c r="X356" s="175">
        <v>0</v>
      </c>
      <c r="Y356" s="175">
        <f>X356*K356</f>
        <v>0</v>
      </c>
      <c r="Z356" s="175">
        <v>0</v>
      </c>
      <c r="AA356" s="176">
        <f>Z356*K356</f>
        <v>0</v>
      </c>
      <c r="AR356" s="20" t="s">
        <v>228</v>
      </c>
      <c r="AT356" s="20" t="s">
        <v>159</v>
      </c>
      <c r="AU356" s="20" t="s">
        <v>103</v>
      </c>
      <c r="AY356" s="20" t="s">
        <v>157</v>
      </c>
      <c r="BE356" s="112">
        <f>IF(U356="základní",N356,0)</f>
        <v>0</v>
      </c>
      <c r="BF356" s="112">
        <f>IF(U356="snížená",N356,0)</f>
        <v>0</v>
      </c>
      <c r="BG356" s="112">
        <f>IF(U356="zákl. přenesená",N356,0)</f>
        <v>0</v>
      </c>
      <c r="BH356" s="112">
        <f>IF(U356="sníž. přenesená",N356,0)</f>
        <v>0</v>
      </c>
      <c r="BI356" s="112">
        <f>IF(U356="nulová",N356,0)</f>
        <v>0</v>
      </c>
      <c r="BJ356" s="20" t="s">
        <v>84</v>
      </c>
      <c r="BK356" s="112">
        <f>ROUND(L356*K356,2)</f>
        <v>0</v>
      </c>
      <c r="BL356" s="20" t="s">
        <v>228</v>
      </c>
      <c r="BM356" s="20" t="s">
        <v>509</v>
      </c>
    </row>
    <row r="357" spans="2:65" s="9" customFormat="1" ht="29.85" customHeight="1">
      <c r="B357" s="159"/>
      <c r="C357" s="160"/>
      <c r="D357" s="169" t="s">
        <v>133</v>
      </c>
      <c r="E357" s="169"/>
      <c r="F357" s="169"/>
      <c r="G357" s="169"/>
      <c r="H357" s="169"/>
      <c r="I357" s="169"/>
      <c r="J357" s="169"/>
      <c r="K357" s="169"/>
      <c r="L357" s="169"/>
      <c r="M357" s="169"/>
      <c r="N357" s="304">
        <f>BK357</f>
        <v>0</v>
      </c>
      <c r="O357" s="305"/>
      <c r="P357" s="305"/>
      <c r="Q357" s="305"/>
      <c r="R357" s="162"/>
      <c r="T357" s="163"/>
      <c r="U357" s="160"/>
      <c r="V357" s="160"/>
      <c r="W357" s="164">
        <f>SUM(W358:W360)</f>
        <v>0</v>
      </c>
      <c r="X357" s="160"/>
      <c r="Y357" s="164">
        <f>SUM(Y358:Y360)</f>
        <v>3.1199999999999999E-3</v>
      </c>
      <c r="Z357" s="160"/>
      <c r="AA357" s="165">
        <f>SUM(AA358:AA360)</f>
        <v>0</v>
      </c>
      <c r="AR357" s="166" t="s">
        <v>103</v>
      </c>
      <c r="AT357" s="167" t="s">
        <v>75</v>
      </c>
      <c r="AU357" s="167" t="s">
        <v>84</v>
      </c>
      <c r="AY357" s="166" t="s">
        <v>157</v>
      </c>
      <c r="BK357" s="168">
        <f>SUM(BK358:BK360)</f>
        <v>0</v>
      </c>
    </row>
    <row r="358" spans="2:65" s="1" customFormat="1" ht="22.5" customHeight="1">
      <c r="B358" s="37"/>
      <c r="C358" s="170" t="s">
        <v>510</v>
      </c>
      <c r="D358" s="170" t="s">
        <v>159</v>
      </c>
      <c r="E358" s="171" t="s">
        <v>511</v>
      </c>
      <c r="F358" s="279" t="s">
        <v>512</v>
      </c>
      <c r="G358" s="279"/>
      <c r="H358" s="279"/>
      <c r="I358" s="279"/>
      <c r="J358" s="172" t="s">
        <v>365</v>
      </c>
      <c r="K358" s="173">
        <v>1</v>
      </c>
      <c r="L358" s="280">
        <v>0</v>
      </c>
      <c r="M358" s="281"/>
      <c r="N358" s="282">
        <f>ROUND(L358*K358,2)</f>
        <v>0</v>
      </c>
      <c r="O358" s="282"/>
      <c r="P358" s="282"/>
      <c r="Q358" s="282"/>
      <c r="R358" s="39"/>
      <c r="T358" s="174" t="s">
        <v>22</v>
      </c>
      <c r="U358" s="46" t="s">
        <v>41</v>
      </c>
      <c r="V358" s="38"/>
      <c r="W358" s="175">
        <f>V358*K358</f>
        <v>0</v>
      </c>
      <c r="X358" s="175">
        <v>5.1999999999999995E-4</v>
      </c>
      <c r="Y358" s="175">
        <f>X358*K358</f>
        <v>5.1999999999999995E-4</v>
      </c>
      <c r="Z358" s="175">
        <v>0</v>
      </c>
      <c r="AA358" s="176">
        <f>Z358*K358</f>
        <v>0</v>
      </c>
      <c r="AR358" s="20" t="s">
        <v>228</v>
      </c>
      <c r="AT358" s="20" t="s">
        <v>159</v>
      </c>
      <c r="AU358" s="20" t="s">
        <v>103</v>
      </c>
      <c r="AY358" s="20" t="s">
        <v>157</v>
      </c>
      <c r="BE358" s="112">
        <f>IF(U358="základní",N358,0)</f>
        <v>0</v>
      </c>
      <c r="BF358" s="112">
        <f>IF(U358="snížená",N358,0)</f>
        <v>0</v>
      </c>
      <c r="BG358" s="112">
        <f>IF(U358="zákl. přenesená",N358,0)</f>
        <v>0</v>
      </c>
      <c r="BH358" s="112">
        <f>IF(U358="sníž. přenesená",N358,0)</f>
        <v>0</v>
      </c>
      <c r="BI358" s="112">
        <f>IF(U358="nulová",N358,0)</f>
        <v>0</v>
      </c>
      <c r="BJ358" s="20" t="s">
        <v>84</v>
      </c>
      <c r="BK358" s="112">
        <f>ROUND(L358*K358,2)</f>
        <v>0</v>
      </c>
      <c r="BL358" s="20" t="s">
        <v>228</v>
      </c>
      <c r="BM358" s="20" t="s">
        <v>513</v>
      </c>
    </row>
    <row r="359" spans="2:65" s="1" customFormat="1" ht="22.5" customHeight="1">
      <c r="B359" s="37"/>
      <c r="C359" s="170" t="s">
        <v>514</v>
      </c>
      <c r="D359" s="170" t="s">
        <v>159</v>
      </c>
      <c r="E359" s="171" t="s">
        <v>515</v>
      </c>
      <c r="F359" s="279" t="s">
        <v>516</v>
      </c>
      <c r="G359" s="279"/>
      <c r="H359" s="279"/>
      <c r="I359" s="279"/>
      <c r="J359" s="172" t="s">
        <v>365</v>
      </c>
      <c r="K359" s="173">
        <v>4</v>
      </c>
      <c r="L359" s="280">
        <v>0</v>
      </c>
      <c r="M359" s="281"/>
      <c r="N359" s="282">
        <f>ROUND(L359*K359,2)</f>
        <v>0</v>
      </c>
      <c r="O359" s="282"/>
      <c r="P359" s="282"/>
      <c r="Q359" s="282"/>
      <c r="R359" s="39"/>
      <c r="T359" s="174" t="s">
        <v>22</v>
      </c>
      <c r="U359" s="46" t="s">
        <v>41</v>
      </c>
      <c r="V359" s="38"/>
      <c r="W359" s="175">
        <f>V359*K359</f>
        <v>0</v>
      </c>
      <c r="X359" s="175">
        <v>5.1999999999999995E-4</v>
      </c>
      <c r="Y359" s="175">
        <f>X359*K359</f>
        <v>2.0799999999999998E-3</v>
      </c>
      <c r="Z359" s="175">
        <v>0</v>
      </c>
      <c r="AA359" s="176">
        <f>Z359*K359</f>
        <v>0</v>
      </c>
      <c r="AR359" s="20" t="s">
        <v>228</v>
      </c>
      <c r="AT359" s="20" t="s">
        <v>159</v>
      </c>
      <c r="AU359" s="20" t="s">
        <v>103</v>
      </c>
      <c r="AY359" s="20" t="s">
        <v>157</v>
      </c>
      <c r="BE359" s="112">
        <f>IF(U359="základní",N359,0)</f>
        <v>0</v>
      </c>
      <c r="BF359" s="112">
        <f>IF(U359="snížená",N359,0)</f>
        <v>0</v>
      </c>
      <c r="BG359" s="112">
        <f>IF(U359="zákl. přenesená",N359,0)</f>
        <v>0</v>
      </c>
      <c r="BH359" s="112">
        <f>IF(U359="sníž. přenesená",N359,0)</f>
        <v>0</v>
      </c>
      <c r="BI359" s="112">
        <f>IF(U359="nulová",N359,0)</f>
        <v>0</v>
      </c>
      <c r="BJ359" s="20" t="s">
        <v>84</v>
      </c>
      <c r="BK359" s="112">
        <f>ROUND(L359*K359,2)</f>
        <v>0</v>
      </c>
      <c r="BL359" s="20" t="s">
        <v>228</v>
      </c>
      <c r="BM359" s="20" t="s">
        <v>517</v>
      </c>
    </row>
    <row r="360" spans="2:65" s="1" customFormat="1" ht="22.5" customHeight="1">
      <c r="B360" s="37"/>
      <c r="C360" s="170" t="s">
        <v>518</v>
      </c>
      <c r="D360" s="170" t="s">
        <v>159</v>
      </c>
      <c r="E360" s="171" t="s">
        <v>519</v>
      </c>
      <c r="F360" s="279" t="s">
        <v>520</v>
      </c>
      <c r="G360" s="279"/>
      <c r="H360" s="279"/>
      <c r="I360" s="279"/>
      <c r="J360" s="172" t="s">
        <v>365</v>
      </c>
      <c r="K360" s="173">
        <v>1</v>
      </c>
      <c r="L360" s="280">
        <v>0</v>
      </c>
      <c r="M360" s="281"/>
      <c r="N360" s="282">
        <f>ROUND(L360*K360,2)</f>
        <v>0</v>
      </c>
      <c r="O360" s="282"/>
      <c r="P360" s="282"/>
      <c r="Q360" s="282"/>
      <c r="R360" s="39"/>
      <c r="T360" s="174" t="s">
        <v>22</v>
      </c>
      <c r="U360" s="46" t="s">
        <v>41</v>
      </c>
      <c r="V360" s="38"/>
      <c r="W360" s="175">
        <f>V360*K360</f>
        <v>0</v>
      </c>
      <c r="X360" s="175">
        <v>5.1999999999999995E-4</v>
      </c>
      <c r="Y360" s="175">
        <f>X360*K360</f>
        <v>5.1999999999999995E-4</v>
      </c>
      <c r="Z360" s="175">
        <v>0</v>
      </c>
      <c r="AA360" s="176">
        <f>Z360*K360</f>
        <v>0</v>
      </c>
      <c r="AR360" s="20" t="s">
        <v>228</v>
      </c>
      <c r="AT360" s="20" t="s">
        <v>159</v>
      </c>
      <c r="AU360" s="20" t="s">
        <v>103</v>
      </c>
      <c r="AY360" s="20" t="s">
        <v>157</v>
      </c>
      <c r="BE360" s="112">
        <f>IF(U360="základní",N360,0)</f>
        <v>0</v>
      </c>
      <c r="BF360" s="112">
        <f>IF(U360="snížená",N360,0)</f>
        <v>0</v>
      </c>
      <c r="BG360" s="112">
        <f>IF(U360="zákl. přenesená",N360,0)</f>
        <v>0</v>
      </c>
      <c r="BH360" s="112">
        <f>IF(U360="sníž. přenesená",N360,0)</f>
        <v>0</v>
      </c>
      <c r="BI360" s="112">
        <f>IF(U360="nulová",N360,0)</f>
        <v>0</v>
      </c>
      <c r="BJ360" s="20" t="s">
        <v>84</v>
      </c>
      <c r="BK360" s="112">
        <f>ROUND(L360*K360,2)</f>
        <v>0</v>
      </c>
      <c r="BL360" s="20" t="s">
        <v>228</v>
      </c>
      <c r="BM360" s="20" t="s">
        <v>521</v>
      </c>
    </row>
    <row r="361" spans="2:65" s="1" customFormat="1" ht="49.9" customHeight="1">
      <c r="B361" s="37"/>
      <c r="C361" s="38"/>
      <c r="D361" s="161" t="s">
        <v>522</v>
      </c>
      <c r="E361" s="38"/>
      <c r="F361" s="38"/>
      <c r="G361" s="38"/>
      <c r="H361" s="38"/>
      <c r="I361" s="38"/>
      <c r="J361" s="38"/>
      <c r="K361" s="38"/>
      <c r="L361" s="38"/>
      <c r="M361" s="38"/>
      <c r="N361" s="308">
        <f t="shared" ref="N361:N366" si="15">BK361</f>
        <v>0</v>
      </c>
      <c r="O361" s="309"/>
      <c r="P361" s="309"/>
      <c r="Q361" s="309"/>
      <c r="R361" s="39"/>
      <c r="T361" s="145"/>
      <c r="U361" s="38"/>
      <c r="V361" s="38"/>
      <c r="W361" s="38"/>
      <c r="X361" s="38"/>
      <c r="Y361" s="38"/>
      <c r="Z361" s="38"/>
      <c r="AA361" s="80"/>
      <c r="AT361" s="20" t="s">
        <v>75</v>
      </c>
      <c r="AU361" s="20" t="s">
        <v>76</v>
      </c>
      <c r="AY361" s="20" t="s">
        <v>523</v>
      </c>
      <c r="BK361" s="112">
        <f>SUM(BK362:BK366)</f>
        <v>0</v>
      </c>
    </row>
    <row r="362" spans="2:65" s="1" customFormat="1" ht="22.35" customHeight="1">
      <c r="B362" s="37"/>
      <c r="C362" s="206" t="s">
        <v>22</v>
      </c>
      <c r="D362" s="206" t="s">
        <v>159</v>
      </c>
      <c r="E362" s="207" t="s">
        <v>22</v>
      </c>
      <c r="F362" s="299" t="s">
        <v>22</v>
      </c>
      <c r="G362" s="299"/>
      <c r="H362" s="299"/>
      <c r="I362" s="299"/>
      <c r="J362" s="208" t="s">
        <v>22</v>
      </c>
      <c r="K362" s="205"/>
      <c r="L362" s="280"/>
      <c r="M362" s="282"/>
      <c r="N362" s="282">
        <f t="shared" si="15"/>
        <v>0</v>
      </c>
      <c r="O362" s="282"/>
      <c r="P362" s="282"/>
      <c r="Q362" s="282"/>
      <c r="R362" s="39"/>
      <c r="T362" s="174" t="s">
        <v>22</v>
      </c>
      <c r="U362" s="209" t="s">
        <v>41</v>
      </c>
      <c r="V362" s="38"/>
      <c r="W362" s="38"/>
      <c r="X362" s="38"/>
      <c r="Y362" s="38"/>
      <c r="Z362" s="38"/>
      <c r="AA362" s="80"/>
      <c r="AT362" s="20" t="s">
        <v>523</v>
      </c>
      <c r="AU362" s="20" t="s">
        <v>84</v>
      </c>
      <c r="AY362" s="20" t="s">
        <v>523</v>
      </c>
      <c r="BE362" s="112">
        <f>IF(U362="základní",N362,0)</f>
        <v>0</v>
      </c>
      <c r="BF362" s="112">
        <f>IF(U362="snížená",N362,0)</f>
        <v>0</v>
      </c>
      <c r="BG362" s="112">
        <f>IF(U362="zákl. přenesená",N362,0)</f>
        <v>0</v>
      </c>
      <c r="BH362" s="112">
        <f>IF(U362="sníž. přenesená",N362,0)</f>
        <v>0</v>
      </c>
      <c r="BI362" s="112">
        <f>IF(U362="nulová",N362,0)</f>
        <v>0</v>
      </c>
      <c r="BJ362" s="20" t="s">
        <v>84</v>
      </c>
      <c r="BK362" s="112">
        <f>L362*K362</f>
        <v>0</v>
      </c>
    </row>
    <row r="363" spans="2:65" s="1" customFormat="1" ht="22.35" customHeight="1">
      <c r="B363" s="37"/>
      <c r="C363" s="206" t="s">
        <v>22</v>
      </c>
      <c r="D363" s="206" t="s">
        <v>159</v>
      </c>
      <c r="E363" s="207" t="s">
        <v>22</v>
      </c>
      <c r="F363" s="299" t="s">
        <v>22</v>
      </c>
      <c r="G363" s="299"/>
      <c r="H363" s="299"/>
      <c r="I363" s="299"/>
      <c r="J363" s="208" t="s">
        <v>22</v>
      </c>
      <c r="K363" s="205"/>
      <c r="L363" s="280"/>
      <c r="M363" s="282"/>
      <c r="N363" s="282">
        <f t="shared" si="15"/>
        <v>0</v>
      </c>
      <c r="O363" s="282"/>
      <c r="P363" s="282"/>
      <c r="Q363" s="282"/>
      <c r="R363" s="39"/>
      <c r="T363" s="174" t="s">
        <v>22</v>
      </c>
      <c r="U363" s="209" t="s">
        <v>41</v>
      </c>
      <c r="V363" s="38"/>
      <c r="W363" s="38"/>
      <c r="X363" s="38"/>
      <c r="Y363" s="38"/>
      <c r="Z363" s="38"/>
      <c r="AA363" s="80"/>
      <c r="AT363" s="20" t="s">
        <v>523</v>
      </c>
      <c r="AU363" s="20" t="s">
        <v>84</v>
      </c>
      <c r="AY363" s="20" t="s">
        <v>523</v>
      </c>
      <c r="BE363" s="112">
        <f>IF(U363="základní",N363,0)</f>
        <v>0</v>
      </c>
      <c r="BF363" s="112">
        <f>IF(U363="snížená",N363,0)</f>
        <v>0</v>
      </c>
      <c r="BG363" s="112">
        <f>IF(U363="zákl. přenesená",N363,0)</f>
        <v>0</v>
      </c>
      <c r="BH363" s="112">
        <f>IF(U363="sníž. přenesená",N363,0)</f>
        <v>0</v>
      </c>
      <c r="BI363" s="112">
        <f>IF(U363="nulová",N363,0)</f>
        <v>0</v>
      </c>
      <c r="BJ363" s="20" t="s">
        <v>84</v>
      </c>
      <c r="BK363" s="112">
        <f>L363*K363</f>
        <v>0</v>
      </c>
    </row>
    <row r="364" spans="2:65" s="1" customFormat="1" ht="22.35" customHeight="1">
      <c r="B364" s="37"/>
      <c r="C364" s="206" t="s">
        <v>22</v>
      </c>
      <c r="D364" s="206" t="s">
        <v>159</v>
      </c>
      <c r="E364" s="207" t="s">
        <v>22</v>
      </c>
      <c r="F364" s="299" t="s">
        <v>22</v>
      </c>
      <c r="G364" s="299"/>
      <c r="H364" s="299"/>
      <c r="I364" s="299"/>
      <c r="J364" s="208" t="s">
        <v>22</v>
      </c>
      <c r="K364" s="205"/>
      <c r="L364" s="280"/>
      <c r="M364" s="282"/>
      <c r="N364" s="282">
        <f t="shared" si="15"/>
        <v>0</v>
      </c>
      <c r="O364" s="282"/>
      <c r="P364" s="282"/>
      <c r="Q364" s="282"/>
      <c r="R364" s="39"/>
      <c r="T364" s="174" t="s">
        <v>22</v>
      </c>
      <c r="U364" s="209" t="s">
        <v>41</v>
      </c>
      <c r="V364" s="38"/>
      <c r="W364" s="38"/>
      <c r="X364" s="38"/>
      <c r="Y364" s="38"/>
      <c r="Z364" s="38"/>
      <c r="AA364" s="80"/>
      <c r="AT364" s="20" t="s">
        <v>523</v>
      </c>
      <c r="AU364" s="20" t="s">
        <v>84</v>
      </c>
      <c r="AY364" s="20" t="s">
        <v>523</v>
      </c>
      <c r="BE364" s="112">
        <f>IF(U364="základní",N364,0)</f>
        <v>0</v>
      </c>
      <c r="BF364" s="112">
        <f>IF(U364="snížená",N364,0)</f>
        <v>0</v>
      </c>
      <c r="BG364" s="112">
        <f>IF(U364="zákl. přenesená",N364,0)</f>
        <v>0</v>
      </c>
      <c r="BH364" s="112">
        <f>IF(U364="sníž. přenesená",N364,0)</f>
        <v>0</v>
      </c>
      <c r="BI364" s="112">
        <f>IF(U364="nulová",N364,0)</f>
        <v>0</v>
      </c>
      <c r="BJ364" s="20" t="s">
        <v>84</v>
      </c>
      <c r="BK364" s="112">
        <f>L364*K364</f>
        <v>0</v>
      </c>
    </row>
    <row r="365" spans="2:65" s="1" customFormat="1" ht="22.35" customHeight="1">
      <c r="B365" s="37"/>
      <c r="C365" s="206" t="s">
        <v>22</v>
      </c>
      <c r="D365" s="206" t="s">
        <v>159</v>
      </c>
      <c r="E365" s="207" t="s">
        <v>22</v>
      </c>
      <c r="F365" s="299" t="s">
        <v>22</v>
      </c>
      <c r="G365" s="299"/>
      <c r="H365" s="299"/>
      <c r="I365" s="299"/>
      <c r="J365" s="208" t="s">
        <v>22</v>
      </c>
      <c r="K365" s="205"/>
      <c r="L365" s="280"/>
      <c r="M365" s="282"/>
      <c r="N365" s="282">
        <f t="shared" si="15"/>
        <v>0</v>
      </c>
      <c r="O365" s="282"/>
      <c r="P365" s="282"/>
      <c r="Q365" s="282"/>
      <c r="R365" s="39"/>
      <c r="T365" s="174" t="s">
        <v>22</v>
      </c>
      <c r="U365" s="209" t="s">
        <v>41</v>
      </c>
      <c r="V365" s="38"/>
      <c r="W365" s="38"/>
      <c r="X365" s="38"/>
      <c r="Y365" s="38"/>
      <c r="Z365" s="38"/>
      <c r="AA365" s="80"/>
      <c r="AT365" s="20" t="s">
        <v>523</v>
      </c>
      <c r="AU365" s="20" t="s">
        <v>84</v>
      </c>
      <c r="AY365" s="20" t="s">
        <v>523</v>
      </c>
      <c r="BE365" s="112">
        <f>IF(U365="základní",N365,0)</f>
        <v>0</v>
      </c>
      <c r="BF365" s="112">
        <f>IF(U365="snížená",N365,0)</f>
        <v>0</v>
      </c>
      <c r="BG365" s="112">
        <f>IF(U365="zákl. přenesená",N365,0)</f>
        <v>0</v>
      </c>
      <c r="BH365" s="112">
        <f>IF(U365="sníž. přenesená",N365,0)</f>
        <v>0</v>
      </c>
      <c r="BI365" s="112">
        <f>IF(U365="nulová",N365,0)</f>
        <v>0</v>
      </c>
      <c r="BJ365" s="20" t="s">
        <v>84</v>
      </c>
      <c r="BK365" s="112">
        <f>L365*K365</f>
        <v>0</v>
      </c>
    </row>
    <row r="366" spans="2:65" s="1" customFormat="1" ht="22.35" customHeight="1">
      <c r="B366" s="37"/>
      <c r="C366" s="206" t="s">
        <v>22</v>
      </c>
      <c r="D366" s="206" t="s">
        <v>159</v>
      </c>
      <c r="E366" s="207" t="s">
        <v>22</v>
      </c>
      <c r="F366" s="299" t="s">
        <v>22</v>
      </c>
      <c r="G366" s="299"/>
      <c r="H366" s="299"/>
      <c r="I366" s="299"/>
      <c r="J366" s="208" t="s">
        <v>22</v>
      </c>
      <c r="K366" s="205"/>
      <c r="L366" s="280"/>
      <c r="M366" s="282"/>
      <c r="N366" s="282">
        <f t="shared" si="15"/>
        <v>0</v>
      </c>
      <c r="O366" s="282"/>
      <c r="P366" s="282"/>
      <c r="Q366" s="282"/>
      <c r="R366" s="39"/>
      <c r="T366" s="174" t="s">
        <v>22</v>
      </c>
      <c r="U366" s="209" t="s">
        <v>41</v>
      </c>
      <c r="V366" s="58"/>
      <c r="W366" s="58"/>
      <c r="X366" s="58"/>
      <c r="Y366" s="58"/>
      <c r="Z366" s="58"/>
      <c r="AA366" s="60"/>
      <c r="AT366" s="20" t="s">
        <v>523</v>
      </c>
      <c r="AU366" s="20" t="s">
        <v>84</v>
      </c>
      <c r="AY366" s="20" t="s">
        <v>523</v>
      </c>
      <c r="BE366" s="112">
        <f>IF(U366="základní",N366,0)</f>
        <v>0</v>
      </c>
      <c r="BF366" s="112">
        <f>IF(U366="snížená",N366,0)</f>
        <v>0</v>
      </c>
      <c r="BG366" s="112">
        <f>IF(U366="zákl. přenesená",N366,0)</f>
        <v>0</v>
      </c>
      <c r="BH366" s="112">
        <f>IF(U366="sníž. přenesená",N366,0)</f>
        <v>0</v>
      </c>
      <c r="BI366" s="112">
        <f>IF(U366="nulová",N366,0)</f>
        <v>0</v>
      </c>
      <c r="BJ366" s="20" t="s">
        <v>84</v>
      </c>
      <c r="BK366" s="112">
        <f>L366*K366</f>
        <v>0</v>
      </c>
    </row>
    <row r="367" spans="2:65" s="1" customFormat="1" ht="6.95" customHeight="1">
      <c r="B367" s="61"/>
      <c r="C367" s="62"/>
      <c r="D367" s="62"/>
      <c r="E367" s="62"/>
      <c r="F367" s="62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3"/>
    </row>
  </sheetData>
  <sheetProtection algorithmName="SHA-512" hashValue="tKc4UgnBxnGHX+rEh8HQ1qhJ3zVpJjSrY62ghnjUQzXp6gXgp2F3okStYpC7nsZfJdcFJOBIn2srLciZNGhnKg==" saltValue="ceytcu/Dz3zQHiwNzRBUCA==" spinCount="100000" sheet="1" objects="1" scenarios="1" formatCells="0" formatColumns="0" formatRows="0" sort="0" autoFilter="0"/>
  <mergeCells count="472">
    <mergeCell ref="H1:K1"/>
    <mergeCell ref="S2:AC2"/>
    <mergeCell ref="N277:Q277"/>
    <mergeCell ref="N286:Q286"/>
    <mergeCell ref="N294:Q294"/>
    <mergeCell ref="N300:Q300"/>
    <mergeCell ref="N310:Q310"/>
    <mergeCell ref="N315:Q315"/>
    <mergeCell ref="N329:Q329"/>
    <mergeCell ref="N340:Q340"/>
    <mergeCell ref="N357:Q357"/>
    <mergeCell ref="N167:Q167"/>
    <mergeCell ref="N197:Q197"/>
    <mergeCell ref="N233:Q233"/>
    <mergeCell ref="N251:Q251"/>
    <mergeCell ref="N253:Q253"/>
    <mergeCell ref="N254:Q254"/>
    <mergeCell ref="N269:Q269"/>
    <mergeCell ref="N271:Q271"/>
    <mergeCell ref="N273:Q273"/>
    <mergeCell ref="F364:I364"/>
    <mergeCell ref="L364:M364"/>
    <mergeCell ref="N364:Q364"/>
    <mergeCell ref="F365:I365"/>
    <mergeCell ref="L365:M365"/>
    <mergeCell ref="N365:Q365"/>
    <mergeCell ref="F366:I366"/>
    <mergeCell ref="L366:M366"/>
    <mergeCell ref="N366:Q366"/>
    <mergeCell ref="F360:I360"/>
    <mergeCell ref="L360:M360"/>
    <mergeCell ref="N360:Q360"/>
    <mergeCell ref="F362:I362"/>
    <mergeCell ref="L362:M362"/>
    <mergeCell ref="N362:Q362"/>
    <mergeCell ref="F363:I363"/>
    <mergeCell ref="L363:M363"/>
    <mergeCell ref="N363:Q363"/>
    <mergeCell ref="N361:Q361"/>
    <mergeCell ref="F356:I356"/>
    <mergeCell ref="L356:M356"/>
    <mergeCell ref="N356:Q356"/>
    <mergeCell ref="F358:I358"/>
    <mergeCell ref="L358:M358"/>
    <mergeCell ref="N358:Q358"/>
    <mergeCell ref="F359:I359"/>
    <mergeCell ref="L359:M359"/>
    <mergeCell ref="N359:Q359"/>
    <mergeCell ref="F350:I350"/>
    <mergeCell ref="F351:I351"/>
    <mergeCell ref="F352:I352"/>
    <mergeCell ref="L352:M352"/>
    <mergeCell ref="N352:Q352"/>
    <mergeCell ref="F353:I353"/>
    <mergeCell ref="F354:I354"/>
    <mergeCell ref="F355:I355"/>
    <mergeCell ref="L355:M355"/>
    <mergeCell ref="N355:Q355"/>
    <mergeCell ref="F345:I345"/>
    <mergeCell ref="L345:M345"/>
    <mergeCell ref="N345:Q345"/>
    <mergeCell ref="F346:I346"/>
    <mergeCell ref="L346:M346"/>
    <mergeCell ref="N346:Q346"/>
    <mergeCell ref="F347:I347"/>
    <mergeCell ref="F348:I348"/>
    <mergeCell ref="F349:I349"/>
    <mergeCell ref="L349:M349"/>
    <mergeCell ref="N349:Q349"/>
    <mergeCell ref="F338:I338"/>
    <mergeCell ref="F339:I339"/>
    <mergeCell ref="F341:I341"/>
    <mergeCell ref="L341:M341"/>
    <mergeCell ref="N341:Q341"/>
    <mergeCell ref="F342:I342"/>
    <mergeCell ref="F343:I343"/>
    <mergeCell ref="F344:I344"/>
    <mergeCell ref="L344:M344"/>
    <mergeCell ref="N344:Q344"/>
    <mergeCell ref="F331:I331"/>
    <mergeCell ref="F332:I332"/>
    <mergeCell ref="F333:I333"/>
    <mergeCell ref="F334:I334"/>
    <mergeCell ref="F335:I335"/>
    <mergeCell ref="L335:M335"/>
    <mergeCell ref="N335:Q335"/>
    <mergeCell ref="F336:I336"/>
    <mergeCell ref="F337:I337"/>
    <mergeCell ref="F323:I323"/>
    <mergeCell ref="F324:I324"/>
    <mergeCell ref="F325:I325"/>
    <mergeCell ref="F326:I326"/>
    <mergeCell ref="F327:I327"/>
    <mergeCell ref="F328:I328"/>
    <mergeCell ref="L328:M328"/>
    <mergeCell ref="N328:Q328"/>
    <mergeCell ref="F330:I330"/>
    <mergeCell ref="L330:M330"/>
    <mergeCell ref="N330:Q330"/>
    <mergeCell ref="F316:I316"/>
    <mergeCell ref="L316:M316"/>
    <mergeCell ref="N316:Q316"/>
    <mergeCell ref="F317:I317"/>
    <mergeCell ref="F318:I318"/>
    <mergeCell ref="F319:I319"/>
    <mergeCell ref="F320:I320"/>
    <mergeCell ref="F321:I321"/>
    <mergeCell ref="F322:I322"/>
    <mergeCell ref="L322:M322"/>
    <mergeCell ref="N322:Q322"/>
    <mergeCell ref="F309:I309"/>
    <mergeCell ref="L309:M309"/>
    <mergeCell ref="N309:Q309"/>
    <mergeCell ref="F311:I311"/>
    <mergeCell ref="L311:M311"/>
    <mergeCell ref="N311:Q311"/>
    <mergeCell ref="F312:I312"/>
    <mergeCell ref="F313:I313"/>
    <mergeCell ref="F314:I314"/>
    <mergeCell ref="F302:I302"/>
    <mergeCell ref="F303:I303"/>
    <mergeCell ref="F304:I304"/>
    <mergeCell ref="F305:I305"/>
    <mergeCell ref="L305:M305"/>
    <mergeCell ref="N305:Q305"/>
    <mergeCell ref="F306:I306"/>
    <mergeCell ref="F307:I307"/>
    <mergeCell ref="F308:I308"/>
    <mergeCell ref="F296:I296"/>
    <mergeCell ref="F297:I297"/>
    <mergeCell ref="F298:I298"/>
    <mergeCell ref="F299:I299"/>
    <mergeCell ref="L299:M299"/>
    <mergeCell ref="N299:Q299"/>
    <mergeCell ref="F301:I301"/>
    <mergeCell ref="L301:M301"/>
    <mergeCell ref="N301:Q301"/>
    <mergeCell ref="F292:I292"/>
    <mergeCell ref="L292:M292"/>
    <mergeCell ref="N292:Q292"/>
    <mergeCell ref="F293:I293"/>
    <mergeCell ref="L293:M293"/>
    <mergeCell ref="N293:Q293"/>
    <mergeCell ref="F295:I295"/>
    <mergeCell ref="L295:M295"/>
    <mergeCell ref="N295:Q295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83:I283"/>
    <mergeCell ref="F284:I284"/>
    <mergeCell ref="F285:I285"/>
    <mergeCell ref="L285:M285"/>
    <mergeCell ref="N285:Q285"/>
    <mergeCell ref="F287:I287"/>
    <mergeCell ref="L287:M287"/>
    <mergeCell ref="N287:Q287"/>
    <mergeCell ref="F288:I288"/>
    <mergeCell ref="L288:M288"/>
    <mergeCell ref="N288:Q288"/>
    <mergeCell ref="F278:I278"/>
    <mergeCell ref="L278:M278"/>
    <mergeCell ref="N278:Q278"/>
    <mergeCell ref="F279:I279"/>
    <mergeCell ref="F280:I280"/>
    <mergeCell ref="F281:I281"/>
    <mergeCell ref="F282:I282"/>
    <mergeCell ref="L282:M282"/>
    <mergeCell ref="N282:Q282"/>
    <mergeCell ref="F272:I272"/>
    <mergeCell ref="L272:M272"/>
    <mergeCell ref="N272:Q272"/>
    <mergeCell ref="F274:I274"/>
    <mergeCell ref="L274:M274"/>
    <mergeCell ref="N274:Q274"/>
    <mergeCell ref="F276:I276"/>
    <mergeCell ref="L276:M276"/>
    <mergeCell ref="N276:Q276"/>
    <mergeCell ref="N275:Q275"/>
    <mergeCell ref="F264:I264"/>
    <mergeCell ref="F265:I265"/>
    <mergeCell ref="L265:M265"/>
    <mergeCell ref="N265:Q265"/>
    <mergeCell ref="F266:I266"/>
    <mergeCell ref="F267:I267"/>
    <mergeCell ref="F268:I268"/>
    <mergeCell ref="F270:I270"/>
    <mergeCell ref="L270:M270"/>
    <mergeCell ref="N270:Q270"/>
    <mergeCell ref="F259:I259"/>
    <mergeCell ref="L259:M259"/>
    <mergeCell ref="N259:Q259"/>
    <mergeCell ref="F260:I260"/>
    <mergeCell ref="F261:I261"/>
    <mergeCell ref="F262:I262"/>
    <mergeCell ref="L262:M262"/>
    <mergeCell ref="N262:Q262"/>
    <mergeCell ref="F263:I263"/>
    <mergeCell ref="F252:I252"/>
    <mergeCell ref="L252:M252"/>
    <mergeCell ref="N252:Q252"/>
    <mergeCell ref="F255:I255"/>
    <mergeCell ref="L255:M255"/>
    <mergeCell ref="N255:Q255"/>
    <mergeCell ref="F256:I256"/>
    <mergeCell ref="F257:I257"/>
    <mergeCell ref="F258:I258"/>
    <mergeCell ref="F246:I246"/>
    <mergeCell ref="L246:M246"/>
    <mergeCell ref="N246:Q246"/>
    <mergeCell ref="F247:I247"/>
    <mergeCell ref="F248:I248"/>
    <mergeCell ref="F249:I249"/>
    <mergeCell ref="L249:M249"/>
    <mergeCell ref="N249:Q249"/>
    <mergeCell ref="F250:I250"/>
    <mergeCell ref="L250:M250"/>
    <mergeCell ref="N250:Q250"/>
    <mergeCell ref="F241:I241"/>
    <mergeCell ref="F242:I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L240:M240"/>
    <mergeCell ref="N240:Q240"/>
    <mergeCell ref="F229:I229"/>
    <mergeCell ref="L229:M229"/>
    <mergeCell ref="N229:Q229"/>
    <mergeCell ref="F230:I230"/>
    <mergeCell ref="F231:I231"/>
    <mergeCell ref="F232:I232"/>
    <mergeCell ref="F234:I234"/>
    <mergeCell ref="L234:M234"/>
    <mergeCell ref="N234:Q234"/>
    <mergeCell ref="F222:I222"/>
    <mergeCell ref="F223:I223"/>
    <mergeCell ref="F224:I224"/>
    <mergeCell ref="F225:I225"/>
    <mergeCell ref="L225:M225"/>
    <mergeCell ref="N225:Q225"/>
    <mergeCell ref="F226:I226"/>
    <mergeCell ref="F227:I227"/>
    <mergeCell ref="F228:I228"/>
    <mergeCell ref="F217:I217"/>
    <mergeCell ref="L217:M217"/>
    <mergeCell ref="N217:Q217"/>
    <mergeCell ref="F218:I218"/>
    <mergeCell ref="F219:I219"/>
    <mergeCell ref="F220:I220"/>
    <mergeCell ref="F221:I221"/>
    <mergeCell ref="L221:M221"/>
    <mergeCell ref="N221:Q221"/>
    <mergeCell ref="F212:I212"/>
    <mergeCell ref="F213:I213"/>
    <mergeCell ref="F214:I214"/>
    <mergeCell ref="F215:I215"/>
    <mergeCell ref="L215:M215"/>
    <mergeCell ref="N215:Q215"/>
    <mergeCell ref="F216:I216"/>
    <mergeCell ref="L216:M216"/>
    <mergeCell ref="N216:Q216"/>
    <mergeCell ref="F205:I205"/>
    <mergeCell ref="L205:M205"/>
    <mergeCell ref="N205:Q205"/>
    <mergeCell ref="F206:I206"/>
    <mergeCell ref="F207:I207"/>
    <mergeCell ref="F208:I208"/>
    <mergeCell ref="F209:I209"/>
    <mergeCell ref="F210:I210"/>
    <mergeCell ref="F211:I211"/>
    <mergeCell ref="L211:M211"/>
    <mergeCell ref="N211:Q211"/>
    <mergeCell ref="F198:I198"/>
    <mergeCell ref="L198:M198"/>
    <mergeCell ref="N198:Q198"/>
    <mergeCell ref="F199:I199"/>
    <mergeCell ref="F200:I200"/>
    <mergeCell ref="F201:I201"/>
    <mergeCell ref="F202:I202"/>
    <mergeCell ref="F203:I203"/>
    <mergeCell ref="F204:I204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87:I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F180:I180"/>
    <mergeCell ref="F181:I181"/>
    <mergeCell ref="F182:I182"/>
    <mergeCell ref="F183:I183"/>
    <mergeCell ref="F184:I184"/>
    <mergeCell ref="F185:I185"/>
    <mergeCell ref="L185:M185"/>
    <mergeCell ref="N185:Q185"/>
    <mergeCell ref="F186:I186"/>
    <mergeCell ref="L186:M186"/>
    <mergeCell ref="N186:Q186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F168:I168"/>
    <mergeCell ref="L168:M168"/>
    <mergeCell ref="N168:Q168"/>
    <mergeCell ref="F169:I169"/>
    <mergeCell ref="F170:I170"/>
    <mergeCell ref="F171:I171"/>
    <mergeCell ref="F172:I172"/>
    <mergeCell ref="L172:M172"/>
    <mergeCell ref="N172:Q172"/>
    <mergeCell ref="F160:I160"/>
    <mergeCell ref="F161:I161"/>
    <mergeCell ref="F162:I162"/>
    <mergeCell ref="F163:I163"/>
    <mergeCell ref="L163:M163"/>
    <mergeCell ref="N163:Q163"/>
    <mergeCell ref="F164:I164"/>
    <mergeCell ref="F165:I165"/>
    <mergeCell ref="F166:I166"/>
    <mergeCell ref="F153:I153"/>
    <mergeCell ref="F154:I154"/>
    <mergeCell ref="F155:I155"/>
    <mergeCell ref="F156:I156"/>
    <mergeCell ref="F157:I157"/>
    <mergeCell ref="F158:I158"/>
    <mergeCell ref="L158:M158"/>
    <mergeCell ref="N158:Q158"/>
    <mergeCell ref="F159:I159"/>
    <mergeCell ref="F148:I148"/>
    <mergeCell ref="L148:M148"/>
    <mergeCell ref="N148:Q148"/>
    <mergeCell ref="F149:I149"/>
    <mergeCell ref="F150:I150"/>
    <mergeCell ref="F151:I151"/>
    <mergeCell ref="F152:I152"/>
    <mergeCell ref="L152:M152"/>
    <mergeCell ref="N152:Q152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28:P128"/>
    <mergeCell ref="F129:P129"/>
    <mergeCell ref="M131:P131"/>
    <mergeCell ref="M133:Q133"/>
    <mergeCell ref="M134:Q134"/>
    <mergeCell ref="F136:I136"/>
    <mergeCell ref="L136:M136"/>
    <mergeCell ref="N136:Q136"/>
    <mergeCell ref="F140:I140"/>
    <mergeCell ref="L140:M140"/>
    <mergeCell ref="N140:Q140"/>
    <mergeCell ref="N137:Q137"/>
    <mergeCell ref="N138:Q138"/>
    <mergeCell ref="N139:Q139"/>
    <mergeCell ref="D115:H115"/>
    <mergeCell ref="N115:Q115"/>
    <mergeCell ref="D116:H116"/>
    <mergeCell ref="N116:Q116"/>
    <mergeCell ref="D117:H117"/>
    <mergeCell ref="N117:Q117"/>
    <mergeCell ref="N118:Q118"/>
    <mergeCell ref="L120:Q120"/>
    <mergeCell ref="C126:Q126"/>
    <mergeCell ref="N107:Q107"/>
    <mergeCell ref="N108:Q108"/>
    <mergeCell ref="N109:Q109"/>
    <mergeCell ref="N110:Q110"/>
    <mergeCell ref="N112:Q112"/>
    <mergeCell ref="D113:H113"/>
    <mergeCell ref="N113:Q113"/>
    <mergeCell ref="D114:H114"/>
    <mergeCell ref="N114:Q114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362:D367">
      <formula1>"K, M"</formula1>
    </dataValidation>
    <dataValidation type="list" allowBlank="1" showInputMessage="1" showErrorMessage="1" error="Povoleny jsou hodnoty základní, snížená, zákl. přenesená, sníž. přenesená, nulová." sqref="U362:U36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3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1"/>
      <c r="B1" s="14"/>
      <c r="C1" s="14"/>
      <c r="D1" s="15" t="s">
        <v>1</v>
      </c>
      <c r="E1" s="14"/>
      <c r="F1" s="16" t="s">
        <v>98</v>
      </c>
      <c r="G1" s="16"/>
      <c r="H1" s="310" t="s">
        <v>99</v>
      </c>
      <c r="I1" s="310"/>
      <c r="J1" s="310"/>
      <c r="K1" s="310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21"/>
      <c r="V1" s="12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0" t="s">
        <v>7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S2" s="255" t="s">
        <v>8</v>
      </c>
      <c r="T2" s="256"/>
      <c r="U2" s="256"/>
      <c r="V2" s="256"/>
      <c r="W2" s="256"/>
      <c r="X2" s="256"/>
      <c r="Y2" s="256"/>
      <c r="Z2" s="256"/>
      <c r="AA2" s="256"/>
      <c r="AB2" s="256"/>
      <c r="AC2" s="256"/>
      <c r="AT2" s="20" t="s">
        <v>88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spans="1:66" ht="36.950000000000003" customHeight="1">
      <c r="B4" s="24"/>
      <c r="C4" s="212" t="s">
        <v>104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57" t="str">
        <f>'Rekapitulace stavby'!K6</f>
        <v>Poliklinika Kolín - veřejné WC 1.NP</v>
      </c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8"/>
      <c r="R6" s="25"/>
    </row>
    <row r="7" spans="1:66" s="1" customFormat="1" ht="32.85" customHeight="1">
      <c r="B7" s="37"/>
      <c r="C7" s="38"/>
      <c r="D7" s="31" t="s">
        <v>105</v>
      </c>
      <c r="E7" s="38"/>
      <c r="F7" s="218" t="s">
        <v>524</v>
      </c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5" customHeight="1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60" t="str">
        <f>'Rekapitulace stavby'!AN8</f>
        <v>25. 5. 2017</v>
      </c>
      <c r="P9" s="261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28</v>
      </c>
      <c r="E11" s="38"/>
      <c r="F11" s="38"/>
      <c r="G11" s="38"/>
      <c r="H11" s="38"/>
      <c r="I11" s="38"/>
      <c r="J11" s="38"/>
      <c r="K11" s="38"/>
      <c r="L11" s="38"/>
      <c r="M11" s="32" t="s">
        <v>29</v>
      </c>
      <c r="N11" s="38"/>
      <c r="O11" s="216" t="str">
        <f>IF('Rekapitulace stavby'!AN10="","",'Rekapitulace stavby'!AN10)</f>
        <v/>
      </c>
      <c r="P11" s="216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16" t="str">
        <f>IF('Rekapitulace stavby'!AN11="","",'Rekapitulace stavby'!AN11)</f>
        <v/>
      </c>
      <c r="P12" s="216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29</v>
      </c>
      <c r="N14" s="38"/>
      <c r="O14" s="262" t="str">
        <f>IF('Rekapitulace stavby'!AN13="","",'Rekapitulace stavby'!AN13)</f>
        <v>Vyplň údaj</v>
      </c>
      <c r="P14" s="216"/>
      <c r="Q14" s="38"/>
      <c r="R14" s="39"/>
    </row>
    <row r="15" spans="1:66" s="1" customFormat="1" ht="18" customHeight="1">
      <c r="B15" s="37"/>
      <c r="C15" s="38"/>
      <c r="D15" s="38"/>
      <c r="E15" s="262" t="str">
        <f>IF('Rekapitulace stavby'!E14="","",'Rekapitulace stavby'!E14)</f>
        <v>Vyplň údaj</v>
      </c>
      <c r="F15" s="263"/>
      <c r="G15" s="263"/>
      <c r="H15" s="263"/>
      <c r="I15" s="263"/>
      <c r="J15" s="263"/>
      <c r="K15" s="263"/>
      <c r="L15" s="263"/>
      <c r="M15" s="32" t="s">
        <v>30</v>
      </c>
      <c r="N15" s="38"/>
      <c r="O15" s="262" t="str">
        <f>IF('Rekapitulace stavby'!AN14="","",'Rekapitulace stavby'!AN14)</f>
        <v>Vyplň údaj</v>
      </c>
      <c r="P15" s="216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29</v>
      </c>
      <c r="N17" s="38"/>
      <c r="O17" s="216" t="str">
        <f>IF('Rekapitulace stavby'!AN16="","",'Rekapitulace stavby'!AN16)</f>
        <v/>
      </c>
      <c r="P17" s="216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16" t="str">
        <f>IF('Rekapitulace stavby'!AN17="","",'Rekapitulace stavby'!AN17)</f>
        <v/>
      </c>
      <c r="P18" s="216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35</v>
      </c>
      <c r="E20" s="38"/>
      <c r="F20" s="38"/>
      <c r="G20" s="38"/>
      <c r="H20" s="38"/>
      <c r="I20" s="38"/>
      <c r="J20" s="38"/>
      <c r="K20" s="38"/>
      <c r="L20" s="38"/>
      <c r="M20" s="32" t="s">
        <v>29</v>
      </c>
      <c r="N20" s="38"/>
      <c r="O20" s="216" t="str">
        <f>IF('Rekapitulace stavby'!AN19="","",'Rekapitulace stavby'!AN19)</f>
        <v/>
      </c>
      <c r="P20" s="216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16" t="str">
        <f>IF('Rekapitulace stavby'!AN20="","",'Rekapitulace stavby'!AN20)</f>
        <v/>
      </c>
      <c r="P21" s="216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36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21" t="s">
        <v>22</v>
      </c>
      <c r="F24" s="221"/>
      <c r="G24" s="221"/>
      <c r="H24" s="221"/>
      <c r="I24" s="221"/>
      <c r="J24" s="221"/>
      <c r="K24" s="221"/>
      <c r="L24" s="221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22" t="s">
        <v>107</v>
      </c>
      <c r="E27" s="38"/>
      <c r="F27" s="38"/>
      <c r="G27" s="38"/>
      <c r="H27" s="38"/>
      <c r="I27" s="38"/>
      <c r="J27" s="38"/>
      <c r="K27" s="38"/>
      <c r="L27" s="38"/>
      <c r="M27" s="222">
        <f>N88</f>
        <v>0</v>
      </c>
      <c r="N27" s="222"/>
      <c r="O27" s="222"/>
      <c r="P27" s="222"/>
      <c r="Q27" s="38"/>
      <c r="R27" s="39"/>
    </row>
    <row r="28" spans="2:18" s="1" customFormat="1" ht="14.45" customHeight="1">
      <c r="B28" s="37"/>
      <c r="C28" s="38"/>
      <c r="D28" s="36" t="s">
        <v>92</v>
      </c>
      <c r="E28" s="38"/>
      <c r="F28" s="38"/>
      <c r="G28" s="38"/>
      <c r="H28" s="38"/>
      <c r="I28" s="38"/>
      <c r="J28" s="38"/>
      <c r="K28" s="38"/>
      <c r="L28" s="38"/>
      <c r="M28" s="222">
        <f>N96</f>
        <v>0</v>
      </c>
      <c r="N28" s="222"/>
      <c r="O28" s="222"/>
      <c r="P28" s="222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3" t="s">
        <v>39</v>
      </c>
      <c r="E30" s="38"/>
      <c r="F30" s="38"/>
      <c r="G30" s="38"/>
      <c r="H30" s="38"/>
      <c r="I30" s="38"/>
      <c r="J30" s="38"/>
      <c r="K30" s="38"/>
      <c r="L30" s="38"/>
      <c r="M30" s="264">
        <f>ROUND(M27+M28,2)</f>
        <v>0</v>
      </c>
      <c r="N30" s="259"/>
      <c r="O30" s="259"/>
      <c r="P30" s="25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40</v>
      </c>
      <c r="E32" s="44" t="s">
        <v>41</v>
      </c>
      <c r="F32" s="45">
        <v>0.21</v>
      </c>
      <c r="G32" s="124" t="s">
        <v>42</v>
      </c>
      <c r="H32" s="265">
        <f>ROUND((((SUM(BE96:BE103)+SUM(BE121:BE130))+SUM(BE132:BE136))),2)</f>
        <v>0</v>
      </c>
      <c r="I32" s="259"/>
      <c r="J32" s="259"/>
      <c r="K32" s="38"/>
      <c r="L32" s="38"/>
      <c r="M32" s="265">
        <f>ROUND(((ROUND((SUM(BE96:BE103)+SUM(BE121:BE130)), 2)*F32)+SUM(BE132:BE136)*F32),2)</f>
        <v>0</v>
      </c>
      <c r="N32" s="259"/>
      <c r="O32" s="259"/>
      <c r="P32" s="259"/>
      <c r="Q32" s="38"/>
      <c r="R32" s="39"/>
    </row>
    <row r="33" spans="2:18" s="1" customFormat="1" ht="14.45" customHeight="1">
      <c r="B33" s="37"/>
      <c r="C33" s="38"/>
      <c r="D33" s="38"/>
      <c r="E33" s="44" t="s">
        <v>43</v>
      </c>
      <c r="F33" s="45">
        <v>0.15</v>
      </c>
      <c r="G33" s="124" t="s">
        <v>42</v>
      </c>
      <c r="H33" s="265">
        <f>ROUND((((SUM(BF96:BF103)+SUM(BF121:BF130))+SUM(BF132:BF136))),2)</f>
        <v>0</v>
      </c>
      <c r="I33" s="259"/>
      <c r="J33" s="259"/>
      <c r="K33" s="38"/>
      <c r="L33" s="38"/>
      <c r="M33" s="265">
        <f>ROUND(((ROUND((SUM(BF96:BF103)+SUM(BF121:BF130)), 2)*F33)+SUM(BF132:BF136)*F33),2)</f>
        <v>0</v>
      </c>
      <c r="N33" s="259"/>
      <c r="O33" s="259"/>
      <c r="P33" s="25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44</v>
      </c>
      <c r="F34" s="45">
        <v>0.21</v>
      </c>
      <c r="G34" s="124" t="s">
        <v>42</v>
      </c>
      <c r="H34" s="265">
        <f>ROUND((((SUM(BG96:BG103)+SUM(BG121:BG130))+SUM(BG132:BG136))),2)</f>
        <v>0</v>
      </c>
      <c r="I34" s="259"/>
      <c r="J34" s="259"/>
      <c r="K34" s="38"/>
      <c r="L34" s="38"/>
      <c r="M34" s="265">
        <v>0</v>
      </c>
      <c r="N34" s="259"/>
      <c r="O34" s="259"/>
      <c r="P34" s="25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45</v>
      </c>
      <c r="F35" s="45">
        <v>0.15</v>
      </c>
      <c r="G35" s="124" t="s">
        <v>42</v>
      </c>
      <c r="H35" s="265">
        <f>ROUND((((SUM(BH96:BH103)+SUM(BH121:BH130))+SUM(BH132:BH136))),2)</f>
        <v>0</v>
      </c>
      <c r="I35" s="259"/>
      <c r="J35" s="259"/>
      <c r="K35" s="38"/>
      <c r="L35" s="38"/>
      <c r="M35" s="265">
        <v>0</v>
      </c>
      <c r="N35" s="259"/>
      <c r="O35" s="259"/>
      <c r="P35" s="25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46</v>
      </c>
      <c r="F36" s="45">
        <v>0</v>
      </c>
      <c r="G36" s="124" t="s">
        <v>42</v>
      </c>
      <c r="H36" s="265">
        <f>ROUND((((SUM(BI96:BI103)+SUM(BI121:BI130))+SUM(BI132:BI136))),2)</f>
        <v>0</v>
      </c>
      <c r="I36" s="259"/>
      <c r="J36" s="259"/>
      <c r="K36" s="38"/>
      <c r="L36" s="38"/>
      <c r="M36" s="265">
        <v>0</v>
      </c>
      <c r="N36" s="259"/>
      <c r="O36" s="259"/>
      <c r="P36" s="25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20"/>
      <c r="D38" s="125" t="s">
        <v>47</v>
      </c>
      <c r="E38" s="81"/>
      <c r="F38" s="81"/>
      <c r="G38" s="126" t="s">
        <v>48</v>
      </c>
      <c r="H38" s="127" t="s">
        <v>49</v>
      </c>
      <c r="I38" s="81"/>
      <c r="J38" s="81"/>
      <c r="K38" s="81"/>
      <c r="L38" s="266">
        <f>SUM(M30:M36)</f>
        <v>0</v>
      </c>
      <c r="M38" s="266"/>
      <c r="N38" s="266"/>
      <c r="O38" s="266"/>
      <c r="P38" s="267"/>
      <c r="Q38" s="120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3.5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3.5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3.5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3.5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3.5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3.5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3.5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3.5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7"/>
      <c r="C50" s="38"/>
      <c r="D50" s="52" t="s">
        <v>50</v>
      </c>
      <c r="E50" s="53"/>
      <c r="F50" s="53"/>
      <c r="G50" s="53"/>
      <c r="H50" s="54"/>
      <c r="I50" s="38"/>
      <c r="J50" s="52" t="s">
        <v>51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3.5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3.5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3.5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3.5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3.5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3.5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3.5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 ht="15">
      <c r="B59" s="37"/>
      <c r="C59" s="38"/>
      <c r="D59" s="57" t="s">
        <v>52</v>
      </c>
      <c r="E59" s="58"/>
      <c r="F59" s="58"/>
      <c r="G59" s="59" t="s">
        <v>53</v>
      </c>
      <c r="H59" s="60"/>
      <c r="I59" s="38"/>
      <c r="J59" s="57" t="s">
        <v>52</v>
      </c>
      <c r="K59" s="58"/>
      <c r="L59" s="58"/>
      <c r="M59" s="58"/>
      <c r="N59" s="59" t="s">
        <v>53</v>
      </c>
      <c r="O59" s="58"/>
      <c r="P59" s="60"/>
      <c r="Q59" s="38"/>
      <c r="R59" s="39"/>
    </row>
    <row r="60" spans="2:18" ht="13.5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7"/>
      <c r="C61" s="38"/>
      <c r="D61" s="52" t="s">
        <v>54</v>
      </c>
      <c r="E61" s="53"/>
      <c r="F61" s="53"/>
      <c r="G61" s="53"/>
      <c r="H61" s="54"/>
      <c r="I61" s="38"/>
      <c r="J61" s="52" t="s">
        <v>55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3.5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3.5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 ht="13.5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 ht="13.5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 ht="13.5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 ht="13.5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 ht="13.5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 ht="15">
      <c r="B70" s="37"/>
      <c r="C70" s="38"/>
      <c r="D70" s="57" t="s">
        <v>52</v>
      </c>
      <c r="E70" s="58"/>
      <c r="F70" s="58"/>
      <c r="G70" s="59" t="s">
        <v>53</v>
      </c>
      <c r="H70" s="60"/>
      <c r="I70" s="38"/>
      <c r="J70" s="57" t="s">
        <v>52</v>
      </c>
      <c r="K70" s="58"/>
      <c r="L70" s="58"/>
      <c r="M70" s="58"/>
      <c r="N70" s="59" t="s">
        <v>53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50000000000003" customHeight="1">
      <c r="B76" s="37"/>
      <c r="C76" s="212" t="s">
        <v>108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39"/>
      <c r="T76" s="131"/>
      <c r="U76" s="131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31"/>
      <c r="U77" s="131"/>
    </row>
    <row r="78" spans="2:21" s="1" customFormat="1" ht="30" customHeight="1">
      <c r="B78" s="37"/>
      <c r="C78" s="32" t="s">
        <v>19</v>
      </c>
      <c r="D78" s="38"/>
      <c r="E78" s="38"/>
      <c r="F78" s="257" t="str">
        <f>F6</f>
        <v>Poliklinika Kolín - veřejné WC 1.NP</v>
      </c>
      <c r="G78" s="258"/>
      <c r="H78" s="258"/>
      <c r="I78" s="258"/>
      <c r="J78" s="258"/>
      <c r="K78" s="258"/>
      <c r="L78" s="258"/>
      <c r="M78" s="258"/>
      <c r="N78" s="258"/>
      <c r="O78" s="258"/>
      <c r="P78" s="258"/>
      <c r="Q78" s="38"/>
      <c r="R78" s="39"/>
      <c r="T78" s="131"/>
      <c r="U78" s="131"/>
    </row>
    <row r="79" spans="2:21" s="1" customFormat="1" ht="36.950000000000003" customHeight="1">
      <c r="B79" s="37"/>
      <c r="C79" s="71" t="s">
        <v>105</v>
      </c>
      <c r="D79" s="38"/>
      <c r="E79" s="38"/>
      <c r="F79" s="232" t="str">
        <f>F7</f>
        <v>2_170525 - VRN</v>
      </c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38"/>
      <c r="R79" s="39"/>
      <c r="T79" s="131"/>
      <c r="U79" s="131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31"/>
      <c r="U80" s="131"/>
    </row>
    <row r="81" spans="2:47" s="1" customFormat="1" ht="18" customHeight="1">
      <c r="B81" s="37"/>
      <c r="C81" s="32" t="s">
        <v>24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26</v>
      </c>
      <c r="L81" s="38"/>
      <c r="M81" s="261" t="str">
        <f>IF(O9="","",O9)</f>
        <v>25. 5. 2017</v>
      </c>
      <c r="N81" s="261"/>
      <c r="O81" s="261"/>
      <c r="P81" s="261"/>
      <c r="Q81" s="38"/>
      <c r="R81" s="39"/>
      <c r="T81" s="131"/>
      <c r="U81" s="131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31"/>
      <c r="U82" s="131"/>
    </row>
    <row r="83" spans="2:47" s="1" customFormat="1" ht="15">
      <c r="B83" s="37"/>
      <c r="C83" s="32" t="s">
        <v>28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33</v>
      </c>
      <c r="L83" s="38"/>
      <c r="M83" s="216" t="str">
        <f>E18</f>
        <v xml:space="preserve"> </v>
      </c>
      <c r="N83" s="216"/>
      <c r="O83" s="216"/>
      <c r="P83" s="216"/>
      <c r="Q83" s="216"/>
      <c r="R83" s="39"/>
      <c r="T83" s="131"/>
      <c r="U83" s="131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35</v>
      </c>
      <c r="L84" s="38"/>
      <c r="M84" s="216" t="str">
        <f>E21</f>
        <v xml:space="preserve"> </v>
      </c>
      <c r="N84" s="216"/>
      <c r="O84" s="216"/>
      <c r="P84" s="216"/>
      <c r="Q84" s="216"/>
      <c r="R84" s="39"/>
      <c r="T84" s="131"/>
      <c r="U84" s="131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31"/>
      <c r="U85" s="131"/>
    </row>
    <row r="86" spans="2:47" s="1" customFormat="1" ht="29.25" customHeight="1">
      <c r="B86" s="37"/>
      <c r="C86" s="268" t="s">
        <v>109</v>
      </c>
      <c r="D86" s="269"/>
      <c r="E86" s="269"/>
      <c r="F86" s="269"/>
      <c r="G86" s="269"/>
      <c r="H86" s="120"/>
      <c r="I86" s="120"/>
      <c r="J86" s="120"/>
      <c r="K86" s="120"/>
      <c r="L86" s="120"/>
      <c r="M86" s="120"/>
      <c r="N86" s="268" t="s">
        <v>110</v>
      </c>
      <c r="O86" s="269"/>
      <c r="P86" s="269"/>
      <c r="Q86" s="269"/>
      <c r="R86" s="39"/>
      <c r="T86" s="131"/>
      <c r="U86" s="131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31"/>
      <c r="U87" s="131"/>
    </row>
    <row r="88" spans="2:47" s="1" customFormat="1" ht="29.25" customHeight="1">
      <c r="B88" s="37"/>
      <c r="C88" s="132" t="s">
        <v>111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53">
        <f>N121</f>
        <v>0</v>
      </c>
      <c r="O88" s="270"/>
      <c r="P88" s="270"/>
      <c r="Q88" s="270"/>
      <c r="R88" s="39"/>
      <c r="T88" s="131"/>
      <c r="U88" s="131"/>
      <c r="AU88" s="20" t="s">
        <v>112</v>
      </c>
    </row>
    <row r="89" spans="2:47" s="6" customFormat="1" ht="24.95" customHeight="1">
      <c r="B89" s="133"/>
      <c r="C89" s="134"/>
      <c r="D89" s="135" t="s">
        <v>525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71">
        <f>N122</f>
        <v>0</v>
      </c>
      <c r="O89" s="272"/>
      <c r="P89" s="272"/>
      <c r="Q89" s="272"/>
      <c r="R89" s="136"/>
      <c r="T89" s="137"/>
      <c r="U89" s="137"/>
    </row>
    <row r="90" spans="2:47" s="7" customFormat="1" ht="19.899999999999999" customHeight="1">
      <c r="B90" s="138"/>
      <c r="C90" s="139"/>
      <c r="D90" s="108" t="s">
        <v>526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49">
        <f>N123</f>
        <v>0</v>
      </c>
      <c r="O90" s="273"/>
      <c r="P90" s="273"/>
      <c r="Q90" s="273"/>
      <c r="R90" s="140"/>
      <c r="T90" s="141"/>
      <c r="U90" s="141"/>
    </row>
    <row r="91" spans="2:47" s="7" customFormat="1" ht="19.899999999999999" customHeight="1">
      <c r="B91" s="138"/>
      <c r="C91" s="139"/>
      <c r="D91" s="108" t="s">
        <v>527</v>
      </c>
      <c r="E91" s="139"/>
      <c r="F91" s="139"/>
      <c r="G91" s="139"/>
      <c r="H91" s="139"/>
      <c r="I91" s="139"/>
      <c r="J91" s="139"/>
      <c r="K91" s="139"/>
      <c r="L91" s="139"/>
      <c r="M91" s="139"/>
      <c r="N91" s="249">
        <f>N125</f>
        <v>0</v>
      </c>
      <c r="O91" s="273"/>
      <c r="P91" s="273"/>
      <c r="Q91" s="273"/>
      <c r="R91" s="140"/>
      <c r="T91" s="141"/>
      <c r="U91" s="141"/>
    </row>
    <row r="92" spans="2:47" s="7" customFormat="1" ht="19.899999999999999" customHeight="1">
      <c r="B92" s="138"/>
      <c r="C92" s="139"/>
      <c r="D92" s="108" t="s">
        <v>528</v>
      </c>
      <c r="E92" s="139"/>
      <c r="F92" s="139"/>
      <c r="G92" s="139"/>
      <c r="H92" s="139"/>
      <c r="I92" s="139"/>
      <c r="J92" s="139"/>
      <c r="K92" s="139"/>
      <c r="L92" s="139"/>
      <c r="M92" s="139"/>
      <c r="N92" s="249">
        <f>N127</f>
        <v>0</v>
      </c>
      <c r="O92" s="273"/>
      <c r="P92" s="273"/>
      <c r="Q92" s="273"/>
      <c r="R92" s="140"/>
      <c r="T92" s="141"/>
      <c r="U92" s="141"/>
    </row>
    <row r="93" spans="2:47" s="7" customFormat="1" ht="19.899999999999999" customHeight="1">
      <c r="B93" s="138"/>
      <c r="C93" s="139"/>
      <c r="D93" s="108" t="s">
        <v>529</v>
      </c>
      <c r="E93" s="139"/>
      <c r="F93" s="139"/>
      <c r="G93" s="139"/>
      <c r="H93" s="139"/>
      <c r="I93" s="139"/>
      <c r="J93" s="139"/>
      <c r="K93" s="139"/>
      <c r="L93" s="139"/>
      <c r="M93" s="139"/>
      <c r="N93" s="249">
        <f>N129</f>
        <v>0</v>
      </c>
      <c r="O93" s="273"/>
      <c r="P93" s="273"/>
      <c r="Q93" s="273"/>
      <c r="R93" s="140"/>
      <c r="T93" s="141"/>
      <c r="U93" s="141"/>
    </row>
    <row r="94" spans="2:47" s="6" customFormat="1" ht="21.75" customHeight="1">
      <c r="B94" s="133"/>
      <c r="C94" s="134"/>
      <c r="D94" s="135" t="s">
        <v>134</v>
      </c>
      <c r="E94" s="134"/>
      <c r="F94" s="134"/>
      <c r="G94" s="134"/>
      <c r="H94" s="134"/>
      <c r="I94" s="134"/>
      <c r="J94" s="134"/>
      <c r="K94" s="134"/>
      <c r="L94" s="134"/>
      <c r="M94" s="134"/>
      <c r="N94" s="274">
        <f>N131</f>
        <v>0</v>
      </c>
      <c r="O94" s="272"/>
      <c r="P94" s="272"/>
      <c r="Q94" s="272"/>
      <c r="R94" s="136"/>
      <c r="T94" s="137"/>
      <c r="U94" s="137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  <c r="T95" s="131"/>
      <c r="U95" s="131"/>
    </row>
    <row r="96" spans="2:47" s="1" customFormat="1" ht="29.25" customHeight="1">
      <c r="B96" s="37"/>
      <c r="C96" s="132" t="s">
        <v>135</v>
      </c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270">
        <f>ROUND(N97+N98+N99+N100+N101+N102,2)</f>
        <v>0</v>
      </c>
      <c r="O96" s="275"/>
      <c r="P96" s="275"/>
      <c r="Q96" s="275"/>
      <c r="R96" s="39"/>
      <c r="T96" s="142"/>
      <c r="U96" s="143" t="s">
        <v>40</v>
      </c>
    </row>
    <row r="97" spans="2:65" s="1" customFormat="1" ht="18" customHeight="1">
      <c r="B97" s="37"/>
      <c r="C97" s="38"/>
      <c r="D97" s="250" t="s">
        <v>136</v>
      </c>
      <c r="E97" s="251"/>
      <c r="F97" s="251"/>
      <c r="G97" s="251"/>
      <c r="H97" s="251"/>
      <c r="I97" s="38"/>
      <c r="J97" s="38"/>
      <c r="K97" s="38"/>
      <c r="L97" s="38"/>
      <c r="M97" s="38"/>
      <c r="N97" s="248">
        <f>ROUND(N88*T97,2)</f>
        <v>0</v>
      </c>
      <c r="O97" s="249"/>
      <c r="P97" s="249"/>
      <c r="Q97" s="249"/>
      <c r="R97" s="39"/>
      <c r="S97" s="144"/>
      <c r="T97" s="145"/>
      <c r="U97" s="146" t="s">
        <v>41</v>
      </c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8" t="s">
        <v>87</v>
      </c>
      <c r="AZ97" s="147"/>
      <c r="BA97" s="147"/>
      <c r="BB97" s="147"/>
      <c r="BC97" s="147"/>
      <c r="BD97" s="147"/>
      <c r="BE97" s="149">
        <f t="shared" ref="BE97:BE102" si="0">IF(U97="základní",N97,0)</f>
        <v>0</v>
      </c>
      <c r="BF97" s="149">
        <f t="shared" ref="BF97:BF102" si="1">IF(U97="snížená",N97,0)</f>
        <v>0</v>
      </c>
      <c r="BG97" s="149">
        <f t="shared" ref="BG97:BG102" si="2">IF(U97="zákl. přenesená",N97,0)</f>
        <v>0</v>
      </c>
      <c r="BH97" s="149">
        <f t="shared" ref="BH97:BH102" si="3">IF(U97="sníž. přenesená",N97,0)</f>
        <v>0</v>
      </c>
      <c r="BI97" s="149">
        <f t="shared" ref="BI97:BI102" si="4">IF(U97="nulová",N97,0)</f>
        <v>0</v>
      </c>
      <c r="BJ97" s="148" t="s">
        <v>84</v>
      </c>
      <c r="BK97" s="147"/>
      <c r="BL97" s="147"/>
      <c r="BM97" s="147"/>
    </row>
    <row r="98" spans="2:65" s="1" customFormat="1" ht="18" customHeight="1">
      <c r="B98" s="37"/>
      <c r="C98" s="38"/>
      <c r="D98" s="250" t="s">
        <v>137</v>
      </c>
      <c r="E98" s="251"/>
      <c r="F98" s="251"/>
      <c r="G98" s="251"/>
      <c r="H98" s="251"/>
      <c r="I98" s="38"/>
      <c r="J98" s="38"/>
      <c r="K98" s="38"/>
      <c r="L98" s="38"/>
      <c r="M98" s="38"/>
      <c r="N98" s="248">
        <f>ROUND(N88*T98,2)</f>
        <v>0</v>
      </c>
      <c r="O98" s="249"/>
      <c r="P98" s="249"/>
      <c r="Q98" s="249"/>
      <c r="R98" s="39"/>
      <c r="S98" s="144"/>
      <c r="T98" s="145"/>
      <c r="U98" s="146" t="s">
        <v>41</v>
      </c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8" t="s">
        <v>87</v>
      </c>
      <c r="AZ98" s="147"/>
      <c r="BA98" s="147"/>
      <c r="BB98" s="147"/>
      <c r="BC98" s="147"/>
      <c r="BD98" s="147"/>
      <c r="BE98" s="149">
        <f t="shared" si="0"/>
        <v>0</v>
      </c>
      <c r="BF98" s="149">
        <f t="shared" si="1"/>
        <v>0</v>
      </c>
      <c r="BG98" s="149">
        <f t="shared" si="2"/>
        <v>0</v>
      </c>
      <c r="BH98" s="149">
        <f t="shared" si="3"/>
        <v>0</v>
      </c>
      <c r="BI98" s="149">
        <f t="shared" si="4"/>
        <v>0</v>
      </c>
      <c r="BJ98" s="148" t="s">
        <v>84</v>
      </c>
      <c r="BK98" s="147"/>
      <c r="BL98" s="147"/>
      <c r="BM98" s="147"/>
    </row>
    <row r="99" spans="2:65" s="1" customFormat="1" ht="18" customHeight="1">
      <c r="B99" s="37"/>
      <c r="C99" s="38"/>
      <c r="D99" s="250" t="s">
        <v>138</v>
      </c>
      <c r="E99" s="251"/>
      <c r="F99" s="251"/>
      <c r="G99" s="251"/>
      <c r="H99" s="251"/>
      <c r="I99" s="38"/>
      <c r="J99" s="38"/>
      <c r="K99" s="38"/>
      <c r="L99" s="38"/>
      <c r="M99" s="38"/>
      <c r="N99" s="248">
        <f>ROUND(N88*T99,2)</f>
        <v>0</v>
      </c>
      <c r="O99" s="249"/>
      <c r="P99" s="249"/>
      <c r="Q99" s="249"/>
      <c r="R99" s="39"/>
      <c r="S99" s="144"/>
      <c r="T99" s="145"/>
      <c r="U99" s="146" t="s">
        <v>41</v>
      </c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8" t="s">
        <v>87</v>
      </c>
      <c r="AZ99" s="147"/>
      <c r="BA99" s="147"/>
      <c r="BB99" s="147"/>
      <c r="BC99" s="147"/>
      <c r="BD99" s="147"/>
      <c r="BE99" s="149">
        <f t="shared" si="0"/>
        <v>0</v>
      </c>
      <c r="BF99" s="149">
        <f t="shared" si="1"/>
        <v>0</v>
      </c>
      <c r="BG99" s="149">
        <f t="shared" si="2"/>
        <v>0</v>
      </c>
      <c r="BH99" s="149">
        <f t="shared" si="3"/>
        <v>0</v>
      </c>
      <c r="BI99" s="149">
        <f t="shared" si="4"/>
        <v>0</v>
      </c>
      <c r="BJ99" s="148" t="s">
        <v>84</v>
      </c>
      <c r="BK99" s="147"/>
      <c r="BL99" s="147"/>
      <c r="BM99" s="147"/>
    </row>
    <row r="100" spans="2:65" s="1" customFormat="1" ht="18" customHeight="1">
      <c r="B100" s="37"/>
      <c r="C100" s="38"/>
      <c r="D100" s="250" t="s">
        <v>139</v>
      </c>
      <c r="E100" s="251"/>
      <c r="F100" s="251"/>
      <c r="G100" s="251"/>
      <c r="H100" s="251"/>
      <c r="I100" s="38"/>
      <c r="J100" s="38"/>
      <c r="K100" s="38"/>
      <c r="L100" s="38"/>
      <c r="M100" s="38"/>
      <c r="N100" s="248">
        <f>ROUND(N88*T100,2)</f>
        <v>0</v>
      </c>
      <c r="O100" s="249"/>
      <c r="P100" s="249"/>
      <c r="Q100" s="249"/>
      <c r="R100" s="39"/>
      <c r="S100" s="144"/>
      <c r="T100" s="145"/>
      <c r="U100" s="146" t="s">
        <v>41</v>
      </c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8" t="s">
        <v>87</v>
      </c>
      <c r="AZ100" s="147"/>
      <c r="BA100" s="147"/>
      <c r="BB100" s="147"/>
      <c r="BC100" s="147"/>
      <c r="BD100" s="147"/>
      <c r="BE100" s="149">
        <f t="shared" si="0"/>
        <v>0</v>
      </c>
      <c r="BF100" s="149">
        <f t="shared" si="1"/>
        <v>0</v>
      </c>
      <c r="BG100" s="149">
        <f t="shared" si="2"/>
        <v>0</v>
      </c>
      <c r="BH100" s="149">
        <f t="shared" si="3"/>
        <v>0</v>
      </c>
      <c r="BI100" s="149">
        <f t="shared" si="4"/>
        <v>0</v>
      </c>
      <c r="BJ100" s="148" t="s">
        <v>84</v>
      </c>
      <c r="BK100" s="147"/>
      <c r="BL100" s="147"/>
      <c r="BM100" s="147"/>
    </row>
    <row r="101" spans="2:65" s="1" customFormat="1" ht="18" customHeight="1">
      <c r="B101" s="37"/>
      <c r="C101" s="38"/>
      <c r="D101" s="250" t="s">
        <v>140</v>
      </c>
      <c r="E101" s="251"/>
      <c r="F101" s="251"/>
      <c r="G101" s="251"/>
      <c r="H101" s="251"/>
      <c r="I101" s="38"/>
      <c r="J101" s="38"/>
      <c r="K101" s="38"/>
      <c r="L101" s="38"/>
      <c r="M101" s="38"/>
      <c r="N101" s="248">
        <f>ROUND(N88*T101,2)</f>
        <v>0</v>
      </c>
      <c r="O101" s="249"/>
      <c r="P101" s="249"/>
      <c r="Q101" s="249"/>
      <c r="R101" s="39"/>
      <c r="S101" s="144"/>
      <c r="T101" s="145"/>
      <c r="U101" s="146" t="s">
        <v>41</v>
      </c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8" t="s">
        <v>87</v>
      </c>
      <c r="AZ101" s="147"/>
      <c r="BA101" s="147"/>
      <c r="BB101" s="147"/>
      <c r="BC101" s="147"/>
      <c r="BD101" s="147"/>
      <c r="BE101" s="149">
        <f t="shared" si="0"/>
        <v>0</v>
      </c>
      <c r="BF101" s="149">
        <f t="shared" si="1"/>
        <v>0</v>
      </c>
      <c r="BG101" s="149">
        <f t="shared" si="2"/>
        <v>0</v>
      </c>
      <c r="BH101" s="149">
        <f t="shared" si="3"/>
        <v>0</v>
      </c>
      <c r="BI101" s="149">
        <f t="shared" si="4"/>
        <v>0</v>
      </c>
      <c r="BJ101" s="148" t="s">
        <v>84</v>
      </c>
      <c r="BK101" s="147"/>
      <c r="BL101" s="147"/>
      <c r="BM101" s="147"/>
    </row>
    <row r="102" spans="2:65" s="1" customFormat="1" ht="18" customHeight="1">
      <c r="B102" s="37"/>
      <c r="C102" s="38"/>
      <c r="D102" s="108" t="s">
        <v>141</v>
      </c>
      <c r="E102" s="38"/>
      <c r="F102" s="38"/>
      <c r="G102" s="38"/>
      <c r="H102" s="38"/>
      <c r="I102" s="38"/>
      <c r="J102" s="38"/>
      <c r="K102" s="38"/>
      <c r="L102" s="38"/>
      <c r="M102" s="38"/>
      <c r="N102" s="248">
        <f>ROUND(N88*T102,2)</f>
        <v>0</v>
      </c>
      <c r="O102" s="249"/>
      <c r="P102" s="249"/>
      <c r="Q102" s="249"/>
      <c r="R102" s="39"/>
      <c r="S102" s="144"/>
      <c r="T102" s="150"/>
      <c r="U102" s="151" t="s">
        <v>41</v>
      </c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8" t="s">
        <v>142</v>
      </c>
      <c r="AZ102" s="147"/>
      <c r="BA102" s="147"/>
      <c r="BB102" s="147"/>
      <c r="BC102" s="147"/>
      <c r="BD102" s="147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84</v>
      </c>
      <c r="BK102" s="147"/>
      <c r="BL102" s="147"/>
      <c r="BM102" s="147"/>
    </row>
    <row r="103" spans="2:65" s="1" customFormat="1" ht="13.5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  <c r="T103" s="131"/>
      <c r="U103" s="131"/>
    </row>
    <row r="104" spans="2:65" s="1" customFormat="1" ht="29.25" customHeight="1">
      <c r="B104" s="37"/>
      <c r="C104" s="119" t="s">
        <v>97</v>
      </c>
      <c r="D104" s="120"/>
      <c r="E104" s="120"/>
      <c r="F104" s="120"/>
      <c r="G104" s="120"/>
      <c r="H104" s="120"/>
      <c r="I104" s="120"/>
      <c r="J104" s="120"/>
      <c r="K104" s="120"/>
      <c r="L104" s="254">
        <f>ROUND(SUM(N88+N96),2)</f>
        <v>0</v>
      </c>
      <c r="M104" s="254"/>
      <c r="N104" s="254"/>
      <c r="O104" s="254"/>
      <c r="P104" s="254"/>
      <c r="Q104" s="254"/>
      <c r="R104" s="39"/>
      <c r="T104" s="131"/>
      <c r="U104" s="131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  <c r="T105" s="131"/>
      <c r="U105" s="131"/>
    </row>
    <row r="109" spans="2:65" s="1" customFormat="1" ht="6.95" customHeight="1"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6"/>
    </row>
    <row r="110" spans="2:65" s="1" customFormat="1" ht="36.950000000000003" customHeight="1">
      <c r="B110" s="37"/>
      <c r="C110" s="212" t="s">
        <v>143</v>
      </c>
      <c r="D110" s="259"/>
      <c r="E110" s="259"/>
      <c r="F110" s="259"/>
      <c r="G110" s="259"/>
      <c r="H110" s="259"/>
      <c r="I110" s="259"/>
      <c r="J110" s="259"/>
      <c r="K110" s="259"/>
      <c r="L110" s="259"/>
      <c r="M110" s="259"/>
      <c r="N110" s="259"/>
      <c r="O110" s="259"/>
      <c r="P110" s="259"/>
      <c r="Q110" s="259"/>
      <c r="R110" s="39"/>
    </row>
    <row r="111" spans="2:65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65" s="1" customFormat="1" ht="30" customHeight="1">
      <c r="B112" s="37"/>
      <c r="C112" s="32" t="s">
        <v>19</v>
      </c>
      <c r="D112" s="38"/>
      <c r="E112" s="38"/>
      <c r="F112" s="257" t="str">
        <f>F6</f>
        <v>Poliklinika Kolín - veřejné WC 1.NP</v>
      </c>
      <c r="G112" s="258"/>
      <c r="H112" s="258"/>
      <c r="I112" s="258"/>
      <c r="J112" s="258"/>
      <c r="K112" s="258"/>
      <c r="L112" s="258"/>
      <c r="M112" s="258"/>
      <c r="N112" s="258"/>
      <c r="O112" s="258"/>
      <c r="P112" s="258"/>
      <c r="Q112" s="38"/>
      <c r="R112" s="39"/>
    </row>
    <row r="113" spans="2:65" s="1" customFormat="1" ht="36.950000000000003" customHeight="1">
      <c r="B113" s="37"/>
      <c r="C113" s="71" t="s">
        <v>105</v>
      </c>
      <c r="D113" s="38"/>
      <c r="E113" s="38"/>
      <c r="F113" s="232" t="str">
        <f>F7</f>
        <v>2_170525 - VRN</v>
      </c>
      <c r="G113" s="259"/>
      <c r="H113" s="259"/>
      <c r="I113" s="259"/>
      <c r="J113" s="259"/>
      <c r="K113" s="259"/>
      <c r="L113" s="259"/>
      <c r="M113" s="259"/>
      <c r="N113" s="259"/>
      <c r="O113" s="259"/>
      <c r="P113" s="259"/>
      <c r="Q113" s="38"/>
      <c r="R113" s="39"/>
    </row>
    <row r="114" spans="2:65" s="1" customFormat="1" ht="6.9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1" customFormat="1" ht="18" customHeight="1">
      <c r="B115" s="37"/>
      <c r="C115" s="32" t="s">
        <v>24</v>
      </c>
      <c r="D115" s="38"/>
      <c r="E115" s="38"/>
      <c r="F115" s="30" t="str">
        <f>F9</f>
        <v xml:space="preserve"> </v>
      </c>
      <c r="G115" s="38"/>
      <c r="H115" s="38"/>
      <c r="I115" s="38"/>
      <c r="J115" s="38"/>
      <c r="K115" s="32" t="s">
        <v>26</v>
      </c>
      <c r="L115" s="38"/>
      <c r="M115" s="261" t="str">
        <f>IF(O9="","",O9)</f>
        <v>25. 5. 2017</v>
      </c>
      <c r="N115" s="261"/>
      <c r="O115" s="261"/>
      <c r="P115" s="261"/>
      <c r="Q115" s="38"/>
      <c r="R115" s="39"/>
    </row>
    <row r="116" spans="2:65" s="1" customFormat="1" ht="6.95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 ht="15">
      <c r="B117" s="37"/>
      <c r="C117" s="32" t="s">
        <v>28</v>
      </c>
      <c r="D117" s="38"/>
      <c r="E117" s="38"/>
      <c r="F117" s="30" t="str">
        <f>E12</f>
        <v xml:space="preserve"> </v>
      </c>
      <c r="G117" s="38"/>
      <c r="H117" s="38"/>
      <c r="I117" s="38"/>
      <c r="J117" s="38"/>
      <c r="K117" s="32" t="s">
        <v>33</v>
      </c>
      <c r="L117" s="38"/>
      <c r="M117" s="216" t="str">
        <f>E18</f>
        <v xml:space="preserve"> </v>
      </c>
      <c r="N117" s="216"/>
      <c r="O117" s="216"/>
      <c r="P117" s="216"/>
      <c r="Q117" s="216"/>
      <c r="R117" s="39"/>
    </row>
    <row r="118" spans="2:65" s="1" customFormat="1" ht="14.45" customHeight="1">
      <c r="B118" s="37"/>
      <c r="C118" s="32" t="s">
        <v>31</v>
      </c>
      <c r="D118" s="38"/>
      <c r="E118" s="38"/>
      <c r="F118" s="30" t="str">
        <f>IF(E15="","",E15)</f>
        <v>Vyplň údaj</v>
      </c>
      <c r="G118" s="38"/>
      <c r="H118" s="38"/>
      <c r="I118" s="38"/>
      <c r="J118" s="38"/>
      <c r="K118" s="32" t="s">
        <v>35</v>
      </c>
      <c r="L118" s="38"/>
      <c r="M118" s="216" t="str">
        <f>E21</f>
        <v xml:space="preserve"> </v>
      </c>
      <c r="N118" s="216"/>
      <c r="O118" s="216"/>
      <c r="P118" s="216"/>
      <c r="Q118" s="216"/>
      <c r="R118" s="39"/>
    </row>
    <row r="119" spans="2:65" s="1" customFormat="1" ht="10.35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</row>
    <row r="120" spans="2:65" s="8" customFormat="1" ht="29.25" customHeight="1">
      <c r="B120" s="152"/>
      <c r="C120" s="153" t="s">
        <v>144</v>
      </c>
      <c r="D120" s="154" t="s">
        <v>145</v>
      </c>
      <c r="E120" s="154" t="s">
        <v>58</v>
      </c>
      <c r="F120" s="276" t="s">
        <v>146</v>
      </c>
      <c r="G120" s="276"/>
      <c r="H120" s="276"/>
      <c r="I120" s="276"/>
      <c r="J120" s="154" t="s">
        <v>147</v>
      </c>
      <c r="K120" s="154" t="s">
        <v>148</v>
      </c>
      <c r="L120" s="277" t="s">
        <v>149</v>
      </c>
      <c r="M120" s="277"/>
      <c r="N120" s="276" t="s">
        <v>110</v>
      </c>
      <c r="O120" s="276"/>
      <c r="P120" s="276"/>
      <c r="Q120" s="278"/>
      <c r="R120" s="155"/>
      <c r="T120" s="82" t="s">
        <v>150</v>
      </c>
      <c r="U120" s="83" t="s">
        <v>40</v>
      </c>
      <c r="V120" s="83" t="s">
        <v>151</v>
      </c>
      <c r="W120" s="83" t="s">
        <v>152</v>
      </c>
      <c r="X120" s="83" t="s">
        <v>153</v>
      </c>
      <c r="Y120" s="83" t="s">
        <v>154</v>
      </c>
      <c r="Z120" s="83" t="s">
        <v>155</v>
      </c>
      <c r="AA120" s="84" t="s">
        <v>156</v>
      </c>
    </row>
    <row r="121" spans="2:65" s="1" customFormat="1" ht="29.25" customHeight="1">
      <c r="B121" s="37"/>
      <c r="C121" s="86" t="s">
        <v>107</v>
      </c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00">
        <f>BK121</f>
        <v>0</v>
      </c>
      <c r="O121" s="301"/>
      <c r="P121" s="301"/>
      <c r="Q121" s="301"/>
      <c r="R121" s="39"/>
      <c r="T121" s="85"/>
      <c r="U121" s="53"/>
      <c r="V121" s="53"/>
      <c r="W121" s="156">
        <f>W122+W131</f>
        <v>0</v>
      </c>
      <c r="X121" s="53"/>
      <c r="Y121" s="156">
        <f>Y122+Y131</f>
        <v>0</v>
      </c>
      <c r="Z121" s="53"/>
      <c r="AA121" s="157">
        <f>AA122+AA131</f>
        <v>0</v>
      </c>
      <c r="AT121" s="20" t="s">
        <v>75</v>
      </c>
      <c r="AU121" s="20" t="s">
        <v>112</v>
      </c>
      <c r="BK121" s="158">
        <f>BK122+BK131</f>
        <v>0</v>
      </c>
    </row>
    <row r="122" spans="2:65" s="9" customFormat="1" ht="37.35" customHeight="1">
      <c r="B122" s="159"/>
      <c r="C122" s="160"/>
      <c r="D122" s="161" t="s">
        <v>525</v>
      </c>
      <c r="E122" s="161"/>
      <c r="F122" s="161"/>
      <c r="G122" s="161"/>
      <c r="H122" s="161"/>
      <c r="I122" s="161"/>
      <c r="J122" s="161"/>
      <c r="K122" s="161"/>
      <c r="L122" s="161"/>
      <c r="M122" s="161"/>
      <c r="N122" s="274">
        <f>BK122</f>
        <v>0</v>
      </c>
      <c r="O122" s="271"/>
      <c r="P122" s="271"/>
      <c r="Q122" s="271"/>
      <c r="R122" s="162"/>
      <c r="T122" s="163"/>
      <c r="U122" s="160"/>
      <c r="V122" s="160"/>
      <c r="W122" s="164">
        <f>W123+W125+W127+W129</f>
        <v>0</v>
      </c>
      <c r="X122" s="160"/>
      <c r="Y122" s="164">
        <f>Y123+Y125+Y127+Y129</f>
        <v>0</v>
      </c>
      <c r="Z122" s="160"/>
      <c r="AA122" s="165">
        <f>AA123+AA125+AA127+AA129</f>
        <v>0</v>
      </c>
      <c r="AR122" s="166" t="s">
        <v>158</v>
      </c>
      <c r="AT122" s="167" t="s">
        <v>75</v>
      </c>
      <c r="AU122" s="167" t="s">
        <v>76</v>
      </c>
      <c r="AY122" s="166" t="s">
        <v>157</v>
      </c>
      <c r="BK122" s="168">
        <f>BK123+BK125+BK127+BK129</f>
        <v>0</v>
      </c>
    </row>
    <row r="123" spans="2:65" s="9" customFormat="1" ht="19.899999999999999" customHeight="1">
      <c r="B123" s="159"/>
      <c r="C123" s="160"/>
      <c r="D123" s="169" t="s">
        <v>526</v>
      </c>
      <c r="E123" s="169"/>
      <c r="F123" s="169"/>
      <c r="G123" s="169"/>
      <c r="H123" s="169"/>
      <c r="I123" s="169"/>
      <c r="J123" s="169"/>
      <c r="K123" s="169"/>
      <c r="L123" s="169"/>
      <c r="M123" s="169"/>
      <c r="N123" s="302">
        <f>BK123</f>
        <v>0</v>
      </c>
      <c r="O123" s="303"/>
      <c r="P123" s="303"/>
      <c r="Q123" s="303"/>
      <c r="R123" s="162"/>
      <c r="T123" s="163"/>
      <c r="U123" s="160"/>
      <c r="V123" s="160"/>
      <c r="W123" s="164">
        <f>W124</f>
        <v>0</v>
      </c>
      <c r="X123" s="160"/>
      <c r="Y123" s="164">
        <f>Y124</f>
        <v>0</v>
      </c>
      <c r="Z123" s="160"/>
      <c r="AA123" s="165">
        <f>AA124</f>
        <v>0</v>
      </c>
      <c r="AR123" s="166" t="s">
        <v>158</v>
      </c>
      <c r="AT123" s="167" t="s">
        <v>75</v>
      </c>
      <c r="AU123" s="167" t="s">
        <v>84</v>
      </c>
      <c r="AY123" s="166" t="s">
        <v>157</v>
      </c>
      <c r="BK123" s="168">
        <f>BK124</f>
        <v>0</v>
      </c>
    </row>
    <row r="124" spans="2:65" s="1" customFormat="1" ht="22.5" customHeight="1">
      <c r="B124" s="37"/>
      <c r="C124" s="170" t="s">
        <v>84</v>
      </c>
      <c r="D124" s="170" t="s">
        <v>159</v>
      </c>
      <c r="E124" s="171" t="s">
        <v>530</v>
      </c>
      <c r="F124" s="279" t="s">
        <v>531</v>
      </c>
      <c r="G124" s="279"/>
      <c r="H124" s="279"/>
      <c r="I124" s="279"/>
      <c r="J124" s="172" t="s">
        <v>532</v>
      </c>
      <c r="K124" s="173">
        <v>1</v>
      </c>
      <c r="L124" s="280">
        <v>0</v>
      </c>
      <c r="M124" s="281"/>
      <c r="N124" s="282">
        <f>ROUND(L124*K124,2)</f>
        <v>0</v>
      </c>
      <c r="O124" s="282"/>
      <c r="P124" s="282"/>
      <c r="Q124" s="282"/>
      <c r="R124" s="39"/>
      <c r="T124" s="174" t="s">
        <v>22</v>
      </c>
      <c r="U124" s="46" t="s">
        <v>41</v>
      </c>
      <c r="V124" s="38"/>
      <c r="W124" s="175">
        <f>V124*K124</f>
        <v>0</v>
      </c>
      <c r="X124" s="175">
        <v>0</v>
      </c>
      <c r="Y124" s="175">
        <f>X124*K124</f>
        <v>0</v>
      </c>
      <c r="Z124" s="175">
        <v>0</v>
      </c>
      <c r="AA124" s="176">
        <f>Z124*K124</f>
        <v>0</v>
      </c>
      <c r="AR124" s="20" t="s">
        <v>533</v>
      </c>
      <c r="AT124" s="20" t="s">
        <v>159</v>
      </c>
      <c r="AU124" s="20" t="s">
        <v>103</v>
      </c>
      <c r="AY124" s="20" t="s">
        <v>157</v>
      </c>
      <c r="BE124" s="112">
        <f>IF(U124="základní",N124,0)</f>
        <v>0</v>
      </c>
      <c r="BF124" s="112">
        <f>IF(U124="snížená",N124,0)</f>
        <v>0</v>
      </c>
      <c r="BG124" s="112">
        <f>IF(U124="zákl. přenesená",N124,0)</f>
        <v>0</v>
      </c>
      <c r="BH124" s="112">
        <f>IF(U124="sníž. přenesená",N124,0)</f>
        <v>0</v>
      </c>
      <c r="BI124" s="112">
        <f>IF(U124="nulová",N124,0)</f>
        <v>0</v>
      </c>
      <c r="BJ124" s="20" t="s">
        <v>84</v>
      </c>
      <c r="BK124" s="112">
        <f>ROUND(L124*K124,2)</f>
        <v>0</v>
      </c>
      <c r="BL124" s="20" t="s">
        <v>533</v>
      </c>
      <c r="BM124" s="20" t="s">
        <v>534</v>
      </c>
    </row>
    <row r="125" spans="2:65" s="9" customFormat="1" ht="29.85" customHeight="1">
      <c r="B125" s="159"/>
      <c r="C125" s="160"/>
      <c r="D125" s="169" t="s">
        <v>527</v>
      </c>
      <c r="E125" s="169"/>
      <c r="F125" s="169"/>
      <c r="G125" s="169"/>
      <c r="H125" s="169"/>
      <c r="I125" s="169"/>
      <c r="J125" s="169"/>
      <c r="K125" s="169"/>
      <c r="L125" s="169"/>
      <c r="M125" s="169"/>
      <c r="N125" s="304">
        <f>BK125</f>
        <v>0</v>
      </c>
      <c r="O125" s="305"/>
      <c r="P125" s="305"/>
      <c r="Q125" s="305"/>
      <c r="R125" s="162"/>
      <c r="T125" s="163"/>
      <c r="U125" s="160"/>
      <c r="V125" s="160"/>
      <c r="W125" s="164">
        <f>W126</f>
        <v>0</v>
      </c>
      <c r="X125" s="160"/>
      <c r="Y125" s="164">
        <f>Y126</f>
        <v>0</v>
      </c>
      <c r="Z125" s="160"/>
      <c r="AA125" s="165">
        <f>AA126</f>
        <v>0</v>
      </c>
      <c r="AR125" s="166" t="s">
        <v>158</v>
      </c>
      <c r="AT125" s="167" t="s">
        <v>75</v>
      </c>
      <c r="AU125" s="167" t="s">
        <v>84</v>
      </c>
      <c r="AY125" s="166" t="s">
        <v>157</v>
      </c>
      <c r="BK125" s="168">
        <f>BK126</f>
        <v>0</v>
      </c>
    </row>
    <row r="126" spans="2:65" s="1" customFormat="1" ht="22.5" customHeight="1">
      <c r="B126" s="37"/>
      <c r="C126" s="170" t="s">
        <v>103</v>
      </c>
      <c r="D126" s="170" t="s">
        <v>159</v>
      </c>
      <c r="E126" s="171" t="s">
        <v>535</v>
      </c>
      <c r="F126" s="279" t="s">
        <v>136</v>
      </c>
      <c r="G126" s="279"/>
      <c r="H126" s="279"/>
      <c r="I126" s="279"/>
      <c r="J126" s="172" t="s">
        <v>532</v>
      </c>
      <c r="K126" s="173">
        <v>1</v>
      </c>
      <c r="L126" s="280">
        <v>0</v>
      </c>
      <c r="M126" s="281"/>
      <c r="N126" s="282">
        <f>ROUND(L126*K126,2)</f>
        <v>0</v>
      </c>
      <c r="O126" s="282"/>
      <c r="P126" s="282"/>
      <c r="Q126" s="282"/>
      <c r="R126" s="39"/>
      <c r="T126" s="174" t="s">
        <v>22</v>
      </c>
      <c r="U126" s="46" t="s">
        <v>41</v>
      </c>
      <c r="V126" s="38"/>
      <c r="W126" s="175">
        <f>V126*K126</f>
        <v>0</v>
      </c>
      <c r="X126" s="175">
        <v>0</v>
      </c>
      <c r="Y126" s="175">
        <f>X126*K126</f>
        <v>0</v>
      </c>
      <c r="Z126" s="175">
        <v>0</v>
      </c>
      <c r="AA126" s="176">
        <f>Z126*K126</f>
        <v>0</v>
      </c>
      <c r="AR126" s="20" t="s">
        <v>533</v>
      </c>
      <c r="AT126" s="20" t="s">
        <v>159</v>
      </c>
      <c r="AU126" s="20" t="s">
        <v>103</v>
      </c>
      <c r="AY126" s="20" t="s">
        <v>157</v>
      </c>
      <c r="BE126" s="112">
        <f>IF(U126="základní",N126,0)</f>
        <v>0</v>
      </c>
      <c r="BF126" s="112">
        <f>IF(U126="snížená",N126,0)</f>
        <v>0</v>
      </c>
      <c r="BG126" s="112">
        <f>IF(U126="zákl. přenesená",N126,0)</f>
        <v>0</v>
      </c>
      <c r="BH126" s="112">
        <f>IF(U126="sníž. přenesená",N126,0)</f>
        <v>0</v>
      </c>
      <c r="BI126" s="112">
        <f>IF(U126="nulová",N126,0)</f>
        <v>0</v>
      </c>
      <c r="BJ126" s="20" t="s">
        <v>84</v>
      </c>
      <c r="BK126" s="112">
        <f>ROUND(L126*K126,2)</f>
        <v>0</v>
      </c>
      <c r="BL126" s="20" t="s">
        <v>533</v>
      </c>
      <c r="BM126" s="20" t="s">
        <v>536</v>
      </c>
    </row>
    <row r="127" spans="2:65" s="9" customFormat="1" ht="29.85" customHeight="1">
      <c r="B127" s="159"/>
      <c r="C127" s="160"/>
      <c r="D127" s="169" t="s">
        <v>528</v>
      </c>
      <c r="E127" s="169"/>
      <c r="F127" s="169"/>
      <c r="G127" s="169"/>
      <c r="H127" s="169"/>
      <c r="I127" s="169"/>
      <c r="J127" s="169"/>
      <c r="K127" s="169"/>
      <c r="L127" s="169"/>
      <c r="M127" s="169"/>
      <c r="N127" s="304">
        <f>BK127</f>
        <v>0</v>
      </c>
      <c r="O127" s="305"/>
      <c r="P127" s="305"/>
      <c r="Q127" s="305"/>
      <c r="R127" s="162"/>
      <c r="T127" s="163"/>
      <c r="U127" s="160"/>
      <c r="V127" s="160"/>
      <c r="W127" s="164">
        <f>W128</f>
        <v>0</v>
      </c>
      <c r="X127" s="160"/>
      <c r="Y127" s="164">
        <f>Y128</f>
        <v>0</v>
      </c>
      <c r="Z127" s="160"/>
      <c r="AA127" s="165">
        <f>AA128</f>
        <v>0</v>
      </c>
      <c r="AR127" s="166" t="s">
        <v>158</v>
      </c>
      <c r="AT127" s="167" t="s">
        <v>75</v>
      </c>
      <c r="AU127" s="167" t="s">
        <v>84</v>
      </c>
      <c r="AY127" s="166" t="s">
        <v>157</v>
      </c>
      <c r="BK127" s="168">
        <f>BK128</f>
        <v>0</v>
      </c>
    </row>
    <row r="128" spans="2:65" s="1" customFormat="1" ht="22.5" customHeight="1">
      <c r="B128" s="37"/>
      <c r="C128" s="170" t="s">
        <v>187</v>
      </c>
      <c r="D128" s="170" t="s">
        <v>159</v>
      </c>
      <c r="E128" s="171" t="s">
        <v>537</v>
      </c>
      <c r="F128" s="279" t="s">
        <v>538</v>
      </c>
      <c r="G128" s="279"/>
      <c r="H128" s="279"/>
      <c r="I128" s="279"/>
      <c r="J128" s="172" t="s">
        <v>532</v>
      </c>
      <c r="K128" s="173">
        <v>1</v>
      </c>
      <c r="L128" s="280">
        <v>0</v>
      </c>
      <c r="M128" s="281"/>
      <c r="N128" s="282">
        <f>ROUND(L128*K128,2)</f>
        <v>0</v>
      </c>
      <c r="O128" s="282"/>
      <c r="P128" s="282"/>
      <c r="Q128" s="282"/>
      <c r="R128" s="39"/>
      <c r="T128" s="174" t="s">
        <v>22</v>
      </c>
      <c r="U128" s="46" t="s">
        <v>41</v>
      </c>
      <c r="V128" s="38"/>
      <c r="W128" s="175">
        <f>V128*K128</f>
        <v>0</v>
      </c>
      <c r="X128" s="175">
        <v>0</v>
      </c>
      <c r="Y128" s="175">
        <f>X128*K128</f>
        <v>0</v>
      </c>
      <c r="Z128" s="175">
        <v>0</v>
      </c>
      <c r="AA128" s="176">
        <f>Z128*K128</f>
        <v>0</v>
      </c>
      <c r="AR128" s="20" t="s">
        <v>533</v>
      </c>
      <c r="AT128" s="20" t="s">
        <v>159</v>
      </c>
      <c r="AU128" s="20" t="s">
        <v>103</v>
      </c>
      <c r="AY128" s="20" t="s">
        <v>157</v>
      </c>
      <c r="BE128" s="112">
        <f>IF(U128="základní",N128,0)</f>
        <v>0</v>
      </c>
      <c r="BF128" s="112">
        <f>IF(U128="snížená",N128,0)</f>
        <v>0</v>
      </c>
      <c r="BG128" s="112">
        <f>IF(U128="zákl. přenesená",N128,0)</f>
        <v>0</v>
      </c>
      <c r="BH128" s="112">
        <f>IF(U128="sníž. přenesená",N128,0)</f>
        <v>0</v>
      </c>
      <c r="BI128" s="112">
        <f>IF(U128="nulová",N128,0)</f>
        <v>0</v>
      </c>
      <c r="BJ128" s="20" t="s">
        <v>84</v>
      </c>
      <c r="BK128" s="112">
        <f>ROUND(L128*K128,2)</f>
        <v>0</v>
      </c>
      <c r="BL128" s="20" t="s">
        <v>533</v>
      </c>
      <c r="BM128" s="20" t="s">
        <v>539</v>
      </c>
    </row>
    <row r="129" spans="2:65" s="9" customFormat="1" ht="29.85" customHeight="1">
      <c r="B129" s="159"/>
      <c r="C129" s="160"/>
      <c r="D129" s="169" t="s">
        <v>529</v>
      </c>
      <c r="E129" s="169"/>
      <c r="F129" s="169"/>
      <c r="G129" s="169"/>
      <c r="H129" s="169"/>
      <c r="I129" s="169"/>
      <c r="J129" s="169"/>
      <c r="K129" s="169"/>
      <c r="L129" s="169"/>
      <c r="M129" s="169"/>
      <c r="N129" s="304">
        <f>BK129</f>
        <v>0</v>
      </c>
      <c r="O129" s="305"/>
      <c r="P129" s="305"/>
      <c r="Q129" s="305"/>
      <c r="R129" s="162"/>
      <c r="T129" s="163"/>
      <c r="U129" s="160"/>
      <c r="V129" s="160"/>
      <c r="W129" s="164">
        <f>W130</f>
        <v>0</v>
      </c>
      <c r="X129" s="160"/>
      <c r="Y129" s="164">
        <f>Y130</f>
        <v>0</v>
      </c>
      <c r="Z129" s="160"/>
      <c r="AA129" s="165">
        <f>AA130</f>
        <v>0</v>
      </c>
      <c r="AR129" s="166" t="s">
        <v>158</v>
      </c>
      <c r="AT129" s="167" t="s">
        <v>75</v>
      </c>
      <c r="AU129" s="167" t="s">
        <v>84</v>
      </c>
      <c r="AY129" s="166" t="s">
        <v>157</v>
      </c>
      <c r="BK129" s="168">
        <f>BK130</f>
        <v>0</v>
      </c>
    </row>
    <row r="130" spans="2:65" s="1" customFormat="1" ht="22.5" customHeight="1">
      <c r="B130" s="37"/>
      <c r="C130" s="170" t="s">
        <v>163</v>
      </c>
      <c r="D130" s="170" t="s">
        <v>159</v>
      </c>
      <c r="E130" s="171" t="s">
        <v>540</v>
      </c>
      <c r="F130" s="279" t="s">
        <v>541</v>
      </c>
      <c r="G130" s="279"/>
      <c r="H130" s="279"/>
      <c r="I130" s="279"/>
      <c r="J130" s="172" t="s">
        <v>532</v>
      </c>
      <c r="K130" s="173">
        <v>1</v>
      </c>
      <c r="L130" s="280">
        <v>0</v>
      </c>
      <c r="M130" s="281"/>
      <c r="N130" s="282">
        <f>ROUND(L130*K130,2)</f>
        <v>0</v>
      </c>
      <c r="O130" s="282"/>
      <c r="P130" s="282"/>
      <c r="Q130" s="282"/>
      <c r="R130" s="39"/>
      <c r="T130" s="174" t="s">
        <v>22</v>
      </c>
      <c r="U130" s="46" t="s">
        <v>41</v>
      </c>
      <c r="V130" s="38"/>
      <c r="W130" s="175">
        <f>V130*K130</f>
        <v>0</v>
      </c>
      <c r="X130" s="175">
        <v>0</v>
      </c>
      <c r="Y130" s="175">
        <f>X130*K130</f>
        <v>0</v>
      </c>
      <c r="Z130" s="175">
        <v>0</v>
      </c>
      <c r="AA130" s="176">
        <f>Z130*K130</f>
        <v>0</v>
      </c>
      <c r="AR130" s="20" t="s">
        <v>533</v>
      </c>
      <c r="AT130" s="20" t="s">
        <v>159</v>
      </c>
      <c r="AU130" s="20" t="s">
        <v>103</v>
      </c>
      <c r="AY130" s="20" t="s">
        <v>157</v>
      </c>
      <c r="BE130" s="112">
        <f>IF(U130="základní",N130,0)</f>
        <v>0</v>
      </c>
      <c r="BF130" s="112">
        <f>IF(U130="snížená",N130,0)</f>
        <v>0</v>
      </c>
      <c r="BG130" s="112">
        <f>IF(U130="zákl. přenesená",N130,0)</f>
        <v>0</v>
      </c>
      <c r="BH130" s="112">
        <f>IF(U130="sníž. přenesená",N130,0)</f>
        <v>0</v>
      </c>
      <c r="BI130" s="112">
        <f>IF(U130="nulová",N130,0)</f>
        <v>0</v>
      </c>
      <c r="BJ130" s="20" t="s">
        <v>84</v>
      </c>
      <c r="BK130" s="112">
        <f>ROUND(L130*K130,2)</f>
        <v>0</v>
      </c>
      <c r="BL130" s="20" t="s">
        <v>533</v>
      </c>
      <c r="BM130" s="20" t="s">
        <v>542</v>
      </c>
    </row>
    <row r="131" spans="2:65" s="1" customFormat="1" ht="49.9" customHeight="1">
      <c r="B131" s="37"/>
      <c r="C131" s="38"/>
      <c r="D131" s="161" t="s">
        <v>522</v>
      </c>
      <c r="E131" s="38"/>
      <c r="F131" s="38"/>
      <c r="G131" s="38"/>
      <c r="H131" s="38"/>
      <c r="I131" s="38"/>
      <c r="J131" s="38"/>
      <c r="K131" s="38"/>
      <c r="L131" s="38"/>
      <c r="M131" s="38"/>
      <c r="N131" s="308">
        <f t="shared" ref="N131:N136" si="5">BK131</f>
        <v>0</v>
      </c>
      <c r="O131" s="309"/>
      <c r="P131" s="309"/>
      <c r="Q131" s="309"/>
      <c r="R131" s="39"/>
      <c r="T131" s="145"/>
      <c r="U131" s="38"/>
      <c r="V131" s="38"/>
      <c r="W131" s="38"/>
      <c r="X131" s="38"/>
      <c r="Y131" s="38"/>
      <c r="Z131" s="38"/>
      <c r="AA131" s="80"/>
      <c r="AT131" s="20" t="s">
        <v>75</v>
      </c>
      <c r="AU131" s="20" t="s">
        <v>76</v>
      </c>
      <c r="AY131" s="20" t="s">
        <v>523</v>
      </c>
      <c r="BK131" s="112">
        <f>SUM(BK132:BK136)</f>
        <v>0</v>
      </c>
    </row>
    <row r="132" spans="2:65" s="1" customFormat="1" ht="22.35" customHeight="1">
      <c r="B132" s="37"/>
      <c r="C132" s="206" t="s">
        <v>22</v>
      </c>
      <c r="D132" s="206" t="s">
        <v>159</v>
      </c>
      <c r="E132" s="207" t="s">
        <v>22</v>
      </c>
      <c r="F132" s="299" t="s">
        <v>22</v>
      </c>
      <c r="G132" s="299"/>
      <c r="H132" s="299"/>
      <c r="I132" s="299"/>
      <c r="J132" s="208" t="s">
        <v>22</v>
      </c>
      <c r="K132" s="205"/>
      <c r="L132" s="280"/>
      <c r="M132" s="282"/>
      <c r="N132" s="282">
        <f t="shared" si="5"/>
        <v>0</v>
      </c>
      <c r="O132" s="282"/>
      <c r="P132" s="282"/>
      <c r="Q132" s="282"/>
      <c r="R132" s="39"/>
      <c r="T132" s="174" t="s">
        <v>22</v>
      </c>
      <c r="U132" s="209" t="s">
        <v>41</v>
      </c>
      <c r="V132" s="38"/>
      <c r="W132" s="38"/>
      <c r="X132" s="38"/>
      <c r="Y132" s="38"/>
      <c r="Z132" s="38"/>
      <c r="AA132" s="80"/>
      <c r="AT132" s="20" t="s">
        <v>523</v>
      </c>
      <c r="AU132" s="20" t="s">
        <v>84</v>
      </c>
      <c r="AY132" s="20" t="s">
        <v>523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20" t="s">
        <v>84</v>
      </c>
      <c r="BK132" s="112">
        <f>L132*K132</f>
        <v>0</v>
      </c>
    </row>
    <row r="133" spans="2:65" s="1" customFormat="1" ht="22.35" customHeight="1">
      <c r="B133" s="37"/>
      <c r="C133" s="206" t="s">
        <v>22</v>
      </c>
      <c r="D133" s="206" t="s">
        <v>159</v>
      </c>
      <c r="E133" s="207" t="s">
        <v>22</v>
      </c>
      <c r="F133" s="299" t="s">
        <v>22</v>
      </c>
      <c r="G133" s="299"/>
      <c r="H133" s="299"/>
      <c r="I133" s="299"/>
      <c r="J133" s="208" t="s">
        <v>22</v>
      </c>
      <c r="K133" s="205"/>
      <c r="L133" s="280"/>
      <c r="M133" s="282"/>
      <c r="N133" s="282">
        <f t="shared" si="5"/>
        <v>0</v>
      </c>
      <c r="O133" s="282"/>
      <c r="P133" s="282"/>
      <c r="Q133" s="282"/>
      <c r="R133" s="39"/>
      <c r="T133" s="174" t="s">
        <v>22</v>
      </c>
      <c r="U133" s="209" t="s">
        <v>41</v>
      </c>
      <c r="V133" s="38"/>
      <c r="W133" s="38"/>
      <c r="X133" s="38"/>
      <c r="Y133" s="38"/>
      <c r="Z133" s="38"/>
      <c r="AA133" s="80"/>
      <c r="AT133" s="20" t="s">
        <v>523</v>
      </c>
      <c r="AU133" s="20" t="s">
        <v>84</v>
      </c>
      <c r="AY133" s="20" t="s">
        <v>523</v>
      </c>
      <c r="BE133" s="112">
        <f>IF(U133="základní",N133,0)</f>
        <v>0</v>
      </c>
      <c r="BF133" s="112">
        <f>IF(U133="snížená",N133,0)</f>
        <v>0</v>
      </c>
      <c r="BG133" s="112">
        <f>IF(U133="zákl. přenesená",N133,0)</f>
        <v>0</v>
      </c>
      <c r="BH133" s="112">
        <f>IF(U133="sníž. přenesená",N133,0)</f>
        <v>0</v>
      </c>
      <c r="BI133" s="112">
        <f>IF(U133="nulová",N133,0)</f>
        <v>0</v>
      </c>
      <c r="BJ133" s="20" t="s">
        <v>84</v>
      </c>
      <c r="BK133" s="112">
        <f>L133*K133</f>
        <v>0</v>
      </c>
    </row>
    <row r="134" spans="2:65" s="1" customFormat="1" ht="22.35" customHeight="1">
      <c r="B134" s="37"/>
      <c r="C134" s="206" t="s">
        <v>22</v>
      </c>
      <c r="D134" s="206" t="s">
        <v>159</v>
      </c>
      <c r="E134" s="207" t="s">
        <v>22</v>
      </c>
      <c r="F134" s="299" t="s">
        <v>22</v>
      </c>
      <c r="G134" s="299"/>
      <c r="H134" s="299"/>
      <c r="I134" s="299"/>
      <c r="J134" s="208" t="s">
        <v>22</v>
      </c>
      <c r="K134" s="205"/>
      <c r="L134" s="280"/>
      <c r="M134" s="282"/>
      <c r="N134" s="282">
        <f t="shared" si="5"/>
        <v>0</v>
      </c>
      <c r="O134" s="282"/>
      <c r="P134" s="282"/>
      <c r="Q134" s="282"/>
      <c r="R134" s="39"/>
      <c r="T134" s="174" t="s">
        <v>22</v>
      </c>
      <c r="U134" s="209" t="s">
        <v>41</v>
      </c>
      <c r="V134" s="38"/>
      <c r="W134" s="38"/>
      <c r="X134" s="38"/>
      <c r="Y134" s="38"/>
      <c r="Z134" s="38"/>
      <c r="AA134" s="80"/>
      <c r="AT134" s="20" t="s">
        <v>523</v>
      </c>
      <c r="AU134" s="20" t="s">
        <v>84</v>
      </c>
      <c r="AY134" s="20" t="s">
        <v>523</v>
      </c>
      <c r="BE134" s="112">
        <f>IF(U134="základní",N134,0)</f>
        <v>0</v>
      </c>
      <c r="BF134" s="112">
        <f>IF(U134="snížená",N134,0)</f>
        <v>0</v>
      </c>
      <c r="BG134" s="112">
        <f>IF(U134="zákl. přenesená",N134,0)</f>
        <v>0</v>
      </c>
      <c r="BH134" s="112">
        <f>IF(U134="sníž. přenesená",N134,0)</f>
        <v>0</v>
      </c>
      <c r="BI134" s="112">
        <f>IF(U134="nulová",N134,0)</f>
        <v>0</v>
      </c>
      <c r="BJ134" s="20" t="s">
        <v>84</v>
      </c>
      <c r="BK134" s="112">
        <f>L134*K134</f>
        <v>0</v>
      </c>
    </row>
    <row r="135" spans="2:65" s="1" customFormat="1" ht="22.35" customHeight="1">
      <c r="B135" s="37"/>
      <c r="C135" s="206" t="s">
        <v>22</v>
      </c>
      <c r="D135" s="206" t="s">
        <v>159</v>
      </c>
      <c r="E135" s="207" t="s">
        <v>22</v>
      </c>
      <c r="F135" s="299" t="s">
        <v>22</v>
      </c>
      <c r="G135" s="299"/>
      <c r="H135" s="299"/>
      <c r="I135" s="299"/>
      <c r="J135" s="208" t="s">
        <v>22</v>
      </c>
      <c r="K135" s="205"/>
      <c r="L135" s="280"/>
      <c r="M135" s="282"/>
      <c r="N135" s="282">
        <f t="shared" si="5"/>
        <v>0</v>
      </c>
      <c r="O135" s="282"/>
      <c r="P135" s="282"/>
      <c r="Q135" s="282"/>
      <c r="R135" s="39"/>
      <c r="T135" s="174" t="s">
        <v>22</v>
      </c>
      <c r="U135" s="209" t="s">
        <v>41</v>
      </c>
      <c r="V135" s="38"/>
      <c r="W135" s="38"/>
      <c r="X135" s="38"/>
      <c r="Y135" s="38"/>
      <c r="Z135" s="38"/>
      <c r="AA135" s="80"/>
      <c r="AT135" s="20" t="s">
        <v>523</v>
      </c>
      <c r="AU135" s="20" t="s">
        <v>84</v>
      </c>
      <c r="AY135" s="20" t="s">
        <v>523</v>
      </c>
      <c r="BE135" s="112">
        <f>IF(U135="základní",N135,0)</f>
        <v>0</v>
      </c>
      <c r="BF135" s="112">
        <f>IF(U135="snížená",N135,0)</f>
        <v>0</v>
      </c>
      <c r="BG135" s="112">
        <f>IF(U135="zákl. přenesená",N135,0)</f>
        <v>0</v>
      </c>
      <c r="BH135" s="112">
        <f>IF(U135="sníž. přenesená",N135,0)</f>
        <v>0</v>
      </c>
      <c r="BI135" s="112">
        <f>IF(U135="nulová",N135,0)</f>
        <v>0</v>
      </c>
      <c r="BJ135" s="20" t="s">
        <v>84</v>
      </c>
      <c r="BK135" s="112">
        <f>L135*K135</f>
        <v>0</v>
      </c>
    </row>
    <row r="136" spans="2:65" s="1" customFormat="1" ht="22.35" customHeight="1">
      <c r="B136" s="37"/>
      <c r="C136" s="206" t="s">
        <v>22</v>
      </c>
      <c r="D136" s="206" t="s">
        <v>159</v>
      </c>
      <c r="E136" s="207" t="s">
        <v>22</v>
      </c>
      <c r="F136" s="299" t="s">
        <v>22</v>
      </c>
      <c r="G136" s="299"/>
      <c r="H136" s="299"/>
      <c r="I136" s="299"/>
      <c r="J136" s="208" t="s">
        <v>22</v>
      </c>
      <c r="K136" s="205"/>
      <c r="L136" s="280"/>
      <c r="M136" s="282"/>
      <c r="N136" s="282">
        <f t="shared" si="5"/>
        <v>0</v>
      </c>
      <c r="O136" s="282"/>
      <c r="P136" s="282"/>
      <c r="Q136" s="282"/>
      <c r="R136" s="39"/>
      <c r="T136" s="174" t="s">
        <v>22</v>
      </c>
      <c r="U136" s="209" t="s">
        <v>41</v>
      </c>
      <c r="V136" s="58"/>
      <c r="W136" s="58"/>
      <c r="X136" s="58"/>
      <c r="Y136" s="58"/>
      <c r="Z136" s="58"/>
      <c r="AA136" s="60"/>
      <c r="AT136" s="20" t="s">
        <v>523</v>
      </c>
      <c r="AU136" s="20" t="s">
        <v>84</v>
      </c>
      <c r="AY136" s="20" t="s">
        <v>523</v>
      </c>
      <c r="BE136" s="112">
        <f>IF(U136="základní",N136,0)</f>
        <v>0</v>
      </c>
      <c r="BF136" s="112">
        <f>IF(U136="snížená",N136,0)</f>
        <v>0</v>
      </c>
      <c r="BG136" s="112">
        <f>IF(U136="zákl. přenesená",N136,0)</f>
        <v>0</v>
      </c>
      <c r="BH136" s="112">
        <f>IF(U136="sníž. přenesená",N136,0)</f>
        <v>0</v>
      </c>
      <c r="BI136" s="112">
        <f>IF(U136="nulová",N136,0)</f>
        <v>0</v>
      </c>
      <c r="BJ136" s="20" t="s">
        <v>84</v>
      </c>
      <c r="BK136" s="112">
        <f>L136*K136</f>
        <v>0</v>
      </c>
    </row>
    <row r="137" spans="2:65" s="1" customFormat="1" ht="6.95" customHeight="1">
      <c r="B137" s="61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3"/>
    </row>
  </sheetData>
  <sheetProtection algorithmName="SHA-512" hashValue="EbOLbKeLd+uI9mYl06byCG+X7ba1vh/9LA9hd3E7v7GtyiXLer6ihqSimDtdBXuGVrz4FIoVR0ZcIY7VlJluPw==" saltValue="cfofkk4LgGYEIBpFD9MGXg==" spinCount="100000" sheet="1" objects="1" scenarios="1" formatCells="0" formatColumns="0" formatRows="0" sort="0" autoFilter="0"/>
  <mergeCells count="102">
    <mergeCell ref="N121:Q121"/>
    <mergeCell ref="N122:Q122"/>
    <mergeCell ref="N123:Q123"/>
    <mergeCell ref="N125:Q125"/>
    <mergeCell ref="N127:Q127"/>
    <mergeCell ref="N129:Q129"/>
    <mergeCell ref="N131:Q131"/>
    <mergeCell ref="H1:K1"/>
    <mergeCell ref="S2:AC2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F124:I124"/>
    <mergeCell ref="L124:M124"/>
    <mergeCell ref="N124:Q124"/>
    <mergeCell ref="F126:I126"/>
    <mergeCell ref="L126:M126"/>
    <mergeCell ref="N126:Q126"/>
    <mergeCell ref="F128:I128"/>
    <mergeCell ref="L128:M128"/>
    <mergeCell ref="N128:Q128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32:D137">
      <formula1>"K, M"</formula1>
    </dataValidation>
    <dataValidation type="list" allowBlank="1" showInputMessage="1" showErrorMessage="1" error="Povoleny jsou hodnoty základní, snížená, zákl. přenesená, sníž. přenesená, nulová." sqref="U132:U13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1_170525 - WC 1.NP</vt:lpstr>
      <vt:lpstr>2_170525 - VRN</vt:lpstr>
      <vt:lpstr>'1_170525 - WC 1.NP'!Názvy_tisku</vt:lpstr>
      <vt:lpstr>'2_170525 - VRN'!Názvy_tisku</vt:lpstr>
      <vt:lpstr>'Rekapitulace stavby'!Názvy_tisku</vt:lpstr>
      <vt:lpstr>'1_170525 - WC 1.NP'!Oblast_tisku</vt:lpstr>
      <vt:lpstr>'2_170525 - VRN'!Oblast_tisku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Sychrova, Zdenka</dc:creator>
  <cp:lastModifiedBy>Sychrová, Zdena</cp:lastModifiedBy>
  <dcterms:created xsi:type="dcterms:W3CDTF">2017-05-31T12:03:45Z</dcterms:created>
  <dcterms:modified xsi:type="dcterms:W3CDTF">2017-05-31T12:03:50Z</dcterms:modified>
</cp:coreProperties>
</file>