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P:\Aktivní\SL40017XXX Kolín 4 kanalizace\Output\Zlatá_oprava_27.4 2018\"/>
    </mc:Choice>
  </mc:AlternateContent>
  <bookViews>
    <workbookView xWindow="0" yWindow="0" windowWidth="28800" windowHeight="14220" activeTab="1"/>
  </bookViews>
  <sheets>
    <sheet name="Rekapitulace stavby" sheetId="1" r:id="rId1"/>
    <sheet name="SL40017017 - SO2- Komunikace" sheetId="2" r:id="rId2"/>
    <sheet name="SL40017017_1 - SO1 kanali..." sheetId="3" r:id="rId3"/>
    <sheet name="SO3 - SO3- Veřejné osvětlení" sheetId="4" r:id="rId4"/>
    <sheet name="Pokyny pro vyplnění" sheetId="5" r:id="rId5"/>
  </sheets>
  <definedNames>
    <definedName name="_xlnm._FilterDatabase" localSheetId="1" hidden="1">'SL40017017 - SO2- Komunikace'!$C$85:$L$138</definedName>
    <definedName name="_xlnm._FilterDatabase" localSheetId="2" hidden="1">'SL40017017_1 - SO1 kanali...'!$C$94:$L$250</definedName>
    <definedName name="_xlnm._FilterDatabase" localSheetId="3" hidden="1">'SO3 - SO3- Veřejné osvětlení'!$C$86:$L$130</definedName>
    <definedName name="_xlnm.Print_Titles" localSheetId="0">'Rekapitulace stavby'!$49:$49</definedName>
    <definedName name="_xlnm.Print_Titles" localSheetId="1">'SL40017017 - SO2- Komunikace'!$85:$85</definedName>
    <definedName name="_xlnm.Print_Titles" localSheetId="2">'SL40017017_1 - SO1 kanali...'!$94:$94</definedName>
    <definedName name="_xlnm.Print_Titles" localSheetId="3">'SO3 - SO3- Veřejné osvětlení'!$86:$86</definedName>
    <definedName name="_xlnm.Print_Area" localSheetId="4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stavby'!$C$39:$AQ$55</definedName>
    <definedName name="_xlnm.Print_Area" localSheetId="1">'SL40017017 - SO2- Komunikace'!$C$4:$K$38,'SL40017017 - SO2- Komunikace'!$C$44:$K$67,'SL40017017 - SO2- Komunikace'!$C$73:$L$138</definedName>
    <definedName name="_xlnm.Print_Area" localSheetId="2">'SL40017017_1 - SO1 kanali...'!$C$4:$K$38,'SL40017017_1 - SO1 kanali...'!$C$44:$K$76,'SL40017017_1 - SO1 kanali...'!$C$82:$L$250</definedName>
    <definedName name="_xlnm.Print_Area" localSheetId="3">'SO3 - SO3- Veřejné osvětlení'!$C$4:$K$38,'SO3 - SO3- Veřejné osvětlení'!$C$44:$K$68,'SO3 - SO3- Veřejné osvětlení'!$C$74:$L$130</definedName>
  </definedNames>
  <calcPr calcId="152511"/>
</workbook>
</file>

<file path=xl/calcChain.xml><?xml version="1.0" encoding="utf-8"?>
<calcChain xmlns="http://schemas.openxmlformats.org/spreadsheetml/2006/main">
  <c r="BI106" i="2" l="1"/>
  <c r="BH106" i="2"/>
  <c r="BG106" i="2"/>
  <c r="BF106" i="2"/>
  <c r="X106" i="2"/>
  <c r="V106" i="2"/>
  <c r="T106" i="2"/>
  <c r="R106" i="2"/>
  <c r="Q106" i="2"/>
  <c r="P106" i="2"/>
  <c r="BK106" i="2" s="1"/>
  <c r="K106" i="2" l="1"/>
  <c r="BE106" i="2" s="1"/>
  <c r="BA54" i="1"/>
  <c r="AZ54" i="1"/>
  <c r="BI130" i="4"/>
  <c r="BH130" i="4"/>
  <c r="BG130" i="4"/>
  <c r="BF130" i="4"/>
  <c r="R130" i="4"/>
  <c r="Q130" i="4"/>
  <c r="X130" i="4"/>
  <c r="V130" i="4"/>
  <c r="T130" i="4"/>
  <c r="P130" i="4"/>
  <c r="BK130" i="4" s="1"/>
  <c r="BI129" i="4"/>
  <c r="BH129" i="4"/>
  <c r="BG129" i="4"/>
  <c r="BF129" i="4"/>
  <c r="R129" i="4"/>
  <c r="Q129" i="4"/>
  <c r="X129" i="4"/>
  <c r="V129" i="4"/>
  <c r="T129" i="4"/>
  <c r="P129" i="4"/>
  <c r="BK129" i="4" s="1"/>
  <c r="K129" i="4"/>
  <c r="BE129" i="4" s="1"/>
  <c r="BI128" i="4"/>
  <c r="BH128" i="4"/>
  <c r="BG128" i="4"/>
  <c r="BF128" i="4"/>
  <c r="R128" i="4"/>
  <c r="Q128" i="4"/>
  <c r="X128" i="4"/>
  <c r="V128" i="4"/>
  <c r="T128" i="4"/>
  <c r="P128" i="4"/>
  <c r="BK128" i="4" s="1"/>
  <c r="BI127" i="4"/>
  <c r="BH127" i="4"/>
  <c r="BG127" i="4"/>
  <c r="BF127" i="4"/>
  <c r="R127" i="4"/>
  <c r="Q127" i="4"/>
  <c r="X127" i="4"/>
  <c r="V127" i="4"/>
  <c r="T127" i="4"/>
  <c r="P127" i="4"/>
  <c r="BI126" i="4"/>
  <c r="BH126" i="4"/>
  <c r="BG126" i="4"/>
  <c r="BF126" i="4"/>
  <c r="R126" i="4"/>
  <c r="Q126" i="4"/>
  <c r="X126" i="4"/>
  <c r="V126" i="4"/>
  <c r="T126" i="4"/>
  <c r="P126" i="4"/>
  <c r="BK126" i="4" s="1"/>
  <c r="BI125" i="4"/>
  <c r="BH125" i="4"/>
  <c r="BG125" i="4"/>
  <c r="BF125" i="4"/>
  <c r="R125" i="4"/>
  <c r="Q125" i="4"/>
  <c r="X125" i="4"/>
  <c r="V125" i="4"/>
  <c r="T125" i="4"/>
  <c r="P125" i="4"/>
  <c r="BK125" i="4" s="1"/>
  <c r="BI124" i="4"/>
  <c r="BH124" i="4"/>
  <c r="BG124" i="4"/>
  <c r="BF124" i="4"/>
  <c r="R124" i="4"/>
  <c r="Q124" i="4"/>
  <c r="X124" i="4"/>
  <c r="V124" i="4"/>
  <c r="T124" i="4"/>
  <c r="P124" i="4"/>
  <c r="BK124" i="4"/>
  <c r="K124" i="4"/>
  <c r="BE124" i="4"/>
  <c r="BI123" i="4"/>
  <c r="BH123" i="4"/>
  <c r="BG123" i="4"/>
  <c r="BF123" i="4"/>
  <c r="R123" i="4"/>
  <c r="Q123" i="4"/>
  <c r="X123" i="4"/>
  <c r="V123" i="4"/>
  <c r="T123" i="4"/>
  <c r="P123" i="4"/>
  <c r="BI122" i="4"/>
  <c r="BH122" i="4"/>
  <c r="BG122" i="4"/>
  <c r="BF122" i="4"/>
  <c r="R122" i="4"/>
  <c r="Q122" i="4"/>
  <c r="X122" i="4"/>
  <c r="V122" i="4"/>
  <c r="T122" i="4"/>
  <c r="P122" i="4"/>
  <c r="K122" i="4" s="1"/>
  <c r="BE122" i="4" s="1"/>
  <c r="BI121" i="4"/>
  <c r="BH121" i="4"/>
  <c r="BG121" i="4"/>
  <c r="BF121" i="4"/>
  <c r="R121" i="4"/>
  <c r="Q121" i="4"/>
  <c r="X121" i="4"/>
  <c r="V121" i="4"/>
  <c r="T121" i="4"/>
  <c r="T118" i="4" s="1"/>
  <c r="P121" i="4"/>
  <c r="BK121" i="4" s="1"/>
  <c r="K121" i="4"/>
  <c r="BE121" i="4" s="1"/>
  <c r="BI120" i="4"/>
  <c r="BH120" i="4"/>
  <c r="BG120" i="4"/>
  <c r="BF120" i="4"/>
  <c r="R120" i="4"/>
  <c r="Q120" i="4"/>
  <c r="X120" i="4"/>
  <c r="V120" i="4"/>
  <c r="T120" i="4"/>
  <c r="P120" i="4"/>
  <c r="BK120" i="4" s="1"/>
  <c r="BI119" i="4"/>
  <c r="BH119" i="4"/>
  <c r="BG119" i="4"/>
  <c r="BF119" i="4"/>
  <c r="R119" i="4"/>
  <c r="R118" i="4" s="1"/>
  <c r="J67" i="4" s="1"/>
  <c r="Q119" i="4"/>
  <c r="X119" i="4"/>
  <c r="V119" i="4"/>
  <c r="T119" i="4"/>
  <c r="P119" i="4"/>
  <c r="BK119" i="4"/>
  <c r="K119" i="4"/>
  <c r="BE119" i="4"/>
  <c r="BI116" i="4"/>
  <c r="BH116" i="4"/>
  <c r="BG116" i="4"/>
  <c r="BF116" i="4"/>
  <c r="R116" i="4"/>
  <c r="Q116" i="4"/>
  <c r="X116" i="4"/>
  <c r="V116" i="4"/>
  <c r="T116" i="4"/>
  <c r="P116" i="4"/>
  <c r="K116" i="4" s="1"/>
  <c r="BE116" i="4" s="1"/>
  <c r="BK116" i="4"/>
  <c r="BI115" i="4"/>
  <c r="BH115" i="4"/>
  <c r="BG115" i="4"/>
  <c r="BF115" i="4"/>
  <c r="R115" i="4"/>
  <c r="Q115" i="4"/>
  <c r="X115" i="4"/>
  <c r="V115" i="4"/>
  <c r="T115" i="4"/>
  <c r="P115" i="4"/>
  <c r="BI113" i="4"/>
  <c r="BH113" i="4"/>
  <c r="BG113" i="4"/>
  <c r="BF113" i="4"/>
  <c r="R113" i="4"/>
  <c r="Q113" i="4"/>
  <c r="X113" i="4"/>
  <c r="V113" i="4"/>
  <c r="T113" i="4"/>
  <c r="P113" i="4"/>
  <c r="BK113" i="4" s="1"/>
  <c r="K113" i="4"/>
  <c r="BE113" i="4" s="1"/>
  <c r="BI112" i="4"/>
  <c r="BH112" i="4"/>
  <c r="BG112" i="4"/>
  <c r="BF112" i="4"/>
  <c r="R112" i="4"/>
  <c r="Q112" i="4"/>
  <c r="Q111" i="4"/>
  <c r="I66" i="4" s="1"/>
  <c r="X112" i="4"/>
  <c r="V112" i="4"/>
  <c r="V111" i="4" s="1"/>
  <c r="T112" i="4"/>
  <c r="P112" i="4"/>
  <c r="K112" i="4" s="1"/>
  <c r="BE112" i="4" s="1"/>
  <c r="BK112" i="4"/>
  <c r="BI110" i="4"/>
  <c r="BH110" i="4"/>
  <c r="BG110" i="4"/>
  <c r="BF110" i="4"/>
  <c r="R110" i="4"/>
  <c r="Q110" i="4"/>
  <c r="X110" i="4"/>
  <c r="V110" i="4"/>
  <c r="T110" i="4"/>
  <c r="P110" i="4"/>
  <c r="BK110" i="4" s="1"/>
  <c r="K110" i="4"/>
  <c r="BE110" i="4" s="1"/>
  <c r="BI109" i="4"/>
  <c r="BH109" i="4"/>
  <c r="BG109" i="4"/>
  <c r="BF109" i="4"/>
  <c r="R109" i="4"/>
  <c r="Q109" i="4"/>
  <c r="X109" i="4"/>
  <c r="V109" i="4"/>
  <c r="T109" i="4"/>
  <c r="P109" i="4"/>
  <c r="BK109" i="4" s="1"/>
  <c r="K109" i="4"/>
  <c r="BE109" i="4" s="1"/>
  <c r="BI108" i="4"/>
  <c r="BH108" i="4"/>
  <c r="BG108" i="4"/>
  <c r="BF108" i="4"/>
  <c r="F33" i="4" s="1"/>
  <c r="BC54" i="1" s="1"/>
  <c r="R108" i="4"/>
  <c r="R107" i="4" s="1"/>
  <c r="Q108" i="4"/>
  <c r="Q107" i="4" s="1"/>
  <c r="I65" i="4" s="1"/>
  <c r="X108" i="4"/>
  <c r="V108" i="4"/>
  <c r="T108" i="4"/>
  <c r="T107" i="4" s="1"/>
  <c r="P108" i="4"/>
  <c r="BK108" i="4" s="1"/>
  <c r="BI106" i="4"/>
  <c r="BH106" i="4"/>
  <c r="BG106" i="4"/>
  <c r="BF106" i="4"/>
  <c r="R106" i="4"/>
  <c r="Q106" i="4"/>
  <c r="Q105" i="4"/>
  <c r="I64" i="4" s="1"/>
  <c r="X106" i="4"/>
  <c r="V106" i="4"/>
  <c r="T106" i="4"/>
  <c r="P106" i="4"/>
  <c r="BK106" i="4" s="1"/>
  <c r="K106" i="4"/>
  <c r="BE106" i="4" s="1"/>
  <c r="BI103" i="4"/>
  <c r="BH103" i="4"/>
  <c r="BG103" i="4"/>
  <c r="BF103" i="4"/>
  <c r="R103" i="4"/>
  <c r="R101" i="4" s="1"/>
  <c r="J63" i="4" s="1"/>
  <c r="Q103" i="4"/>
  <c r="X103" i="4"/>
  <c r="V103" i="4"/>
  <c r="T103" i="4"/>
  <c r="P103" i="4"/>
  <c r="BK103" i="4"/>
  <c r="K103" i="4"/>
  <c r="BE103" i="4"/>
  <c r="BI102" i="4"/>
  <c r="BH102" i="4"/>
  <c r="BG102" i="4"/>
  <c r="BF102" i="4"/>
  <c r="R102" i="4"/>
  <c r="Q102" i="4"/>
  <c r="Q101" i="4" s="1"/>
  <c r="I63" i="4" s="1"/>
  <c r="X102" i="4"/>
  <c r="X101" i="4" s="1"/>
  <c r="V102" i="4"/>
  <c r="V101" i="4" s="1"/>
  <c r="T102" i="4"/>
  <c r="P102" i="4"/>
  <c r="BK102" i="4"/>
  <c r="BK101" i="4" s="1"/>
  <c r="K101" i="4" s="1"/>
  <c r="K63" i="4" s="1"/>
  <c r="K102" i="4"/>
  <c r="BE102" i="4"/>
  <c r="BI99" i="4"/>
  <c r="BH99" i="4"/>
  <c r="BG99" i="4"/>
  <c r="BF99" i="4"/>
  <c r="R99" i="4"/>
  <c r="R98" i="4" s="1"/>
  <c r="J62" i="4" s="1"/>
  <c r="Q99" i="4"/>
  <c r="Q98" i="4" s="1"/>
  <c r="I62" i="4" s="1"/>
  <c r="X99" i="4"/>
  <c r="X98" i="4" s="1"/>
  <c r="V99" i="4"/>
  <c r="V98" i="4" s="1"/>
  <c r="T99" i="4"/>
  <c r="T98" i="4" s="1"/>
  <c r="P99" i="4"/>
  <c r="BK99" i="4" s="1"/>
  <c r="BK98" i="4" s="1"/>
  <c r="K98" i="4" s="1"/>
  <c r="K62" i="4" s="1"/>
  <c r="BI96" i="4"/>
  <c r="BH96" i="4"/>
  <c r="BG96" i="4"/>
  <c r="BF96" i="4"/>
  <c r="R96" i="4"/>
  <c r="R95" i="4" s="1"/>
  <c r="J61" i="4" s="1"/>
  <c r="Q96" i="4"/>
  <c r="Q95" i="4" s="1"/>
  <c r="I61" i="4" s="1"/>
  <c r="X96" i="4"/>
  <c r="X95" i="4" s="1"/>
  <c r="V96" i="4"/>
  <c r="V95" i="4" s="1"/>
  <c r="T96" i="4"/>
  <c r="T95" i="4" s="1"/>
  <c r="P96" i="4"/>
  <c r="BK96" i="4" s="1"/>
  <c r="BK95" i="4" s="1"/>
  <c r="K95" i="4" s="1"/>
  <c r="K61" i="4" s="1"/>
  <c r="K96" i="4"/>
  <c r="BE96" i="4" s="1"/>
  <c r="BI94" i="4"/>
  <c r="BH94" i="4"/>
  <c r="F35" i="4" s="1"/>
  <c r="BE54" i="1" s="1"/>
  <c r="BG94" i="4"/>
  <c r="BF94" i="4"/>
  <c r="R94" i="4"/>
  <c r="Q94" i="4"/>
  <c r="X94" i="4"/>
  <c r="V94" i="4"/>
  <c r="T94" i="4"/>
  <c r="P94" i="4"/>
  <c r="K94" i="4" s="1"/>
  <c r="BE94" i="4" s="1"/>
  <c r="BI92" i="4"/>
  <c r="BH92" i="4"/>
  <c r="BG92" i="4"/>
  <c r="BF92" i="4"/>
  <c r="R92" i="4"/>
  <c r="Q92" i="4"/>
  <c r="X92" i="4"/>
  <c r="V92" i="4"/>
  <c r="T92" i="4"/>
  <c r="P92" i="4"/>
  <c r="BI90" i="4"/>
  <c r="F36" i="4" s="1"/>
  <c r="BF54" i="1" s="1"/>
  <c r="BH90" i="4"/>
  <c r="BG90" i="4"/>
  <c r="BF90" i="4"/>
  <c r="R90" i="4"/>
  <c r="Q90" i="4"/>
  <c r="Q89" i="4" s="1"/>
  <c r="X90" i="4"/>
  <c r="V90" i="4"/>
  <c r="T90" i="4"/>
  <c r="T89" i="4" s="1"/>
  <c r="P90" i="4"/>
  <c r="K90" i="4" s="1"/>
  <c r="BE90" i="4" s="1"/>
  <c r="BK90" i="4"/>
  <c r="J83" i="4"/>
  <c r="F83" i="4"/>
  <c r="F81" i="4"/>
  <c r="E79" i="4"/>
  <c r="J53" i="4"/>
  <c r="F53" i="4"/>
  <c r="F51" i="4"/>
  <c r="E49" i="4"/>
  <c r="J18" i="4"/>
  <c r="E18" i="4"/>
  <c r="F84" i="4" s="1"/>
  <c r="J17" i="4"/>
  <c r="J12" i="4"/>
  <c r="J81" i="4" s="1"/>
  <c r="E7" i="4"/>
  <c r="E77" i="4" s="1"/>
  <c r="BA53" i="1"/>
  <c r="AZ53" i="1"/>
  <c r="BI249" i="3"/>
  <c r="BH249" i="3"/>
  <c r="BG249" i="3"/>
  <c r="BF249" i="3"/>
  <c r="R249" i="3"/>
  <c r="R248" i="3" s="1"/>
  <c r="J75" i="3" s="1"/>
  <c r="Q249" i="3"/>
  <c r="Q248" i="3" s="1"/>
  <c r="X249" i="3"/>
  <c r="X248" i="3" s="1"/>
  <c r="V249" i="3"/>
  <c r="V248" i="3" s="1"/>
  <c r="T249" i="3"/>
  <c r="T248" i="3" s="1"/>
  <c r="P249" i="3"/>
  <c r="BK249" i="3" s="1"/>
  <c r="BK248" i="3" s="1"/>
  <c r="K248" i="3" s="1"/>
  <c r="K75" i="3" s="1"/>
  <c r="I75" i="3"/>
  <c r="BI246" i="3"/>
  <c r="BH246" i="3"/>
  <c r="BG246" i="3"/>
  <c r="BF246" i="3"/>
  <c r="R246" i="3"/>
  <c r="R245" i="3" s="1"/>
  <c r="J74" i="3" s="1"/>
  <c r="Q246" i="3"/>
  <c r="Q245" i="3"/>
  <c r="I74" i="3" s="1"/>
  <c r="X246" i="3"/>
  <c r="X245" i="3" s="1"/>
  <c r="V246" i="3"/>
  <c r="V245" i="3"/>
  <c r="T246" i="3"/>
  <c r="T245" i="3" s="1"/>
  <c r="P246" i="3"/>
  <c r="BK246" i="3"/>
  <c r="BK245" i="3" s="1"/>
  <c r="K245" i="3" s="1"/>
  <c r="K74" i="3" s="1"/>
  <c r="K246" i="3"/>
  <c r="BE246" i="3"/>
  <c r="BI243" i="3"/>
  <c r="BH243" i="3"/>
  <c r="BG243" i="3"/>
  <c r="BF243" i="3"/>
  <c r="R243" i="3"/>
  <c r="R242" i="3" s="1"/>
  <c r="J73" i="3" s="1"/>
  <c r="Q243" i="3"/>
  <c r="Q242" i="3" s="1"/>
  <c r="I73" i="3" s="1"/>
  <c r="X243" i="3"/>
  <c r="X242" i="3" s="1"/>
  <c r="V243" i="3"/>
  <c r="V242" i="3" s="1"/>
  <c r="T243" i="3"/>
  <c r="T242" i="3" s="1"/>
  <c r="P243" i="3"/>
  <c r="BK243" i="3" s="1"/>
  <c r="BK242" i="3"/>
  <c r="K242" i="3" s="1"/>
  <c r="K243" i="3"/>
  <c r="BE243" i="3" s="1"/>
  <c r="K73" i="3"/>
  <c r="BI240" i="3"/>
  <c r="BH240" i="3"/>
  <c r="BG240" i="3"/>
  <c r="BF240" i="3"/>
  <c r="R240" i="3"/>
  <c r="R239" i="3"/>
  <c r="J72" i="3" s="1"/>
  <c r="Q240" i="3"/>
  <c r="Q239" i="3" s="1"/>
  <c r="I72" i="3" s="1"/>
  <c r="X240" i="3"/>
  <c r="X239" i="3"/>
  <c r="V240" i="3"/>
  <c r="V239" i="3" s="1"/>
  <c r="T240" i="3"/>
  <c r="T239" i="3"/>
  <c r="P240" i="3"/>
  <c r="BK240" i="3" s="1"/>
  <c r="BK239" i="3" s="1"/>
  <c r="K239" i="3"/>
  <c r="K72" i="3" s="1"/>
  <c r="K240" i="3"/>
  <c r="BE240" i="3"/>
  <c r="BI237" i="3"/>
  <c r="BH237" i="3"/>
  <c r="BG237" i="3"/>
  <c r="BF237" i="3"/>
  <c r="R237" i="3"/>
  <c r="Q237" i="3"/>
  <c r="X237" i="3"/>
  <c r="V237" i="3"/>
  <c r="T237" i="3"/>
  <c r="P237" i="3"/>
  <c r="BK237" i="3"/>
  <c r="K237" i="3"/>
  <c r="BE237" i="3"/>
  <c r="BI236" i="3"/>
  <c r="BH236" i="3"/>
  <c r="BG236" i="3"/>
  <c r="BF236" i="3"/>
  <c r="R236" i="3"/>
  <c r="Q236" i="3"/>
  <c r="X236" i="3"/>
  <c r="V236" i="3"/>
  <c r="T236" i="3"/>
  <c r="P236" i="3"/>
  <c r="BI234" i="3"/>
  <c r="BH234" i="3"/>
  <c r="BG234" i="3"/>
  <c r="BF234" i="3"/>
  <c r="R234" i="3"/>
  <c r="Q234" i="3"/>
  <c r="X234" i="3"/>
  <c r="V234" i="3"/>
  <c r="T234" i="3"/>
  <c r="P234" i="3"/>
  <c r="K234" i="3" s="1"/>
  <c r="BK234" i="3"/>
  <c r="BE234" i="3"/>
  <c r="BI232" i="3"/>
  <c r="BH232" i="3"/>
  <c r="BG232" i="3"/>
  <c r="BF232" i="3"/>
  <c r="R232" i="3"/>
  <c r="Q232" i="3"/>
  <c r="X232" i="3"/>
  <c r="V232" i="3"/>
  <c r="V229" i="3" s="1"/>
  <c r="V228" i="3" s="1"/>
  <c r="T232" i="3"/>
  <c r="P232" i="3"/>
  <c r="BK232" i="3" s="1"/>
  <c r="K232" i="3"/>
  <c r="BE232" i="3" s="1"/>
  <c r="BI230" i="3"/>
  <c r="BH230" i="3"/>
  <c r="BG230" i="3"/>
  <c r="BF230" i="3"/>
  <c r="R230" i="3"/>
  <c r="R229" i="3" s="1"/>
  <c r="J71" i="3" s="1"/>
  <c r="Q230" i="3"/>
  <c r="X230" i="3"/>
  <c r="V230" i="3"/>
  <c r="T230" i="3"/>
  <c r="T229" i="3" s="1"/>
  <c r="T228" i="3" s="1"/>
  <c r="P230" i="3"/>
  <c r="BK230" i="3" s="1"/>
  <c r="BI227" i="3"/>
  <c r="BH227" i="3"/>
  <c r="BG227" i="3"/>
  <c r="BF227" i="3"/>
  <c r="R227" i="3"/>
  <c r="R226" i="3"/>
  <c r="Q227" i="3"/>
  <c r="Q226" i="3" s="1"/>
  <c r="I69" i="3" s="1"/>
  <c r="X227" i="3"/>
  <c r="X226" i="3"/>
  <c r="V227" i="3"/>
  <c r="V226" i="3" s="1"/>
  <c r="T227" i="3"/>
  <c r="T226" i="3"/>
  <c r="P227" i="3"/>
  <c r="BK227" i="3" s="1"/>
  <c r="BK226" i="3" s="1"/>
  <c r="K226" i="3" s="1"/>
  <c r="K69" i="3" s="1"/>
  <c r="K227" i="3"/>
  <c r="BE227" i="3"/>
  <c r="J69" i="3"/>
  <c r="BI225" i="3"/>
  <c r="BH225" i="3"/>
  <c r="BG225" i="3"/>
  <c r="BF225" i="3"/>
  <c r="R225" i="3"/>
  <c r="R224" i="3" s="1"/>
  <c r="J68" i="3" s="1"/>
  <c r="R223" i="3"/>
  <c r="J67" i="3" s="1"/>
  <c r="Q225" i="3"/>
  <c r="Q224" i="3"/>
  <c r="Q223" i="3" s="1"/>
  <c r="I67" i="3" s="1"/>
  <c r="X225" i="3"/>
  <c r="X224" i="3" s="1"/>
  <c r="X223" i="3" s="1"/>
  <c r="V225" i="3"/>
  <c r="V224" i="3"/>
  <c r="V223" i="3" s="1"/>
  <c r="T225" i="3"/>
  <c r="T224" i="3" s="1"/>
  <c r="T223" i="3" s="1"/>
  <c r="P225" i="3"/>
  <c r="K225" i="3" s="1"/>
  <c r="BE225" i="3" s="1"/>
  <c r="BK225" i="3"/>
  <c r="BK224" i="3" s="1"/>
  <c r="BK223" i="3" s="1"/>
  <c r="K223" i="3" s="1"/>
  <c r="K224" i="3"/>
  <c r="K68" i="3" s="1"/>
  <c r="I68" i="3"/>
  <c r="K67" i="3"/>
  <c r="BI222" i="3"/>
  <c r="BH222" i="3"/>
  <c r="BG222" i="3"/>
  <c r="BF222" i="3"/>
  <c r="R222" i="3"/>
  <c r="R221" i="3"/>
  <c r="Q222" i="3"/>
  <c r="Q221" i="3" s="1"/>
  <c r="I66" i="3" s="1"/>
  <c r="X222" i="3"/>
  <c r="X221" i="3"/>
  <c r="V222" i="3"/>
  <c r="V221" i="3" s="1"/>
  <c r="T222" i="3"/>
  <c r="T221" i="3"/>
  <c r="P222" i="3"/>
  <c r="BK222" i="3" s="1"/>
  <c r="BK221" i="3" s="1"/>
  <c r="K221" i="3" s="1"/>
  <c r="K66" i="3" s="1"/>
  <c r="K222" i="3"/>
  <c r="BE222" i="3"/>
  <c r="J66" i="3"/>
  <c r="BI220" i="3"/>
  <c r="BH220" i="3"/>
  <c r="BG220" i="3"/>
  <c r="BF220" i="3"/>
  <c r="R220" i="3"/>
  <c r="Q220" i="3"/>
  <c r="X220" i="3"/>
  <c r="V220" i="3"/>
  <c r="T220" i="3"/>
  <c r="P220" i="3"/>
  <c r="BK220" i="3"/>
  <c r="K220" i="3"/>
  <c r="BE220" i="3"/>
  <c r="BI219" i="3"/>
  <c r="BH219" i="3"/>
  <c r="BG219" i="3"/>
  <c r="BF219" i="3"/>
  <c r="R219" i="3"/>
  <c r="Q219" i="3"/>
  <c r="X219" i="3"/>
  <c r="V219" i="3"/>
  <c r="T219" i="3"/>
  <c r="P219" i="3"/>
  <c r="BI217" i="3"/>
  <c r="BH217" i="3"/>
  <c r="BG217" i="3"/>
  <c r="BF217" i="3"/>
  <c r="R217" i="3"/>
  <c r="R216" i="3" s="1"/>
  <c r="J65" i="3" s="1"/>
  <c r="Q217" i="3"/>
  <c r="X217" i="3"/>
  <c r="X216" i="3" s="1"/>
  <c r="V217" i="3"/>
  <c r="V216" i="3" s="1"/>
  <c r="T217" i="3"/>
  <c r="T216" i="3" s="1"/>
  <c r="P217" i="3"/>
  <c r="BK217" i="3" s="1"/>
  <c r="K217" i="3"/>
  <c r="BE217" i="3"/>
  <c r="BI215" i="3"/>
  <c r="BH215" i="3"/>
  <c r="BG215" i="3"/>
  <c r="BF215" i="3"/>
  <c r="R215" i="3"/>
  <c r="Q215" i="3"/>
  <c r="X215" i="3"/>
  <c r="V215" i="3"/>
  <c r="T215" i="3"/>
  <c r="P215" i="3"/>
  <c r="BI214" i="3"/>
  <c r="BH214" i="3"/>
  <c r="BG214" i="3"/>
  <c r="BF214" i="3"/>
  <c r="R214" i="3"/>
  <c r="Q214" i="3"/>
  <c r="X214" i="3"/>
  <c r="V214" i="3"/>
  <c r="T214" i="3"/>
  <c r="P214" i="3"/>
  <c r="BK214" i="3"/>
  <c r="K214" i="3"/>
  <c r="BE214" i="3"/>
  <c r="BI213" i="3"/>
  <c r="BH213" i="3"/>
  <c r="BG213" i="3"/>
  <c r="BF213" i="3"/>
  <c r="R213" i="3"/>
  <c r="Q213" i="3"/>
  <c r="X213" i="3"/>
  <c r="V213" i="3"/>
  <c r="T213" i="3"/>
  <c r="P213" i="3"/>
  <c r="BK213" i="3"/>
  <c r="K213" i="3"/>
  <c r="BE213" i="3" s="1"/>
  <c r="BI212" i="3"/>
  <c r="BH212" i="3"/>
  <c r="BG212" i="3"/>
  <c r="BF212" i="3"/>
  <c r="R212" i="3"/>
  <c r="Q212" i="3"/>
  <c r="X212" i="3"/>
  <c r="V212" i="3"/>
  <c r="T212" i="3"/>
  <c r="P212" i="3"/>
  <c r="K212" i="3" s="1"/>
  <c r="BE212" i="3" s="1"/>
  <c r="BK212" i="3"/>
  <c r="BI211" i="3"/>
  <c r="BH211" i="3"/>
  <c r="BG211" i="3"/>
  <c r="BF211" i="3"/>
  <c r="R211" i="3"/>
  <c r="Q211" i="3"/>
  <c r="X211" i="3"/>
  <c r="V211" i="3"/>
  <c r="T211" i="3"/>
  <c r="P211" i="3"/>
  <c r="BI210" i="3"/>
  <c r="BH210" i="3"/>
  <c r="BG210" i="3"/>
  <c r="BF210" i="3"/>
  <c r="R210" i="3"/>
  <c r="Q210" i="3"/>
  <c r="X210" i="3"/>
  <c r="V210" i="3"/>
  <c r="T210" i="3"/>
  <c r="P210" i="3"/>
  <c r="BK210" i="3"/>
  <c r="K210" i="3"/>
  <c r="BE210" i="3"/>
  <c r="BI208" i="3"/>
  <c r="BH208" i="3"/>
  <c r="BG208" i="3"/>
  <c r="BF208" i="3"/>
  <c r="R208" i="3"/>
  <c r="Q208" i="3"/>
  <c r="X208" i="3"/>
  <c r="V208" i="3"/>
  <c r="T208" i="3"/>
  <c r="P208" i="3"/>
  <c r="BK208" i="3"/>
  <c r="K208" i="3"/>
  <c r="BE208" i="3" s="1"/>
  <c r="BI207" i="3"/>
  <c r="BH207" i="3"/>
  <c r="BG207" i="3"/>
  <c r="BF207" i="3"/>
  <c r="R207" i="3"/>
  <c r="Q207" i="3"/>
  <c r="X207" i="3"/>
  <c r="V207" i="3"/>
  <c r="T207" i="3"/>
  <c r="P207" i="3"/>
  <c r="K207" i="3" s="1"/>
  <c r="BE207" i="3" s="1"/>
  <c r="BK207" i="3"/>
  <c r="BI206" i="3"/>
  <c r="BH206" i="3"/>
  <c r="BG206" i="3"/>
  <c r="BF206" i="3"/>
  <c r="R206" i="3"/>
  <c r="Q206" i="3"/>
  <c r="X206" i="3"/>
  <c r="V206" i="3"/>
  <c r="T206" i="3"/>
  <c r="P206" i="3"/>
  <c r="BI204" i="3"/>
  <c r="BH204" i="3"/>
  <c r="BG204" i="3"/>
  <c r="BF204" i="3"/>
  <c r="R204" i="3"/>
  <c r="Q204" i="3"/>
  <c r="X204" i="3"/>
  <c r="V204" i="3"/>
  <c r="T204" i="3"/>
  <c r="P204" i="3"/>
  <c r="BK204" i="3"/>
  <c r="K204" i="3"/>
  <c r="BE204" i="3"/>
  <c r="BI203" i="3"/>
  <c r="BH203" i="3"/>
  <c r="BG203" i="3"/>
  <c r="BF203" i="3"/>
  <c r="R203" i="3"/>
  <c r="Q203" i="3"/>
  <c r="X203" i="3"/>
  <c r="V203" i="3"/>
  <c r="T203" i="3"/>
  <c r="P203" i="3"/>
  <c r="BK203" i="3"/>
  <c r="K203" i="3"/>
  <c r="BE203" i="3" s="1"/>
  <c r="BI202" i="3"/>
  <c r="BH202" i="3"/>
  <c r="BG202" i="3"/>
  <c r="BF202" i="3"/>
  <c r="R202" i="3"/>
  <c r="Q202" i="3"/>
  <c r="X202" i="3"/>
  <c r="V202" i="3"/>
  <c r="T202" i="3"/>
  <c r="P202" i="3"/>
  <c r="K202" i="3" s="1"/>
  <c r="BE202" i="3" s="1"/>
  <c r="BK202" i="3"/>
  <c r="BI201" i="3"/>
  <c r="BH201" i="3"/>
  <c r="BG201" i="3"/>
  <c r="BF201" i="3"/>
  <c r="R201" i="3"/>
  <c r="Q201" i="3"/>
  <c r="X201" i="3"/>
  <c r="V201" i="3"/>
  <c r="T201" i="3"/>
  <c r="P201" i="3"/>
  <c r="BI200" i="3"/>
  <c r="BH200" i="3"/>
  <c r="BG200" i="3"/>
  <c r="BF200" i="3"/>
  <c r="R200" i="3"/>
  <c r="Q200" i="3"/>
  <c r="X200" i="3"/>
  <c r="V200" i="3"/>
  <c r="T200" i="3"/>
  <c r="P200" i="3"/>
  <c r="BK200" i="3"/>
  <c r="K200" i="3"/>
  <c r="BE200" i="3"/>
  <c r="BI199" i="3"/>
  <c r="BH199" i="3"/>
  <c r="BG199" i="3"/>
  <c r="BF199" i="3"/>
  <c r="R199" i="3"/>
  <c r="Q199" i="3"/>
  <c r="X199" i="3"/>
  <c r="V199" i="3"/>
  <c r="T199" i="3"/>
  <c r="P199" i="3"/>
  <c r="BK199" i="3"/>
  <c r="K199" i="3"/>
  <c r="BE199" i="3" s="1"/>
  <c r="BI198" i="3"/>
  <c r="BH198" i="3"/>
  <c r="BG198" i="3"/>
  <c r="BF198" i="3"/>
  <c r="R198" i="3"/>
  <c r="Q198" i="3"/>
  <c r="X198" i="3"/>
  <c r="V198" i="3"/>
  <c r="T198" i="3"/>
  <c r="P198" i="3"/>
  <c r="K198" i="3" s="1"/>
  <c r="BE198" i="3" s="1"/>
  <c r="BI197" i="3"/>
  <c r="BH197" i="3"/>
  <c r="BG197" i="3"/>
  <c r="BF197" i="3"/>
  <c r="R197" i="3"/>
  <c r="Q197" i="3"/>
  <c r="X197" i="3"/>
  <c r="V197" i="3"/>
  <c r="T197" i="3"/>
  <c r="P197" i="3"/>
  <c r="BK197" i="3" s="1"/>
  <c r="BI196" i="3"/>
  <c r="BH196" i="3"/>
  <c r="BG196" i="3"/>
  <c r="BF196" i="3"/>
  <c r="R196" i="3"/>
  <c r="Q196" i="3"/>
  <c r="X196" i="3"/>
  <c r="V196" i="3"/>
  <c r="T196" i="3"/>
  <c r="P196" i="3"/>
  <c r="BK196" i="3"/>
  <c r="K196" i="3"/>
  <c r="BE196" i="3"/>
  <c r="BI195" i="3"/>
  <c r="BH195" i="3"/>
  <c r="BG195" i="3"/>
  <c r="BF195" i="3"/>
  <c r="R195" i="3"/>
  <c r="Q195" i="3"/>
  <c r="X195" i="3"/>
  <c r="V195" i="3"/>
  <c r="T195" i="3"/>
  <c r="P195" i="3"/>
  <c r="BK195" i="3" s="1"/>
  <c r="K195" i="3"/>
  <c r="BE195" i="3" s="1"/>
  <c r="BI194" i="3"/>
  <c r="BH194" i="3"/>
  <c r="BG194" i="3"/>
  <c r="BF194" i="3"/>
  <c r="R194" i="3"/>
  <c r="Q194" i="3"/>
  <c r="X194" i="3"/>
  <c r="V194" i="3"/>
  <c r="T194" i="3"/>
  <c r="P194" i="3"/>
  <c r="K194" i="3" s="1"/>
  <c r="BE194" i="3" s="1"/>
  <c r="BK194" i="3"/>
  <c r="BI193" i="3"/>
  <c r="BH193" i="3"/>
  <c r="BG193" i="3"/>
  <c r="BF193" i="3"/>
  <c r="R193" i="3"/>
  <c r="Q193" i="3"/>
  <c r="X193" i="3"/>
  <c r="V193" i="3"/>
  <c r="T193" i="3"/>
  <c r="P193" i="3"/>
  <c r="BK193" i="3" s="1"/>
  <c r="BI192" i="3"/>
  <c r="BH192" i="3"/>
  <c r="BG192" i="3"/>
  <c r="BF192" i="3"/>
  <c r="R192" i="3"/>
  <c r="Q192" i="3"/>
  <c r="X192" i="3"/>
  <c r="V192" i="3"/>
  <c r="T192" i="3"/>
  <c r="P192" i="3"/>
  <c r="BK192" i="3"/>
  <c r="K192" i="3"/>
  <c r="BE192" i="3"/>
  <c r="BI191" i="3"/>
  <c r="BH191" i="3"/>
  <c r="BG191" i="3"/>
  <c r="BF191" i="3"/>
  <c r="R191" i="3"/>
  <c r="Q191" i="3"/>
  <c r="X191" i="3"/>
  <c r="V191" i="3"/>
  <c r="T191" i="3"/>
  <c r="P191" i="3"/>
  <c r="BK191" i="3" s="1"/>
  <c r="K191" i="3"/>
  <c r="BE191" i="3" s="1"/>
  <c r="BI190" i="3"/>
  <c r="BH190" i="3"/>
  <c r="BG190" i="3"/>
  <c r="BF190" i="3"/>
  <c r="R190" i="3"/>
  <c r="Q190" i="3"/>
  <c r="X190" i="3"/>
  <c r="V190" i="3"/>
  <c r="T190" i="3"/>
  <c r="P190" i="3"/>
  <c r="K190" i="3" s="1"/>
  <c r="BE190" i="3" s="1"/>
  <c r="BK190" i="3"/>
  <c r="BI189" i="3"/>
  <c r="BH189" i="3"/>
  <c r="BG189" i="3"/>
  <c r="BF189" i="3"/>
  <c r="R189" i="3"/>
  <c r="Q189" i="3"/>
  <c r="X189" i="3"/>
  <c r="V189" i="3"/>
  <c r="T189" i="3"/>
  <c r="P189" i="3"/>
  <c r="BK189" i="3" s="1"/>
  <c r="BI188" i="3"/>
  <c r="BH188" i="3"/>
  <c r="BG188" i="3"/>
  <c r="BF188" i="3"/>
  <c r="R188" i="3"/>
  <c r="Q188" i="3"/>
  <c r="X188" i="3"/>
  <c r="V188" i="3"/>
  <c r="T188" i="3"/>
  <c r="P188" i="3"/>
  <c r="BK188" i="3"/>
  <c r="K188" i="3"/>
  <c r="BE188" i="3"/>
  <c r="BI187" i="3"/>
  <c r="BH187" i="3"/>
  <c r="BG187" i="3"/>
  <c r="BF187" i="3"/>
  <c r="R187" i="3"/>
  <c r="Q187" i="3"/>
  <c r="X187" i="3"/>
  <c r="V187" i="3"/>
  <c r="T187" i="3"/>
  <c r="P187" i="3"/>
  <c r="BK187" i="3" s="1"/>
  <c r="K187" i="3"/>
  <c r="BE187" i="3" s="1"/>
  <c r="BI185" i="3"/>
  <c r="BH185" i="3"/>
  <c r="BG185" i="3"/>
  <c r="BF185" i="3"/>
  <c r="R185" i="3"/>
  <c r="Q185" i="3"/>
  <c r="X185" i="3"/>
  <c r="V185" i="3"/>
  <c r="T185" i="3"/>
  <c r="P185" i="3"/>
  <c r="K185" i="3" s="1"/>
  <c r="BE185" i="3" s="1"/>
  <c r="BK185" i="3"/>
  <c r="BI183" i="3"/>
  <c r="BH183" i="3"/>
  <c r="BG183" i="3"/>
  <c r="BF183" i="3"/>
  <c r="R183" i="3"/>
  <c r="Q183" i="3"/>
  <c r="X183" i="3"/>
  <c r="V183" i="3"/>
  <c r="T183" i="3"/>
  <c r="P183" i="3"/>
  <c r="BK183" i="3" s="1"/>
  <c r="BI182" i="3"/>
  <c r="BH182" i="3"/>
  <c r="BG182" i="3"/>
  <c r="BF182" i="3"/>
  <c r="R182" i="3"/>
  <c r="Q182" i="3"/>
  <c r="X182" i="3"/>
  <c r="V182" i="3"/>
  <c r="T182" i="3"/>
  <c r="P182" i="3"/>
  <c r="BK182" i="3"/>
  <c r="K182" i="3"/>
  <c r="BE182" i="3"/>
  <c r="BI181" i="3"/>
  <c r="BH181" i="3"/>
  <c r="BG181" i="3"/>
  <c r="BF181" i="3"/>
  <c r="R181" i="3"/>
  <c r="Q181" i="3"/>
  <c r="X181" i="3"/>
  <c r="V181" i="3"/>
  <c r="T181" i="3"/>
  <c r="P181" i="3"/>
  <c r="BK181" i="3" s="1"/>
  <c r="K181" i="3"/>
  <c r="BE181" i="3" s="1"/>
  <c r="BI180" i="3"/>
  <c r="BH180" i="3"/>
  <c r="BG180" i="3"/>
  <c r="BF180" i="3"/>
  <c r="R180" i="3"/>
  <c r="Q180" i="3"/>
  <c r="X180" i="3"/>
  <c r="V180" i="3"/>
  <c r="T180" i="3"/>
  <c r="P180" i="3"/>
  <c r="K180" i="3" s="1"/>
  <c r="BE180" i="3" s="1"/>
  <c r="BK180" i="3"/>
  <c r="BI179" i="3"/>
  <c r="BH179" i="3"/>
  <c r="BG179" i="3"/>
  <c r="BF179" i="3"/>
  <c r="R179" i="3"/>
  <c r="Q179" i="3"/>
  <c r="X179" i="3"/>
  <c r="V179" i="3"/>
  <c r="T179" i="3"/>
  <c r="P179" i="3"/>
  <c r="BK179" i="3" s="1"/>
  <c r="BI178" i="3"/>
  <c r="BH178" i="3"/>
  <c r="BG178" i="3"/>
  <c r="BF178" i="3"/>
  <c r="R178" i="3"/>
  <c r="Q178" i="3"/>
  <c r="X178" i="3"/>
  <c r="V178" i="3"/>
  <c r="T178" i="3"/>
  <c r="P178" i="3"/>
  <c r="BK178" i="3"/>
  <c r="K178" i="3"/>
  <c r="BE178" i="3"/>
  <c r="BI177" i="3"/>
  <c r="BH177" i="3"/>
  <c r="BG177" i="3"/>
  <c r="BF177" i="3"/>
  <c r="R177" i="3"/>
  <c r="Q177" i="3"/>
  <c r="X177" i="3"/>
  <c r="V177" i="3"/>
  <c r="T177" i="3"/>
  <c r="P177" i="3"/>
  <c r="BK177" i="3" s="1"/>
  <c r="K177" i="3"/>
  <c r="BE177" i="3" s="1"/>
  <c r="BI175" i="3"/>
  <c r="BH175" i="3"/>
  <c r="BG175" i="3"/>
  <c r="BF175" i="3"/>
  <c r="R175" i="3"/>
  <c r="Q175" i="3"/>
  <c r="X175" i="3"/>
  <c r="V175" i="3"/>
  <c r="T175" i="3"/>
  <c r="P175" i="3"/>
  <c r="K175" i="3" s="1"/>
  <c r="BE175" i="3" s="1"/>
  <c r="BK175" i="3"/>
  <c r="BI173" i="3"/>
  <c r="BH173" i="3"/>
  <c r="BG173" i="3"/>
  <c r="BF173" i="3"/>
  <c r="R173" i="3"/>
  <c r="Q173" i="3"/>
  <c r="X173" i="3"/>
  <c r="V173" i="3"/>
  <c r="T173" i="3"/>
  <c r="P173" i="3"/>
  <c r="BK173" i="3" s="1"/>
  <c r="BI171" i="3"/>
  <c r="BH171" i="3"/>
  <c r="BG171" i="3"/>
  <c r="BF171" i="3"/>
  <c r="R171" i="3"/>
  <c r="Q171" i="3"/>
  <c r="X171" i="3"/>
  <c r="V171" i="3"/>
  <c r="T171" i="3"/>
  <c r="P171" i="3"/>
  <c r="BK171" i="3"/>
  <c r="K171" i="3"/>
  <c r="BE171" i="3"/>
  <c r="BI169" i="3"/>
  <c r="BH169" i="3"/>
  <c r="BG169" i="3"/>
  <c r="BF169" i="3"/>
  <c r="R169" i="3"/>
  <c r="Q169" i="3"/>
  <c r="X169" i="3"/>
  <c r="V169" i="3"/>
  <c r="T169" i="3"/>
  <c r="P169" i="3"/>
  <c r="BK169" i="3" s="1"/>
  <c r="K169" i="3"/>
  <c r="BE169" i="3" s="1"/>
  <c r="BI167" i="3"/>
  <c r="BH167" i="3"/>
  <c r="BG167" i="3"/>
  <c r="BF167" i="3"/>
  <c r="R167" i="3"/>
  <c r="Q167" i="3"/>
  <c r="X167" i="3"/>
  <c r="V167" i="3"/>
  <c r="T167" i="3"/>
  <c r="P167" i="3"/>
  <c r="K167" i="3" s="1"/>
  <c r="BE167" i="3" s="1"/>
  <c r="BK167" i="3"/>
  <c r="BI166" i="3"/>
  <c r="BH166" i="3"/>
  <c r="BG166" i="3"/>
  <c r="BF166" i="3"/>
  <c r="R166" i="3"/>
  <c r="Q166" i="3"/>
  <c r="X166" i="3"/>
  <c r="V166" i="3"/>
  <c r="T166" i="3"/>
  <c r="P166" i="3"/>
  <c r="BK166" i="3" s="1"/>
  <c r="BI165" i="3"/>
  <c r="BH165" i="3"/>
  <c r="BG165" i="3"/>
  <c r="BF165" i="3"/>
  <c r="R165" i="3"/>
  <c r="Q165" i="3"/>
  <c r="X165" i="3"/>
  <c r="V165" i="3"/>
  <c r="T165" i="3"/>
  <c r="P165" i="3"/>
  <c r="BK165" i="3"/>
  <c r="K165" i="3"/>
  <c r="BE165" i="3"/>
  <c r="BI163" i="3"/>
  <c r="BH163" i="3"/>
  <c r="BG163" i="3"/>
  <c r="BF163" i="3"/>
  <c r="R163" i="3"/>
  <c r="Q163" i="3"/>
  <c r="X163" i="3"/>
  <c r="V163" i="3"/>
  <c r="T163" i="3"/>
  <c r="P163" i="3"/>
  <c r="BK163" i="3" s="1"/>
  <c r="K163" i="3"/>
  <c r="BE163" i="3" s="1"/>
  <c r="BI161" i="3"/>
  <c r="BH161" i="3"/>
  <c r="BG161" i="3"/>
  <c r="BF161" i="3"/>
  <c r="R161" i="3"/>
  <c r="Q161" i="3"/>
  <c r="X161" i="3"/>
  <c r="V161" i="3"/>
  <c r="T161" i="3"/>
  <c r="P161" i="3"/>
  <c r="K161" i="3" s="1"/>
  <c r="BE161" i="3" s="1"/>
  <c r="BK161" i="3"/>
  <c r="BI154" i="3"/>
  <c r="BH154" i="3"/>
  <c r="BG154" i="3"/>
  <c r="BF154" i="3"/>
  <c r="R154" i="3"/>
  <c r="Q154" i="3"/>
  <c r="X154" i="3"/>
  <c r="V154" i="3"/>
  <c r="T154" i="3"/>
  <c r="P154" i="3"/>
  <c r="BK154" i="3" s="1"/>
  <c r="BI152" i="3"/>
  <c r="BH152" i="3"/>
  <c r="BG152" i="3"/>
  <c r="BF152" i="3"/>
  <c r="R152" i="3"/>
  <c r="Q152" i="3"/>
  <c r="X152" i="3"/>
  <c r="V152" i="3"/>
  <c r="T152" i="3"/>
  <c r="P152" i="3"/>
  <c r="BK152" i="3"/>
  <c r="K152" i="3"/>
  <c r="BE152" i="3"/>
  <c r="BI145" i="3"/>
  <c r="BH145" i="3"/>
  <c r="BG145" i="3"/>
  <c r="BF145" i="3"/>
  <c r="R145" i="3"/>
  <c r="Q145" i="3"/>
  <c r="X145" i="3"/>
  <c r="V145" i="3"/>
  <c r="T145" i="3"/>
  <c r="P145" i="3"/>
  <c r="BK145" i="3" s="1"/>
  <c r="K145" i="3"/>
  <c r="BE145" i="3" s="1"/>
  <c r="BI143" i="3"/>
  <c r="BH143" i="3"/>
  <c r="BG143" i="3"/>
  <c r="BF143" i="3"/>
  <c r="R143" i="3"/>
  <c r="Q143" i="3"/>
  <c r="X143" i="3"/>
  <c r="V143" i="3"/>
  <c r="T143" i="3"/>
  <c r="P143" i="3"/>
  <c r="K143" i="3" s="1"/>
  <c r="BE143" i="3" s="1"/>
  <c r="BK143" i="3"/>
  <c r="BI142" i="3"/>
  <c r="BH142" i="3"/>
  <c r="BG142" i="3"/>
  <c r="BF142" i="3"/>
  <c r="R142" i="3"/>
  <c r="Q142" i="3"/>
  <c r="X142" i="3"/>
  <c r="V142" i="3"/>
  <c r="T142" i="3"/>
  <c r="P142" i="3"/>
  <c r="BK142" i="3" s="1"/>
  <c r="BI140" i="3"/>
  <c r="BH140" i="3"/>
  <c r="BG140" i="3"/>
  <c r="BF140" i="3"/>
  <c r="R140" i="3"/>
  <c r="R139" i="3" s="1"/>
  <c r="J64" i="3" s="1"/>
  <c r="Q140" i="3"/>
  <c r="Q139" i="3" s="1"/>
  <c r="I64" i="3" s="1"/>
  <c r="X140" i="3"/>
  <c r="X139" i="3" s="1"/>
  <c r="V140" i="3"/>
  <c r="V139" i="3" s="1"/>
  <c r="T140" i="3"/>
  <c r="T139" i="3" s="1"/>
  <c r="P140" i="3"/>
  <c r="BK140" i="3" s="1"/>
  <c r="K140" i="3"/>
  <c r="BE140" i="3" s="1"/>
  <c r="BI137" i="3"/>
  <c r="BH137" i="3"/>
  <c r="BG137" i="3"/>
  <c r="BF137" i="3"/>
  <c r="R137" i="3"/>
  <c r="Q137" i="3"/>
  <c r="X137" i="3"/>
  <c r="V137" i="3"/>
  <c r="T137" i="3"/>
  <c r="P137" i="3"/>
  <c r="BK137" i="3" s="1"/>
  <c r="BI136" i="3"/>
  <c r="BH136" i="3"/>
  <c r="BG136" i="3"/>
  <c r="BF136" i="3"/>
  <c r="R136" i="3"/>
  <c r="R134" i="3" s="1"/>
  <c r="J63" i="3" s="1"/>
  <c r="Q136" i="3"/>
  <c r="X136" i="3"/>
  <c r="V136" i="3"/>
  <c r="T136" i="3"/>
  <c r="T134" i="3" s="1"/>
  <c r="P136" i="3"/>
  <c r="BK136" i="3"/>
  <c r="K136" i="3"/>
  <c r="BE136" i="3"/>
  <c r="BI135" i="3"/>
  <c r="BH135" i="3"/>
  <c r="BG135" i="3"/>
  <c r="BF135" i="3"/>
  <c r="R135" i="3"/>
  <c r="Q135" i="3"/>
  <c r="Q134" i="3"/>
  <c r="I63" i="3" s="1"/>
  <c r="X135" i="3"/>
  <c r="X134" i="3"/>
  <c r="V135" i="3"/>
  <c r="V134" i="3"/>
  <c r="T135" i="3"/>
  <c r="P135" i="3"/>
  <c r="BK135" i="3"/>
  <c r="K135" i="3"/>
  <c r="BE135" i="3"/>
  <c r="BI133" i="3"/>
  <c r="BH133" i="3"/>
  <c r="BG133" i="3"/>
  <c r="BF133" i="3"/>
  <c r="R133" i="3"/>
  <c r="R130" i="3" s="1"/>
  <c r="J62" i="3" s="1"/>
  <c r="Q133" i="3"/>
  <c r="X133" i="3"/>
  <c r="V133" i="3"/>
  <c r="T133" i="3"/>
  <c r="T130" i="3" s="1"/>
  <c r="P133" i="3"/>
  <c r="BK133" i="3"/>
  <c r="K133" i="3"/>
  <c r="BE133" i="3"/>
  <c r="BI131" i="3"/>
  <c r="BH131" i="3"/>
  <c r="BG131" i="3"/>
  <c r="BF131" i="3"/>
  <c r="R131" i="3"/>
  <c r="Q131" i="3"/>
  <c r="Q130" i="3"/>
  <c r="I62" i="3" s="1"/>
  <c r="X131" i="3"/>
  <c r="X130" i="3"/>
  <c r="V131" i="3"/>
  <c r="V130" i="3"/>
  <c r="T131" i="3"/>
  <c r="P131" i="3"/>
  <c r="BK131" i="3"/>
  <c r="BK130" i="3" s="1"/>
  <c r="K130" i="3" s="1"/>
  <c r="K62" i="3" s="1"/>
  <c r="K131" i="3"/>
  <c r="BE131" i="3"/>
  <c r="BI129" i="3"/>
  <c r="BH129" i="3"/>
  <c r="BG129" i="3"/>
  <c r="BF129" i="3"/>
  <c r="R129" i="3"/>
  <c r="R128" i="3" s="1"/>
  <c r="J61" i="3" s="1"/>
  <c r="Q129" i="3"/>
  <c r="Q128" i="3" s="1"/>
  <c r="I61" i="3" s="1"/>
  <c r="X129" i="3"/>
  <c r="X128" i="3" s="1"/>
  <c r="V129" i="3"/>
  <c r="V128" i="3" s="1"/>
  <c r="T129" i="3"/>
  <c r="T128" i="3" s="1"/>
  <c r="P129" i="3"/>
  <c r="BK129" i="3" s="1"/>
  <c r="BK128" i="3" s="1"/>
  <c r="K128" i="3" s="1"/>
  <c r="K61" i="3" s="1"/>
  <c r="K129" i="3"/>
  <c r="BE129" i="3" s="1"/>
  <c r="BI124" i="3"/>
  <c r="BH124" i="3"/>
  <c r="BG124" i="3"/>
  <c r="BF124" i="3"/>
  <c r="R124" i="3"/>
  <c r="Q124" i="3"/>
  <c r="X124" i="3"/>
  <c r="V124" i="3"/>
  <c r="T124" i="3"/>
  <c r="P124" i="3"/>
  <c r="BK124" i="3" s="1"/>
  <c r="BI123" i="3"/>
  <c r="BH123" i="3"/>
  <c r="BG123" i="3"/>
  <c r="BF123" i="3"/>
  <c r="R123" i="3"/>
  <c r="Q123" i="3"/>
  <c r="X123" i="3"/>
  <c r="V123" i="3"/>
  <c r="T123" i="3"/>
  <c r="P123" i="3"/>
  <c r="BK123" i="3"/>
  <c r="K123" i="3"/>
  <c r="BE123" i="3"/>
  <c r="BI122" i="3"/>
  <c r="BH122" i="3"/>
  <c r="BG122" i="3"/>
  <c r="BF122" i="3"/>
  <c r="R122" i="3"/>
  <c r="Q122" i="3"/>
  <c r="X122" i="3"/>
  <c r="V122" i="3"/>
  <c r="T122" i="3"/>
  <c r="P122" i="3"/>
  <c r="BK122" i="3" s="1"/>
  <c r="K122" i="3"/>
  <c r="BE122" i="3" s="1"/>
  <c r="BI120" i="3"/>
  <c r="BH120" i="3"/>
  <c r="BG120" i="3"/>
  <c r="BF120" i="3"/>
  <c r="R120" i="3"/>
  <c r="Q120" i="3"/>
  <c r="X120" i="3"/>
  <c r="V120" i="3"/>
  <c r="T120" i="3"/>
  <c r="P120" i="3"/>
  <c r="K120" i="3" s="1"/>
  <c r="BE120" i="3" s="1"/>
  <c r="BK120" i="3"/>
  <c r="BI118" i="3"/>
  <c r="BH118" i="3"/>
  <c r="BG118" i="3"/>
  <c r="BF118" i="3"/>
  <c r="R118" i="3"/>
  <c r="Q118" i="3"/>
  <c r="X118" i="3"/>
  <c r="V118" i="3"/>
  <c r="T118" i="3"/>
  <c r="P118" i="3"/>
  <c r="BK118" i="3" s="1"/>
  <c r="BI117" i="3"/>
  <c r="BH117" i="3"/>
  <c r="BG117" i="3"/>
  <c r="BF117" i="3"/>
  <c r="R117" i="3"/>
  <c r="Q117" i="3"/>
  <c r="X117" i="3"/>
  <c r="V117" i="3"/>
  <c r="T117" i="3"/>
  <c r="P117" i="3"/>
  <c r="BK117" i="3"/>
  <c r="K117" i="3"/>
  <c r="BE117" i="3"/>
  <c r="BI116" i="3"/>
  <c r="BH116" i="3"/>
  <c r="BG116" i="3"/>
  <c r="BF116" i="3"/>
  <c r="R116" i="3"/>
  <c r="Q116" i="3"/>
  <c r="X116" i="3"/>
  <c r="V116" i="3"/>
  <c r="T116" i="3"/>
  <c r="P116" i="3"/>
  <c r="BK116" i="3" s="1"/>
  <c r="K116" i="3"/>
  <c r="BE116" i="3" s="1"/>
  <c r="BI115" i="3"/>
  <c r="BH115" i="3"/>
  <c r="BG115" i="3"/>
  <c r="BF115" i="3"/>
  <c r="R115" i="3"/>
  <c r="Q115" i="3"/>
  <c r="X115" i="3"/>
  <c r="V115" i="3"/>
  <c r="T115" i="3"/>
  <c r="P115" i="3"/>
  <c r="K115" i="3" s="1"/>
  <c r="BE115" i="3" s="1"/>
  <c r="BK115" i="3"/>
  <c r="BI113" i="3"/>
  <c r="BH113" i="3"/>
  <c r="BG113" i="3"/>
  <c r="BF113" i="3"/>
  <c r="R113" i="3"/>
  <c r="Q113" i="3"/>
  <c r="X113" i="3"/>
  <c r="V113" i="3"/>
  <c r="T113" i="3"/>
  <c r="P113" i="3"/>
  <c r="BK113" i="3" s="1"/>
  <c r="BI112" i="3"/>
  <c r="BH112" i="3"/>
  <c r="BG112" i="3"/>
  <c r="BF112" i="3"/>
  <c r="R112" i="3"/>
  <c r="Q112" i="3"/>
  <c r="X112" i="3"/>
  <c r="V112" i="3"/>
  <c r="T112" i="3"/>
  <c r="P112" i="3"/>
  <c r="BK112" i="3"/>
  <c r="K112" i="3"/>
  <c r="BE112" i="3"/>
  <c r="BI111" i="3"/>
  <c r="BH111" i="3"/>
  <c r="BG111" i="3"/>
  <c r="BF111" i="3"/>
  <c r="R111" i="3"/>
  <c r="Q111" i="3"/>
  <c r="X111" i="3"/>
  <c r="V111" i="3"/>
  <c r="T111" i="3"/>
  <c r="P111" i="3"/>
  <c r="BK111" i="3" s="1"/>
  <c r="K111" i="3"/>
  <c r="BE111" i="3" s="1"/>
  <c r="BI110" i="3"/>
  <c r="BH110" i="3"/>
  <c r="BG110" i="3"/>
  <c r="BF110" i="3"/>
  <c r="R110" i="3"/>
  <c r="Q110" i="3"/>
  <c r="X110" i="3"/>
  <c r="V110" i="3"/>
  <c r="T110" i="3"/>
  <c r="P110" i="3"/>
  <c r="K110" i="3" s="1"/>
  <c r="BE110" i="3" s="1"/>
  <c r="BK110" i="3"/>
  <c r="BI108" i="3"/>
  <c r="BH108" i="3"/>
  <c r="BG108" i="3"/>
  <c r="BF108" i="3"/>
  <c r="R108" i="3"/>
  <c r="Q108" i="3"/>
  <c r="X108" i="3"/>
  <c r="V108" i="3"/>
  <c r="T108" i="3"/>
  <c r="P108" i="3"/>
  <c r="BK108" i="3" s="1"/>
  <c r="BI106" i="3"/>
  <c r="BH106" i="3"/>
  <c r="BG106" i="3"/>
  <c r="BF106" i="3"/>
  <c r="R106" i="3"/>
  <c r="Q106" i="3"/>
  <c r="X106" i="3"/>
  <c r="V106" i="3"/>
  <c r="T106" i="3"/>
  <c r="P106" i="3"/>
  <c r="BK106" i="3"/>
  <c r="K106" i="3"/>
  <c r="BE106" i="3"/>
  <c r="BI104" i="3"/>
  <c r="BH104" i="3"/>
  <c r="BG104" i="3"/>
  <c r="BF104" i="3"/>
  <c r="F33" i="3" s="1"/>
  <c r="BC53" i="1" s="1"/>
  <c r="R104" i="3"/>
  <c r="Q104" i="3"/>
  <c r="X104" i="3"/>
  <c r="V104" i="3"/>
  <c r="T104" i="3"/>
  <c r="P104" i="3"/>
  <c r="BK104" i="3" s="1"/>
  <c r="BI102" i="3"/>
  <c r="BH102" i="3"/>
  <c r="BG102" i="3"/>
  <c r="BF102" i="3"/>
  <c r="R102" i="3"/>
  <c r="Q102" i="3"/>
  <c r="X102" i="3"/>
  <c r="V102" i="3"/>
  <c r="T102" i="3"/>
  <c r="P102" i="3"/>
  <c r="K102" i="3" s="1"/>
  <c r="BE102" i="3" s="1"/>
  <c r="BK102" i="3"/>
  <c r="BI100" i="3"/>
  <c r="BH100" i="3"/>
  <c r="BG100" i="3"/>
  <c r="BF100" i="3"/>
  <c r="R100" i="3"/>
  <c r="Q100" i="3"/>
  <c r="X100" i="3"/>
  <c r="V100" i="3"/>
  <c r="T100" i="3"/>
  <c r="P100" i="3"/>
  <c r="BK100" i="3" s="1"/>
  <c r="K100" i="3"/>
  <c r="BE100" i="3" s="1"/>
  <c r="BI98" i="3"/>
  <c r="BH98" i="3"/>
  <c r="F35" i="3"/>
  <c r="BE53" i="1" s="1"/>
  <c r="BG98" i="3"/>
  <c r="BF98" i="3"/>
  <c r="K33" i="3"/>
  <c r="AY53" i="1" s="1"/>
  <c r="R98" i="3"/>
  <c r="R97" i="3" s="1"/>
  <c r="R96" i="3" s="1"/>
  <c r="Q98" i="3"/>
  <c r="Q97" i="3"/>
  <c r="X98" i="3"/>
  <c r="X97" i="3" s="1"/>
  <c r="X96" i="3" s="1"/>
  <c r="V98" i="3"/>
  <c r="V97" i="3" s="1"/>
  <c r="V96" i="3"/>
  <c r="V95" i="3" s="1"/>
  <c r="T98" i="3"/>
  <c r="T97" i="3" s="1"/>
  <c r="T96" i="3" s="1"/>
  <c r="T95" i="3" s="1"/>
  <c r="AW53" i="1" s="1"/>
  <c r="P98" i="3"/>
  <c r="BK98" i="3"/>
  <c r="BK97" i="3"/>
  <c r="K98" i="3"/>
  <c r="BE98" i="3" s="1"/>
  <c r="J60" i="3"/>
  <c r="J91" i="3"/>
  <c r="F91" i="3"/>
  <c r="F89" i="3"/>
  <c r="E87" i="3"/>
  <c r="J53" i="3"/>
  <c r="F53" i="3"/>
  <c r="F51" i="3"/>
  <c r="E49" i="3"/>
  <c r="J18" i="3"/>
  <c r="E18" i="3"/>
  <c r="F92" i="3" s="1"/>
  <c r="F54" i="3"/>
  <c r="J17" i="3"/>
  <c r="J12" i="3"/>
  <c r="J89" i="3" s="1"/>
  <c r="J51" i="3"/>
  <c r="E7" i="3"/>
  <c r="E85" i="3"/>
  <c r="E47" i="3"/>
  <c r="BA52" i="1"/>
  <c r="AZ52" i="1"/>
  <c r="BI138" i="2"/>
  <c r="BH138" i="2"/>
  <c r="BG138" i="2"/>
  <c r="BF138" i="2"/>
  <c r="R138" i="2"/>
  <c r="Q138" i="2"/>
  <c r="X138" i="2"/>
  <c r="V138" i="2"/>
  <c r="T138" i="2"/>
  <c r="P138" i="2"/>
  <c r="K138" i="2" s="1"/>
  <c r="BE138" i="2" s="1"/>
  <c r="BK138" i="2"/>
  <c r="BI136" i="2"/>
  <c r="BH136" i="2"/>
  <c r="BG136" i="2"/>
  <c r="BF136" i="2"/>
  <c r="R136" i="2"/>
  <c r="R135" i="2"/>
  <c r="Q136" i="2"/>
  <c r="Q135" i="2"/>
  <c r="I66" i="2" s="1"/>
  <c r="X136" i="2"/>
  <c r="X135" i="2"/>
  <c r="V136" i="2"/>
  <c r="V135" i="2"/>
  <c r="T136" i="2"/>
  <c r="T135" i="2"/>
  <c r="P136" i="2"/>
  <c r="BK136" i="2"/>
  <c r="BK135" i="2" s="1"/>
  <c r="K135" i="2" s="1"/>
  <c r="K66" i="2" s="1"/>
  <c r="K136" i="2"/>
  <c r="BE136" i="2"/>
  <c r="J66" i="2"/>
  <c r="BI134" i="2"/>
  <c r="BH134" i="2"/>
  <c r="BG134" i="2"/>
  <c r="BF134" i="2"/>
  <c r="R134" i="2"/>
  <c r="R133" i="2" s="1"/>
  <c r="J65" i="2" s="1"/>
  <c r="Q134" i="2"/>
  <c r="Q133" i="2" s="1"/>
  <c r="I65" i="2" s="1"/>
  <c r="X134" i="2"/>
  <c r="X133" i="2" s="1"/>
  <c r="V134" i="2"/>
  <c r="V133" i="2" s="1"/>
  <c r="T134" i="2"/>
  <c r="T133" i="2" s="1"/>
  <c r="P134" i="2"/>
  <c r="BK134" i="2" s="1"/>
  <c r="BK133" i="2" s="1"/>
  <c r="K133" i="2" s="1"/>
  <c r="K65" i="2" s="1"/>
  <c r="K134" i="2"/>
  <c r="BE134" i="2" s="1"/>
  <c r="BI132" i="2"/>
  <c r="BH132" i="2"/>
  <c r="BG132" i="2"/>
  <c r="BF132" i="2"/>
  <c r="R132" i="2"/>
  <c r="Q132" i="2"/>
  <c r="X132" i="2"/>
  <c r="V132" i="2"/>
  <c r="T132" i="2"/>
  <c r="P132" i="2"/>
  <c r="BK132" i="2" s="1"/>
  <c r="K132" i="2"/>
  <c r="BE132" i="2" s="1"/>
  <c r="BI130" i="2"/>
  <c r="BH130" i="2"/>
  <c r="BG130" i="2"/>
  <c r="BF130" i="2"/>
  <c r="R130" i="2"/>
  <c r="Q130" i="2"/>
  <c r="X130" i="2"/>
  <c r="V130" i="2"/>
  <c r="T130" i="2"/>
  <c r="P130" i="2"/>
  <c r="BK130" i="2"/>
  <c r="K130" i="2"/>
  <c r="BE130" i="2"/>
  <c r="BI128" i="2"/>
  <c r="BH128" i="2"/>
  <c r="BG128" i="2"/>
  <c r="BF128" i="2"/>
  <c r="R128" i="2"/>
  <c r="Q128" i="2"/>
  <c r="X128" i="2"/>
  <c r="V128" i="2"/>
  <c r="T128" i="2"/>
  <c r="P128" i="2"/>
  <c r="BK128" i="2" s="1"/>
  <c r="BI126" i="2"/>
  <c r="BH126" i="2"/>
  <c r="BG126" i="2"/>
  <c r="BF126" i="2"/>
  <c r="R126" i="2"/>
  <c r="Q126" i="2"/>
  <c r="X126" i="2"/>
  <c r="V126" i="2"/>
  <c r="T126" i="2"/>
  <c r="P126" i="2"/>
  <c r="BK126" i="2"/>
  <c r="K126" i="2"/>
  <c r="BE126" i="2"/>
  <c r="BI124" i="2"/>
  <c r="BH124" i="2"/>
  <c r="BG124" i="2"/>
  <c r="BF124" i="2"/>
  <c r="R124" i="2"/>
  <c r="Q124" i="2"/>
  <c r="X124" i="2"/>
  <c r="V124" i="2"/>
  <c r="T124" i="2"/>
  <c r="P124" i="2"/>
  <c r="BK124" i="2" s="1"/>
  <c r="K124" i="2"/>
  <c r="BE124" i="2" s="1"/>
  <c r="BI122" i="2"/>
  <c r="BH122" i="2"/>
  <c r="BG122" i="2"/>
  <c r="BF122" i="2"/>
  <c r="R122" i="2"/>
  <c r="R121" i="2" s="1"/>
  <c r="J64" i="2" s="1"/>
  <c r="Q122" i="2"/>
  <c r="Q121" i="2" s="1"/>
  <c r="I64" i="2" s="1"/>
  <c r="X122" i="2"/>
  <c r="X121" i="2" s="1"/>
  <c r="V122" i="2"/>
  <c r="V121" i="2" s="1"/>
  <c r="T122" i="2"/>
  <c r="T121" i="2" s="1"/>
  <c r="P122" i="2"/>
  <c r="BK122" i="2" s="1"/>
  <c r="K122" i="2"/>
  <c r="BE122" i="2" s="1"/>
  <c r="BI119" i="2"/>
  <c r="BH119" i="2"/>
  <c r="BG119" i="2"/>
  <c r="BF119" i="2"/>
  <c r="R119" i="2"/>
  <c r="Q119" i="2"/>
  <c r="X119" i="2"/>
  <c r="V119" i="2"/>
  <c r="T119" i="2"/>
  <c r="P119" i="2"/>
  <c r="BK119" i="2" s="1"/>
  <c r="K119" i="2"/>
  <c r="BE119" i="2" s="1"/>
  <c r="BI118" i="2"/>
  <c r="BH118" i="2"/>
  <c r="BG118" i="2"/>
  <c r="BF118" i="2"/>
  <c r="R118" i="2"/>
  <c r="Q118" i="2"/>
  <c r="X118" i="2"/>
  <c r="V118" i="2"/>
  <c r="T118" i="2"/>
  <c r="P118" i="2"/>
  <c r="BK118" i="2"/>
  <c r="K118" i="2"/>
  <c r="BE118" i="2"/>
  <c r="BI117" i="2"/>
  <c r="BH117" i="2"/>
  <c r="BG117" i="2"/>
  <c r="BF117" i="2"/>
  <c r="R117" i="2"/>
  <c r="Q117" i="2"/>
  <c r="X117" i="2"/>
  <c r="V117" i="2"/>
  <c r="T117" i="2"/>
  <c r="P117" i="2"/>
  <c r="BK117" i="2" s="1"/>
  <c r="BI115" i="2"/>
  <c r="BH115" i="2"/>
  <c r="BG115" i="2"/>
  <c r="BF115" i="2"/>
  <c r="R115" i="2"/>
  <c r="Q115" i="2"/>
  <c r="X115" i="2"/>
  <c r="V115" i="2"/>
  <c r="T115" i="2"/>
  <c r="P115" i="2"/>
  <c r="K115" i="2" s="1"/>
  <c r="BE115" i="2" s="1"/>
  <c r="BK115" i="2"/>
  <c r="BI113" i="2"/>
  <c r="BH113" i="2"/>
  <c r="BG113" i="2"/>
  <c r="BF113" i="2"/>
  <c r="R113" i="2"/>
  <c r="Q113" i="2"/>
  <c r="X113" i="2"/>
  <c r="V113" i="2"/>
  <c r="T113" i="2"/>
  <c r="P113" i="2"/>
  <c r="BK113" i="2" s="1"/>
  <c r="K113" i="2"/>
  <c r="BE113" i="2" s="1"/>
  <c r="BI111" i="2"/>
  <c r="BH111" i="2"/>
  <c r="BG111" i="2"/>
  <c r="BF111" i="2"/>
  <c r="R111" i="2"/>
  <c r="Q111" i="2"/>
  <c r="X111" i="2"/>
  <c r="V111" i="2"/>
  <c r="T111" i="2"/>
  <c r="P111" i="2"/>
  <c r="BK111" i="2"/>
  <c r="K111" i="2"/>
  <c r="BE111" i="2"/>
  <c r="BI109" i="2"/>
  <c r="BH109" i="2"/>
  <c r="BG109" i="2"/>
  <c r="BF109" i="2"/>
  <c r="R109" i="2"/>
  <c r="R108" i="2"/>
  <c r="Q109" i="2"/>
  <c r="Q108" i="2"/>
  <c r="X109" i="2"/>
  <c r="X108" i="2"/>
  <c r="V109" i="2"/>
  <c r="V108" i="2"/>
  <c r="T109" i="2"/>
  <c r="T108" i="2"/>
  <c r="P109" i="2"/>
  <c r="BK109" i="2"/>
  <c r="BK108" i="2" s="1"/>
  <c r="K108" i="2" s="1"/>
  <c r="K63" i="2" s="1"/>
  <c r="K109" i="2"/>
  <c r="BE109" i="2"/>
  <c r="J63" i="2"/>
  <c r="I63" i="2"/>
  <c r="BI104" i="2"/>
  <c r="BH104" i="2"/>
  <c r="BG104" i="2"/>
  <c r="F34" i="2" s="1"/>
  <c r="BD52" i="1" s="1"/>
  <c r="BF104" i="2"/>
  <c r="R104" i="2"/>
  <c r="Q104" i="2"/>
  <c r="Q101" i="2" s="1"/>
  <c r="I62" i="2" s="1"/>
  <c r="X104" i="2"/>
  <c r="V104" i="2"/>
  <c r="T104" i="2"/>
  <c r="P104" i="2"/>
  <c r="K104" i="2" s="1"/>
  <c r="BE104" i="2" s="1"/>
  <c r="BK104" i="2"/>
  <c r="BK101" i="2" s="1"/>
  <c r="BI102" i="2"/>
  <c r="BH102" i="2"/>
  <c r="BG102" i="2"/>
  <c r="BF102" i="2"/>
  <c r="R102" i="2"/>
  <c r="R101" i="2"/>
  <c r="Q102" i="2"/>
  <c r="X102" i="2"/>
  <c r="X101" i="2"/>
  <c r="V102" i="2"/>
  <c r="V101" i="2"/>
  <c r="T102" i="2"/>
  <c r="T101" i="2"/>
  <c r="P102" i="2"/>
  <c r="BK102" i="2"/>
  <c r="K102" i="2"/>
  <c r="BE102" i="2"/>
  <c r="J62" i="2"/>
  <c r="BI100" i="2"/>
  <c r="BH100" i="2"/>
  <c r="BG100" i="2"/>
  <c r="BF100" i="2"/>
  <c r="R100" i="2"/>
  <c r="Q100" i="2"/>
  <c r="X100" i="2"/>
  <c r="V100" i="2"/>
  <c r="T100" i="2"/>
  <c r="P100" i="2"/>
  <c r="BK100" i="2"/>
  <c r="K100" i="2"/>
  <c r="BE100" i="2"/>
  <c r="BI98" i="2"/>
  <c r="BH98" i="2"/>
  <c r="BG98" i="2"/>
  <c r="BF98" i="2"/>
  <c r="R98" i="2"/>
  <c r="R97" i="2"/>
  <c r="Q98" i="2"/>
  <c r="Q97" i="2"/>
  <c r="I61" i="2" s="1"/>
  <c r="X98" i="2"/>
  <c r="X97" i="2"/>
  <c r="V98" i="2"/>
  <c r="V97" i="2"/>
  <c r="T98" i="2"/>
  <c r="T97" i="2"/>
  <c r="P98" i="2"/>
  <c r="BK98" i="2"/>
  <c r="BK97" i="2" s="1"/>
  <c r="K97" i="2" s="1"/>
  <c r="K61" i="2" s="1"/>
  <c r="K98" i="2"/>
  <c r="BE98" i="2"/>
  <c r="J61" i="2"/>
  <c r="BI95" i="2"/>
  <c r="BH95" i="2"/>
  <c r="BG95" i="2"/>
  <c r="BF95" i="2"/>
  <c r="R95" i="2"/>
  <c r="Q95" i="2"/>
  <c r="X95" i="2"/>
  <c r="V95" i="2"/>
  <c r="T95" i="2"/>
  <c r="P95" i="2"/>
  <c r="BK95" i="2"/>
  <c r="K95" i="2"/>
  <c r="BE95" i="2"/>
  <c r="BI93" i="2"/>
  <c r="BH93" i="2"/>
  <c r="BG93" i="2"/>
  <c r="BF93" i="2"/>
  <c r="R93" i="2"/>
  <c r="Q93" i="2"/>
  <c r="X93" i="2"/>
  <c r="V93" i="2"/>
  <c r="T93" i="2"/>
  <c r="P93" i="2"/>
  <c r="BK93" i="2" s="1"/>
  <c r="K93" i="2"/>
  <c r="BE93" i="2" s="1"/>
  <c r="BI91" i="2"/>
  <c r="BH91" i="2"/>
  <c r="BG91" i="2"/>
  <c r="BF91" i="2"/>
  <c r="R91" i="2"/>
  <c r="Q91" i="2"/>
  <c r="X91" i="2"/>
  <c r="V91" i="2"/>
  <c r="T91" i="2"/>
  <c r="P91" i="2"/>
  <c r="K91" i="2" s="1"/>
  <c r="BE91" i="2" s="1"/>
  <c r="BK91" i="2"/>
  <c r="BI89" i="2"/>
  <c r="F36" i="2"/>
  <c r="BF52" i="1" s="1"/>
  <c r="BH89" i="2"/>
  <c r="F35" i="2" s="1"/>
  <c r="BE52" i="1" s="1"/>
  <c r="BG89" i="2"/>
  <c r="BF89" i="2"/>
  <c r="F33" i="2" s="1"/>
  <c r="BC52" i="1" s="1"/>
  <c r="R89" i="2"/>
  <c r="R88" i="2"/>
  <c r="R87" i="2" s="1"/>
  <c r="Q89" i="2"/>
  <c r="Q88" i="2" s="1"/>
  <c r="X89" i="2"/>
  <c r="X88" i="2"/>
  <c r="X87" i="2" s="1"/>
  <c r="X86" i="2" s="1"/>
  <c r="V89" i="2"/>
  <c r="V88" i="2"/>
  <c r="V87" i="2" s="1"/>
  <c r="V86" i="2" s="1"/>
  <c r="T89" i="2"/>
  <c r="T88" i="2"/>
  <c r="T87" i="2" s="1"/>
  <c r="T86" i="2" s="1"/>
  <c r="AW52" i="1" s="1"/>
  <c r="P89" i="2"/>
  <c r="K89" i="2" s="1"/>
  <c r="BE89" i="2" s="1"/>
  <c r="J60" i="2"/>
  <c r="J82" i="2"/>
  <c r="F82" i="2"/>
  <c r="F80" i="2"/>
  <c r="E78" i="2"/>
  <c r="J53" i="2"/>
  <c r="F53" i="2"/>
  <c r="F51" i="2"/>
  <c r="E49" i="2"/>
  <c r="J18" i="2"/>
  <c r="E18" i="2"/>
  <c r="F54" i="2" s="1"/>
  <c r="J17" i="2"/>
  <c r="J12" i="2"/>
  <c r="J51" i="2" s="1"/>
  <c r="E7" i="2"/>
  <c r="E76" i="2" s="1"/>
  <c r="AU51" i="1"/>
  <c r="L47" i="1"/>
  <c r="AM46" i="1"/>
  <c r="L46" i="1"/>
  <c r="AM44" i="1"/>
  <c r="L44" i="1"/>
  <c r="L42" i="1"/>
  <c r="L41" i="1"/>
  <c r="F83" i="2" l="1"/>
  <c r="J80" i="2"/>
  <c r="Q88" i="4"/>
  <c r="I59" i="4" s="1"/>
  <c r="Q118" i="4"/>
  <c r="I67" i="4" s="1"/>
  <c r="V89" i="4"/>
  <c r="R89" i="4"/>
  <c r="J60" i="4" s="1"/>
  <c r="F34" i="4"/>
  <c r="BD54" i="1" s="1"/>
  <c r="K108" i="4"/>
  <c r="BE108" i="4" s="1"/>
  <c r="X107" i="4"/>
  <c r="X105" i="4" s="1"/>
  <c r="V118" i="4"/>
  <c r="BK122" i="4"/>
  <c r="BK118" i="4" s="1"/>
  <c r="K118" i="4" s="1"/>
  <c r="K67" i="4" s="1"/>
  <c r="BE51" i="1"/>
  <c r="BA51" i="1" s="1"/>
  <c r="F54" i="4"/>
  <c r="X89" i="4"/>
  <c r="K99" i="4"/>
  <c r="BE99" i="4" s="1"/>
  <c r="T101" i="4"/>
  <c r="X111" i="4"/>
  <c r="K120" i="4"/>
  <c r="BE120" i="4" s="1"/>
  <c r="K128" i="4"/>
  <c r="BE128" i="4" s="1"/>
  <c r="BC51" i="1"/>
  <c r="AY51" i="1" s="1"/>
  <c r="AK27" i="1" s="1"/>
  <c r="J51" i="4"/>
  <c r="BK94" i="4"/>
  <c r="T105" i="4"/>
  <c r="T111" i="4"/>
  <c r="R111" i="4"/>
  <c r="J66" i="4" s="1"/>
  <c r="X118" i="4"/>
  <c r="K125" i="4"/>
  <c r="BE125" i="4" s="1"/>
  <c r="R86" i="2"/>
  <c r="J58" i="2" s="1"/>
  <c r="K28" i="2" s="1"/>
  <c r="AT52" i="1" s="1"/>
  <c r="J59" i="2"/>
  <c r="J59" i="3"/>
  <c r="BK121" i="2"/>
  <c r="K121" i="2" s="1"/>
  <c r="K64" i="2" s="1"/>
  <c r="I60" i="2"/>
  <c r="Q87" i="2"/>
  <c r="E47" i="2"/>
  <c r="BK89" i="2"/>
  <c r="BK88" i="2" s="1"/>
  <c r="K33" i="2"/>
  <c r="AY52" i="1" s="1"/>
  <c r="K117" i="2"/>
  <c r="BE117" i="2" s="1"/>
  <c r="F32" i="2" s="1"/>
  <c r="BB52" i="1" s="1"/>
  <c r="K128" i="2"/>
  <c r="BE128" i="2" s="1"/>
  <c r="I60" i="3"/>
  <c r="K97" i="3"/>
  <c r="K60" i="3" s="1"/>
  <c r="F34" i="3"/>
  <c r="BD53" i="1" s="1"/>
  <c r="F36" i="3"/>
  <c r="BF53" i="1" s="1"/>
  <c r="BF51" i="1" s="1"/>
  <c r="W30" i="1" s="1"/>
  <c r="K104" i="3"/>
  <c r="BE104" i="3" s="1"/>
  <c r="F32" i="3" s="1"/>
  <c r="BB53" i="1" s="1"/>
  <c r="K108" i="3"/>
  <c r="BE108" i="3" s="1"/>
  <c r="BK134" i="3"/>
  <c r="K134" i="3" s="1"/>
  <c r="K63" i="3" s="1"/>
  <c r="K206" i="3"/>
  <c r="BE206" i="3" s="1"/>
  <c r="BK206" i="3"/>
  <c r="K215" i="3"/>
  <c r="BE215" i="3" s="1"/>
  <c r="BK215" i="3"/>
  <c r="K219" i="3"/>
  <c r="BE219" i="3" s="1"/>
  <c r="BK219" i="3"/>
  <c r="BK216" i="3" s="1"/>
  <c r="K216" i="3" s="1"/>
  <c r="K65" i="3" s="1"/>
  <c r="X229" i="3"/>
  <c r="X228" i="3" s="1"/>
  <c r="X95" i="3" s="1"/>
  <c r="K249" i="3"/>
  <c r="BE249" i="3" s="1"/>
  <c r="X88" i="4"/>
  <c r="X87" i="4" s="1"/>
  <c r="K92" i="4"/>
  <c r="BE92" i="4" s="1"/>
  <c r="BK92" i="4"/>
  <c r="BK107" i="4"/>
  <c r="K107" i="4" s="1"/>
  <c r="K65" i="4" s="1"/>
  <c r="K113" i="3"/>
  <c r="BE113" i="3" s="1"/>
  <c r="K118" i="3"/>
  <c r="BE118" i="3" s="1"/>
  <c r="K124" i="3"/>
  <c r="BE124" i="3" s="1"/>
  <c r="K137" i="3"/>
  <c r="BE137" i="3" s="1"/>
  <c r="K142" i="3"/>
  <c r="BE142" i="3" s="1"/>
  <c r="K154" i="3"/>
  <c r="BE154" i="3" s="1"/>
  <c r="K166" i="3"/>
  <c r="BE166" i="3" s="1"/>
  <c r="K173" i="3"/>
  <c r="BE173" i="3" s="1"/>
  <c r="K179" i="3"/>
  <c r="BE179" i="3" s="1"/>
  <c r="K183" i="3"/>
  <c r="BE183" i="3" s="1"/>
  <c r="K189" i="3"/>
  <c r="BE189" i="3" s="1"/>
  <c r="K193" i="3"/>
  <c r="BE193" i="3" s="1"/>
  <c r="K197" i="3"/>
  <c r="BE197" i="3" s="1"/>
  <c r="Q229" i="3"/>
  <c r="Q87" i="4"/>
  <c r="I58" i="4" s="1"/>
  <c r="K27" i="4" s="1"/>
  <c r="AS54" i="1" s="1"/>
  <c r="BK105" i="4"/>
  <c r="K105" i="4" s="1"/>
  <c r="K64" i="4" s="1"/>
  <c r="R105" i="4"/>
  <c r="J65" i="4"/>
  <c r="K123" i="4"/>
  <c r="BE123" i="4" s="1"/>
  <c r="BK123" i="4"/>
  <c r="BK198" i="3"/>
  <c r="BK139" i="3" s="1"/>
  <c r="K139" i="3" s="1"/>
  <c r="K64" i="3" s="1"/>
  <c r="K201" i="3"/>
  <c r="BE201" i="3" s="1"/>
  <c r="BK201" i="3"/>
  <c r="K211" i="3"/>
  <c r="BE211" i="3" s="1"/>
  <c r="BK211" i="3"/>
  <c r="Q216" i="3"/>
  <c r="I65" i="3" s="1"/>
  <c r="R228" i="3"/>
  <c r="J70" i="3" s="1"/>
  <c r="I60" i="4"/>
  <c r="T88" i="4"/>
  <c r="T87" i="4" s="1"/>
  <c r="AW54" i="1" s="1"/>
  <c r="AW51" i="1" s="1"/>
  <c r="K33" i="4"/>
  <c r="AY54" i="1" s="1"/>
  <c r="V107" i="4"/>
  <c r="V105" i="4" s="1"/>
  <c r="K115" i="4"/>
  <c r="BE115" i="4" s="1"/>
  <c r="BK115" i="4"/>
  <c r="BK111" i="4" s="1"/>
  <c r="K111" i="4" s="1"/>
  <c r="K66" i="4" s="1"/>
  <c r="K127" i="4"/>
  <c r="BE127" i="4" s="1"/>
  <c r="BK127" i="4"/>
  <c r="K236" i="3"/>
  <c r="BE236" i="3" s="1"/>
  <c r="BK236" i="3"/>
  <c r="BK229" i="3" s="1"/>
  <c r="BK89" i="4"/>
  <c r="V88" i="4"/>
  <c r="V87" i="4" s="1"/>
  <c r="K230" i="3"/>
  <c r="BE230" i="3" s="1"/>
  <c r="E47" i="4"/>
  <c r="K126" i="4"/>
  <c r="BE126" i="4" s="1"/>
  <c r="K130" i="4"/>
  <c r="BE130" i="4" s="1"/>
  <c r="K101" i="2" l="1"/>
  <c r="K62" i="2" s="1"/>
  <c r="W29" i="1"/>
  <c r="W27" i="1"/>
  <c r="K32" i="4"/>
  <c r="AX54" i="1" s="1"/>
  <c r="AV54" i="1" s="1"/>
  <c r="BD51" i="1"/>
  <c r="W28" i="1" s="1"/>
  <c r="BK228" i="3"/>
  <c r="K228" i="3" s="1"/>
  <c r="K70" i="3" s="1"/>
  <c r="K229" i="3"/>
  <c r="K71" i="3" s="1"/>
  <c r="BK88" i="4"/>
  <c r="K89" i="4"/>
  <c r="K60" i="4" s="1"/>
  <c r="Q86" i="2"/>
  <c r="I58" i="2" s="1"/>
  <c r="K27" i="2" s="1"/>
  <c r="AS52" i="1" s="1"/>
  <c r="I59" i="2"/>
  <c r="Q96" i="3"/>
  <c r="K32" i="3"/>
  <c r="AX53" i="1" s="1"/>
  <c r="AV53" i="1" s="1"/>
  <c r="J64" i="4"/>
  <c r="R88" i="4"/>
  <c r="Q228" i="3"/>
  <c r="I70" i="3" s="1"/>
  <c r="I71" i="3"/>
  <c r="K88" i="2"/>
  <c r="K60" i="2" s="1"/>
  <c r="BK87" i="2"/>
  <c r="K32" i="2"/>
  <c r="AX52" i="1" s="1"/>
  <c r="AV52" i="1" s="1"/>
  <c r="F32" i="4"/>
  <c r="BB54" i="1" s="1"/>
  <c r="BB51" i="1" s="1"/>
  <c r="BK96" i="3"/>
  <c r="R95" i="3"/>
  <c r="J58" i="3" s="1"/>
  <c r="K28" i="3" s="1"/>
  <c r="AT53" i="1" s="1"/>
  <c r="AZ51" i="1" l="1"/>
  <c r="W26" i="1"/>
  <c r="AX51" i="1"/>
  <c r="K87" i="2"/>
  <c r="K59" i="2" s="1"/>
  <c r="BK86" i="2"/>
  <c r="K86" i="2" s="1"/>
  <c r="J59" i="4"/>
  <c r="R87" i="4"/>
  <c r="J58" i="4" s="1"/>
  <c r="K28" i="4" s="1"/>
  <c r="AT54" i="1" s="1"/>
  <c r="AT51" i="1" s="1"/>
  <c r="Q95" i="3"/>
  <c r="I58" i="3" s="1"/>
  <c r="K27" i="3" s="1"/>
  <c r="AS53" i="1" s="1"/>
  <c r="AS51" i="1" s="1"/>
  <c r="I59" i="3"/>
  <c r="K88" i="4"/>
  <c r="K59" i="4" s="1"/>
  <c r="BK87" i="4"/>
  <c r="K87" i="4" s="1"/>
  <c r="K96" i="3"/>
  <c r="K59" i="3" s="1"/>
  <c r="BK95" i="3"/>
  <c r="K95" i="3" s="1"/>
  <c r="K29" i="4" l="1"/>
  <c r="K58" i="4"/>
  <c r="AV51" i="1"/>
  <c r="AK26" i="1"/>
  <c r="K58" i="3"/>
  <c r="K29" i="3"/>
  <c r="K58" i="2"/>
  <c r="K29" i="2"/>
  <c r="K38" i="2" l="1"/>
  <c r="AG52" i="1"/>
  <c r="AG53" i="1"/>
  <c r="AN53" i="1" s="1"/>
  <c r="K38" i="3"/>
  <c r="AG54" i="1"/>
  <c r="AN54" i="1" s="1"/>
  <c r="K38" i="4"/>
  <c r="AG51" i="1" l="1"/>
  <c r="AN52" i="1"/>
  <c r="AN51" i="1" l="1"/>
  <c r="AK23" i="1"/>
  <c r="AK32" i="1" s="1"/>
</calcChain>
</file>

<file path=xl/sharedStrings.xml><?xml version="1.0" encoding="utf-8"?>
<sst xmlns="http://schemas.openxmlformats.org/spreadsheetml/2006/main" count="3679" uniqueCount="938">
  <si>
    <t>Export VZ</t>
  </si>
  <si>
    <t>List obsahuje:</t>
  </si>
  <si>
    <t>1) Rekapitulace stavby</t>
  </si>
  <si>
    <t>2) Rekapitulace objektů stavby a soupisů prací</t>
  </si>
  <si>
    <t>3.0</t>
  </si>
  <si>
    <t/>
  </si>
  <si>
    <t>False</t>
  </si>
  <si>
    <t>True</t>
  </si>
  <si>
    <t>{8e360c69-3b38-49b3-bfed-1623d59625aa}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</si>
  <si>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</si>
  <si>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</si>
  <si>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</si>
  <si>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</si>
  <si>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</si>
  <si>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</si>
  <si>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</si>
  <si>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</si>
  <si>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</si>
  <si>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40017017</t>
  </si>
  <si>
    <t>Měnit lze pouze buňky se žlutým podbarvením!_x000D_
_x000D_
1) v Rekapitulaci stavby vyplňte údaje o Uchazeči (přenesou se do ostatních sestav i v jiných listech)_x000D_
_x000D_
2) na vybraných listech vyplňte v sestavě Soupis prací ceny u položek_x000D_
_x000D_
Podrobnosti k vyplnění naleznete na poslední záložce s Pokyny pro vyplnění</t>
  </si>
  <si>
    <t>Stavba:</t>
  </si>
  <si>
    <t>Kolín, ul. Zlatá - rekonstrukce kanalizace, komunikace a veřejného osvětlení</t>
  </si>
  <si>
    <t>KSO:</t>
  </si>
  <si>
    <t>CC-CZ:</t>
  </si>
  <si>
    <t>Místo:</t>
  </si>
  <si>
    <t xml:space="preserve"> </t>
  </si>
  <si>
    <t>Datum:</t>
  </si>
  <si>
    <t>30. 8. 2017</t>
  </si>
  <si>
    <t>Zadavatel:</t>
  </si>
  <si>
    <t>IČ:</t>
  </si>
  <si>
    <t>00235440</t>
  </si>
  <si>
    <t>Město Kolín</t>
  </si>
  <si>
    <t>DIČ:</t>
  </si>
  <si>
    <t>CZ00235440</t>
  </si>
  <si>
    <t>Uchazeč:</t>
  </si>
  <si>
    <t>Vyplň údaj</t>
  </si>
  <si>
    <t>Projektant:</t>
  </si>
  <si>
    <t>49101340</t>
  </si>
  <si>
    <t>Ing. Lubomír Macek, CSc., MBA.</t>
  </si>
  <si>
    <t>CZ49101340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</si>
  <si>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</si>
  <si>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</si>
  <si>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</si>
  <si>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</si>
  <si>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</si>
  <si>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</si>
  <si>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</si>
  <si>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</si>
  <si>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</si>
  <si>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</si>
  <si>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</si>
  <si>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</si>
  <si>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</si>
  <si>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</si>
  <si>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</si>
  <si>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</si>
  <si>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</si>
  <si>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</si>
  <si>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</si>
  <si>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</si>
  <si>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</si>
  <si>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Materiál [CZK]</t>
  </si>
  <si>
    <t>z toho Montáž [CZK]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</si>
  <si>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</si>
  <si>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</si>
  <si>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</si>
  <si>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</si>
  <si>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</si>
  <si>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</si>
  <si>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</si>
  <si>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</si>
  <si>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</si>
  <si>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</si>
  <si>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</si>
  <si>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</si>
  <si>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</si>
  <si>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</si>
  <si>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</si>
  <si>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</si>
  <si>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</si>
  <si>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</si>
  <si>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</si>
  <si>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SL40017017</t>
  </si>
  <si>
    <t>SO2- Komunikace</t>
  </si>
  <si>
    <t>STA</t>
  </si>
  <si>
    <t>1</t>
  </si>
  <si>
    <t>{69e69f3c-e949-489a-9f6d-06d070a253ab}</t>
  </si>
  <si>
    <t>2</t>
  </si>
  <si>
    <t>SL40017017_1</t>
  </si>
  <si>
    <t>SO1 kanalizace</t>
  </si>
  <si>
    <t>{b8265e63-0f10-41ac-adeb-765d104db064}</t>
  </si>
  <si>
    <t>SO3</t>
  </si>
  <si>
    <t>SO3- Veřejné osvětlení</t>
  </si>
  <si>
    <t>{f5460b9a-8682-4c96-975f-280e432f952d}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</si>
  <si>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</si>
  <si>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</si>
  <si>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</si>
  <si>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</si>
  <si>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</si>
  <si>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</si>
  <si>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</si>
  <si>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SL40017017 - SO2- Komunikace</t>
  </si>
  <si>
    <t>Materiál</t>
  </si>
  <si>
    <t>Montáž</t>
  </si>
  <si>
    <t>REKAPITULACE ČLENĚNÍ SOUPISU PRACÍ</t>
  </si>
  <si>
    <t>Kód dílu - Popis</t>
  </si>
  <si>
    <t>Materiál [CZK]</t>
  </si>
  <si>
    <t>Montáž [CZK]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</si>
  <si>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</si>
  <si>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</si>
  <si>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</si>
  <si>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</si>
  <si>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</si>
  <si>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2 - Zakládání</t>
  </si>
  <si>
    <t xml:space="preserve">    5 - Komunikace pozemní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</si>
  <si>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</si>
  <si>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</si>
  <si>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</si>
  <si>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</si>
  <si>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>SOUPIS PRACÍ</t>
  </si>
  <si>
    <t>PČ</t>
  </si>
  <si>
    <t>Popis</t>
  </si>
  <si>
    <t>MJ</t>
  </si>
  <si>
    <t>Množství</t>
  </si>
  <si>
    <t>J. materiál [CZK]</t>
  </si>
  <si>
    <t>J. montáž [CZK]</t>
  </si>
  <si>
    <t>Cenová soustava</t>
  </si>
  <si>
    <t>Poznámka</t>
  </si>
  <si>
    <t>J.cena [CZK]</t>
  </si>
  <si>
    <t>Materiál celkem [CZK]</t>
  </si>
  <si>
    <t>Montáž celkem [CZK]</t>
  </si>
  <si>
    <t>J. Nh [h]</t>
  </si>
  <si>
    <t>Nh celkem [h]</t>
  </si>
  <si>
    <t>J. hmotnost_x000D_
[t]</t>
  </si>
  <si>
    <t>Hmotnost_x000D_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</si>
  <si>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</si>
  <si>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</si>
  <si>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</si>
  <si>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</si>
  <si>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</si>
  <si>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</si>
  <si>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</si>
  <si>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113106211</t>
  </si>
  <si>
    <t>Rozebrání dlažeb a dílců komunikací pro pěší, vozovek a ploch s přemístěním hmot na skládku na vzdálenost do 3 m nebo s naložením na dopravní prostředek vozovek a ploch, s jakoukoliv výplní spár v ploše jednotlivě přes 50 m2 do 200 m2 z velkých kostek s ložem z kameniva</t>
  </si>
  <si>
    <t>m2</t>
  </si>
  <si>
    <t>CS ÚRS 2017 01</t>
  </si>
  <si>
    <t>4</t>
  </si>
  <si>
    <t>2145806578</t>
  </si>
  <si>
    <t>P</t>
  </si>
  <si>
    <t>Poznámka k položce:
Rozebrání velké dlažby komunikace  (plocha 146,39 m2) včetně odstranění lože.</t>
  </si>
  <si>
    <t>113107212</t>
  </si>
  <si>
    <t>Odstranění podkladů nebo krytů s přemístěním hmot na skládku na vzdálenost do 20 m nebo s naložením na dopravní prostředek v ploše jednotlivě přes 200 m2 z kameniva těženého, o tl. vrstvy přes 100 do 200 mm</t>
  </si>
  <si>
    <t>-861784167</t>
  </si>
  <si>
    <t>Poznámka k položce:
Odstranění podkladní vrstvy z ploch komunikace, vjezdů, chodníků a pod obrubníky 146,39m2. Včetně naložení na dopravní prostředek.</t>
  </si>
  <si>
    <t>3</t>
  </si>
  <si>
    <t>113201112</t>
  </si>
  <si>
    <t>Vytrhání obrub s vybouráním lože, s přemístěním hmot na skládku na vzdálenost do 3 m nebo s naložením na dopravní prostředek silničních ležatých</t>
  </si>
  <si>
    <t>m</t>
  </si>
  <si>
    <t>-1176675275</t>
  </si>
  <si>
    <t>Poznámka k položce:
Vytrhání obrubníků ve střední části ulice Zlatá o délce 4,5 m.</t>
  </si>
  <si>
    <t>181951102</t>
  </si>
  <si>
    <t>Úprava pláně vyrovnáním výškových rozdílů v hornině tř. 1 až 4 se zhutněním</t>
  </si>
  <si>
    <t>-128349397</t>
  </si>
  <si>
    <t>Poznámka k položce:
Úprava podkladní vrstvy pod kominukací a vjezdy, chodníky a pod obrubníky. (146,39)</t>
  </si>
  <si>
    <t>Zakládání</t>
  </si>
  <si>
    <t>5</t>
  </si>
  <si>
    <t>212752212</t>
  </si>
  <si>
    <t>Trativody z drenážních trubek se zřízením štěrkopískového lože pod trubky a s jejich obsypem v průměrném celkovém množství do 0,15 m3/m v otevřeném výkopu z trubek plastových flexibilních D přes 65 do 100 mm</t>
  </si>
  <si>
    <t>1380277247</t>
  </si>
  <si>
    <t>Poznámka k položce:
Drenážní potrubí pro odvodnění podloží komunikace, viz. D.1.2.11</t>
  </si>
  <si>
    <t>20</t>
  </si>
  <si>
    <t>M</t>
  </si>
  <si>
    <t>286112200</t>
  </si>
  <si>
    <t>trubka drenážní flexibilní D 50 mm</t>
  </si>
  <si>
    <t>8</t>
  </si>
  <si>
    <t>1374788972</t>
  </si>
  <si>
    <t>Komunikace pozemní</t>
  </si>
  <si>
    <t>6</t>
  </si>
  <si>
    <t>564761111</t>
  </si>
  <si>
    <t>Podklad nebo kryt z kameniva hrubého drceného vel. 32-63 mm s rozprostřením a zhutněním, po zhutnění tl. 200 mm</t>
  </si>
  <si>
    <t>96366263</t>
  </si>
  <si>
    <t>Poznámka k položce:
Podkladní vrstva pod komunikaci, tl. 200 mm</t>
  </si>
  <si>
    <t>7</t>
  </si>
  <si>
    <t>591111111</t>
  </si>
  <si>
    <t>Kladení dlažby z kostek s provedením lože do tl. 50 mm, s vyplněním spár, s dvojím beraněním a se smetením přebytečného materiálu na krajnici velkých z kamene, do lože z kameniva těženého</t>
  </si>
  <si>
    <t>-686829129</t>
  </si>
  <si>
    <t>9</t>
  </si>
  <si>
    <t>Ostatní konstrukce a práce, bourání</t>
  </si>
  <si>
    <t>589337320</t>
  </si>
  <si>
    <t>směs pro beton třída C35/45 XF4 frakce do 16 mm</t>
  </si>
  <si>
    <t>m3</t>
  </si>
  <si>
    <t>1331186530</t>
  </si>
  <si>
    <t>Poznámka k položce:
Beton pro uložení odvodňovacího žlábku (5,9 m3) + poklopů šachet (0,05 m3)</t>
  </si>
  <si>
    <t>23</t>
  </si>
  <si>
    <t>R1</t>
  </si>
  <si>
    <t>Řezání žulových kostek</t>
  </si>
  <si>
    <t>-1201034787</t>
  </si>
  <si>
    <t>Poznámka k položce:
Řezání žulových kostek k osazení poklopů</t>
  </si>
  <si>
    <t>22</t>
  </si>
  <si>
    <t>772526150</t>
  </si>
  <si>
    <t>Kladení dlažby z kamene do malty z nepravidelných desek s řezanými stranami , tl. přes 30 do 50 mm</t>
  </si>
  <si>
    <t>16</t>
  </si>
  <si>
    <t>-1582863883</t>
  </si>
  <si>
    <t>Poznámka k položce:
Osazení poklopů řezanými kostkami tl. 50 mm.</t>
  </si>
  <si>
    <t>936104211</t>
  </si>
  <si>
    <t>Montáž odpadkového koše do betonové patky</t>
  </si>
  <si>
    <t>kus</t>
  </si>
  <si>
    <t>-930936969</t>
  </si>
  <si>
    <t>Poznámka k položce:
Včetně materiálu a zemních prací</t>
  </si>
  <si>
    <t>10</t>
  </si>
  <si>
    <t>R2</t>
  </si>
  <si>
    <t>Odpadkový koš BAS - 70 l se stříškou</t>
  </si>
  <si>
    <t>-1335111851</t>
  </si>
  <si>
    <t>966001311</t>
  </si>
  <si>
    <t>Odstranění odpadkového koše s betonovou patkou</t>
  </si>
  <si>
    <t>-106571489</t>
  </si>
  <si>
    <t>11</t>
  </si>
  <si>
    <t>979071111</t>
  </si>
  <si>
    <t>Očištění vybouraných dlažebních kostek od spojovacího materiálu, s uložením očištěných kostek na skládku, s odklizením odpadových hmot na hromady a s odklizením vybouraných kostek na vzdálenost do 3 m velkých, s původním vyplněním spár kamenivem těženým</t>
  </si>
  <si>
    <t>565194135</t>
  </si>
  <si>
    <t xml:space="preserve">Poznámka k položce:
Očištění dlažebních kostek z prostoru komunikace pro jejich opětovné použití			
</t>
  </si>
  <si>
    <t>997</t>
  </si>
  <si>
    <t>Přesun sutě</t>
  </si>
  <si>
    <t>12</t>
  </si>
  <si>
    <t>997211521</t>
  </si>
  <si>
    <t>Vodorovná doprava suti nebo vybouraných hmot vybouraných hmot se složením a hrubým urovnáním nebo s přeložením na jiný dopravní prostředek kromě lodi, na vzdálenost do 1 km</t>
  </si>
  <si>
    <t>t</t>
  </si>
  <si>
    <t>2047220266</t>
  </si>
  <si>
    <t>Poznámka k položce:
Přesun vybouraných hmot na deponii a zpět. (2x)</t>
  </si>
  <si>
    <t>13</t>
  </si>
  <si>
    <t>997211529</t>
  </si>
  <si>
    <t>Vodorovná doprava suti nebo vybouraných hmot vybouraných hmot se složením a hrubým urovnáním nebo s přeložením na jiný dopravní prostředek kromě lodi, na vzdálenost Příplatek k ceně za každý další i započatý 1 km přes 1 km</t>
  </si>
  <si>
    <t>293984000</t>
  </si>
  <si>
    <t>Poznámka k položce:
Deponie 2,8 km daleko</t>
  </si>
  <si>
    <t>14</t>
  </si>
  <si>
    <t>997211612</t>
  </si>
  <si>
    <t>Nakládání suti nebo vybouraných hmot na dopravní prostředky pro vodorovnou dopravu vybouraných hmot</t>
  </si>
  <si>
    <t>-472773791</t>
  </si>
  <si>
    <t>Poznámka k položce:
Naložení uloženého materiálu na deponii</t>
  </si>
  <si>
    <t>997221551</t>
  </si>
  <si>
    <t>Vodorovná doprava suti bez naložení, ale se složením a s hrubým urovnáním ze sypkých materiálů, na vzdálenost do 1 km</t>
  </si>
  <si>
    <t>-130945379</t>
  </si>
  <si>
    <t>Poznámka k položce:
Odvoz staré podkladní vrstvy a lože pod komunikací.</t>
  </si>
  <si>
    <t>997013509</t>
  </si>
  <si>
    <t>Odvoz suti a vybouraných hmot na skládku nebo meziskládku se složením, na vzdálenost Příplatek k ceně za každý další i započatý 1 km přes 1 km</t>
  </si>
  <si>
    <t>-784184994</t>
  </si>
  <si>
    <t>Poznámka k položce:
skládka Radim vzdálená 15 km.</t>
  </si>
  <si>
    <t>18</t>
  </si>
  <si>
    <t>997221855</t>
  </si>
  <si>
    <t>Poplatek za uložení stavebního odpadu na skládce (skládkovné) z kameniva</t>
  </si>
  <si>
    <t>-1805669175</t>
  </si>
  <si>
    <t>998</t>
  </si>
  <si>
    <t>Přesun hmot</t>
  </si>
  <si>
    <t>19</t>
  </si>
  <si>
    <t>998223011</t>
  </si>
  <si>
    <t>Přesun hmot pro pozemní komunikace s krytem dlážděným dopravní vzdálenost do 200 m jakékoliv délky objektu</t>
  </si>
  <si>
    <t>233530948</t>
  </si>
  <si>
    <t>PSV</t>
  </si>
  <si>
    <t>Práce a dodávky PSV</t>
  </si>
  <si>
    <t>24</t>
  </si>
  <si>
    <t>012303000</t>
  </si>
  <si>
    <t>Průzkumné, geodetické a projektové práce geodetické práce po výstavbě</t>
  </si>
  <si>
    <t>soubor</t>
  </si>
  <si>
    <t>1024</t>
  </si>
  <si>
    <t>-121256932</t>
  </si>
  <si>
    <t>Poznámka k položce:
Skutečné zaměření stavby (zaměření osy komunikace,
lomových bodů)- Zaměření 22 bodů</t>
  </si>
  <si>
    <t>25</t>
  </si>
  <si>
    <t>R3</t>
  </si>
  <si>
    <t>Stanoven í vlastností zeminy (pláně) u komunikace</t>
  </si>
  <si>
    <t>950864511</t>
  </si>
  <si>
    <t>SL40017017_1 - SO1 kanalizace</t>
  </si>
  <si>
    <t xml:space="preserve">    3 - Svislé a kompletní konstrukce</t>
  </si>
  <si>
    <t xml:space="preserve">    4 - Vodorovné konstrukce</t>
  </si>
  <si>
    <t xml:space="preserve">    8 - Trubní vedení</t>
  </si>
  <si>
    <t xml:space="preserve">    721 - Zdravotechnika - vnitřní kanalizace</t>
  </si>
  <si>
    <t>OST - Ostatní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</si>
  <si>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</si>
  <si>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</si>
  <si>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</si>
  <si>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</si>
  <si>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VRN6 - Územní vlivy</t>
  </si>
  <si>
    <t xml:space="preserve">    VRN7 - Provozní vlivy</t>
  </si>
  <si>
    <t>119001401</t>
  </si>
  <si>
    <t>Dočasné zajištění podzemního potrubí nebo vedení ve výkopišti ve stavu i poloze , ve kterých byla na začátku zemních prací a to s podepřením, vzepřením nebo vyvěšením, příp. s ochranným bedněním, se zřízením a odstraněním za jišťovací konstrukce, s opotřebením hmot potrubí ocelového nebo litinového, jmenovité světlosti DN do 200</t>
  </si>
  <si>
    <t>1395236402</t>
  </si>
  <si>
    <t xml:space="preserve">Poznámka k položce:
Křížení s plynovodním potrubím a vodovodním potrubím </t>
  </si>
  <si>
    <t>119001422</t>
  </si>
  <si>
    <t>Dočasné zajištění podzemního potrubí nebo vedení ve výkopišti ve stavu i poloze , ve kterých byla na začátku zemních prací a to s podepřením, vzepřením nebo vyvěšením, příp. s ochranným bedněním, se zřízením a odstraněním za jišťovací konstrukce, s opotřebením hmot kabelů a kabelových tratí z volně ložených kabelů a to přes 3 do 6 kabelů</t>
  </si>
  <si>
    <t>1060494092</t>
  </si>
  <si>
    <t>Poznámka k položce:
Kabel nízkého napětí, O2, Televizní kabel, veřejné osvětlení</t>
  </si>
  <si>
    <t>125703312</t>
  </si>
  <si>
    <t>Čištění melioračních kanálů s úpravou svahu do výšky naplavené vrstvy tloušťky naplavené vrstvy přes 250 do 500 mm, se dnem zpevněným lomovým kamenem</t>
  </si>
  <si>
    <t>-1836791790</t>
  </si>
  <si>
    <t xml:space="preserve">Poznámka k položce:
Vyčištění stávajího kamenného kanálu, ještě před položením podsypu pod potrubí </t>
  </si>
  <si>
    <t>130001101</t>
  </si>
  <si>
    <t>Příplatek k cenám hloubených vykopávek za ztížení vykopávky v blízkosti podzemního vedení nebo výbušnin pro jakoukoliv třídu horniny</t>
  </si>
  <si>
    <t>-1293173474</t>
  </si>
  <si>
    <t>Poznámka k položce:
Vypočteno jak 1/4  celkového výkopu</t>
  </si>
  <si>
    <t>132201202</t>
  </si>
  <si>
    <t>Hloubení zapažených i nezapažených rýh šířky přes 600 do 2 000 mm s urovnáním dna do předepsaného profilu a spádu v hornině tř. 3 přes 100 do 1 000 m3</t>
  </si>
  <si>
    <t>-460147050</t>
  </si>
  <si>
    <t>Poznámka k položce:
Čistý výkop v úsecích mímo kanál</t>
  </si>
  <si>
    <t>132201209</t>
  </si>
  <si>
    <t>Hloubení zapažených i nezapažených rýh šířky přes 600 do 2 000 mm s urovnáním dna do předepsaného profilu a spádu v hornině tř. 3 Příplatek k cenám za lepivost horniny tř. 3</t>
  </si>
  <si>
    <t>134398414</t>
  </si>
  <si>
    <t>Poznámka k položce:
Uvažováné 40% z celkového výkopu rýhy</t>
  </si>
  <si>
    <t>151101101</t>
  </si>
  <si>
    <t xml:space="preserve">Zřízení pažení a rozepření stěn rýh pro podzemní vedení pro všechny šířky rýhy příložné pro jakoukoliv mezerovitost, hloubky do 2 m </t>
  </si>
  <si>
    <t>-1020268338</t>
  </si>
  <si>
    <t>151101111</t>
  </si>
  <si>
    <t>Odstranění pažení a rozepření stěn rýh pro podzemní vedení s uložením materiálu na vzdálenost do 3 m od kraje výkopu příložné, hloubky do 2 m</t>
  </si>
  <si>
    <t>-1221469537</t>
  </si>
  <si>
    <t>161101101</t>
  </si>
  <si>
    <t>Svislé přemístění výkopku bez naložení do dopravní nádoby avšak s vyprázdněním dopravní nádoby na hromadu nebo do dopravního prostředku z horniny tř. 1 až 4, při hloubce výkopu přes 1 do 2,5 m</t>
  </si>
  <si>
    <t>-217618660</t>
  </si>
  <si>
    <t>162701105</t>
  </si>
  <si>
    <t>Vodorovné přemístění výkopku nebo sypaniny po suchu na obvyklém dopravním prostředku, bez naložení výkopku, avšak se složením bez rozhrnutí z horniny tř. 1 až 4 na vzdálenost přes 9 000 do 10 000 m</t>
  </si>
  <si>
    <t>-244328282</t>
  </si>
  <si>
    <t>Poznámka k položce:
Nejbližší skládka je skladka v Radimi - 15,7 km</t>
  </si>
  <si>
    <t>162701109</t>
  </si>
  <si>
    <t>Vodorovné přemístění výkopku nebo sypaniny po suchu na obvyklém dopravním prostředku, bez naložení výkopku, avšak se složením bez rozhrnutí z horniny tř. 1 až 4 na vzdálenost Příplatek k ceně za každých dalších i započatých 1 000 m</t>
  </si>
  <si>
    <t>-550362301</t>
  </si>
  <si>
    <t>167101101</t>
  </si>
  <si>
    <t>Nakládání, skládání a překládání neulehlého výkopku nebo sypaniny nakládání, množství do 100 m3, z hornin tř. 1 až 4</t>
  </si>
  <si>
    <t>702616216</t>
  </si>
  <si>
    <t>171201201</t>
  </si>
  <si>
    <t>Uložení sypaniny na skládky</t>
  </si>
  <si>
    <t>-572753110</t>
  </si>
  <si>
    <t>171201211</t>
  </si>
  <si>
    <t>Uložení sypaniny poplatek za uložení sypaniny na skládce (skládkovné)</t>
  </si>
  <si>
    <t>1723199286</t>
  </si>
  <si>
    <t xml:space="preserve">Poznámka k položce:
Objemová hmotnost sypaniny výkopu je uvažována jako 1,8 m3/t
</t>
  </si>
  <si>
    <t>174101101</t>
  </si>
  <si>
    <t>Zásyp sypaninou z jakékoliv horniny s uložením výkopku ve vrstvách se zhutněním jam, šachet, rýh nebo kolem objektů v těchto vykopávkách</t>
  </si>
  <si>
    <t>-1345694497</t>
  </si>
  <si>
    <t>Poznámka k položce:
Zpětný zásyp vykopané zeminy</t>
  </si>
  <si>
    <t>175111101</t>
  </si>
  <si>
    <t>Obsypání potrubí ručně sypaninou z vhodných hornin tř. 1 až 4 nebo materiálem připraveným podél výkopu ve vzdálenosti do 3 m od jeho kraje, pro jakoukoliv hloubku výkopu a míru zhutnění bez prohození sypaniny</t>
  </si>
  <si>
    <t>-23891139</t>
  </si>
  <si>
    <t>17</t>
  </si>
  <si>
    <t>R0</t>
  </si>
  <si>
    <t>kamenivo přírodní těžené pro stavební účely  PTK  (drobné, hrubé, štěrkopísky) štěrkopísky ČSN 72  1511-2 frakce   0-20 mm</t>
  </si>
  <si>
    <t>718574050</t>
  </si>
  <si>
    <t>181114713</t>
  </si>
  <si>
    <t>Odstranění kamene z pozemku sebráním kamene, hmotnosti jednotlivě s okopáním a naložením kamene, hmotnosti jednotlivě přes 60 kg do 500 kg</t>
  </si>
  <si>
    <t>2139766100</t>
  </si>
  <si>
    <t xml:space="preserve">Poznámka k položce:
V případě, že budou nalezeny nad kamennou stokou: 
- PZD desky: odstranění a odvoz
- Ploché kameny: položení na stranu výkopu
</t>
  </si>
  <si>
    <t>VV</t>
  </si>
  <si>
    <t>0,20*0,80*47</t>
  </si>
  <si>
    <t>Součet</t>
  </si>
  <si>
    <t>-843077053</t>
  </si>
  <si>
    <t>Svislé a kompletní konstrukce</t>
  </si>
  <si>
    <t>358315115</t>
  </si>
  <si>
    <t>Bourání šachty, stoky kompletní nebo vybourání otvorů průřezové plochy přes 4 m2 ve stokách ze zdiva z prostého betonu</t>
  </si>
  <si>
    <t>588144446</t>
  </si>
  <si>
    <t>Poznámka k položce:
Komplet bourání stávajícího potrubí 
0,09 - přípojky, 0,8 - bourání části stoky</t>
  </si>
  <si>
    <t>88</t>
  </si>
  <si>
    <t>359901211</t>
  </si>
  <si>
    <t>Monitoring stok (kamerový systém) jakékoli výšky nová kanalizace</t>
  </si>
  <si>
    <t>CS ÚRS 2014 01</t>
  </si>
  <si>
    <t>1713509950</t>
  </si>
  <si>
    <t>Vodorovné konstrukce</t>
  </si>
  <si>
    <t>451573111</t>
  </si>
  <si>
    <t>Lože pod potrubí, stoky a drobné objekty v otevřeném výkopu z písku a štěrkopísku do 63 mm</t>
  </si>
  <si>
    <t>-396627139</t>
  </si>
  <si>
    <t>522302611</t>
  </si>
  <si>
    <t>452311131</t>
  </si>
  <si>
    <t>Podkladní a zajišťovací konstrukce z betonu prostého v otevřeném výkopu desky pod potrubí, stoky a drobné objekty z betonu tř. C 12/15</t>
  </si>
  <si>
    <t>-2108329006</t>
  </si>
  <si>
    <t xml:space="preserve">Poznámka k položce:
Podkladní beton pod šachty
</t>
  </si>
  <si>
    <t>Trubní vedení</t>
  </si>
  <si>
    <t>871260310</t>
  </si>
  <si>
    <t>Montáž kanalizačního potrubí z plastů z polypropylenu PP hladkého plnostěnného SN 10 DN 100</t>
  </si>
  <si>
    <t>197004897</t>
  </si>
  <si>
    <t xml:space="preserve">Poznámka k položce:
Napojení odvodňovacího žlábku do šachty 
(1. napojení do šachty č. 2, 2. napojení do šachty č. 1 ) </t>
  </si>
  <si>
    <t>286171000</t>
  </si>
  <si>
    <t>trubka kanalizační PP SN 10, dl. 1m, DN 100</t>
  </si>
  <si>
    <t>1019639905</t>
  </si>
  <si>
    <t>26</t>
  </si>
  <si>
    <t>771350</t>
  </si>
  <si>
    <t>Inženýrské sítě Systém KG 2000 kolena KG2000 koleno PPKGB-110/87°</t>
  </si>
  <si>
    <t>ks</t>
  </si>
  <si>
    <t>1044095353</t>
  </si>
  <si>
    <t>Poznámka k položce:
Systém pro gravitační venkovní kanalizace, potrubí hladké, materiál plast PP, spojování pomocí hrdla a těsnícího kroužku</t>
  </si>
  <si>
    <t>27</t>
  </si>
  <si>
    <t>871310310</t>
  </si>
  <si>
    <t>Montáž kanalizačního potrubí z plastů z polypropylenu PP hladkého plnostěnného SN 10 DN 150</t>
  </si>
  <si>
    <t>-1467687088</t>
  </si>
  <si>
    <t>Poznámka k položce:
Položka pouzita pro PP trubka korugovaná SN 10 DN 150</t>
  </si>
  <si>
    <t xml:space="preserve">1 </t>
  </si>
  <si>
    <t xml:space="preserve">1,54 </t>
  </si>
  <si>
    <t>1,54</t>
  </si>
  <si>
    <t>28</t>
  </si>
  <si>
    <t>UP642200W</t>
  </si>
  <si>
    <t>Inženýrské sítě Systém UR2 potrubí ULTRA-RIB UR2 PP potrubí 150x2000 mm SN10</t>
  </si>
  <si>
    <t>-776733332</t>
  </si>
  <si>
    <t xml:space="preserve">Poznámka k položce:
Systém pro gravitační venkovní kanalizace, potrubí žebrované, materiál plast PP, spojování pomocí hrdla a těsnícího kroužku
Rezerva 1 ks </t>
  </si>
  <si>
    <t>29</t>
  </si>
  <si>
    <t>871350410</t>
  </si>
  <si>
    <t>Montáž kanalizačního potrubí z plastů z polypropylenu PP korugovaného SN 10 DN 200</t>
  </si>
  <si>
    <t>355445790</t>
  </si>
  <si>
    <t xml:space="preserve">Poznámka k položce:
Napojení kanalizačních přípojek
</t>
  </si>
  <si>
    <t>1,52</t>
  </si>
  <si>
    <t>30</t>
  </si>
  <si>
    <t>286147200</t>
  </si>
  <si>
    <t>trubka kanalizační žebrovaná PP vnitřní průměr 200mm, dl. 2m</t>
  </si>
  <si>
    <t>429764819</t>
  </si>
  <si>
    <t xml:space="preserve">Poznámka k položce:
1 ks potrubí je rezerva 
</t>
  </si>
  <si>
    <t>31</t>
  </si>
  <si>
    <t>871370420</t>
  </si>
  <si>
    <t>Montáž kanalizačního potrubí z plastů z polypropylenu PP korugovaného SN 12 DN 300</t>
  </si>
  <si>
    <t>648805800</t>
  </si>
  <si>
    <t>Poznámka k položce:
Kanalizační stoka</t>
  </si>
  <si>
    <t>32</t>
  </si>
  <si>
    <t>286147300</t>
  </si>
  <si>
    <t>trubka kanalizační žebrovaná PP vnitřní průměr 300mm, dl. 5m</t>
  </si>
  <si>
    <t>1275829862</t>
  </si>
  <si>
    <t>33</t>
  </si>
  <si>
    <t>286147290</t>
  </si>
  <si>
    <t>trubka kanalizační žebrovaná PP vnitřní průměr 300mm, dl. 3m</t>
  </si>
  <si>
    <t>-1534467128</t>
  </si>
  <si>
    <t>34</t>
  </si>
  <si>
    <t>286147280</t>
  </si>
  <si>
    <t>trubka kanalizační žebrovaná PP vnitřní průměr 300mm, dl. 2m</t>
  </si>
  <si>
    <t>849487587</t>
  </si>
  <si>
    <t xml:space="preserve">Poznámka k položce:
1 ks rezerva délky 2 m </t>
  </si>
  <si>
    <t>35</t>
  </si>
  <si>
    <t>877315211</t>
  </si>
  <si>
    <t>Montáž tvarovek na kanalizačním potrubí z trub z plastu z tvrdého PVC [systém KG] nebo z polypropylenu [systém KG 2000] v otevřeném výkopu jednoosých DN 150</t>
  </si>
  <si>
    <t>-1594581956</t>
  </si>
  <si>
    <t>Poznámka k položce:
Položka použita pro tvarovky UR z PP Ultra Rib SN 10 DN 150</t>
  </si>
  <si>
    <t>36</t>
  </si>
  <si>
    <t>286147400</t>
  </si>
  <si>
    <t>objímka dvojitá 160mm pro potrubí kanalizační žebrované PP</t>
  </si>
  <si>
    <t>1549450322</t>
  </si>
  <si>
    <t>Poznámka k položce:
pro dešťové přípojky</t>
  </si>
  <si>
    <t>37</t>
  </si>
  <si>
    <t>877355211</t>
  </si>
  <si>
    <t>Montáž tvarovek na kanalizačním potrubí z trub z plastu z tvrdého PVC [systém KG] nebo z polypropylenu [systém KG 2000] v otevřeném výkopu jednoosých DN 200</t>
  </si>
  <si>
    <t>-1055017980</t>
  </si>
  <si>
    <t>Poznámka k položce:
Položka použita pro tvarovky UR z PP Ultra Rib SN 10 DN 200</t>
  </si>
  <si>
    <t>38</t>
  </si>
  <si>
    <t>286147450</t>
  </si>
  <si>
    <t>objímka přesuvná 200mm pro potrubí kanalizační žebrované PP</t>
  </si>
  <si>
    <t>-410145071</t>
  </si>
  <si>
    <t>Poznámka k položce:
pro kanalizační přípojky</t>
  </si>
  <si>
    <t>39</t>
  </si>
  <si>
    <t>877370420</t>
  </si>
  <si>
    <t>Montáž tvarovek na kanalizačním plastovém potrubí z polypropylenu PP korugovaného odboček DN 300</t>
  </si>
  <si>
    <t>-628647948</t>
  </si>
  <si>
    <t>40</t>
  </si>
  <si>
    <t>286147720</t>
  </si>
  <si>
    <t>odbočka 45st. 315/160mm pro potrubí kanalizační žebrované PP</t>
  </si>
  <si>
    <t>107022114</t>
  </si>
  <si>
    <t>41</t>
  </si>
  <si>
    <t>1776215139</t>
  </si>
  <si>
    <t>42</t>
  </si>
  <si>
    <t>286147730</t>
  </si>
  <si>
    <t>odbočka 45st. 315/200mm pro potrubí kanalizační žebrované PP</t>
  </si>
  <si>
    <t>-1366576157</t>
  </si>
  <si>
    <t>43</t>
  </si>
  <si>
    <t>877370440</t>
  </si>
  <si>
    <t>Montáž tvarovek na kanalizačním plastovém potrubí z polypropylenu PP korugovaného šachtových vložek DN 300</t>
  </si>
  <si>
    <t>1260413468</t>
  </si>
  <si>
    <t>44</t>
  </si>
  <si>
    <t>286147920</t>
  </si>
  <si>
    <t>kroužek těsnící D 315mm pro potrubí kanalizační žebrované PP</t>
  </si>
  <si>
    <t>-140918038</t>
  </si>
  <si>
    <t>45</t>
  </si>
  <si>
    <t>877375211</t>
  </si>
  <si>
    <t>Montáž tvarovek na kanalizačním potrubí z trub z plastu z tvrdého PVC [systém KG] nebo z polypropylenu [systém KG 2000] v otevřeném výkopu jednoosých DN 300</t>
  </si>
  <si>
    <t>-208730623</t>
  </si>
  <si>
    <t>Poznámka k položce:
Položka použita pro tvarovky UR z PP Ultra Rib SN 10 DN 300</t>
  </si>
  <si>
    <t>46</t>
  </si>
  <si>
    <t>286147470</t>
  </si>
  <si>
    <t>objímka přesuvná 315mm pro potrubí kanalizační žebrované PP</t>
  </si>
  <si>
    <t>353735644</t>
  </si>
  <si>
    <t xml:space="preserve">Poznámka k položce:
viz výkres D.1.2.5 Detail napojení kanalizační přípojky </t>
  </si>
  <si>
    <t>47</t>
  </si>
  <si>
    <t>894812201</t>
  </si>
  <si>
    <t>Revizní a čistící šachta z polypropylenu PP pro hladké trouby [např. systém KG] DN 425 šachtové dno (DN šachty / DN trubního vedení) DN 425/150 průtočné</t>
  </si>
  <si>
    <t>-142289195</t>
  </si>
  <si>
    <t>48</t>
  </si>
  <si>
    <t>894812231</t>
  </si>
  <si>
    <t>Revizní a čistící šachta z polypropylenu PP pro hladké trouby [např. systém KG] DN 425 roura šachtová korugovaná bez hrdla, světlé hloubky 1500 mm</t>
  </si>
  <si>
    <t>771272124</t>
  </si>
  <si>
    <t>49</t>
  </si>
  <si>
    <t>894812241</t>
  </si>
  <si>
    <t>Revizní a čistící šachta z polypropylenu PP pro hladké trouby [např. systém KG] DN 425 roura šachtová korugovaná teleskopická (včetně těsnění) 375 mm</t>
  </si>
  <si>
    <t>977546470</t>
  </si>
  <si>
    <t>50</t>
  </si>
  <si>
    <t>894812249</t>
  </si>
  <si>
    <t>Revizní a čistící šachta z polypropylenu PP pro hladké trouby [např. systém KG] DN 425 roura šachtová korugovaná Příplatek k cenám 2231 - 2242 za uříznutí šachtové roury</t>
  </si>
  <si>
    <t>2003575079</t>
  </si>
  <si>
    <t>51</t>
  </si>
  <si>
    <t>286618020</t>
  </si>
  <si>
    <t>těsnění šachtové roury 425 mm</t>
  </si>
  <si>
    <t>-1203150246</t>
  </si>
  <si>
    <t>52</t>
  </si>
  <si>
    <t>271</t>
  </si>
  <si>
    <t xml:space="preserve">Potrubí KG SN8 DN160 dl. 1 m </t>
  </si>
  <si>
    <t xml:space="preserve">kus </t>
  </si>
  <si>
    <t>-1262400690</t>
  </si>
  <si>
    <t>53</t>
  </si>
  <si>
    <t>894812325</t>
  </si>
  <si>
    <t>Revizní a čistící šachta z polypropylenu PP pro hladké trouby [např. systém KG] DN 600 šachtové dno (DN šachty / DN trubního vedení) DN 600/315 průtočné</t>
  </si>
  <si>
    <t>-862292472</t>
  </si>
  <si>
    <t>54</t>
  </si>
  <si>
    <t>894812331</t>
  </si>
  <si>
    <t>Revizní a čistící šachta z polypropylenu PP pro hladké trouby [např. systém KG] DN 600 roura šachtová korugovaná, světlé hloubky 1 000 mm</t>
  </si>
  <si>
    <t>-1875987985</t>
  </si>
  <si>
    <t>55</t>
  </si>
  <si>
    <t>894812339</t>
  </si>
  <si>
    <t>Revizní a čistící šachta z polypropylenu PP pro hladké trouby [např. systém KG] DN 600 Příplatek k cenám 2331 - 2334 za uříznutí šachtové roury</t>
  </si>
  <si>
    <t>1852806421</t>
  </si>
  <si>
    <t>56</t>
  </si>
  <si>
    <t>286619410</t>
  </si>
  <si>
    <t>adaptér šachtový teleskopický 600 D400 vč.těsnění</t>
  </si>
  <si>
    <t>-1813022798</t>
  </si>
  <si>
    <t>57</t>
  </si>
  <si>
    <t>286619430</t>
  </si>
  <si>
    <t>těsnění pro dno a spojku šachtové roury 600</t>
  </si>
  <si>
    <t>1678838040</t>
  </si>
  <si>
    <t>58</t>
  </si>
  <si>
    <t xml:space="preserve">Roznašecí konus třídy D400 DN 600 </t>
  </si>
  <si>
    <t>-1901878384</t>
  </si>
  <si>
    <t>59</t>
  </si>
  <si>
    <t>899102211</t>
  </si>
  <si>
    <t>Demontáž poklopů litinových a ocelových včetně rámů, hmotnosti jednotlivě přes 50 do 100 Kg</t>
  </si>
  <si>
    <t>1074377095</t>
  </si>
  <si>
    <t>60</t>
  </si>
  <si>
    <t>899202211</t>
  </si>
  <si>
    <t>Demontáž mříží litinových včetně rámů, hmotnosti jednotlivě přes 50 do 100 Kg</t>
  </si>
  <si>
    <t>-254542583</t>
  </si>
  <si>
    <t>61</t>
  </si>
  <si>
    <t>899311112</t>
  </si>
  <si>
    <t>Osazení ocelových nebo litinových poklopů s rámem na šachtách tunelové stoky hmotnosti jednotlivě přes 50 do 100 kg</t>
  </si>
  <si>
    <t>100132994</t>
  </si>
  <si>
    <t>62</t>
  </si>
  <si>
    <t>R107</t>
  </si>
  <si>
    <t xml:space="preserve">Poklopy pro všechny šachty s asistentem otevírání - poklop pro zadlaždění </t>
  </si>
  <si>
    <t>-421473835</t>
  </si>
  <si>
    <t>63</t>
  </si>
  <si>
    <t>R1107</t>
  </si>
  <si>
    <t>-722098698</t>
  </si>
  <si>
    <t>64</t>
  </si>
  <si>
    <t>899722113</t>
  </si>
  <si>
    <t>Krytí potrubí z plastů výstražnou fólií z PVC šířky 34cm</t>
  </si>
  <si>
    <t>-11797686</t>
  </si>
  <si>
    <t>Poznámka k položce:
Kanalizační stoka - Hnědá fólie</t>
  </si>
  <si>
    <t>65</t>
  </si>
  <si>
    <t>Montáž litinového lapače střešných splavenín včetně napojení na potrubí</t>
  </si>
  <si>
    <t>-997096938</t>
  </si>
  <si>
    <t>66</t>
  </si>
  <si>
    <t>552441020</t>
  </si>
  <si>
    <t>lapač střešních splavenin - geiger DN 150 mm</t>
  </si>
  <si>
    <t>452623280</t>
  </si>
  <si>
    <t>67</t>
  </si>
  <si>
    <t>R114</t>
  </si>
  <si>
    <t>Žlabová linie XtraDrain x 100C adaptér pro napoj. svislého odtoku DN100</t>
  </si>
  <si>
    <t>celek</t>
  </si>
  <si>
    <t>874200748</t>
  </si>
  <si>
    <t>Poznámka k položce:
Odhadovaná cena výrobcem žlabu na 69 m žlabu</t>
  </si>
  <si>
    <t>68</t>
  </si>
  <si>
    <t>R109</t>
  </si>
  <si>
    <t>1028281486</t>
  </si>
  <si>
    <t>69</t>
  </si>
  <si>
    <t>R108</t>
  </si>
  <si>
    <t xml:space="preserve">Žlabová linie XtraDrain x 100c žblab 100 cm z kompozitu </t>
  </si>
  <si>
    <t>-162038180</t>
  </si>
  <si>
    <t>70</t>
  </si>
  <si>
    <t>R110</t>
  </si>
  <si>
    <t>2100631070</t>
  </si>
  <si>
    <t>71</t>
  </si>
  <si>
    <t>R111</t>
  </si>
  <si>
    <t xml:space="preserve">Žlabová linie XtraDrain x 100 štěrbinový nástavec 1,0 nerez, A15-C250 </t>
  </si>
  <si>
    <t>-1734003993</t>
  </si>
  <si>
    <t>72</t>
  </si>
  <si>
    <t>R112</t>
  </si>
  <si>
    <t>Žlabová linie XtraDrain x 100 štěrbinový nástavec 0,5m nerez, A15-C250</t>
  </si>
  <si>
    <t>-1989414653</t>
  </si>
  <si>
    <t>73</t>
  </si>
  <si>
    <t>R113</t>
  </si>
  <si>
    <t>MULTIDRAIN V100 nástavec revizní díl 0,5 m nerez, A15-C250</t>
  </si>
  <si>
    <t>-874542795</t>
  </si>
  <si>
    <t>74</t>
  </si>
  <si>
    <t>997013501</t>
  </si>
  <si>
    <t>Odvoz suti a vybouraných hmot na skládku nebo meziskládku se složením, na vzdálenost do 1 km</t>
  </si>
  <si>
    <t>-1566004344</t>
  </si>
  <si>
    <t xml:space="preserve">Poznámka k položce:
0,9 </t>
  </si>
  <si>
    <t>75</t>
  </si>
  <si>
    <t>367745818</t>
  </si>
  <si>
    <t>76</t>
  </si>
  <si>
    <t>997013801</t>
  </si>
  <si>
    <t>Poplatek za uložení stavebního odpadu na skládce (skládkovné) betonového</t>
  </si>
  <si>
    <t>1500398362</t>
  </si>
  <si>
    <t>77</t>
  </si>
  <si>
    <t>998276101</t>
  </si>
  <si>
    <t>Přesun hmot pro trubní vedení hloubené z trub z plastických hmot nebo sklolaminátových pro vodovody nebo kanalizace v otevřeném výkopu dopravní vzdálenost do 15 m</t>
  </si>
  <si>
    <t>528680446</t>
  </si>
  <si>
    <t>721</t>
  </si>
  <si>
    <t>Zdravotechnika - vnitřní kanalizace</t>
  </si>
  <si>
    <t>78</t>
  </si>
  <si>
    <t>721242805</t>
  </si>
  <si>
    <t>Demontáž lapačů střešních splavenin DN 150</t>
  </si>
  <si>
    <t>1133417972</t>
  </si>
  <si>
    <t>OST</t>
  </si>
  <si>
    <t>Ostatní</t>
  </si>
  <si>
    <t>79</t>
  </si>
  <si>
    <t>RX</t>
  </si>
  <si>
    <t>Přečerpávání odpadních vod během výstavby</t>
  </si>
  <si>
    <t>512</t>
  </si>
  <si>
    <t>-1253588434</t>
  </si>
  <si>
    <t>VRN</t>
  </si>
  <si>
    <t>Vedlejší rozpočtové náklady</t>
  </si>
  <si>
    <t>VRN1</t>
  </si>
  <si>
    <t>Průzkumné, geodetické a projektové práce</t>
  </si>
  <si>
    <t>80</t>
  </si>
  <si>
    <t>012103000</t>
  </si>
  <si>
    <t>Průzkumné, geodetické a projektové práce geodetické práce před výstavbou</t>
  </si>
  <si>
    <t>-766318444</t>
  </si>
  <si>
    <t>Poznámka k položce:
Vytyčení inženýrských (zaměření a zobrazení trasy inženárské do 300 m trasy sítě)
V trase Zlatá se nachází 8 tras inženýrských sítí</t>
  </si>
  <si>
    <t>81</t>
  </si>
  <si>
    <t>012203000</t>
  </si>
  <si>
    <t>Průzkumné, geodetické a projektové práce geodetické práce při provádění stavby</t>
  </si>
  <si>
    <t>-1865038538</t>
  </si>
  <si>
    <t xml:space="preserve">Poznámka k položce:
Zaměření skutečného průběhu potrubí - kanalilzační stoka 
</t>
  </si>
  <si>
    <t>82</t>
  </si>
  <si>
    <t>1282361792</t>
  </si>
  <si>
    <t>Poznámka k položce:
Skutečné zaměření stavby (zaměření šachet, lapačů střešních splavenin)
Zaměření 9 bodů + doprava</t>
  </si>
  <si>
    <t>83</t>
  </si>
  <si>
    <t>013254000</t>
  </si>
  <si>
    <t>Průzkumné, geodetické a projektové práce projektové práce dokumentace stavby (výkresová a textová) skutečného provedení stavby</t>
  </si>
  <si>
    <t>1100913120</t>
  </si>
  <si>
    <t>84</t>
  </si>
  <si>
    <t>R98</t>
  </si>
  <si>
    <t>Dopravně inženýrské opatření</t>
  </si>
  <si>
    <t>-1442329720</t>
  </si>
  <si>
    <t>Poznámka k položce:
Dopravní značení během výstavby (zapůjčení značek, montáž + doprava)</t>
  </si>
  <si>
    <t>VRN3</t>
  </si>
  <si>
    <t>Zařízení staveniště</t>
  </si>
  <si>
    <t>85</t>
  </si>
  <si>
    <t>030001000</t>
  </si>
  <si>
    <t>Základní rozdělení průvodních činností a nákladů zařízení staveniště</t>
  </si>
  <si>
    <t>-459450623</t>
  </si>
  <si>
    <t xml:space="preserve">Poznámka k položce:
Vypočítáno jako 3,50% ze základních rozpotových nákladů stavby </t>
  </si>
  <si>
    <t>VRN4</t>
  </si>
  <si>
    <t>Inženýrská činnost</t>
  </si>
  <si>
    <t>86</t>
  </si>
  <si>
    <t>045002000</t>
  </si>
  <si>
    <t>Hlavní tituly průvodních činností a nákladů inženýrská činnost kompletační a koordinační činnost</t>
  </si>
  <si>
    <t>25867704</t>
  </si>
  <si>
    <t>Poznámka k položce:
Vypočítáno jako 2% ze základních rozpočtových nákladů</t>
  </si>
  <si>
    <t>VRN6</t>
  </si>
  <si>
    <t>Územní vlivy</t>
  </si>
  <si>
    <t>87</t>
  </si>
  <si>
    <t>060001000</t>
  </si>
  <si>
    <t>Základní rozdělení průvodních činností a nákladů územní vlivy</t>
  </si>
  <si>
    <t>-1364929720</t>
  </si>
  <si>
    <t xml:space="preserve">Poznámka k položce:
Vypočítáno jako 1,20% ze základních rozpočtových nákladů stavby </t>
  </si>
  <si>
    <t>VRN7</t>
  </si>
  <si>
    <t>Provozní vlivy</t>
  </si>
  <si>
    <t>89</t>
  </si>
  <si>
    <t>070001000</t>
  </si>
  <si>
    <t>Základní rozdělení průvodních činností a nákladů provozní vlivy</t>
  </si>
  <si>
    <t>-1323436404</t>
  </si>
  <si>
    <t xml:space="preserve">Poznámka k položce:
Vypočítáno jako 0,80 % ze základních rozpočtových nákladů stavby </t>
  </si>
  <si>
    <t>SO3 - SO3- Veřejné osvětlení</t>
  </si>
  <si>
    <t>48053571</t>
  </si>
  <si>
    <t>Ladislav Vančát</t>
  </si>
  <si>
    <t>-</t>
  </si>
  <si>
    <t>HSV - HSV</t>
  </si>
  <si>
    <t xml:space="preserve">    Bourací práce - </t>
  </si>
  <si>
    <t xml:space="preserve">    Přesun hmot - </t>
  </si>
  <si>
    <t xml:space="preserve">      Další náklady - </t>
  </si>
  <si>
    <t xml:space="preserve">    Přesun sutě - </t>
  </si>
  <si>
    <t xml:space="preserve">    Stavba a montáž - </t>
  </si>
  <si>
    <t>132212102</t>
  </si>
  <si>
    <t>Hloubení zapažených i nezapažených rýh šířky do 600 mm ručním nebo pneumatickým nářadím s urovnáním dna do předepsaného profilu a spádu v horninách tř. 3 nesoudržných</t>
  </si>
  <si>
    <t>274175529</t>
  </si>
  <si>
    <t xml:space="preserve">Poznámka k položce:
Kabelový výkop 50 m hl. 0,8 m; (0,35 m konstrukce komunikací)
0,3*50*(0,8-0,35(konstrukce komunikace))=6,75 m3
</t>
  </si>
  <si>
    <t>1466248539</t>
  </si>
  <si>
    <t>Poznámka k položce:
naložení na dopravní prostředek</t>
  </si>
  <si>
    <t>174101103</t>
  </si>
  <si>
    <t>Zásyp sypaninou z jakékoliv horniny s uložením výkopku ve vrstvách se zhutněním zářezů se šikmými stěnami pro podzemní vedení a kolem objektů zřízených v těchto zářezech</t>
  </si>
  <si>
    <t>1745272989</t>
  </si>
  <si>
    <t>2131871574</t>
  </si>
  <si>
    <t>Poznámka k položce:
0,3*0,2*50 m3</t>
  </si>
  <si>
    <t>973031151</t>
  </si>
  <si>
    <t>Vysekání výklenků nebo kapes ve zdivu z cihel na maltu vápennou nebo vápenocementovou výklenků, pohledové plochy přes 0,25 m2</t>
  </si>
  <si>
    <t>-1909841503</t>
  </si>
  <si>
    <t>Poznámka k položce:
Vysekání přípojkové skříně pod omítku 1x1x0,2 m  (3 ks)</t>
  </si>
  <si>
    <t>Bourací práce</t>
  </si>
  <si>
    <t>-1464275863</t>
  </si>
  <si>
    <t>Kabel CYKY 4Jx16</t>
  </si>
  <si>
    <t>-897130700</t>
  </si>
  <si>
    <t>Poznámka k položce:
Demontáž starých svítidel</t>
  </si>
  <si>
    <t>R16</t>
  </si>
  <si>
    <t>1526249160</t>
  </si>
  <si>
    <t>Další náklady</t>
  </si>
  <si>
    <t>R17</t>
  </si>
  <si>
    <t>-420633411</t>
  </si>
  <si>
    <t>R18</t>
  </si>
  <si>
    <t>Geodetické zaměření</t>
  </si>
  <si>
    <t>-1367854719</t>
  </si>
  <si>
    <t>R19</t>
  </si>
  <si>
    <t>Výchozí revize</t>
  </si>
  <si>
    <t>-1055858661</t>
  </si>
  <si>
    <t>314219017</t>
  </si>
  <si>
    <t>-711508291</t>
  </si>
  <si>
    <t>Poznámka k položce:
uložení výkopku a vybourané omítky na skládku 1,5*2,5 t + 6,75*1,8 t</t>
  </si>
  <si>
    <t>746895835</t>
  </si>
  <si>
    <t>737088335</t>
  </si>
  <si>
    <t>Poznámka k položce:
Skládka Radim vzdálená 15 km</t>
  </si>
  <si>
    <t>Stavba a montáž</t>
  </si>
  <si>
    <t>R10</t>
  </si>
  <si>
    <t>Výstražná folie</t>
  </si>
  <si>
    <t>1014716176</t>
  </si>
  <si>
    <t>R11</t>
  </si>
  <si>
    <t>Ochranný nátěr</t>
  </si>
  <si>
    <t>kg</t>
  </si>
  <si>
    <t>1459555384</t>
  </si>
  <si>
    <t>R12</t>
  </si>
  <si>
    <t>89499201</t>
  </si>
  <si>
    <t>R13</t>
  </si>
  <si>
    <t>438446066</t>
  </si>
  <si>
    <t>R14</t>
  </si>
  <si>
    <t>-354129540</t>
  </si>
  <si>
    <t>-599019834</t>
  </si>
  <si>
    <t>R4</t>
  </si>
  <si>
    <t>Chránička HDPE 75</t>
  </si>
  <si>
    <t>1402791145</t>
  </si>
  <si>
    <t>R5</t>
  </si>
  <si>
    <t>-1267132241</t>
  </si>
  <si>
    <t>R6</t>
  </si>
  <si>
    <t>-1403400060</t>
  </si>
  <si>
    <t>R7</t>
  </si>
  <si>
    <t>1559719255</t>
  </si>
  <si>
    <t>R8</t>
  </si>
  <si>
    <t>Vodič FeZn 10</t>
  </si>
  <si>
    <t>1119645327</t>
  </si>
  <si>
    <t>R9</t>
  </si>
  <si>
    <t>SS svorka FeZn</t>
  </si>
  <si>
    <t>260515334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</si>
  <si>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</si>
  <si>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</si>
  <si>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</si>
  <si>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</si>
  <si>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  <charset val="238"/>
      </rPr>
      <t xml:space="preserve">Rekapitulace stavby </t>
    </r>
    <r>
      <rPr>
        <sz val="9"/>
        <rFont val="Trebuchet MS"/>
        <family val="2"/>
        <charset val="238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</si>
  <si>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  <charset val="238"/>
      </rPr>
      <t>Rekapitulace stavby</t>
    </r>
    <r>
      <rPr>
        <sz val="9"/>
        <rFont val="Trebuchet MS"/>
        <family val="2"/>
        <charset val="238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</si>
  <si>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</si>
  <si>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  <charset val="238"/>
      </rPr>
      <t>Rekapitulace objektů stavby a soupisů prací</t>
    </r>
    <r>
      <rPr>
        <sz val="9"/>
        <rFont val="Trebuchet MS"/>
        <family val="2"/>
        <charset val="238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</si>
  <si>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</si>
  <si>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</si>
  <si>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</si>
  <si>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</si>
  <si>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</si>
  <si>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</si>
  <si>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</si>
  <si>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</si>
  <si>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</si>
  <si>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Soupis</t>
  </si>
  <si>
    <t>Soupis prací pro daný typ objektu</t>
  </si>
  <si>
    <r>
      <rPr>
        <i/>
        <sz val="9"/>
        <rFont val="Trebuchet MS"/>
        <family val="2"/>
        <charset val="238"/>
      </rPr>
      <t xml:space="preserve">Soupis prací </t>
    </r>
    <r>
      <rPr>
        <sz val="9"/>
        <rFont val="Trebuchet MS"/>
        <family val="2"/>
        <charset val="238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</si>
  <si>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</si>
  <si>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  <charset val="238"/>
      </rPr>
      <t>Krycí list soupisu</t>
    </r>
    <r>
      <rPr>
        <sz val="9"/>
        <rFont val="Trebuchet MS"/>
        <family val="2"/>
        <charset val="238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</si>
  <si>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</si>
  <si>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  <charset val="238"/>
      </rPr>
      <t>Rekapitulace členění soupisu prací</t>
    </r>
    <r>
      <rPr>
        <sz val="9"/>
        <rFont val="Trebuchet MS"/>
        <family val="2"/>
        <charset val="238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</si>
  <si>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</si>
  <si>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  <charset val="238"/>
      </rPr>
      <t xml:space="preserve">Soupis prací </t>
    </r>
    <r>
      <rPr>
        <sz val="9"/>
        <rFont val="Trebuchet MS"/>
        <family val="2"/>
        <charset val="238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</si>
  <si>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</si>
  <si>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</si>
  <si>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</si>
  <si>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</si>
  <si>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</si>
  <si>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</si>
  <si>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</si>
  <si>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</si>
  <si>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</si>
  <si>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</si>
  <si>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</si>
  <si>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</si>
  <si>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</si>
  <si>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</si>
  <si>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</si>
  <si>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</si>
  <si>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</si>
  <si>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</si>
  <si>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</si>
  <si>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</si>
  <si>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</si>
  <si>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</si>
  <si>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</si>
  <si>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</si>
  <si>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</si>
  <si>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</si>
  <si>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</si>
  <si>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</si>
  <si>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</si>
  <si>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</si>
  <si>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</si>
  <si>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</si>
  <si>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</si>
  <si>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</si>
  <si>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</si>
  <si>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</si>
  <si>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</si>
  <si>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</si>
  <si>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</si>
  <si>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</si>
  <si>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</si>
  <si>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</si>
  <si>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</si>
  <si>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</si>
  <si>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</si>
  <si>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</si>
  <si>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</si>
  <si>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</si>
  <si>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</si>
  <si>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</si>
  <si>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</si>
  <si>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</si>
  <si>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</si>
  <si>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</si>
  <si>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</si>
  <si>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</si>
  <si>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</si>
  <si>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</si>
  <si>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</si>
  <si>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</si>
  <si>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</si>
  <si>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</si>
  <si>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</si>
  <si>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</si>
  <si>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</si>
  <si>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</si>
  <si>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</si>
  <si>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</si>
  <si>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</si>
  <si>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</si>
  <si>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</si>
  <si>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</si>
  <si>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</si>
  <si>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</si>
  <si>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</si>
  <si>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</si>
  <si>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</si>
  <si>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</si>
  <si>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</si>
  <si>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</si>
  <si>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</si>
  <si>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</si>
  <si>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</si>
  <si>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</si>
  <si>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</si>
  <si>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</si>
  <si>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</si>
  <si>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</si>
  <si>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</si>
  <si>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</si>
  <si>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</si>
  <si>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</si>
  <si>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</si>
  <si>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</si>
  <si>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</si>
  <si>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</si>
  <si>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</si>
  <si>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</si>
  <si>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</si>
  <si>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</si>
  <si>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</si>
  <si>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</si>
  <si>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</si>
  <si>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</si>
  <si>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</si>
  <si>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</si>
  <si>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</si>
  <si>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</si>
  <si>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</si>
  <si>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</si>
  <si>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</si>
  <si>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</si>
  <si>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</si>
  <si>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</si>
  <si>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</si>
  <si>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</si>
  <si>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</si>
  <si>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</si>
  <si>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</si>
  <si>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</si>
  <si>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</si>
  <si>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</si>
  <si>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</si>
  <si>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</si>
  <si>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</si>
  <si>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</si>
  <si>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</si>
  <si>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</si>
  <si>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</si>
  <si>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</si>
  <si>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</si>
  <si>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</si>
  <si>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</si>
  <si>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</si>
  <si>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</si>
  <si>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</si>
  <si>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</si>
  <si>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</si>
  <si>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</si>
  <si>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</si>
  <si>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</si>
  <si>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</si>
  <si>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</si>
  <si>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</si>
  <si>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</si>
  <si>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</si>
  <si>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</si>
  <si>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</si>
  <si>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</si>
  <si>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</si>
  <si>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</si>
  <si>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</si>
  <si>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</si>
  <si>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</si>
  <si>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</si>
  <si>
    <t>Kovaný výložník 60 cm, včetně historického svítidla (75W)</t>
  </si>
  <si>
    <t>Pojistková skříň</t>
  </si>
  <si>
    <t>Chránička HDPE 35</t>
  </si>
  <si>
    <t>Kabel CYKY 3Jx2,5</t>
  </si>
  <si>
    <t>Ukončení kabelu SKELEDO</t>
  </si>
  <si>
    <t>Sodíková výbojka 75 W</t>
  </si>
  <si>
    <t>Přesun hmot (10%)</t>
  </si>
  <si>
    <t>Demontáž sloupů veřejného osvětlení</t>
  </si>
  <si>
    <t>demontáž elektrokabelu ze svorkové skříně</t>
  </si>
  <si>
    <t>Drobný spojovací a nespecifikovaný materiál 15%</t>
  </si>
  <si>
    <t>Poznámka k položce:
Dlažba pro zrakově postižené tl. 80 mm</t>
  </si>
  <si>
    <t>Hmatové prvky pro nevidomé</t>
  </si>
  <si>
    <t>Poznámka k položce:
Kladení dlažby komunikace ze stávajících kostek + dlažby pro zrakově postižené včetně dodání hmot lože.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</si>
</sst>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45" x14ac:knownFonts="1">
    <font>
      <sz val="8"/>
      <name val="Trebuchet MS"/>
      <family val="2"/>
    </font>
    <font>
      <sz val="8"/>
      <color rgb="FF969696"/>
      <name val="Trebuchet MS"/>
      <family val="2"/>
      <charset val="238"/>
    </font>
    <font>
      <sz val="9"/>
      <name val="Trebuchet MS"/>
      <family val="2"/>
      <charset val="238"/>
    </font>
    <font>
      <b/>
      <sz val="12"/>
      <name val="Trebuchet MS"/>
      <family val="2"/>
      <charset val="238"/>
    </font>
    <font>
      <sz val="11"/>
      <name val="Trebuchet MS"/>
      <family val="2"/>
      <charset val="238"/>
    </font>
    <font>
      <sz val="12"/>
      <color rgb="FF003366"/>
      <name val="Trebuchet MS"/>
      <family val="2"/>
      <charset val="238"/>
    </font>
    <font>
      <sz val="10"/>
      <color rgb="FF003366"/>
      <name val="Trebuchet MS"/>
      <family val="2"/>
      <charset val="238"/>
    </font>
    <font>
      <sz val="8"/>
      <color rgb="FF003366"/>
      <name val="Trebuchet MS"/>
      <family val="2"/>
      <charset val="238"/>
    </font>
    <font>
      <sz val="8"/>
      <color rgb="FF505050"/>
      <name val="Trebuchet MS"/>
      <family val="2"/>
      <charset val="238"/>
    </font>
    <font>
      <sz val="8"/>
      <color rgb="FFFF0000"/>
      <name val="Trebuchet MS"/>
      <family val="2"/>
      <charset val="238"/>
    </font>
    <font>
      <sz val="8"/>
      <color rgb="FFFAE682"/>
      <name val="Trebuchet MS"/>
      <family val="2"/>
      <charset val="238"/>
    </font>
    <font>
      <sz val="10"/>
      <name val="Trebuchet MS"/>
      <family val="2"/>
      <charset val="238"/>
    </font>
    <font>
      <sz val="10"/>
      <color rgb="FF960000"/>
      <name val="Trebuchet MS"/>
      <family val="2"/>
      <charset val="238"/>
    </font>
    <font>
      <u/>
      <sz val="10"/>
      <color theme="10"/>
      <name val="Trebuchet MS"/>
      <family val="2"/>
      <charset val="238"/>
    </font>
    <font>
      <sz val="8"/>
      <color rgb="FF3366FF"/>
      <name val="Trebuchet MS"/>
      <family val="2"/>
      <charset val="238"/>
    </font>
    <font>
      <b/>
      <sz val="16"/>
      <name val="Trebuchet MS"/>
      <family val="2"/>
      <charset val="238"/>
    </font>
    <font>
      <b/>
      <sz val="12"/>
      <color rgb="FF969696"/>
      <name val="Trebuchet MS"/>
      <family val="2"/>
      <charset val="238"/>
    </font>
    <font>
      <sz val="9"/>
      <color rgb="FF969696"/>
      <name val="Trebuchet MS"/>
      <family val="2"/>
      <charset val="238"/>
    </font>
    <font>
      <b/>
      <sz val="8"/>
      <color rgb="FF969696"/>
      <name val="Trebuchet MS"/>
      <family val="2"/>
      <charset val="238"/>
    </font>
    <font>
      <b/>
      <sz val="10"/>
      <name val="Trebuchet MS"/>
      <family val="2"/>
      <charset val="238"/>
    </font>
    <font>
      <b/>
      <sz val="9"/>
      <name val="Trebuchet MS"/>
      <family val="2"/>
      <charset val="238"/>
    </font>
    <font>
      <sz val="12"/>
      <color rgb="FF969696"/>
      <name val="Trebuchet MS"/>
      <family val="2"/>
      <charset val="238"/>
    </font>
    <font>
      <b/>
      <sz val="12"/>
      <color rgb="FF960000"/>
      <name val="Trebuchet MS"/>
      <family val="2"/>
      <charset val="238"/>
    </font>
    <font>
      <sz val="12"/>
      <name val="Trebuchet MS"/>
      <family val="2"/>
      <charset val="238"/>
    </font>
    <font>
      <sz val="18"/>
      <color theme="10"/>
      <name val="Wingdings 2"/>
      <family val="1"/>
      <charset val="2"/>
    </font>
    <font>
      <b/>
      <sz val="11"/>
      <color rgb="FF003366"/>
      <name val="Trebuchet MS"/>
      <family val="2"/>
      <charset val="238"/>
    </font>
    <font>
      <sz val="11"/>
      <color rgb="FF003366"/>
      <name val="Trebuchet MS"/>
      <family val="2"/>
      <charset val="238"/>
    </font>
    <font>
      <b/>
      <sz val="11"/>
      <name val="Trebuchet MS"/>
      <family val="2"/>
      <charset val="238"/>
    </font>
    <font>
      <sz val="11"/>
      <color rgb="FF969696"/>
      <name val="Trebuchet MS"/>
      <family val="2"/>
      <charset val="238"/>
    </font>
    <font>
      <sz val="10"/>
      <color theme="10"/>
      <name val="Trebuchet MS"/>
      <family val="2"/>
      <charset val="238"/>
    </font>
    <font>
      <b/>
      <sz val="12"/>
      <color rgb="FF800000"/>
      <name val="Trebuchet MS"/>
      <family val="2"/>
      <charset val="238"/>
    </font>
    <font>
      <sz val="8"/>
      <color rgb="FF960000"/>
      <name val="Trebuchet MS"/>
      <family val="2"/>
      <charset val="238"/>
    </font>
    <font>
      <b/>
      <sz val="8"/>
      <name val="Trebuchet MS"/>
      <family val="2"/>
      <charset val="238"/>
    </font>
    <font>
      <sz val="7"/>
      <color rgb="FF969696"/>
      <name val="Trebuchet MS"/>
      <family val="2"/>
      <charset val="238"/>
    </font>
    <font>
      <i/>
      <sz val="7"/>
      <color rgb="FF969696"/>
      <name val="Trebuchet MS"/>
      <family val="2"/>
      <charset val="238"/>
    </font>
    <font>
      <i/>
      <sz val="8"/>
      <color rgb="FF0000FF"/>
      <name val="Trebuchet MS"/>
      <family val="2"/>
      <charset val="238"/>
    </font>
    <font>
      <sz val="8"/>
      <name val="Trebuchet MS"/>
      <family val="2"/>
      <charset val="238"/>
    </font>
    <font>
      <b/>
      <sz val="16"/>
      <name val="Trebuchet MS"/>
      <family val="2"/>
      <charset val="238"/>
    </font>
    <font>
      <b/>
      <sz val="11"/>
      <name val="Trebuchet MS"/>
      <family val="2"/>
      <charset val="238"/>
    </font>
    <font>
      <sz val="9"/>
      <name val="Trebuchet MS"/>
      <family val="2"/>
      <charset val="238"/>
    </font>
    <font>
      <sz val="10"/>
      <name val="Trebuchet MS"/>
      <family val="2"/>
      <charset val="238"/>
    </font>
    <font>
      <sz val="11"/>
      <name val="Trebuchet MS"/>
      <family val="2"/>
      <charset val="238"/>
    </font>
    <font>
      <b/>
      <sz val="9"/>
      <name val="Trebuchet MS"/>
      <family val="2"/>
      <charset val="238"/>
    </font>
    <font>
      <u/>
      <sz val="11"/>
      <color theme="10"/>
      <name val="Calibri"/>
      <family val="2"/>
      <charset val="238"/>
      <scheme val="minor"/>
    </font>
    <font>
      <i/>
      <sz val="9"/>
      <name val="Trebuchet MS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FAE682"/>
      </patternFill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37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/>
      <right style="thin">
        <color rgb="FF000000"/>
      </right>
      <top style="hair">
        <color rgb="FF969696"/>
      </top>
      <bottom/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3" fillId="0" borderId="0" applyNumberFormat="0" applyFill="0" applyBorder="0" applyAlignment="0" applyProtection="0"/>
  </cellStyleXfs>
  <cellXfs count="364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7" fillId="0" borderId="0" xfId="0" applyFont="1" applyAlignment="1"/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0" fillId="2" borderId="0" xfId="0" applyFont="1" applyFill="1" applyAlignment="1" applyProtection="1">
      <alignment horizontal="left" vertical="center"/>
    </xf>
    <xf numFmtId="0" fontId="11" fillId="2" borderId="0" xfId="0" applyFont="1" applyFill="1" applyAlignment="1" applyProtection="1">
      <alignment vertical="center"/>
    </xf>
    <xf numFmtId="0" fontId="12" fillId="2" borderId="0" xfId="0" applyFont="1" applyFill="1" applyAlignment="1" applyProtection="1">
      <alignment horizontal="left" vertical="center"/>
    </xf>
    <xf numFmtId="0" fontId="13" fillId="2" borderId="0" xfId="1" applyFont="1" applyFill="1" applyAlignment="1" applyProtection="1">
      <alignment vertical="center"/>
    </xf>
    <xf numFmtId="0" fontId="43" fillId="2" borderId="0" xfId="1" applyFill="1"/>
    <xf numFmtId="0" fontId="0" fillId="2" borderId="0" xfId="0" applyFill="1"/>
    <xf numFmtId="0" fontId="10" fillId="2" borderId="0" xfId="0" applyFont="1" applyFill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15" fillId="0" borderId="0" xfId="0" applyFont="1" applyBorder="1" applyAlignment="1">
      <alignment horizontal="left" vertical="center"/>
    </xf>
    <xf numFmtId="0" fontId="0" fillId="0" borderId="6" xfId="0" applyBorder="1"/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7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top"/>
    </xf>
    <xf numFmtId="0" fontId="17" fillId="0" borderId="0" xfId="0" applyFont="1" applyBorder="1" applyAlignment="1">
      <alignment horizontal="left" vertical="center"/>
    </xf>
    <xf numFmtId="0" fontId="2" fillId="4" borderId="0" xfId="0" applyFont="1" applyFill="1" applyBorder="1" applyAlignment="1" applyProtection="1">
      <alignment horizontal="left" vertical="center"/>
      <protection locked="0"/>
    </xf>
    <xf numFmtId="49" fontId="2" fillId="4" borderId="0" xfId="0" applyNumberFormat="1" applyFont="1" applyFill="1" applyBorder="1" applyAlignment="1" applyProtection="1">
      <alignment horizontal="left" vertical="center"/>
      <protection locked="0"/>
    </xf>
    <xf numFmtId="0" fontId="0" fillId="0" borderId="7" xfId="0" applyBorder="1"/>
    <xf numFmtId="0" fontId="0" fillId="0" borderId="5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9" fillId="0" borderId="8" xfId="0" applyFont="1" applyBorder="1" applyAlignment="1">
      <alignment horizontal="left" vertical="center"/>
    </xf>
    <xf numFmtId="0" fontId="0" fillId="0" borderId="8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1" fillId="0" borderId="5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6" xfId="0" applyFont="1" applyBorder="1" applyAlignment="1">
      <alignment vertical="center"/>
    </xf>
    <xf numFmtId="0" fontId="0" fillId="5" borderId="0" xfId="0" applyFont="1" applyFill="1" applyBorder="1" applyAlignment="1">
      <alignment vertical="center"/>
    </xf>
    <xf numFmtId="0" fontId="3" fillId="5" borderId="9" xfId="0" applyFont="1" applyFill="1" applyBorder="1" applyAlignment="1">
      <alignment horizontal="left" vertical="center"/>
    </xf>
    <xf numFmtId="0" fontId="0" fillId="5" borderId="10" xfId="0" applyFont="1" applyFill="1" applyBorder="1" applyAlignment="1">
      <alignment vertical="center"/>
    </xf>
    <xf numFmtId="0" fontId="3" fillId="5" borderId="10" xfId="0" applyFont="1" applyFill="1" applyBorder="1" applyAlignment="1">
      <alignment horizontal="center" vertical="center"/>
    </xf>
    <xf numFmtId="0" fontId="0" fillId="5" borderId="6" xfId="0" applyFont="1" applyFill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15" fillId="0" borderId="0" xfId="0" applyFont="1" applyAlignment="1">
      <alignment horizontal="left" vertical="center"/>
    </xf>
    <xf numFmtId="0" fontId="2" fillId="0" borderId="5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0" fontId="3" fillId="0" borderId="5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20" fillId="0" borderId="0" xfId="0" applyFont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6" borderId="10" xfId="0" applyFont="1" applyFill="1" applyBorder="1" applyAlignment="1">
      <alignment vertical="center"/>
    </xf>
    <xf numFmtId="0" fontId="2" fillId="6" borderId="11" xfId="0" applyFont="1" applyFill="1" applyBorder="1" applyAlignment="1">
      <alignment horizontal="center" vertical="center"/>
    </xf>
    <xf numFmtId="0" fontId="17" fillId="0" borderId="20" xfId="0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0" fontId="0" fillId="0" borderId="15" xfId="0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16" fillId="0" borderId="18" xfId="0" applyNumberFormat="1" applyFont="1" applyBorder="1" applyAlignment="1">
      <alignment horizontal="right" vertical="center"/>
    </xf>
    <xf numFmtId="4" fontId="16" fillId="0" borderId="0" xfId="0" applyNumberFormat="1" applyFont="1" applyBorder="1" applyAlignment="1">
      <alignment horizontal="right" vertical="center"/>
    </xf>
    <xf numFmtId="4" fontId="21" fillId="0" borderId="0" xfId="0" applyNumberFormat="1" applyFont="1" applyBorder="1" applyAlignment="1">
      <alignment vertical="center"/>
    </xf>
    <xf numFmtId="166" fontId="21" fillId="0" borderId="0" xfId="0" applyNumberFormat="1" applyFont="1" applyBorder="1" applyAlignment="1">
      <alignment vertical="center"/>
    </xf>
    <xf numFmtId="4" fontId="21" fillId="0" borderId="19" xfId="0" applyNumberFormat="1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0" fontId="24" fillId="0" borderId="0" xfId="1" applyFont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horizontal="center" vertical="center"/>
    </xf>
    <xf numFmtId="4" fontId="28" fillId="0" borderId="18" xfId="0" applyNumberFormat="1" applyFont="1" applyBorder="1" applyAlignment="1">
      <alignment vertical="center"/>
    </xf>
    <xf numFmtId="4" fontId="28" fillId="0" borderId="0" xfId="0" applyNumberFormat="1" applyFont="1" applyBorder="1" applyAlignment="1">
      <alignment vertical="center"/>
    </xf>
    <xf numFmtId="166" fontId="28" fillId="0" borderId="0" xfId="0" applyNumberFormat="1" applyFont="1" applyBorder="1" applyAlignment="1">
      <alignment vertical="center"/>
    </xf>
    <xf numFmtId="4" fontId="28" fillId="0" borderId="19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4" fontId="28" fillId="0" borderId="23" xfId="0" applyNumberFormat="1" applyFont="1" applyBorder="1" applyAlignment="1">
      <alignment vertical="center"/>
    </xf>
    <xf numFmtId="4" fontId="28" fillId="0" borderId="24" xfId="0" applyNumberFormat="1" applyFont="1" applyBorder="1" applyAlignment="1">
      <alignment vertical="center"/>
    </xf>
    <xf numFmtId="166" fontId="28" fillId="0" borderId="24" xfId="0" applyNumberFormat="1" applyFont="1" applyBorder="1" applyAlignment="1">
      <alignment vertical="center"/>
    </xf>
    <xf numFmtId="4" fontId="28" fillId="0" borderId="25" xfId="0" applyNumberFormat="1" applyFont="1" applyBorder="1" applyAlignment="1">
      <alignment vertical="center"/>
    </xf>
    <xf numFmtId="0" fontId="0" fillId="0" borderId="0" xfId="0" applyProtection="1">
      <protection locked="0"/>
    </xf>
    <xf numFmtId="0" fontId="11" fillId="2" borderId="0" xfId="0" applyFont="1" applyFill="1" applyAlignment="1">
      <alignment vertical="center"/>
    </xf>
    <xf numFmtId="0" fontId="12" fillId="2" borderId="0" xfId="0" applyFont="1" applyFill="1" applyAlignment="1">
      <alignment horizontal="left" vertical="center"/>
    </xf>
    <xf numFmtId="0" fontId="29" fillId="2" borderId="0" xfId="1" applyFont="1" applyFill="1" applyAlignment="1">
      <alignment vertical="center"/>
    </xf>
    <xf numFmtId="0" fontId="11" fillId="2" borderId="0" xfId="0" applyFont="1" applyFill="1" applyAlignment="1" applyProtection="1">
      <alignment vertical="center"/>
      <protection locked="0"/>
    </xf>
    <xf numFmtId="0" fontId="29" fillId="2" borderId="0" xfId="1" applyFont="1" applyFill="1" applyAlignment="1" applyProtection="1">
      <alignment vertical="center"/>
      <protection locked="0"/>
    </xf>
    <xf numFmtId="0" fontId="0" fillId="0" borderId="3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17" fillId="0" borderId="0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165" fontId="2" fillId="0" borderId="0" xfId="0" applyNumberFormat="1" applyFont="1" applyBorder="1" applyAlignment="1" applyProtection="1">
      <alignment horizontal="left" vertical="center"/>
      <protection locked="0"/>
    </xf>
    <xf numFmtId="0" fontId="0" fillId="0" borderId="5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6" xfId="0" applyFont="1" applyBorder="1" applyAlignment="1">
      <alignment vertical="center" wrapText="1"/>
    </xf>
    <xf numFmtId="0" fontId="0" fillId="0" borderId="16" xfId="0" applyFont="1" applyBorder="1" applyAlignment="1" applyProtection="1">
      <alignment vertical="center"/>
      <protection locked="0"/>
    </xf>
    <xf numFmtId="0" fontId="0" fillId="0" borderId="26" xfId="0" applyFont="1" applyBorder="1" applyAlignment="1">
      <alignment vertical="center"/>
    </xf>
    <xf numFmtId="4" fontId="17" fillId="0" borderId="0" xfId="0" applyNumberFormat="1" applyFont="1" applyBorder="1" applyAlignment="1">
      <alignment vertical="center"/>
    </xf>
    <xf numFmtId="0" fontId="19" fillId="0" borderId="0" xfId="0" applyFont="1" applyBorder="1" applyAlignment="1">
      <alignment horizontal="left" vertical="center"/>
    </xf>
    <xf numFmtId="4" fontId="22" fillId="0" borderId="0" xfId="0" applyNumberFormat="1" applyFont="1" applyBorder="1" applyAlignment="1">
      <alignment vertical="center"/>
    </xf>
    <xf numFmtId="0" fontId="1" fillId="0" borderId="0" xfId="0" applyFont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>
      <alignment vertical="center"/>
    </xf>
    <xf numFmtId="164" fontId="1" fillId="0" borderId="0" xfId="0" applyNumberFormat="1" applyFont="1" applyBorder="1" applyAlignment="1" applyProtection="1">
      <alignment horizontal="right" vertical="center"/>
      <protection locked="0"/>
    </xf>
    <xf numFmtId="0" fontId="0" fillId="6" borderId="0" xfId="0" applyFont="1" applyFill="1" applyBorder="1" applyAlignment="1">
      <alignment vertical="center"/>
    </xf>
    <xf numFmtId="0" fontId="3" fillId="6" borderId="9" xfId="0" applyFont="1" applyFill="1" applyBorder="1" applyAlignment="1">
      <alignment horizontal="left" vertical="center"/>
    </xf>
    <xf numFmtId="0" fontId="3" fillId="6" borderId="10" xfId="0" applyFont="1" applyFill="1" applyBorder="1" applyAlignment="1">
      <alignment horizontal="right" vertical="center"/>
    </xf>
    <xf numFmtId="0" fontId="3" fillId="6" borderId="10" xfId="0" applyFont="1" applyFill="1" applyBorder="1" applyAlignment="1">
      <alignment horizontal="center" vertical="center"/>
    </xf>
    <xf numFmtId="0" fontId="0" fillId="6" borderId="10" xfId="0" applyFont="1" applyFill="1" applyBorder="1" applyAlignment="1" applyProtection="1">
      <alignment vertical="center"/>
      <protection locked="0"/>
    </xf>
    <xf numFmtId="4" fontId="3" fillId="6" borderId="10" xfId="0" applyNumberFormat="1" applyFont="1" applyFill="1" applyBorder="1" applyAlignment="1">
      <alignment vertical="center"/>
    </xf>
    <xf numFmtId="0" fontId="0" fillId="6" borderId="27" xfId="0" applyFont="1" applyFill="1" applyBorder="1" applyAlignment="1">
      <alignment vertical="center"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4" xfId="0" applyFont="1" applyBorder="1" applyAlignment="1">
      <alignment vertical="center"/>
    </xf>
    <xf numFmtId="0" fontId="2" fillId="6" borderId="0" xfId="0" applyFont="1" applyFill="1" applyBorder="1" applyAlignment="1">
      <alignment horizontal="left" vertical="center"/>
    </xf>
    <xf numFmtId="0" fontId="2" fillId="6" borderId="0" xfId="0" applyFont="1" applyFill="1" applyBorder="1" applyAlignment="1" applyProtection="1">
      <alignment horizontal="right" vertical="center"/>
      <protection locked="0"/>
    </xf>
    <xf numFmtId="0" fontId="2" fillId="6" borderId="0" xfId="0" applyFont="1" applyFill="1" applyBorder="1" applyAlignment="1">
      <alignment horizontal="right" vertical="center"/>
    </xf>
    <xf numFmtId="0" fontId="0" fillId="6" borderId="6" xfId="0" applyFont="1" applyFill="1" applyBorder="1" applyAlignment="1">
      <alignment vertical="center"/>
    </xf>
    <xf numFmtId="0" fontId="30" fillId="0" borderId="0" xfId="0" applyFont="1" applyBorder="1" applyAlignment="1">
      <alignment horizontal="left" vertical="center"/>
    </xf>
    <xf numFmtId="4" fontId="22" fillId="0" borderId="0" xfId="0" applyNumberFormat="1" applyFont="1" applyBorder="1" applyAlignment="1" applyProtection="1">
      <alignment vertical="center"/>
      <protection locked="0"/>
    </xf>
    <xf numFmtId="0" fontId="5" fillId="0" borderId="5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24" xfId="0" applyFont="1" applyBorder="1" applyAlignment="1">
      <alignment horizontal="left" vertical="center"/>
    </xf>
    <xf numFmtId="0" fontId="5" fillId="0" borderId="24" xfId="0" applyFont="1" applyBorder="1" applyAlignment="1">
      <alignment vertical="center"/>
    </xf>
    <xf numFmtId="4" fontId="5" fillId="0" borderId="24" xfId="0" applyNumberFormat="1" applyFont="1" applyBorder="1" applyAlignment="1" applyProtection="1">
      <alignment vertical="center"/>
      <protection locked="0"/>
    </xf>
    <xf numFmtId="4" fontId="5" fillId="0" borderId="24" xfId="0" applyNumberFormat="1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24" xfId="0" applyFont="1" applyBorder="1" applyAlignment="1">
      <alignment horizontal="left" vertical="center"/>
    </xf>
    <xf numFmtId="0" fontId="6" fillId="0" borderId="24" xfId="0" applyFont="1" applyBorder="1" applyAlignment="1">
      <alignment vertical="center"/>
    </xf>
    <xf numFmtId="4" fontId="6" fillId="0" borderId="24" xfId="0" applyNumberFormat="1" applyFont="1" applyBorder="1" applyAlignment="1" applyProtection="1">
      <alignment vertical="center"/>
      <protection locked="0"/>
    </xf>
    <xf numFmtId="4" fontId="6" fillId="0" borderId="24" xfId="0" applyNumberFormat="1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17" fillId="0" borderId="0" xfId="0" applyFont="1" applyAlignment="1" applyProtection="1">
      <alignment horizontal="left" vertical="center"/>
      <protection locked="0"/>
    </xf>
    <xf numFmtId="165" fontId="2" fillId="0" borderId="0" xfId="0" applyNumberFormat="1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0" fillId="0" borderId="5" xfId="0" applyFont="1" applyBorder="1" applyAlignment="1">
      <alignment horizontal="center" vertical="center" wrapText="1"/>
    </xf>
    <xf numFmtId="0" fontId="2" fillId="6" borderId="20" xfId="0" applyFont="1" applyFill="1" applyBorder="1" applyAlignment="1">
      <alignment horizontal="center" vertical="center" wrapText="1"/>
    </xf>
    <xf numFmtId="0" fontId="2" fillId="6" borderId="21" xfId="0" applyFont="1" applyFill="1" applyBorder="1" applyAlignment="1">
      <alignment horizontal="center" vertical="center" wrapText="1"/>
    </xf>
    <xf numFmtId="0" fontId="2" fillId="6" borderId="21" xfId="0" applyFont="1" applyFill="1" applyBorder="1" applyAlignment="1" applyProtection="1">
      <alignment horizontal="center" vertical="center" wrapText="1"/>
      <protection locked="0"/>
    </xf>
    <xf numFmtId="0" fontId="2" fillId="6" borderId="22" xfId="0" applyFont="1" applyFill="1" applyBorder="1" applyAlignment="1">
      <alignment horizontal="center" vertical="center" wrapText="1"/>
    </xf>
    <xf numFmtId="4" fontId="22" fillId="0" borderId="0" xfId="0" applyNumberFormat="1" applyFont="1" applyAlignment="1"/>
    <xf numFmtId="4" fontId="31" fillId="0" borderId="16" xfId="0" applyNumberFormat="1" applyFont="1" applyBorder="1" applyAlignment="1"/>
    <xf numFmtId="166" fontId="31" fillId="0" borderId="16" xfId="0" applyNumberFormat="1" applyFont="1" applyBorder="1" applyAlignment="1"/>
    <xf numFmtId="166" fontId="31" fillId="0" borderId="17" xfId="0" applyNumberFormat="1" applyFont="1" applyBorder="1" applyAlignment="1"/>
    <xf numFmtId="4" fontId="32" fillId="0" borderId="0" xfId="0" applyNumberFormat="1" applyFont="1" applyAlignment="1">
      <alignment vertical="center"/>
    </xf>
    <xf numFmtId="0" fontId="7" fillId="0" borderId="5" xfId="0" applyFont="1" applyBorder="1" applyAlignment="1"/>
    <xf numFmtId="0" fontId="7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7" fillId="0" borderId="0" xfId="0" applyFont="1" applyAlignment="1" applyProtection="1">
      <protection locked="0"/>
    </xf>
    <xf numFmtId="4" fontId="5" fillId="0" borderId="0" xfId="0" applyNumberFormat="1" applyFont="1" applyAlignment="1"/>
    <xf numFmtId="0" fontId="7" fillId="0" borderId="18" xfId="0" applyFont="1" applyBorder="1" applyAlignment="1"/>
    <xf numFmtId="0" fontId="7" fillId="0" borderId="0" xfId="0" applyFont="1" applyBorder="1" applyAlignment="1"/>
    <xf numFmtId="4" fontId="7" fillId="0" borderId="0" xfId="0" applyNumberFormat="1" applyFont="1" applyBorder="1" applyAlignment="1"/>
    <xf numFmtId="166" fontId="7" fillId="0" borderId="0" xfId="0" applyNumberFormat="1" applyFont="1" applyBorder="1" applyAlignment="1"/>
    <xf numFmtId="166" fontId="7" fillId="0" borderId="19" xfId="0" applyNumberFormat="1" applyFont="1" applyBorder="1" applyAlignment="1"/>
    <xf numFmtId="0" fontId="7" fillId="0" borderId="0" xfId="0" applyFont="1" applyAlignment="1">
      <alignment horizontal="center"/>
    </xf>
    <xf numFmtId="4" fontId="7" fillId="0" borderId="0" xfId="0" applyNumberFormat="1" applyFont="1" applyAlignment="1">
      <alignment vertical="center"/>
    </xf>
    <xf numFmtId="0" fontId="6" fillId="0" borderId="0" xfId="0" applyFont="1" applyAlignment="1">
      <alignment horizontal="left"/>
    </xf>
    <xf numFmtId="4" fontId="6" fillId="0" borderId="0" xfId="0" applyNumberFormat="1" applyFont="1" applyAlignment="1"/>
    <xf numFmtId="0" fontId="0" fillId="0" borderId="5" xfId="0" applyFont="1" applyBorder="1" applyAlignment="1" applyProtection="1">
      <alignment vertical="center"/>
      <protection locked="0"/>
    </xf>
    <xf numFmtId="0" fontId="0" fillId="0" borderId="28" xfId="0" applyFont="1" applyBorder="1" applyAlignment="1" applyProtection="1">
      <alignment horizontal="center" vertical="center"/>
      <protection locked="0"/>
    </xf>
    <xf numFmtId="49" fontId="0" fillId="0" borderId="28" xfId="0" applyNumberFormat="1" applyFont="1" applyBorder="1" applyAlignment="1" applyProtection="1">
      <alignment horizontal="left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8" xfId="0" applyFont="1" applyBorder="1" applyAlignment="1" applyProtection="1">
      <alignment horizontal="center" vertical="center" wrapText="1"/>
      <protection locked="0"/>
    </xf>
    <xf numFmtId="167" fontId="0" fillId="0" borderId="28" xfId="0" applyNumberFormat="1" applyFont="1" applyBorder="1" applyAlignment="1" applyProtection="1">
      <alignment vertical="center"/>
      <protection locked="0"/>
    </xf>
    <xf numFmtId="4" fontId="0" fillId="4" borderId="28" xfId="0" applyNumberFormat="1" applyFont="1" applyFill="1" applyBorder="1" applyAlignment="1" applyProtection="1">
      <alignment vertical="center"/>
      <protection locked="0"/>
    </xf>
    <xf numFmtId="4" fontId="0" fillId="0" borderId="28" xfId="0" applyNumberFormat="1" applyFont="1" applyBorder="1" applyAlignment="1" applyProtection="1">
      <alignment vertical="center"/>
      <protection locked="0"/>
    </xf>
    <xf numFmtId="0" fontId="1" fillId="4" borderId="28" xfId="0" applyFont="1" applyFill="1" applyBorder="1" applyAlignment="1" applyProtection="1">
      <alignment horizontal="left" vertical="center"/>
      <protection locked="0"/>
    </xf>
    <xf numFmtId="0" fontId="1" fillId="0" borderId="0" xfId="0" applyFont="1" applyBorder="1" applyAlignment="1">
      <alignment horizontal="center" vertical="center"/>
    </xf>
    <xf numFmtId="166" fontId="1" fillId="0" borderId="0" xfId="0" applyNumberFormat="1" applyFont="1" applyBorder="1" applyAlignment="1">
      <alignment vertical="center"/>
    </xf>
    <xf numFmtId="166" fontId="1" fillId="0" borderId="19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33" fillId="0" borderId="0" xfId="0" applyFont="1" applyAlignment="1">
      <alignment horizontal="left" vertical="center"/>
    </xf>
    <xf numFmtId="0" fontId="34" fillId="0" borderId="0" xfId="0" applyFont="1" applyAlignment="1">
      <alignment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18" xfId="0" applyFont="1" applyBorder="1" applyAlignment="1">
      <alignment vertical="center"/>
    </xf>
    <xf numFmtId="0" fontId="35" fillId="0" borderId="28" xfId="0" applyFont="1" applyBorder="1" applyAlignment="1" applyProtection="1">
      <alignment horizontal="center" vertical="center"/>
      <protection locked="0"/>
    </xf>
    <xf numFmtId="49" fontId="35" fillId="0" borderId="28" xfId="0" applyNumberFormat="1" applyFont="1" applyBorder="1" applyAlignment="1" applyProtection="1">
      <alignment horizontal="left" vertical="center" wrapText="1"/>
      <protection locked="0"/>
    </xf>
    <xf numFmtId="0" fontId="35" fillId="0" borderId="28" xfId="0" applyFont="1" applyBorder="1" applyAlignment="1" applyProtection="1">
      <alignment horizontal="left" vertical="center" wrapText="1"/>
      <protection locked="0"/>
    </xf>
    <xf numFmtId="0" fontId="35" fillId="0" borderId="28" xfId="0" applyFont="1" applyBorder="1" applyAlignment="1" applyProtection="1">
      <alignment horizontal="center" vertical="center" wrapText="1"/>
      <protection locked="0"/>
    </xf>
    <xf numFmtId="167" fontId="35" fillId="0" borderId="28" xfId="0" applyNumberFormat="1" applyFont="1" applyBorder="1" applyAlignment="1" applyProtection="1">
      <alignment vertical="center"/>
      <protection locked="0"/>
    </xf>
    <xf numFmtId="4" fontId="35" fillId="4" borderId="28" xfId="0" applyNumberFormat="1" applyFont="1" applyFill="1" applyBorder="1" applyAlignment="1" applyProtection="1">
      <alignment vertical="center"/>
      <protection locked="0"/>
    </xf>
    <xf numFmtId="0" fontId="35" fillId="0" borderId="28" xfId="0" applyFont="1" applyBorder="1" applyAlignment="1" applyProtection="1">
      <alignment vertical="center"/>
      <protection locked="0"/>
    </xf>
    <xf numFmtId="4" fontId="35" fillId="0" borderId="28" xfId="0" applyNumberFormat="1" applyFont="1" applyBorder="1" applyAlignment="1" applyProtection="1">
      <alignment vertical="center"/>
      <protection locked="0"/>
    </xf>
    <xf numFmtId="0" fontId="35" fillId="0" borderId="5" xfId="0" applyFont="1" applyBorder="1" applyAlignment="1">
      <alignment vertical="center"/>
    </xf>
    <xf numFmtId="0" fontId="35" fillId="4" borderId="28" xfId="0" applyFont="1" applyFill="1" applyBorder="1" applyAlignment="1" applyProtection="1">
      <alignment horizontal="left" vertical="center"/>
      <protection locked="0"/>
    </xf>
    <xf numFmtId="0" fontId="1" fillId="0" borderId="24" xfId="0" applyFont="1" applyBorder="1" applyAlignment="1">
      <alignment horizontal="center" vertical="center"/>
    </xf>
    <xf numFmtId="4" fontId="1" fillId="0" borderId="24" xfId="0" applyNumberFormat="1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166" fontId="1" fillId="0" borderId="24" xfId="0" applyNumberFormat="1" applyFont="1" applyBorder="1" applyAlignment="1">
      <alignment vertical="center"/>
    </xf>
    <xf numFmtId="166" fontId="1" fillId="0" borderId="25" xfId="0" applyNumberFormat="1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167" fontId="8" fillId="0" borderId="0" xfId="0" applyNumberFormat="1" applyFont="1" applyAlignment="1">
      <alignment vertical="center"/>
    </xf>
    <xf numFmtId="0" fontId="8" fillId="0" borderId="0" xfId="0" applyFont="1" applyAlignment="1" applyProtection="1">
      <alignment vertical="center"/>
      <protection locked="0"/>
    </xf>
    <xf numFmtId="0" fontId="8" fillId="0" borderId="18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167" fontId="9" fillId="0" borderId="0" xfId="0" applyNumberFormat="1" applyFont="1" applyAlignment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18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0" xfId="0" applyAlignment="1" applyProtection="1">
      <alignment vertical="top"/>
      <protection locked="0"/>
    </xf>
    <xf numFmtId="0" fontId="36" fillId="0" borderId="29" xfId="0" applyFont="1" applyBorder="1" applyAlignment="1" applyProtection="1">
      <alignment vertical="center" wrapText="1"/>
      <protection locked="0"/>
    </xf>
    <xf numFmtId="0" fontId="36" fillId="0" borderId="30" xfId="0" applyFont="1" applyBorder="1" applyAlignment="1" applyProtection="1">
      <alignment vertical="center" wrapText="1"/>
      <protection locked="0"/>
    </xf>
    <xf numFmtId="0" fontId="36" fillId="0" borderId="31" xfId="0" applyFont="1" applyBorder="1" applyAlignment="1" applyProtection="1">
      <alignment vertical="center" wrapText="1"/>
      <protection locked="0"/>
    </xf>
    <xf numFmtId="0" fontId="36" fillId="0" borderId="32" xfId="0" applyFont="1" applyBorder="1" applyAlignment="1" applyProtection="1">
      <alignment horizontal="center" vertical="center" wrapText="1"/>
      <protection locked="0"/>
    </xf>
    <xf numFmtId="0" fontId="36" fillId="0" borderId="33" xfId="0" applyFont="1" applyBorder="1" applyAlignment="1" applyProtection="1">
      <alignment horizontal="center" vertical="center" wrapText="1"/>
      <protection locked="0"/>
    </xf>
    <xf numFmtId="0" fontId="36" fillId="0" borderId="32" xfId="0" applyFont="1" applyBorder="1" applyAlignment="1" applyProtection="1">
      <alignment vertical="center" wrapText="1"/>
      <protection locked="0"/>
    </xf>
    <xf numFmtId="0" fontId="36" fillId="0" borderId="33" xfId="0" applyFont="1" applyBorder="1" applyAlignment="1" applyProtection="1">
      <alignment vertical="center" wrapText="1"/>
      <protection locked="0"/>
    </xf>
    <xf numFmtId="0" fontId="38" fillId="0" borderId="1" xfId="0" applyFont="1" applyBorder="1" applyAlignment="1" applyProtection="1">
      <alignment horizontal="left" vertical="center" wrapText="1"/>
      <protection locked="0"/>
    </xf>
    <xf numFmtId="0" fontId="39" fillId="0" borderId="1" xfId="0" applyFont="1" applyBorder="1" applyAlignment="1" applyProtection="1">
      <alignment horizontal="left" vertical="center" wrapText="1"/>
      <protection locked="0"/>
    </xf>
    <xf numFmtId="0" fontId="39" fillId="0" borderId="32" xfId="0" applyFont="1" applyBorder="1" applyAlignment="1" applyProtection="1">
      <alignment vertical="center" wrapText="1"/>
      <protection locked="0"/>
    </xf>
    <xf numFmtId="0" fontId="39" fillId="0" borderId="1" xfId="0" applyFont="1" applyBorder="1" applyAlignment="1" applyProtection="1">
      <alignment vertical="center" wrapText="1"/>
      <protection locked="0"/>
    </xf>
    <xf numFmtId="0" fontId="39" fillId="0" borderId="1" xfId="0" applyFont="1" applyBorder="1" applyAlignment="1" applyProtection="1">
      <alignment vertical="center"/>
      <protection locked="0"/>
    </xf>
    <xf numFmtId="0" fontId="39" fillId="0" borderId="1" xfId="0" applyFont="1" applyBorder="1" applyAlignment="1" applyProtection="1">
      <alignment horizontal="left" vertical="center"/>
      <protection locked="0"/>
    </xf>
    <xf numFmtId="49" fontId="39" fillId="0" borderId="1" xfId="0" applyNumberFormat="1" applyFont="1" applyBorder="1" applyAlignment="1" applyProtection="1">
      <alignment vertical="center" wrapText="1"/>
      <protection locked="0"/>
    </xf>
    <xf numFmtId="0" fontId="36" fillId="0" borderId="35" xfId="0" applyFont="1" applyBorder="1" applyAlignment="1" applyProtection="1">
      <alignment vertical="center" wrapText="1"/>
      <protection locked="0"/>
    </xf>
    <xf numFmtId="0" fontId="40" fillId="0" borderId="34" xfId="0" applyFont="1" applyBorder="1" applyAlignment="1" applyProtection="1">
      <alignment vertical="center" wrapText="1"/>
      <protection locked="0"/>
    </xf>
    <xf numFmtId="0" fontId="36" fillId="0" borderId="36" xfId="0" applyFont="1" applyBorder="1" applyAlignment="1" applyProtection="1">
      <alignment vertical="center" wrapText="1"/>
      <protection locked="0"/>
    </xf>
    <xf numFmtId="0" fontId="36" fillId="0" borderId="1" xfId="0" applyFont="1" applyBorder="1" applyAlignment="1" applyProtection="1">
      <alignment vertical="top"/>
      <protection locked="0"/>
    </xf>
    <xf numFmtId="0" fontId="36" fillId="0" borderId="0" xfId="0" applyFont="1" applyAlignment="1" applyProtection="1">
      <alignment vertical="top"/>
      <protection locked="0"/>
    </xf>
    <xf numFmtId="0" fontId="36" fillId="0" borderId="29" xfId="0" applyFont="1" applyBorder="1" applyAlignment="1" applyProtection="1">
      <alignment horizontal="left" vertical="center"/>
      <protection locked="0"/>
    </xf>
    <xf numFmtId="0" fontId="36" fillId="0" borderId="30" xfId="0" applyFont="1" applyBorder="1" applyAlignment="1" applyProtection="1">
      <alignment horizontal="left" vertical="center"/>
      <protection locked="0"/>
    </xf>
    <xf numFmtId="0" fontId="36" fillId="0" borderId="31" xfId="0" applyFont="1" applyBorder="1" applyAlignment="1" applyProtection="1">
      <alignment horizontal="left" vertical="center"/>
      <protection locked="0"/>
    </xf>
    <xf numFmtId="0" fontId="36" fillId="0" borderId="32" xfId="0" applyFont="1" applyBorder="1" applyAlignment="1" applyProtection="1">
      <alignment horizontal="left" vertical="center"/>
      <protection locked="0"/>
    </xf>
    <xf numFmtId="0" fontId="36" fillId="0" borderId="33" xfId="0" applyFont="1" applyBorder="1" applyAlignment="1" applyProtection="1">
      <alignment horizontal="left" vertical="center"/>
      <protection locked="0"/>
    </xf>
    <xf numFmtId="0" fontId="38" fillId="0" borderId="1" xfId="0" applyFont="1" applyBorder="1" applyAlignment="1" applyProtection="1">
      <alignment horizontal="left" vertical="center"/>
      <protection locked="0"/>
    </xf>
    <xf numFmtId="0" fontId="41" fillId="0" borderId="0" xfId="0" applyFont="1" applyAlignment="1" applyProtection="1">
      <alignment horizontal="left" vertical="center"/>
      <protection locked="0"/>
    </xf>
    <xf numFmtId="0" fontId="38" fillId="0" borderId="34" xfId="0" applyFont="1" applyBorder="1" applyAlignment="1" applyProtection="1">
      <alignment horizontal="left" vertical="center"/>
      <protection locked="0"/>
    </xf>
    <xf numFmtId="0" fontId="38" fillId="0" borderId="34" xfId="0" applyFont="1" applyBorder="1" applyAlignment="1" applyProtection="1">
      <alignment horizontal="center" vertical="center"/>
      <protection locked="0"/>
    </xf>
    <xf numFmtId="0" fontId="41" fillId="0" borderId="34" xfId="0" applyFont="1" applyBorder="1" applyAlignment="1" applyProtection="1">
      <alignment horizontal="left" vertical="center"/>
      <protection locked="0"/>
    </xf>
    <xf numFmtId="0" fontId="42" fillId="0" borderId="1" xfId="0" applyFont="1" applyBorder="1" applyAlignment="1" applyProtection="1">
      <alignment horizontal="left" vertical="center"/>
      <protection locked="0"/>
    </xf>
    <xf numFmtId="0" fontId="39" fillId="0" borderId="0" xfId="0" applyFont="1" applyAlignment="1" applyProtection="1">
      <alignment horizontal="left" vertical="center"/>
      <protection locked="0"/>
    </xf>
    <xf numFmtId="0" fontId="39" fillId="0" borderId="1" xfId="0" applyFont="1" applyBorder="1" applyAlignment="1" applyProtection="1">
      <alignment horizontal="center" vertical="center"/>
      <protection locked="0"/>
    </xf>
    <xf numFmtId="0" fontId="39" fillId="0" borderId="32" xfId="0" applyFont="1" applyBorder="1" applyAlignment="1" applyProtection="1">
      <alignment horizontal="left" vertical="center"/>
      <protection locked="0"/>
    </xf>
    <xf numFmtId="0" fontId="39" fillId="0" borderId="1" xfId="0" applyFont="1" applyFill="1" applyBorder="1" applyAlignment="1" applyProtection="1">
      <alignment horizontal="left" vertical="center"/>
      <protection locked="0"/>
    </xf>
    <xf numFmtId="0" fontId="39" fillId="0" borderId="1" xfId="0" applyFont="1" applyFill="1" applyBorder="1" applyAlignment="1" applyProtection="1">
      <alignment horizontal="center" vertical="center"/>
      <protection locked="0"/>
    </xf>
    <xf numFmtId="0" fontId="36" fillId="0" borderId="35" xfId="0" applyFont="1" applyBorder="1" applyAlignment="1" applyProtection="1">
      <alignment horizontal="left" vertical="center"/>
      <protection locked="0"/>
    </xf>
    <xf numFmtId="0" fontId="40" fillId="0" borderId="34" xfId="0" applyFont="1" applyBorder="1" applyAlignment="1" applyProtection="1">
      <alignment horizontal="left" vertical="center"/>
      <protection locked="0"/>
    </xf>
    <xf numFmtId="0" fontId="36" fillId="0" borderId="36" xfId="0" applyFont="1" applyBorder="1" applyAlignment="1" applyProtection="1">
      <alignment horizontal="left" vertical="center"/>
      <protection locked="0"/>
    </xf>
    <xf numFmtId="0" fontId="36" fillId="0" borderId="1" xfId="0" applyFont="1" applyBorder="1" applyAlignment="1" applyProtection="1">
      <alignment horizontal="left" vertical="center"/>
      <protection locked="0"/>
    </xf>
    <xf numFmtId="0" fontId="40" fillId="0" borderId="1" xfId="0" applyFont="1" applyBorder="1" applyAlignment="1" applyProtection="1">
      <alignment horizontal="left" vertical="center"/>
      <protection locked="0"/>
    </xf>
    <xf numFmtId="0" fontId="41" fillId="0" borderId="1" xfId="0" applyFont="1" applyBorder="1" applyAlignment="1" applyProtection="1">
      <alignment horizontal="left" vertical="center"/>
      <protection locked="0"/>
    </xf>
    <xf numFmtId="0" fontId="39" fillId="0" borderId="34" xfId="0" applyFont="1" applyBorder="1" applyAlignment="1" applyProtection="1">
      <alignment horizontal="left" vertical="center"/>
      <protection locked="0"/>
    </xf>
    <xf numFmtId="0" fontId="36" fillId="0" borderId="1" xfId="0" applyFont="1" applyBorder="1" applyAlignment="1" applyProtection="1">
      <alignment horizontal="left" vertical="center" wrapText="1"/>
      <protection locked="0"/>
    </xf>
    <xf numFmtId="0" fontId="39" fillId="0" borderId="1" xfId="0" applyFont="1" applyBorder="1" applyAlignment="1" applyProtection="1">
      <alignment horizontal="center" vertical="center" wrapText="1"/>
      <protection locked="0"/>
    </xf>
    <xf numFmtId="0" fontId="36" fillId="0" borderId="29" xfId="0" applyFont="1" applyBorder="1" applyAlignment="1" applyProtection="1">
      <alignment horizontal="left" vertical="center" wrapText="1"/>
      <protection locked="0"/>
    </xf>
    <xf numFmtId="0" fontId="36" fillId="0" borderId="30" xfId="0" applyFont="1" applyBorder="1" applyAlignment="1" applyProtection="1">
      <alignment horizontal="left" vertical="center" wrapText="1"/>
      <protection locked="0"/>
    </xf>
    <xf numFmtId="0" fontId="36" fillId="0" borderId="31" xfId="0" applyFont="1" applyBorder="1" applyAlignment="1" applyProtection="1">
      <alignment horizontal="left" vertical="center" wrapText="1"/>
      <protection locked="0"/>
    </xf>
    <xf numFmtId="0" fontId="36" fillId="0" borderId="32" xfId="0" applyFont="1" applyBorder="1" applyAlignment="1" applyProtection="1">
      <alignment horizontal="left" vertical="center" wrapText="1"/>
      <protection locked="0"/>
    </xf>
    <xf numFmtId="0" fontId="36" fillId="0" borderId="33" xfId="0" applyFont="1" applyBorder="1" applyAlignment="1" applyProtection="1">
      <alignment horizontal="left" vertical="center" wrapText="1"/>
      <protection locked="0"/>
    </xf>
    <xf numFmtId="0" fontId="41" fillId="0" borderId="32" xfId="0" applyFont="1" applyBorder="1" applyAlignment="1" applyProtection="1">
      <alignment horizontal="left" vertical="center" wrapText="1"/>
      <protection locked="0"/>
    </xf>
    <xf numFmtId="0" fontId="41" fillId="0" borderId="33" xfId="0" applyFont="1" applyBorder="1" applyAlignment="1" applyProtection="1">
      <alignment horizontal="left" vertical="center" wrapText="1"/>
      <protection locked="0"/>
    </xf>
    <xf numFmtId="0" fontId="39" fillId="0" borderId="32" xfId="0" applyFont="1" applyBorder="1" applyAlignment="1" applyProtection="1">
      <alignment horizontal="left" vertical="center" wrapText="1"/>
      <protection locked="0"/>
    </xf>
    <xf numFmtId="0" fontId="39" fillId="0" borderId="33" xfId="0" applyFont="1" applyBorder="1" applyAlignment="1" applyProtection="1">
      <alignment horizontal="left" vertical="center" wrapText="1"/>
      <protection locked="0"/>
    </xf>
    <xf numFmtId="0" fontId="39" fillId="0" borderId="33" xfId="0" applyFont="1" applyBorder="1" applyAlignment="1" applyProtection="1">
      <alignment horizontal="left" vertical="center"/>
      <protection locked="0"/>
    </xf>
    <xf numFmtId="0" fontId="39" fillId="0" borderId="35" xfId="0" applyFont="1" applyBorder="1" applyAlignment="1" applyProtection="1">
      <alignment horizontal="left" vertical="center" wrapText="1"/>
      <protection locked="0"/>
    </xf>
    <xf numFmtId="0" fontId="39" fillId="0" borderId="34" xfId="0" applyFont="1" applyBorder="1" applyAlignment="1" applyProtection="1">
      <alignment horizontal="left" vertical="center" wrapText="1"/>
      <protection locked="0"/>
    </xf>
    <xf numFmtId="0" fontId="39" fillId="0" borderId="36" xfId="0" applyFont="1" applyBorder="1" applyAlignment="1" applyProtection="1">
      <alignment horizontal="left" vertical="center" wrapText="1"/>
      <protection locked="0"/>
    </xf>
    <xf numFmtId="0" fontId="39" fillId="0" borderId="1" xfId="0" applyFont="1" applyBorder="1" applyAlignment="1" applyProtection="1">
      <alignment horizontal="left" vertical="top"/>
      <protection locked="0"/>
    </xf>
    <xf numFmtId="0" fontId="39" fillId="0" borderId="1" xfId="0" applyFont="1" applyBorder="1" applyAlignment="1" applyProtection="1">
      <alignment horizontal="center" vertical="top"/>
      <protection locked="0"/>
    </xf>
    <xf numFmtId="0" fontId="39" fillId="0" borderId="35" xfId="0" applyFont="1" applyBorder="1" applyAlignment="1" applyProtection="1">
      <alignment horizontal="left" vertical="center"/>
      <protection locked="0"/>
    </xf>
    <xf numFmtId="0" fontId="39" fillId="0" borderId="36" xfId="0" applyFont="1" applyBorder="1" applyAlignment="1" applyProtection="1">
      <alignment horizontal="left" vertical="center"/>
      <protection locked="0"/>
    </xf>
    <xf numFmtId="0" fontId="41" fillId="0" borderId="0" xfId="0" applyFont="1" applyAlignment="1" applyProtection="1">
      <alignment vertical="center"/>
      <protection locked="0"/>
    </xf>
    <xf numFmtId="0" fontId="38" fillId="0" borderId="1" xfId="0" applyFont="1" applyBorder="1" applyAlignment="1" applyProtection="1">
      <alignment vertical="center"/>
      <protection locked="0"/>
    </xf>
    <xf numFmtId="0" fontId="41" fillId="0" borderId="34" xfId="0" applyFont="1" applyBorder="1" applyAlignment="1" applyProtection="1">
      <alignment vertical="center"/>
      <protection locked="0"/>
    </xf>
    <xf numFmtId="0" fontId="38" fillId="0" borderId="34" xfId="0" applyFont="1" applyBorder="1" applyAlignment="1" applyProtection="1">
      <alignment vertical="center"/>
      <protection locked="0"/>
    </xf>
    <xf numFmtId="0" fontId="0" fillId="0" borderId="1" xfId="0" applyBorder="1" applyAlignment="1" applyProtection="1">
      <alignment vertical="top"/>
      <protection locked="0"/>
    </xf>
    <xf numFmtId="49" fontId="39" fillId="0" borderId="1" xfId="0" applyNumberFormat="1" applyFont="1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vertical="top"/>
      <protection locked="0"/>
    </xf>
    <xf numFmtId="0" fontId="38" fillId="0" borderId="34" xfId="0" applyFont="1" applyBorder="1" applyAlignment="1" applyProtection="1">
      <alignment horizontal="left"/>
      <protection locked="0"/>
    </xf>
    <xf numFmtId="0" fontId="41" fillId="0" borderId="34" xfId="0" applyFont="1" applyBorder="1" applyAlignment="1" applyProtection="1">
      <protection locked="0"/>
    </xf>
    <xf numFmtId="0" fontId="36" fillId="0" borderId="32" xfId="0" applyFont="1" applyBorder="1" applyAlignment="1" applyProtection="1">
      <alignment vertical="top"/>
      <protection locked="0"/>
    </xf>
    <xf numFmtId="0" fontId="36" fillId="0" borderId="33" xfId="0" applyFont="1" applyBorder="1" applyAlignment="1" applyProtection="1">
      <alignment vertical="top"/>
      <protection locked="0"/>
    </xf>
    <xf numFmtId="0" fontId="36" fillId="0" borderId="1" xfId="0" applyFont="1" applyBorder="1" applyAlignment="1" applyProtection="1">
      <alignment horizontal="center" vertical="center"/>
      <protection locked="0"/>
    </xf>
    <xf numFmtId="0" fontId="36" fillId="0" borderId="1" xfId="0" applyFont="1" applyBorder="1" applyAlignment="1" applyProtection="1">
      <alignment horizontal="left" vertical="top"/>
      <protection locked="0"/>
    </xf>
    <xf numFmtId="0" fontId="36" fillId="0" borderId="35" xfId="0" applyFont="1" applyBorder="1" applyAlignment="1" applyProtection="1">
      <alignment vertical="top"/>
      <protection locked="0"/>
    </xf>
    <xf numFmtId="0" fontId="36" fillId="0" borderId="34" xfId="0" applyFont="1" applyBorder="1" applyAlignment="1" applyProtection="1">
      <alignment vertical="top"/>
      <protection locked="0"/>
    </xf>
    <xf numFmtId="0" fontId="36" fillId="0" borderId="36" xfId="0" applyFont="1" applyBorder="1" applyAlignment="1" applyProtection="1">
      <alignment vertical="top"/>
      <protection locked="0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18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Border="1"/>
    <xf numFmtId="0" fontId="3" fillId="0" borderId="0" xfId="0" applyFont="1" applyBorder="1" applyAlignment="1">
      <alignment horizontal="left" vertical="top" wrapText="1"/>
    </xf>
    <xf numFmtId="49" fontId="2" fillId="4" borderId="0" xfId="0" applyNumberFormat="1" applyFont="1" applyFill="1" applyBorder="1" applyAlignment="1" applyProtection="1">
      <alignment horizontal="left" vertical="center"/>
      <protection locked="0"/>
    </xf>
    <xf numFmtId="49" fontId="2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4" fontId="19" fillId="0" borderId="8" xfId="0" applyNumberFormat="1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164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4" fontId="18" fillId="0" borderId="0" xfId="0" applyNumberFormat="1" applyFont="1" applyBorder="1" applyAlignment="1">
      <alignment vertical="center"/>
    </xf>
    <xf numFmtId="0" fontId="3" fillId="5" borderId="10" xfId="0" applyFont="1" applyFill="1" applyBorder="1" applyAlignment="1">
      <alignment horizontal="left" vertical="center"/>
    </xf>
    <xf numFmtId="0" fontId="0" fillId="5" borderId="10" xfId="0" applyFont="1" applyFill="1" applyBorder="1" applyAlignment="1">
      <alignment vertical="center"/>
    </xf>
    <xf numFmtId="4" fontId="3" fillId="5" borderId="10" xfId="0" applyNumberFormat="1" applyFont="1" applyFill="1" applyBorder="1" applyAlignment="1">
      <alignment vertical="center"/>
    </xf>
    <xf numFmtId="0" fontId="0" fillId="5" borderId="11" xfId="0" applyFont="1" applyFill="1" applyBorder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/>
    </xf>
    <xf numFmtId="0" fontId="21" fillId="0" borderId="15" xfId="0" applyFont="1" applyBorder="1" applyAlignment="1">
      <alignment horizontal="center" vertical="center"/>
    </xf>
    <xf numFmtId="0" fontId="21" fillId="0" borderId="16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2" fillId="6" borderId="9" xfId="0" applyFont="1" applyFill="1" applyBorder="1" applyAlignment="1">
      <alignment horizontal="center" vertical="center"/>
    </xf>
    <xf numFmtId="0" fontId="2" fillId="6" borderId="10" xfId="0" applyFont="1" applyFill="1" applyBorder="1" applyAlignment="1">
      <alignment horizontal="left" vertical="center"/>
    </xf>
    <xf numFmtId="0" fontId="2" fillId="6" borderId="10" xfId="0" applyFont="1" applyFill="1" applyBorder="1" applyAlignment="1">
      <alignment horizontal="center" vertical="center"/>
    </xf>
    <xf numFmtId="0" fontId="2" fillId="6" borderId="10" xfId="0" applyFont="1" applyFill="1" applyBorder="1" applyAlignment="1">
      <alignment horizontal="right" vertical="center"/>
    </xf>
    <xf numFmtId="0" fontId="14" fillId="3" borderId="0" xfId="0" applyFont="1" applyFill="1" applyAlignment="1">
      <alignment horizontal="center" vertical="center"/>
    </xf>
    <xf numFmtId="0" fontId="0" fillId="0" borderId="0" xfId="0"/>
    <xf numFmtId="4" fontId="26" fillId="0" borderId="0" xfId="0" applyNumberFormat="1" applyFont="1" applyAlignment="1">
      <alignment vertical="center"/>
    </xf>
    <xf numFmtId="0" fontId="26" fillId="0" borderId="0" xfId="0" applyFont="1" applyAlignment="1">
      <alignment vertical="center"/>
    </xf>
    <xf numFmtId="0" fontId="25" fillId="0" borderId="0" xfId="0" applyFont="1" applyAlignment="1">
      <alignment horizontal="left" vertical="center" wrapText="1"/>
    </xf>
    <xf numFmtId="4" fontId="22" fillId="0" borderId="0" xfId="0" applyNumberFormat="1" applyFont="1" applyAlignment="1">
      <alignment horizontal="right" vertical="center"/>
    </xf>
    <xf numFmtId="4" fontId="22" fillId="0" borderId="0" xfId="0" applyNumberFormat="1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17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29" fillId="2" borderId="0" xfId="1" applyFont="1" applyFill="1" applyAlignment="1">
      <alignment vertical="center"/>
    </xf>
    <xf numFmtId="0" fontId="17" fillId="0" borderId="0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/>
    </xf>
    <xf numFmtId="0" fontId="37" fillId="0" borderId="1" xfId="0" applyFont="1" applyBorder="1" applyAlignment="1" applyProtection="1">
      <alignment horizontal="center" vertical="center" wrapText="1"/>
      <protection locked="0"/>
    </xf>
    <xf numFmtId="0" fontId="39" fillId="0" borderId="1" xfId="0" applyFont="1" applyBorder="1" applyAlignment="1" applyProtection="1">
      <alignment horizontal="left" vertical="top"/>
      <protection locked="0"/>
    </xf>
    <xf numFmtId="0" fontId="39" fillId="0" borderId="1" xfId="0" applyFont="1" applyBorder="1" applyAlignment="1" applyProtection="1">
      <alignment horizontal="left" vertical="center"/>
      <protection locked="0"/>
    </xf>
    <xf numFmtId="0" fontId="39" fillId="0" borderId="1" xfId="0" applyFont="1" applyBorder="1" applyAlignment="1" applyProtection="1">
      <alignment horizontal="left" vertical="center" wrapText="1"/>
      <protection locked="0"/>
    </xf>
    <xf numFmtId="49" fontId="39" fillId="0" borderId="1" xfId="0" applyNumberFormat="1" applyFont="1" applyBorder="1" applyAlignment="1" applyProtection="1">
      <alignment horizontal="left" vertical="center" wrapText="1"/>
      <protection locked="0"/>
    </xf>
    <xf numFmtId="0" fontId="37" fillId="0" borderId="1" xfId="0" applyFont="1" applyBorder="1" applyAlignment="1" applyProtection="1">
      <alignment horizontal="center" vertical="center"/>
      <protection locked="0"/>
    </xf>
    <xf numFmtId="0" fontId="38" fillId="0" borderId="34" xfId="0" applyFont="1" applyBorder="1" applyAlignment="1" applyProtection="1">
      <alignment horizontal="left"/>
      <protection locked="0"/>
    </xf>
    <xf numFmtId="0" fontId="38" fillId="0" borderId="34" xfId="0" applyFont="1" applyBorder="1" applyAlignment="1" applyProtection="1">
      <alignment horizontal="left" wrapText="1"/>
      <protection locked="0"/>
    </xf>
  </cellXfs>
  <cellStyles count="2">
    <cellStyle name="Hypertextový odkaz" xfId="1" builtinId="8"/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71145" cy="271145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56"/>
  <sheetViews>
    <sheetView showGridLines="0" workbookViewId="0">
      <pane ySplit="1" topLeftCell="A17" activePane="bottomLeft" state="frozen"/>
      <selection pane="bottomLeft" activeCell="AI10" sqref="AI10"/>
    </sheetView>
  </sheetViews>
  <sheetFormatPr defaultRowHeight="13.5" x14ac:dyDescent="0.3"/>
  <cols>
    <col min="1" max="1" width="8.33203125" customWidth="1"/>
    <col min="2" max="2" width="1.6640625" customWidth="1"/>
    <col min="3" max="3" width="4.1640625" customWidth="1"/>
    <col min="4" max="33" width="2.6640625" customWidth="1"/>
    <col min="34" max="34" width="3.33203125" customWidth="1"/>
    <col min="35" max="35" width="31.6640625" customWidth="1"/>
    <col min="36" max="37" width="2.5" customWidth="1"/>
    <col min="38" max="38" width="8.33203125" customWidth="1"/>
    <col min="39" max="39" width="3.33203125" customWidth="1"/>
    <col min="40" max="40" width="13.33203125" customWidth="1"/>
    <col min="41" max="41" width="7.5" customWidth="1"/>
    <col min="42" max="42" width="4.1640625" customWidth="1"/>
    <col min="43" max="43" width="15.6640625" customWidth="1"/>
    <col min="44" max="44" width="13.6640625" customWidth="1"/>
    <col min="45" max="49" width="25.83203125" hidden="1" customWidth="1"/>
    <col min="50" max="54" width="21.6640625" hidden="1" customWidth="1"/>
    <col min="55" max="55" width="19.1640625" hidden="1" customWidth="1"/>
    <col min="56" max="56" width="25" hidden="1" customWidth="1"/>
    <col min="57" max="58" width="19.1640625" hidden="1" customWidth="1"/>
    <col min="59" max="59" width="66.5" customWidth="1"/>
    <col min="71" max="91" width="9.33203125" hidden="1"/>
  </cols>
  <sheetData>
    <row r="1" spans="1:74" ht="21.4" customHeight="1" x14ac:dyDescent="0.3">
      <c r="A1" s="14" t="s">
        <v>0</v>
      </c>
      <c r="B1" s="15"/>
      <c r="C1" s="15"/>
      <c r="D1" s="16" t="s">
        <v>1</v>
      </c>
      <c r="E1" s="15"/>
      <c r="F1" s="15"/>
      <c r="G1" s="15"/>
      <c r="H1" s="15"/>
      <c r="I1" s="15"/>
      <c r="J1" s="15"/>
      <c r="K1" s="17" t="s">
        <v>2</v>
      </c>
      <c r="L1" s="17"/>
      <c r="M1" s="17"/>
      <c r="N1" s="17"/>
      <c r="O1" s="17"/>
      <c r="P1" s="17"/>
      <c r="Q1" s="17"/>
      <c r="R1" s="17"/>
      <c r="S1" s="17"/>
      <c r="T1" s="15"/>
      <c r="U1" s="15"/>
      <c r="V1" s="15"/>
      <c r="W1" s="17" t="s">
        <v>3</v>
      </c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8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20" t="s">
        <v>4</v>
      </c>
      <c r="BB1" s="20" t="s">
        <v>5</v>
      </c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T1" s="21" t="s">
        <v>6</v>
      </c>
      <c r="BU1" s="21" t="s">
        <v>7</v>
      </c>
      <c r="BV1" s="21" t="s">
        <v>8</v>
      </c>
    </row>
    <row r="2" spans="1:74" ht="36.950000000000003" customHeight="1" x14ac:dyDescent="0.3">
      <c r="AR2" s="337" t="s">
        <v>9</v>
      </c>
      <c r="AS2" s="338"/>
      <c r="AT2" s="338"/>
      <c r="AU2" s="338"/>
      <c r="AV2" s="338"/>
      <c r="AW2" s="338"/>
      <c r="AX2" s="338"/>
      <c r="AY2" s="338"/>
      <c r="AZ2" s="338"/>
      <c r="BA2" s="338"/>
      <c r="BB2" s="338"/>
      <c r="BC2" s="338"/>
      <c r="BD2" s="338"/>
      <c r="BE2" s="338"/>
      <c r="BF2" s="338"/>
      <c r="BG2" s="338"/>
      <c r="BS2" s="22" t="s">
        <v>10</v>
      </c>
      <c r="BT2" s="22" t="s">
        <v>11</v>
      </c>
    </row>
    <row r="3" spans="1:74" ht="6.95" customHeight="1" x14ac:dyDescent="0.3">
      <c r="B3" s="23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5"/>
      <c r="BS3" s="22" t="s">
        <v>10</v>
      </c>
      <c r="BT3" s="22" t="s">
        <v>12</v>
      </c>
    </row>
    <row r="4" spans="1:74" ht="36.950000000000003" customHeight="1" x14ac:dyDescent="0.3">
      <c r="B4" s="26"/>
      <c r="C4" s="27"/>
      <c r="D4" s="28" t="s">
        <v>13</v>
      </c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9"/>
      <c r="AS4" s="30" t="s">
        <v>14</v>
      </c>
      <c r="BG4" s="31" t="s">
        <v>15</v>
      </c>
      <c r="BS4" s="22" t="s">
        <v>16</v>
      </c>
    </row>
    <row r="5" spans="1:74" ht="14.45" customHeight="1" x14ac:dyDescent="0.3">
      <c r="B5" s="26"/>
      <c r="C5" s="27"/>
      <c r="D5" s="32" t="s">
        <v>17</v>
      </c>
      <c r="E5" s="27"/>
      <c r="F5" s="27"/>
      <c r="G5" s="27"/>
      <c r="H5" s="27"/>
      <c r="I5" s="27"/>
      <c r="J5" s="27"/>
      <c r="K5" s="311" t="s">
        <v>18</v>
      </c>
      <c r="L5" s="312"/>
      <c r="M5" s="312"/>
      <c r="N5" s="312"/>
      <c r="O5" s="312"/>
      <c r="P5" s="312"/>
      <c r="Q5" s="312"/>
      <c r="R5" s="312"/>
      <c r="S5" s="312"/>
      <c r="T5" s="312"/>
      <c r="U5" s="312"/>
      <c r="V5" s="312"/>
      <c r="W5" s="312"/>
      <c r="X5" s="312"/>
      <c r="Y5" s="312"/>
      <c r="Z5" s="312"/>
      <c r="AA5" s="312"/>
      <c r="AB5" s="312"/>
      <c r="AC5" s="312"/>
      <c r="AD5" s="312"/>
      <c r="AE5" s="312"/>
      <c r="AF5" s="312"/>
      <c r="AG5" s="312"/>
      <c r="AH5" s="312"/>
      <c r="AI5" s="312"/>
      <c r="AJ5" s="312"/>
      <c r="AK5" s="312"/>
      <c r="AL5" s="312"/>
      <c r="AM5" s="312"/>
      <c r="AN5" s="312"/>
      <c r="AO5" s="312"/>
      <c r="AP5" s="27"/>
      <c r="AQ5" s="29"/>
      <c r="BG5" s="309" t="s">
        <v>19</v>
      </c>
      <c r="BS5" s="22" t="s">
        <v>10</v>
      </c>
    </row>
    <row r="6" spans="1:74" ht="36.950000000000003" customHeight="1" x14ac:dyDescent="0.3">
      <c r="B6" s="26"/>
      <c r="C6" s="27"/>
      <c r="D6" s="34" t="s">
        <v>20</v>
      </c>
      <c r="E6" s="27"/>
      <c r="F6" s="27"/>
      <c r="G6" s="27"/>
      <c r="H6" s="27"/>
      <c r="I6" s="27"/>
      <c r="J6" s="27"/>
      <c r="K6" s="313" t="s">
        <v>21</v>
      </c>
      <c r="L6" s="312"/>
      <c r="M6" s="312"/>
      <c r="N6" s="312"/>
      <c r="O6" s="312"/>
      <c r="P6" s="312"/>
      <c r="Q6" s="312"/>
      <c r="R6" s="312"/>
      <c r="S6" s="312"/>
      <c r="T6" s="312"/>
      <c r="U6" s="312"/>
      <c r="V6" s="312"/>
      <c r="W6" s="312"/>
      <c r="X6" s="312"/>
      <c r="Y6" s="312"/>
      <c r="Z6" s="312"/>
      <c r="AA6" s="312"/>
      <c r="AB6" s="312"/>
      <c r="AC6" s="312"/>
      <c r="AD6" s="312"/>
      <c r="AE6" s="312"/>
      <c r="AF6" s="312"/>
      <c r="AG6" s="312"/>
      <c r="AH6" s="312"/>
      <c r="AI6" s="312"/>
      <c r="AJ6" s="312"/>
      <c r="AK6" s="312"/>
      <c r="AL6" s="312"/>
      <c r="AM6" s="312"/>
      <c r="AN6" s="312"/>
      <c r="AO6" s="312"/>
      <c r="AP6" s="27"/>
      <c r="AQ6" s="29"/>
      <c r="BG6" s="310"/>
      <c r="BS6" s="22" t="s">
        <v>10</v>
      </c>
    </row>
    <row r="7" spans="1:74" ht="14.45" customHeight="1" x14ac:dyDescent="0.3">
      <c r="B7" s="26"/>
      <c r="C7" s="27"/>
      <c r="D7" s="35" t="s">
        <v>22</v>
      </c>
      <c r="E7" s="27"/>
      <c r="F7" s="27"/>
      <c r="G7" s="27"/>
      <c r="H7" s="27"/>
      <c r="I7" s="27"/>
      <c r="J7" s="27"/>
      <c r="K7" s="33" t="s">
        <v>5</v>
      </c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35" t="s">
        <v>23</v>
      </c>
      <c r="AL7" s="27"/>
      <c r="AM7" s="27"/>
      <c r="AN7" s="33" t="s">
        <v>5</v>
      </c>
      <c r="AO7" s="27"/>
      <c r="AP7" s="27"/>
      <c r="AQ7" s="29"/>
      <c r="BG7" s="310"/>
      <c r="BS7" s="22" t="s">
        <v>10</v>
      </c>
    </row>
    <row r="8" spans="1:74" ht="14.45" customHeight="1" x14ac:dyDescent="0.3">
      <c r="B8" s="26"/>
      <c r="C8" s="27"/>
      <c r="D8" s="35" t="s">
        <v>24</v>
      </c>
      <c r="E8" s="27"/>
      <c r="F8" s="27"/>
      <c r="G8" s="27"/>
      <c r="H8" s="27"/>
      <c r="I8" s="27"/>
      <c r="J8" s="27"/>
      <c r="K8" s="33" t="s">
        <v>25</v>
      </c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35" t="s">
        <v>26</v>
      </c>
      <c r="AL8" s="27"/>
      <c r="AM8" s="27"/>
      <c r="AN8" s="36" t="s">
        <v>27</v>
      </c>
      <c r="AO8" s="27"/>
      <c r="AP8" s="27"/>
      <c r="AQ8" s="29"/>
      <c r="BG8" s="310"/>
      <c r="BS8" s="22" t="s">
        <v>10</v>
      </c>
    </row>
    <row r="9" spans="1:74" ht="14.45" customHeight="1" x14ac:dyDescent="0.3">
      <c r="B9" s="26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9"/>
      <c r="BG9" s="310"/>
      <c r="BS9" s="22" t="s">
        <v>10</v>
      </c>
    </row>
    <row r="10" spans="1:74" ht="14.45" customHeight="1" x14ac:dyDescent="0.3">
      <c r="B10" s="26"/>
      <c r="C10" s="27"/>
      <c r="D10" s="35" t="s">
        <v>28</v>
      </c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35" t="s">
        <v>29</v>
      </c>
      <c r="AL10" s="27"/>
      <c r="AM10" s="27"/>
      <c r="AN10" s="33" t="s">
        <v>30</v>
      </c>
      <c r="AO10" s="27"/>
      <c r="AP10" s="27"/>
      <c r="AQ10" s="29"/>
      <c r="BG10" s="310"/>
      <c r="BS10" s="22" t="s">
        <v>10</v>
      </c>
    </row>
    <row r="11" spans="1:74" ht="18.399999999999999" customHeight="1" x14ac:dyDescent="0.3">
      <c r="B11" s="26"/>
      <c r="C11" s="27"/>
      <c r="D11" s="27"/>
      <c r="E11" s="33" t="s">
        <v>31</v>
      </c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35" t="s">
        <v>32</v>
      </c>
      <c r="AL11" s="27"/>
      <c r="AM11" s="27"/>
      <c r="AN11" s="33" t="s">
        <v>33</v>
      </c>
      <c r="AO11" s="27"/>
      <c r="AP11" s="27"/>
      <c r="AQ11" s="29"/>
      <c r="BG11" s="310"/>
      <c r="BS11" s="22" t="s">
        <v>10</v>
      </c>
    </row>
    <row r="12" spans="1:74" ht="6.95" customHeight="1" x14ac:dyDescent="0.3">
      <c r="B12" s="26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9"/>
      <c r="BG12" s="310"/>
      <c r="BS12" s="22" t="s">
        <v>10</v>
      </c>
    </row>
    <row r="13" spans="1:74" ht="14.45" customHeight="1" x14ac:dyDescent="0.3">
      <c r="B13" s="26"/>
      <c r="C13" s="27"/>
      <c r="D13" s="35" t="s">
        <v>34</v>
      </c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35" t="s">
        <v>29</v>
      </c>
      <c r="AL13" s="27"/>
      <c r="AM13" s="27"/>
      <c r="AN13" s="37" t="s">
        <v>35</v>
      </c>
      <c r="AO13" s="27"/>
      <c r="AP13" s="27"/>
      <c r="AQ13" s="29"/>
      <c r="BG13" s="310"/>
      <c r="BS13" s="22" t="s">
        <v>10</v>
      </c>
    </row>
    <row r="14" spans="1:74" ht="15" x14ac:dyDescent="0.3">
      <c r="B14" s="26"/>
      <c r="C14" s="27"/>
      <c r="D14" s="27"/>
      <c r="E14" s="314" t="s">
        <v>35</v>
      </c>
      <c r="F14" s="315"/>
      <c r="G14" s="315"/>
      <c r="H14" s="315"/>
      <c r="I14" s="315"/>
      <c r="J14" s="315"/>
      <c r="K14" s="315"/>
      <c r="L14" s="315"/>
      <c r="M14" s="315"/>
      <c r="N14" s="315"/>
      <c r="O14" s="315"/>
      <c r="P14" s="315"/>
      <c r="Q14" s="315"/>
      <c r="R14" s="315"/>
      <c r="S14" s="315"/>
      <c r="T14" s="315"/>
      <c r="U14" s="315"/>
      <c r="V14" s="315"/>
      <c r="W14" s="315"/>
      <c r="X14" s="315"/>
      <c r="Y14" s="315"/>
      <c r="Z14" s="315"/>
      <c r="AA14" s="315"/>
      <c r="AB14" s="315"/>
      <c r="AC14" s="315"/>
      <c r="AD14" s="315"/>
      <c r="AE14" s="315"/>
      <c r="AF14" s="315"/>
      <c r="AG14" s="315"/>
      <c r="AH14" s="315"/>
      <c r="AI14" s="315"/>
      <c r="AJ14" s="315"/>
      <c r="AK14" s="35" t="s">
        <v>32</v>
      </c>
      <c r="AL14" s="27"/>
      <c r="AM14" s="27"/>
      <c r="AN14" s="37" t="s">
        <v>35</v>
      </c>
      <c r="AO14" s="27"/>
      <c r="AP14" s="27"/>
      <c r="AQ14" s="29"/>
      <c r="BG14" s="310"/>
      <c r="BS14" s="22" t="s">
        <v>10</v>
      </c>
    </row>
    <row r="15" spans="1:74" ht="6.95" customHeight="1" x14ac:dyDescent="0.3">
      <c r="B15" s="26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9"/>
      <c r="BG15" s="310"/>
      <c r="BS15" s="22" t="s">
        <v>6</v>
      </c>
    </row>
    <row r="16" spans="1:74" ht="14.45" customHeight="1" x14ac:dyDescent="0.3">
      <c r="B16" s="26"/>
      <c r="C16" s="27"/>
      <c r="D16" s="35" t="s">
        <v>36</v>
      </c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35" t="s">
        <v>29</v>
      </c>
      <c r="AL16" s="27"/>
      <c r="AM16" s="27"/>
      <c r="AN16" s="33" t="s">
        <v>37</v>
      </c>
      <c r="AO16" s="27"/>
      <c r="AP16" s="27"/>
      <c r="AQ16" s="29"/>
      <c r="BG16" s="310"/>
      <c r="BS16" s="22" t="s">
        <v>6</v>
      </c>
    </row>
    <row r="17" spans="2:71" ht="18.399999999999999" customHeight="1" x14ac:dyDescent="0.3">
      <c r="B17" s="26"/>
      <c r="C17" s="27"/>
      <c r="D17" s="27"/>
      <c r="E17" s="33" t="s">
        <v>38</v>
      </c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35" t="s">
        <v>32</v>
      </c>
      <c r="AL17" s="27"/>
      <c r="AM17" s="27"/>
      <c r="AN17" s="33" t="s">
        <v>39</v>
      </c>
      <c r="AO17" s="27"/>
      <c r="AP17" s="27"/>
      <c r="AQ17" s="29"/>
      <c r="BG17" s="310"/>
      <c r="BS17" s="22" t="s">
        <v>7</v>
      </c>
    </row>
    <row r="18" spans="2:71" ht="6.95" customHeight="1" x14ac:dyDescent="0.3">
      <c r="B18" s="26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9"/>
      <c r="BG18" s="310"/>
      <c r="BS18" s="22" t="s">
        <v>10</v>
      </c>
    </row>
    <row r="19" spans="2:71" ht="14.45" customHeight="1" x14ac:dyDescent="0.3">
      <c r="B19" s="26"/>
      <c r="C19" s="27"/>
      <c r="D19" s="35" t="s">
        <v>40</v>
      </c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9"/>
      <c r="BG19" s="310"/>
      <c r="BS19" s="22" t="s">
        <v>10</v>
      </c>
    </row>
    <row r="20" spans="2:71" ht="16.5" customHeight="1" x14ac:dyDescent="0.3">
      <c r="B20" s="26"/>
      <c r="C20" s="27"/>
      <c r="D20" s="27"/>
      <c r="E20" s="316" t="s">
        <v>5</v>
      </c>
      <c r="F20" s="316"/>
      <c r="G20" s="316"/>
      <c r="H20" s="316"/>
      <c r="I20" s="316"/>
      <c r="J20" s="316"/>
      <c r="K20" s="316"/>
      <c r="L20" s="316"/>
      <c r="M20" s="316"/>
      <c r="N20" s="316"/>
      <c r="O20" s="316"/>
      <c r="P20" s="316"/>
      <c r="Q20" s="316"/>
      <c r="R20" s="316"/>
      <c r="S20" s="316"/>
      <c r="T20" s="316"/>
      <c r="U20" s="316"/>
      <c r="V20" s="316"/>
      <c r="W20" s="316"/>
      <c r="X20" s="316"/>
      <c r="Y20" s="316"/>
      <c r="Z20" s="316"/>
      <c r="AA20" s="316"/>
      <c r="AB20" s="316"/>
      <c r="AC20" s="316"/>
      <c r="AD20" s="316"/>
      <c r="AE20" s="316"/>
      <c r="AF20" s="316"/>
      <c r="AG20" s="316"/>
      <c r="AH20" s="316"/>
      <c r="AI20" s="316"/>
      <c r="AJ20" s="316"/>
      <c r="AK20" s="316"/>
      <c r="AL20" s="316"/>
      <c r="AM20" s="316"/>
      <c r="AN20" s="316"/>
      <c r="AO20" s="27"/>
      <c r="AP20" s="27"/>
      <c r="AQ20" s="29"/>
      <c r="BG20" s="310"/>
      <c r="BS20" s="22" t="s">
        <v>6</v>
      </c>
    </row>
    <row r="21" spans="2:71" ht="6.95" customHeight="1" x14ac:dyDescent="0.3">
      <c r="B21" s="26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9"/>
      <c r="BG21" s="310"/>
    </row>
    <row r="22" spans="2:71" ht="6.95" customHeight="1" x14ac:dyDescent="0.3">
      <c r="B22" s="26"/>
      <c r="C22" s="27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27"/>
      <c r="AQ22" s="29"/>
      <c r="BG22" s="310"/>
    </row>
    <row r="23" spans="2:71" s="1" customFormat="1" ht="25.9" customHeight="1" x14ac:dyDescent="0.3">
      <c r="B23" s="39"/>
      <c r="C23" s="40"/>
      <c r="D23" s="41" t="s">
        <v>41</v>
      </c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317">
        <f>ROUND(AG51,2)</f>
        <v>0</v>
      </c>
      <c r="AL23" s="318"/>
      <c r="AM23" s="318"/>
      <c r="AN23" s="318"/>
      <c r="AO23" s="318"/>
      <c r="AP23" s="40"/>
      <c r="AQ23" s="43"/>
      <c r="BG23" s="310"/>
    </row>
    <row r="24" spans="2:71" s="1" customFormat="1" ht="6.95" customHeight="1" x14ac:dyDescent="0.3">
      <c r="B24" s="39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3"/>
      <c r="BG24" s="310"/>
    </row>
    <row r="25" spans="2:71" s="1" customFormat="1" x14ac:dyDescent="0.3">
      <c r="B25" s="39"/>
      <c r="C25" s="40"/>
      <c r="D25" s="40"/>
      <c r="E25" s="40"/>
      <c r="F25" s="40"/>
      <c r="G25" s="40"/>
      <c r="H25" s="40"/>
      <c r="I25" s="40"/>
      <c r="J25" s="40"/>
      <c r="K25" s="40"/>
      <c r="L25" s="319" t="s">
        <v>42</v>
      </c>
      <c r="M25" s="319"/>
      <c r="N25" s="319"/>
      <c r="O25" s="319"/>
      <c r="P25" s="40"/>
      <c r="Q25" s="40"/>
      <c r="R25" s="40"/>
      <c r="S25" s="40"/>
      <c r="T25" s="40"/>
      <c r="U25" s="40"/>
      <c r="V25" s="40"/>
      <c r="W25" s="319" t="s">
        <v>43</v>
      </c>
      <c r="X25" s="319"/>
      <c r="Y25" s="319"/>
      <c r="Z25" s="319"/>
      <c r="AA25" s="319"/>
      <c r="AB25" s="319"/>
      <c r="AC25" s="319"/>
      <c r="AD25" s="319"/>
      <c r="AE25" s="319"/>
      <c r="AF25" s="40"/>
      <c r="AG25" s="40"/>
      <c r="AH25" s="40"/>
      <c r="AI25" s="40"/>
      <c r="AJ25" s="40"/>
      <c r="AK25" s="319" t="s">
        <v>44</v>
      </c>
      <c r="AL25" s="319"/>
      <c r="AM25" s="319"/>
      <c r="AN25" s="319"/>
      <c r="AO25" s="319"/>
      <c r="AP25" s="40"/>
      <c r="AQ25" s="43"/>
      <c r="BG25" s="310"/>
    </row>
    <row r="26" spans="2:71" s="2" customFormat="1" ht="14.45" customHeight="1" x14ac:dyDescent="0.3">
      <c r="B26" s="45"/>
      <c r="C26" s="46"/>
      <c r="D26" s="47" t="s">
        <v>45</v>
      </c>
      <c r="E26" s="46"/>
      <c r="F26" s="47" t="s">
        <v>46</v>
      </c>
      <c r="G26" s="46"/>
      <c r="H26" s="46"/>
      <c r="I26" s="46"/>
      <c r="J26" s="46"/>
      <c r="K26" s="46"/>
      <c r="L26" s="320">
        <v>0.21</v>
      </c>
      <c r="M26" s="321"/>
      <c r="N26" s="321"/>
      <c r="O26" s="321"/>
      <c r="P26" s="46"/>
      <c r="Q26" s="46"/>
      <c r="R26" s="46"/>
      <c r="S26" s="46"/>
      <c r="T26" s="46"/>
      <c r="U26" s="46"/>
      <c r="V26" s="46"/>
      <c r="W26" s="322">
        <f>ROUND(BB51,2)</f>
        <v>0</v>
      </c>
      <c r="X26" s="321"/>
      <c r="Y26" s="321"/>
      <c r="Z26" s="321"/>
      <c r="AA26" s="321"/>
      <c r="AB26" s="321"/>
      <c r="AC26" s="321"/>
      <c r="AD26" s="321"/>
      <c r="AE26" s="321"/>
      <c r="AF26" s="46"/>
      <c r="AG26" s="46"/>
      <c r="AH26" s="46"/>
      <c r="AI26" s="46"/>
      <c r="AJ26" s="46"/>
      <c r="AK26" s="322">
        <f>ROUND(AX51,2)</f>
        <v>0</v>
      </c>
      <c r="AL26" s="321"/>
      <c r="AM26" s="321"/>
      <c r="AN26" s="321"/>
      <c r="AO26" s="321"/>
      <c r="AP26" s="46"/>
      <c r="AQ26" s="48"/>
      <c r="BG26" s="310"/>
    </row>
    <row r="27" spans="2:71" s="2" customFormat="1" ht="14.45" customHeight="1" x14ac:dyDescent="0.3">
      <c r="B27" s="45"/>
      <c r="C27" s="46"/>
      <c r="D27" s="46"/>
      <c r="E27" s="46"/>
      <c r="F27" s="47" t="s">
        <v>47</v>
      </c>
      <c r="G27" s="46"/>
      <c r="H27" s="46"/>
      <c r="I27" s="46"/>
      <c r="J27" s="46"/>
      <c r="K27" s="46"/>
      <c r="L27" s="320">
        <v>0.15</v>
      </c>
      <c r="M27" s="321"/>
      <c r="N27" s="321"/>
      <c r="O27" s="321"/>
      <c r="P27" s="46"/>
      <c r="Q27" s="46"/>
      <c r="R27" s="46"/>
      <c r="S27" s="46"/>
      <c r="T27" s="46"/>
      <c r="U27" s="46"/>
      <c r="V27" s="46"/>
      <c r="W27" s="322">
        <f>ROUND(BC51,2)</f>
        <v>0</v>
      </c>
      <c r="X27" s="321"/>
      <c r="Y27" s="321"/>
      <c r="Z27" s="321"/>
      <c r="AA27" s="321"/>
      <c r="AB27" s="321"/>
      <c r="AC27" s="321"/>
      <c r="AD27" s="321"/>
      <c r="AE27" s="321"/>
      <c r="AF27" s="46"/>
      <c r="AG27" s="46"/>
      <c r="AH27" s="46"/>
      <c r="AI27" s="46"/>
      <c r="AJ27" s="46"/>
      <c r="AK27" s="322">
        <f>ROUND(AY51,2)</f>
        <v>0</v>
      </c>
      <c r="AL27" s="321"/>
      <c r="AM27" s="321"/>
      <c r="AN27" s="321"/>
      <c r="AO27" s="321"/>
      <c r="AP27" s="46"/>
      <c r="AQ27" s="48"/>
      <c r="BG27" s="310"/>
    </row>
    <row r="28" spans="2:71" s="2" customFormat="1" ht="14.45" hidden="1" customHeight="1" x14ac:dyDescent="0.3">
      <c r="B28" s="45"/>
      <c r="C28" s="46"/>
      <c r="D28" s="46"/>
      <c r="E28" s="46"/>
      <c r="F28" s="47" t="s">
        <v>48</v>
      </c>
      <c r="G28" s="46"/>
      <c r="H28" s="46"/>
      <c r="I28" s="46"/>
      <c r="J28" s="46"/>
      <c r="K28" s="46"/>
      <c r="L28" s="320">
        <v>0.21</v>
      </c>
      <c r="M28" s="321"/>
      <c r="N28" s="321"/>
      <c r="O28" s="321"/>
      <c r="P28" s="46"/>
      <c r="Q28" s="46"/>
      <c r="R28" s="46"/>
      <c r="S28" s="46"/>
      <c r="T28" s="46"/>
      <c r="U28" s="46"/>
      <c r="V28" s="46"/>
      <c r="W28" s="322">
        <f>ROUND(BD51,2)</f>
        <v>0</v>
      </c>
      <c r="X28" s="321"/>
      <c r="Y28" s="321"/>
      <c r="Z28" s="321"/>
      <c r="AA28" s="321"/>
      <c r="AB28" s="321"/>
      <c r="AC28" s="321"/>
      <c r="AD28" s="321"/>
      <c r="AE28" s="321"/>
      <c r="AF28" s="46"/>
      <c r="AG28" s="46"/>
      <c r="AH28" s="46"/>
      <c r="AI28" s="46"/>
      <c r="AJ28" s="46"/>
      <c r="AK28" s="322">
        <v>0</v>
      </c>
      <c r="AL28" s="321"/>
      <c r="AM28" s="321"/>
      <c r="AN28" s="321"/>
      <c r="AO28" s="321"/>
      <c r="AP28" s="46"/>
      <c r="AQ28" s="48"/>
      <c r="BG28" s="310"/>
    </row>
    <row r="29" spans="2:71" s="2" customFormat="1" ht="14.45" hidden="1" customHeight="1" x14ac:dyDescent="0.3">
      <c r="B29" s="45"/>
      <c r="C29" s="46"/>
      <c r="D29" s="46"/>
      <c r="E29" s="46"/>
      <c r="F29" s="47" t="s">
        <v>49</v>
      </c>
      <c r="G29" s="46"/>
      <c r="H29" s="46"/>
      <c r="I29" s="46"/>
      <c r="J29" s="46"/>
      <c r="K29" s="46"/>
      <c r="L29" s="320">
        <v>0.15</v>
      </c>
      <c r="M29" s="321"/>
      <c r="N29" s="321"/>
      <c r="O29" s="321"/>
      <c r="P29" s="46"/>
      <c r="Q29" s="46"/>
      <c r="R29" s="46"/>
      <c r="S29" s="46"/>
      <c r="T29" s="46"/>
      <c r="U29" s="46"/>
      <c r="V29" s="46"/>
      <c r="W29" s="322">
        <f>ROUND(BE51,2)</f>
        <v>0</v>
      </c>
      <c r="X29" s="321"/>
      <c r="Y29" s="321"/>
      <c r="Z29" s="321"/>
      <c r="AA29" s="321"/>
      <c r="AB29" s="321"/>
      <c r="AC29" s="321"/>
      <c r="AD29" s="321"/>
      <c r="AE29" s="321"/>
      <c r="AF29" s="46"/>
      <c r="AG29" s="46"/>
      <c r="AH29" s="46"/>
      <c r="AI29" s="46"/>
      <c r="AJ29" s="46"/>
      <c r="AK29" s="322">
        <v>0</v>
      </c>
      <c r="AL29" s="321"/>
      <c r="AM29" s="321"/>
      <c r="AN29" s="321"/>
      <c r="AO29" s="321"/>
      <c r="AP29" s="46"/>
      <c r="AQ29" s="48"/>
      <c r="BG29" s="310"/>
    </row>
    <row r="30" spans="2:71" s="2" customFormat="1" ht="14.45" hidden="1" customHeight="1" x14ac:dyDescent="0.3">
      <c r="B30" s="45"/>
      <c r="C30" s="46"/>
      <c r="D30" s="46"/>
      <c r="E30" s="46"/>
      <c r="F30" s="47" t="s">
        <v>50</v>
      </c>
      <c r="G30" s="46"/>
      <c r="H30" s="46"/>
      <c r="I30" s="46"/>
      <c r="J30" s="46"/>
      <c r="K30" s="46"/>
      <c r="L30" s="320">
        <v>0</v>
      </c>
      <c r="M30" s="321"/>
      <c r="N30" s="321"/>
      <c r="O30" s="321"/>
      <c r="P30" s="46"/>
      <c r="Q30" s="46"/>
      <c r="R30" s="46"/>
      <c r="S30" s="46"/>
      <c r="T30" s="46"/>
      <c r="U30" s="46"/>
      <c r="V30" s="46"/>
      <c r="W30" s="322">
        <f>ROUND(BF51,2)</f>
        <v>0</v>
      </c>
      <c r="X30" s="321"/>
      <c r="Y30" s="321"/>
      <c r="Z30" s="321"/>
      <c r="AA30" s="321"/>
      <c r="AB30" s="321"/>
      <c r="AC30" s="321"/>
      <c r="AD30" s="321"/>
      <c r="AE30" s="321"/>
      <c r="AF30" s="46"/>
      <c r="AG30" s="46"/>
      <c r="AH30" s="46"/>
      <c r="AI30" s="46"/>
      <c r="AJ30" s="46"/>
      <c r="AK30" s="322">
        <v>0</v>
      </c>
      <c r="AL30" s="321"/>
      <c r="AM30" s="321"/>
      <c r="AN30" s="321"/>
      <c r="AO30" s="321"/>
      <c r="AP30" s="46"/>
      <c r="AQ30" s="48"/>
      <c r="BG30" s="310"/>
    </row>
    <row r="31" spans="2:71" s="1" customFormat="1" ht="6.95" customHeight="1" x14ac:dyDescent="0.3">
      <c r="B31" s="39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3"/>
      <c r="BG31" s="310"/>
    </row>
    <row r="32" spans="2:71" s="1" customFormat="1" ht="25.9" customHeight="1" x14ac:dyDescent="0.3">
      <c r="B32" s="39"/>
      <c r="C32" s="49"/>
      <c r="D32" s="50" t="s">
        <v>51</v>
      </c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2" t="s">
        <v>52</v>
      </c>
      <c r="U32" s="51"/>
      <c r="V32" s="51"/>
      <c r="W32" s="51"/>
      <c r="X32" s="323" t="s">
        <v>53</v>
      </c>
      <c r="Y32" s="324"/>
      <c r="Z32" s="324"/>
      <c r="AA32" s="324"/>
      <c r="AB32" s="324"/>
      <c r="AC32" s="51"/>
      <c r="AD32" s="51"/>
      <c r="AE32" s="51"/>
      <c r="AF32" s="51"/>
      <c r="AG32" s="51"/>
      <c r="AH32" s="51"/>
      <c r="AI32" s="51"/>
      <c r="AJ32" s="51"/>
      <c r="AK32" s="325">
        <f>SUM(AK23:AK30)</f>
        <v>0</v>
      </c>
      <c r="AL32" s="324"/>
      <c r="AM32" s="324"/>
      <c r="AN32" s="324"/>
      <c r="AO32" s="326"/>
      <c r="AP32" s="49"/>
      <c r="AQ32" s="53"/>
      <c r="BG32" s="310"/>
    </row>
    <row r="33" spans="2:58" s="1" customFormat="1" ht="6.95" customHeight="1" x14ac:dyDescent="0.3">
      <c r="B33" s="39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3"/>
    </row>
    <row r="34" spans="2:58" s="1" customFormat="1" ht="6.95" customHeight="1" x14ac:dyDescent="0.3">
      <c r="B34" s="54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6"/>
    </row>
    <row r="38" spans="2:58" s="1" customFormat="1" ht="6.95" customHeight="1" x14ac:dyDescent="0.3">
      <c r="B38" s="57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58"/>
      <c r="AL38" s="58"/>
      <c r="AM38" s="58"/>
      <c r="AN38" s="58"/>
      <c r="AO38" s="58"/>
      <c r="AP38" s="58"/>
      <c r="AQ38" s="58"/>
      <c r="AR38" s="39"/>
    </row>
    <row r="39" spans="2:58" s="1" customFormat="1" ht="36.950000000000003" customHeight="1" x14ac:dyDescent="0.3">
      <c r="B39" s="39"/>
      <c r="C39" s="59" t="s">
        <v>54</v>
      </c>
      <c r="AR39" s="39"/>
    </row>
    <row r="40" spans="2:58" s="1" customFormat="1" ht="6.95" customHeight="1" x14ac:dyDescent="0.3">
      <c r="B40" s="39"/>
      <c r="AR40" s="39"/>
    </row>
    <row r="41" spans="2:58" s="3" customFormat="1" ht="14.45" customHeight="1" x14ac:dyDescent="0.3">
      <c r="B41" s="60"/>
      <c r="C41" s="61" t="s">
        <v>17</v>
      </c>
      <c r="L41" s="3" t="str">
        <f>K5</f>
        <v>40017017</v>
      </c>
      <c r="AR41" s="60"/>
    </row>
    <row r="42" spans="2:58" s="4" customFormat="1" ht="36.950000000000003" customHeight="1" x14ac:dyDescent="0.3">
      <c r="B42" s="62"/>
      <c r="C42" s="63" t="s">
        <v>20</v>
      </c>
      <c r="L42" s="344" t="str">
        <f>K6</f>
        <v>Kolín, ul. Zlatá - rekonstrukce kanalizace, komunikace a veřejného osvětlení</v>
      </c>
      <c r="M42" s="345"/>
      <c r="N42" s="345"/>
      <c r="O42" s="345"/>
      <c r="P42" s="345"/>
      <c r="Q42" s="345"/>
      <c r="R42" s="345"/>
      <c r="S42" s="345"/>
      <c r="T42" s="345"/>
      <c r="U42" s="345"/>
      <c r="V42" s="345"/>
      <c r="W42" s="345"/>
      <c r="X42" s="345"/>
      <c r="Y42" s="345"/>
      <c r="Z42" s="345"/>
      <c r="AA42" s="345"/>
      <c r="AB42" s="345"/>
      <c r="AC42" s="345"/>
      <c r="AD42" s="345"/>
      <c r="AE42" s="345"/>
      <c r="AF42" s="345"/>
      <c r="AG42" s="345"/>
      <c r="AH42" s="345"/>
      <c r="AI42" s="345"/>
      <c r="AJ42" s="345"/>
      <c r="AK42" s="345"/>
      <c r="AL42" s="345"/>
      <c r="AM42" s="345"/>
      <c r="AN42" s="345"/>
      <c r="AO42" s="345"/>
      <c r="AR42" s="62"/>
    </row>
    <row r="43" spans="2:58" s="1" customFormat="1" ht="6.95" customHeight="1" x14ac:dyDescent="0.3">
      <c r="B43" s="39"/>
      <c r="AR43" s="39"/>
    </row>
    <row r="44" spans="2:58" s="1" customFormat="1" ht="15" x14ac:dyDescent="0.3">
      <c r="B44" s="39"/>
      <c r="C44" s="61" t="s">
        <v>24</v>
      </c>
      <c r="L44" s="64" t="str">
        <f>IF(K8="","",K8)</f>
        <v xml:space="preserve"> </v>
      </c>
      <c r="AI44" s="61" t="s">
        <v>26</v>
      </c>
      <c r="AM44" s="327" t="str">
        <f>IF(AN8= "","",AN8)</f>
        <v>30. 8. 2017</v>
      </c>
      <c r="AN44" s="327"/>
      <c r="AR44" s="39"/>
    </row>
    <row r="45" spans="2:58" s="1" customFormat="1" ht="6.95" customHeight="1" x14ac:dyDescent="0.3">
      <c r="B45" s="39"/>
      <c r="AR45" s="39"/>
    </row>
    <row r="46" spans="2:58" s="1" customFormat="1" ht="15" x14ac:dyDescent="0.3">
      <c r="B46" s="39"/>
      <c r="C46" s="61" t="s">
        <v>28</v>
      </c>
      <c r="L46" s="3" t="str">
        <f>IF(E11= "","",E11)</f>
        <v>Město Kolín</v>
      </c>
      <c r="AI46" s="61" t="s">
        <v>36</v>
      </c>
      <c r="AM46" s="328" t="str">
        <f>IF(E17="","",E17)</f>
        <v>Ing. Lubomír Macek, CSc., MBA.</v>
      </c>
      <c r="AN46" s="328"/>
      <c r="AO46" s="328"/>
      <c r="AP46" s="328"/>
      <c r="AR46" s="39"/>
      <c r="AS46" s="329" t="s">
        <v>55</v>
      </c>
      <c r="AT46" s="330"/>
      <c r="AU46" s="65"/>
      <c r="AV46" s="65"/>
      <c r="AW46" s="65"/>
      <c r="AX46" s="65"/>
      <c r="AY46" s="65"/>
      <c r="AZ46" s="65"/>
      <c r="BA46" s="65"/>
      <c r="BB46" s="65"/>
      <c r="BC46" s="65"/>
      <c r="BD46" s="65"/>
      <c r="BE46" s="65"/>
      <c r="BF46" s="66"/>
    </row>
    <row r="47" spans="2:58" s="1" customFormat="1" ht="15" x14ac:dyDescent="0.3">
      <c r="B47" s="39"/>
      <c r="C47" s="61" t="s">
        <v>34</v>
      </c>
      <c r="L47" s="3" t="str">
        <f>IF(E14= "Vyplň údaj","",E14)</f>
        <v/>
      </c>
      <c r="AR47" s="39"/>
      <c r="AS47" s="331"/>
      <c r="AT47" s="332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67"/>
    </row>
    <row r="48" spans="2:58" s="1" customFormat="1" ht="10.9" customHeight="1" x14ac:dyDescent="0.3">
      <c r="B48" s="39"/>
      <c r="AR48" s="39"/>
      <c r="AS48" s="331"/>
      <c r="AT48" s="332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67"/>
    </row>
    <row r="49" spans="1:91" s="1" customFormat="1" ht="29.25" customHeight="1" x14ac:dyDescent="0.3">
      <c r="B49" s="39"/>
      <c r="C49" s="333" t="s">
        <v>56</v>
      </c>
      <c r="D49" s="334"/>
      <c r="E49" s="334"/>
      <c r="F49" s="334"/>
      <c r="G49" s="334"/>
      <c r="H49" s="68"/>
      <c r="I49" s="335" t="s">
        <v>57</v>
      </c>
      <c r="J49" s="334"/>
      <c r="K49" s="334"/>
      <c r="L49" s="334"/>
      <c r="M49" s="334"/>
      <c r="N49" s="334"/>
      <c r="O49" s="334"/>
      <c r="P49" s="334"/>
      <c r="Q49" s="334"/>
      <c r="R49" s="334"/>
      <c r="S49" s="334"/>
      <c r="T49" s="334"/>
      <c r="U49" s="334"/>
      <c r="V49" s="334"/>
      <c r="W49" s="334"/>
      <c r="X49" s="334"/>
      <c r="Y49" s="334"/>
      <c r="Z49" s="334"/>
      <c r="AA49" s="334"/>
      <c r="AB49" s="334"/>
      <c r="AC49" s="334"/>
      <c r="AD49" s="334"/>
      <c r="AE49" s="334"/>
      <c r="AF49" s="334"/>
      <c r="AG49" s="336" t="s">
        <v>58</v>
      </c>
      <c r="AH49" s="334"/>
      <c r="AI49" s="334"/>
      <c r="AJ49" s="334"/>
      <c r="AK49" s="334"/>
      <c r="AL49" s="334"/>
      <c r="AM49" s="334"/>
      <c r="AN49" s="335" t="s">
        <v>59</v>
      </c>
      <c r="AO49" s="334"/>
      <c r="AP49" s="334"/>
      <c r="AQ49" s="69" t="s">
        <v>60</v>
      </c>
      <c r="AR49" s="39"/>
      <c r="AS49" s="70" t="s">
        <v>61</v>
      </c>
      <c r="AT49" s="71" t="s">
        <v>62</v>
      </c>
      <c r="AU49" s="71" t="s">
        <v>63</v>
      </c>
      <c r="AV49" s="71" t="s">
        <v>64</v>
      </c>
      <c r="AW49" s="71" t="s">
        <v>65</v>
      </c>
      <c r="AX49" s="71" t="s">
        <v>66</v>
      </c>
      <c r="AY49" s="71" t="s">
        <v>67</v>
      </c>
      <c r="AZ49" s="71" t="s">
        <v>68</v>
      </c>
      <c r="BA49" s="71" t="s">
        <v>69</v>
      </c>
      <c r="BB49" s="71" t="s">
        <v>70</v>
      </c>
      <c r="BC49" s="71" t="s">
        <v>71</v>
      </c>
      <c r="BD49" s="71" t="s">
        <v>72</v>
      </c>
      <c r="BE49" s="71" t="s">
        <v>73</v>
      </c>
      <c r="BF49" s="72" t="s">
        <v>74</v>
      </c>
    </row>
    <row r="50" spans="1:91" s="1" customFormat="1" ht="10.9" customHeight="1" x14ac:dyDescent="0.3">
      <c r="B50" s="39"/>
      <c r="AR50" s="39"/>
      <c r="AS50" s="73"/>
      <c r="AT50" s="65"/>
      <c r="AU50" s="65"/>
      <c r="AV50" s="65"/>
      <c r="AW50" s="65"/>
      <c r="AX50" s="65"/>
      <c r="AY50" s="65"/>
      <c r="AZ50" s="65"/>
      <c r="BA50" s="65"/>
      <c r="BB50" s="65"/>
      <c r="BC50" s="65"/>
      <c r="BD50" s="65"/>
      <c r="BE50" s="65"/>
      <c r="BF50" s="66"/>
    </row>
    <row r="51" spans="1:91" s="4" customFormat="1" ht="32.450000000000003" customHeight="1" x14ac:dyDescent="0.3">
      <c r="B51" s="62"/>
      <c r="C51" s="74" t="s">
        <v>75</v>
      </c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5"/>
      <c r="W51" s="75"/>
      <c r="X51" s="75"/>
      <c r="Y51" s="75"/>
      <c r="Z51" s="75"/>
      <c r="AA51" s="75"/>
      <c r="AB51" s="75"/>
      <c r="AC51" s="75"/>
      <c r="AD51" s="75"/>
      <c r="AE51" s="75"/>
      <c r="AF51" s="75"/>
      <c r="AG51" s="342">
        <f>ROUND(SUM(AG52:AG54),2)</f>
        <v>0</v>
      </c>
      <c r="AH51" s="342"/>
      <c r="AI51" s="342"/>
      <c r="AJ51" s="342"/>
      <c r="AK51" s="342"/>
      <c r="AL51" s="342"/>
      <c r="AM51" s="342"/>
      <c r="AN51" s="343">
        <f>SUM(AG51,AV51)</f>
        <v>0</v>
      </c>
      <c r="AO51" s="343"/>
      <c r="AP51" s="343"/>
      <c r="AQ51" s="76" t="s">
        <v>5</v>
      </c>
      <c r="AR51" s="62"/>
      <c r="AS51" s="77">
        <f>ROUND(SUM(AS52:AS54),2)</f>
        <v>0</v>
      </c>
      <c r="AT51" s="78">
        <f>ROUND(SUM(AT52:AT54),2)</f>
        <v>0</v>
      </c>
      <c r="AU51" s="79">
        <f>ROUND(SUM(AU52:AU54),2)</f>
        <v>0</v>
      </c>
      <c r="AV51" s="79">
        <f>ROUND(SUM(AX51:AY51),2)</f>
        <v>0</v>
      </c>
      <c r="AW51" s="80">
        <f>ROUND(SUM(AW52:AW54),5)</f>
        <v>0</v>
      </c>
      <c r="AX51" s="79">
        <f>ROUND(BB51*L26,2)</f>
        <v>0</v>
      </c>
      <c r="AY51" s="79">
        <f>ROUND(BC51*L27,2)</f>
        <v>0</v>
      </c>
      <c r="AZ51" s="79">
        <f>ROUND(BD51*L26,2)</f>
        <v>0</v>
      </c>
      <c r="BA51" s="79">
        <f>ROUND(BE51*L27,2)</f>
        <v>0</v>
      </c>
      <c r="BB51" s="79">
        <f>ROUND(SUM(BB52:BB54),2)</f>
        <v>0</v>
      </c>
      <c r="BC51" s="79">
        <f>ROUND(SUM(BC52:BC54),2)</f>
        <v>0</v>
      </c>
      <c r="BD51" s="79">
        <f>ROUND(SUM(BD52:BD54),2)</f>
        <v>0</v>
      </c>
      <c r="BE51" s="79">
        <f>ROUND(SUM(BE52:BE54),2)</f>
        <v>0</v>
      </c>
      <c r="BF51" s="81">
        <f>ROUND(SUM(BF52:BF54),2)</f>
        <v>0</v>
      </c>
      <c r="BS51" s="63" t="s">
        <v>76</v>
      </c>
      <c r="BT51" s="63" t="s">
        <v>77</v>
      </c>
      <c r="BU51" s="82" t="s">
        <v>78</v>
      </c>
      <c r="BV51" s="63" t="s">
        <v>79</v>
      </c>
      <c r="BW51" s="63" t="s">
        <v>8</v>
      </c>
      <c r="BX51" s="63" t="s">
        <v>80</v>
      </c>
      <c r="CL51" s="63" t="s">
        <v>5</v>
      </c>
    </row>
    <row r="52" spans="1:91" s="5" customFormat="1" ht="31.5" customHeight="1" x14ac:dyDescent="0.3">
      <c r="A52" s="83" t="s">
        <v>81</v>
      </c>
      <c r="B52" s="84"/>
      <c r="C52" s="85"/>
      <c r="D52" s="341" t="s">
        <v>82</v>
      </c>
      <c r="E52" s="341"/>
      <c r="F52" s="341"/>
      <c r="G52" s="341"/>
      <c r="H52" s="341"/>
      <c r="I52" s="86"/>
      <c r="J52" s="341" t="s">
        <v>83</v>
      </c>
      <c r="K52" s="341"/>
      <c r="L52" s="341"/>
      <c r="M52" s="341"/>
      <c r="N52" s="341"/>
      <c r="O52" s="341"/>
      <c r="P52" s="341"/>
      <c r="Q52" s="341"/>
      <c r="R52" s="341"/>
      <c r="S52" s="341"/>
      <c r="T52" s="341"/>
      <c r="U52" s="341"/>
      <c r="V52" s="341"/>
      <c r="W52" s="341"/>
      <c r="X52" s="341"/>
      <c r="Y52" s="341"/>
      <c r="Z52" s="341"/>
      <c r="AA52" s="341"/>
      <c r="AB52" s="341"/>
      <c r="AC52" s="341"/>
      <c r="AD52" s="341"/>
      <c r="AE52" s="341"/>
      <c r="AF52" s="341"/>
      <c r="AG52" s="339">
        <f>'SL40017017 - SO2- Komunikace'!K29</f>
        <v>0</v>
      </c>
      <c r="AH52" s="340"/>
      <c r="AI52" s="340"/>
      <c r="AJ52" s="340"/>
      <c r="AK52" s="340"/>
      <c r="AL52" s="340"/>
      <c r="AM52" s="340"/>
      <c r="AN52" s="339">
        <f>SUM(AG52,AV52)</f>
        <v>0</v>
      </c>
      <c r="AO52" s="340"/>
      <c r="AP52" s="340"/>
      <c r="AQ52" s="87" t="s">
        <v>84</v>
      </c>
      <c r="AR52" s="84"/>
      <c r="AS52" s="88">
        <f>'SL40017017 - SO2- Komunikace'!K27</f>
        <v>0</v>
      </c>
      <c r="AT52" s="89">
        <f>'SL40017017 - SO2- Komunikace'!K28</f>
        <v>0</v>
      </c>
      <c r="AU52" s="89">
        <v>0</v>
      </c>
      <c r="AV52" s="89">
        <f>ROUND(SUM(AX52:AY52),2)</f>
        <v>0</v>
      </c>
      <c r="AW52" s="90">
        <f>'SL40017017 - SO2- Komunikace'!T86</f>
        <v>0</v>
      </c>
      <c r="AX52" s="89">
        <f>'SL40017017 - SO2- Komunikace'!K32</f>
        <v>0</v>
      </c>
      <c r="AY52" s="89">
        <f>'SL40017017 - SO2- Komunikace'!K33</f>
        <v>0</v>
      </c>
      <c r="AZ52" s="89">
        <f>'SL40017017 - SO2- Komunikace'!K34</f>
        <v>0</v>
      </c>
      <c r="BA52" s="89">
        <f>'SL40017017 - SO2- Komunikace'!K35</f>
        <v>0</v>
      </c>
      <c r="BB52" s="89">
        <f>'SL40017017 - SO2- Komunikace'!F32</f>
        <v>0</v>
      </c>
      <c r="BC52" s="89">
        <f>'SL40017017 - SO2- Komunikace'!F33</f>
        <v>0</v>
      </c>
      <c r="BD52" s="89">
        <f>'SL40017017 - SO2- Komunikace'!F34</f>
        <v>0</v>
      </c>
      <c r="BE52" s="89">
        <f>'SL40017017 - SO2- Komunikace'!F35</f>
        <v>0</v>
      </c>
      <c r="BF52" s="91">
        <f>'SL40017017 - SO2- Komunikace'!F36</f>
        <v>0</v>
      </c>
      <c r="BT52" s="92" t="s">
        <v>85</v>
      </c>
      <c r="BV52" s="92" t="s">
        <v>79</v>
      </c>
      <c r="BW52" s="92" t="s">
        <v>86</v>
      </c>
      <c r="BX52" s="92" t="s">
        <v>8</v>
      </c>
      <c r="CL52" s="92" t="s">
        <v>5</v>
      </c>
      <c r="CM52" s="92" t="s">
        <v>87</v>
      </c>
    </row>
    <row r="53" spans="1:91" s="5" customFormat="1" ht="31.5" customHeight="1" x14ac:dyDescent="0.3">
      <c r="A53" s="83" t="s">
        <v>81</v>
      </c>
      <c r="B53" s="84"/>
      <c r="C53" s="85"/>
      <c r="D53" s="341" t="s">
        <v>88</v>
      </c>
      <c r="E53" s="341"/>
      <c r="F53" s="341"/>
      <c r="G53" s="341"/>
      <c r="H53" s="341"/>
      <c r="I53" s="86"/>
      <c r="J53" s="341" t="s">
        <v>89</v>
      </c>
      <c r="K53" s="341"/>
      <c r="L53" s="341"/>
      <c r="M53" s="341"/>
      <c r="N53" s="341"/>
      <c r="O53" s="341"/>
      <c r="P53" s="341"/>
      <c r="Q53" s="341"/>
      <c r="R53" s="341"/>
      <c r="S53" s="341"/>
      <c r="T53" s="341"/>
      <c r="U53" s="341"/>
      <c r="V53" s="341"/>
      <c r="W53" s="341"/>
      <c r="X53" s="341"/>
      <c r="Y53" s="341"/>
      <c r="Z53" s="341"/>
      <c r="AA53" s="341"/>
      <c r="AB53" s="341"/>
      <c r="AC53" s="341"/>
      <c r="AD53" s="341"/>
      <c r="AE53" s="341"/>
      <c r="AF53" s="341"/>
      <c r="AG53" s="339">
        <f>'SL40017017_1 - SO1 kanali...'!K29</f>
        <v>0</v>
      </c>
      <c r="AH53" s="340"/>
      <c r="AI53" s="340"/>
      <c r="AJ53" s="340"/>
      <c r="AK53" s="340"/>
      <c r="AL53" s="340"/>
      <c r="AM53" s="340"/>
      <c r="AN53" s="339">
        <f>SUM(AG53,AV53)</f>
        <v>0</v>
      </c>
      <c r="AO53" s="340"/>
      <c r="AP53" s="340"/>
      <c r="AQ53" s="87" t="s">
        <v>84</v>
      </c>
      <c r="AR53" s="84"/>
      <c r="AS53" s="88">
        <f>'SL40017017_1 - SO1 kanali...'!K27</f>
        <v>0</v>
      </c>
      <c r="AT53" s="89">
        <f>'SL40017017_1 - SO1 kanali...'!K28</f>
        <v>0</v>
      </c>
      <c r="AU53" s="89">
        <v>0</v>
      </c>
      <c r="AV53" s="89">
        <f>ROUND(SUM(AX53:AY53),2)</f>
        <v>0</v>
      </c>
      <c r="AW53" s="90">
        <f>'SL40017017_1 - SO1 kanali...'!T95</f>
        <v>0</v>
      </c>
      <c r="AX53" s="89">
        <f>'SL40017017_1 - SO1 kanali...'!K32</f>
        <v>0</v>
      </c>
      <c r="AY53" s="89">
        <f>'SL40017017_1 - SO1 kanali...'!K33</f>
        <v>0</v>
      </c>
      <c r="AZ53" s="89">
        <f>'SL40017017_1 - SO1 kanali...'!K34</f>
        <v>0</v>
      </c>
      <c r="BA53" s="89">
        <f>'SL40017017_1 - SO1 kanali...'!K35</f>
        <v>0</v>
      </c>
      <c r="BB53" s="89">
        <f>'SL40017017_1 - SO1 kanali...'!F32</f>
        <v>0</v>
      </c>
      <c r="BC53" s="89">
        <f>'SL40017017_1 - SO1 kanali...'!F33</f>
        <v>0</v>
      </c>
      <c r="BD53" s="89">
        <f>'SL40017017_1 - SO1 kanali...'!F34</f>
        <v>0</v>
      </c>
      <c r="BE53" s="89">
        <f>'SL40017017_1 - SO1 kanali...'!F35</f>
        <v>0</v>
      </c>
      <c r="BF53" s="91">
        <f>'SL40017017_1 - SO1 kanali...'!F36</f>
        <v>0</v>
      </c>
      <c r="BT53" s="92" t="s">
        <v>85</v>
      </c>
      <c r="BV53" s="92" t="s">
        <v>79</v>
      </c>
      <c r="BW53" s="92" t="s">
        <v>90</v>
      </c>
      <c r="BX53" s="92" t="s">
        <v>8</v>
      </c>
      <c r="CL53" s="92" t="s">
        <v>5</v>
      </c>
      <c r="CM53" s="92" t="s">
        <v>87</v>
      </c>
    </row>
    <row r="54" spans="1:91" s="5" customFormat="1" ht="16.5" customHeight="1" x14ac:dyDescent="0.3">
      <c r="A54" s="83" t="s">
        <v>81</v>
      </c>
      <c r="B54" s="84"/>
      <c r="C54" s="85"/>
      <c r="D54" s="341" t="s">
        <v>91</v>
      </c>
      <c r="E54" s="341"/>
      <c r="F54" s="341"/>
      <c r="G54" s="341"/>
      <c r="H54" s="341"/>
      <c r="I54" s="86"/>
      <c r="J54" s="341" t="s">
        <v>92</v>
      </c>
      <c r="K54" s="341"/>
      <c r="L54" s="341"/>
      <c r="M54" s="341"/>
      <c r="N54" s="341"/>
      <c r="O54" s="341"/>
      <c r="P54" s="341"/>
      <c r="Q54" s="341"/>
      <c r="R54" s="341"/>
      <c r="S54" s="341"/>
      <c r="T54" s="341"/>
      <c r="U54" s="341"/>
      <c r="V54" s="341"/>
      <c r="W54" s="341"/>
      <c r="X54" s="341"/>
      <c r="Y54" s="341"/>
      <c r="Z54" s="341"/>
      <c r="AA54" s="341"/>
      <c r="AB54" s="341"/>
      <c r="AC54" s="341"/>
      <c r="AD54" s="341"/>
      <c r="AE54" s="341"/>
      <c r="AF54" s="341"/>
      <c r="AG54" s="339">
        <f>'SO3 - SO3- Veřejné osvětlení'!K29</f>
        <v>0</v>
      </c>
      <c r="AH54" s="340"/>
      <c r="AI54" s="340"/>
      <c r="AJ54" s="340"/>
      <c r="AK54" s="340"/>
      <c r="AL54" s="340"/>
      <c r="AM54" s="340"/>
      <c r="AN54" s="339">
        <f>SUM(AG54,AV54)</f>
        <v>0</v>
      </c>
      <c r="AO54" s="340"/>
      <c r="AP54" s="340"/>
      <c r="AQ54" s="87" t="s">
        <v>84</v>
      </c>
      <c r="AR54" s="84"/>
      <c r="AS54" s="93">
        <f>'SO3 - SO3- Veřejné osvětlení'!K27</f>
        <v>0</v>
      </c>
      <c r="AT54" s="94">
        <f>'SO3 - SO3- Veřejné osvětlení'!K28</f>
        <v>0</v>
      </c>
      <c r="AU54" s="94">
        <v>0</v>
      </c>
      <c r="AV54" s="94">
        <f>ROUND(SUM(AX54:AY54),2)</f>
        <v>0</v>
      </c>
      <c r="AW54" s="95">
        <f>'SO3 - SO3- Veřejné osvětlení'!T87</f>
        <v>0</v>
      </c>
      <c r="AX54" s="94">
        <f>'SO3 - SO3- Veřejné osvětlení'!K32</f>
        <v>0</v>
      </c>
      <c r="AY54" s="94">
        <f>'SO3 - SO3- Veřejné osvětlení'!K33</f>
        <v>0</v>
      </c>
      <c r="AZ54" s="94">
        <f>'SO3 - SO3- Veřejné osvětlení'!K34</f>
        <v>0</v>
      </c>
      <c r="BA54" s="94">
        <f>'SO3 - SO3- Veřejné osvětlení'!K35</f>
        <v>0</v>
      </c>
      <c r="BB54" s="94">
        <f>'SO3 - SO3- Veřejné osvětlení'!F32</f>
        <v>0</v>
      </c>
      <c r="BC54" s="94">
        <f>'SO3 - SO3- Veřejné osvětlení'!F33</f>
        <v>0</v>
      </c>
      <c r="BD54" s="94">
        <f>'SO3 - SO3- Veřejné osvětlení'!F34</f>
        <v>0</v>
      </c>
      <c r="BE54" s="94">
        <f>'SO3 - SO3- Veřejné osvětlení'!F35</f>
        <v>0</v>
      </c>
      <c r="BF54" s="96">
        <f>'SO3 - SO3- Veřejné osvětlení'!F36</f>
        <v>0</v>
      </c>
      <c r="BT54" s="92" t="s">
        <v>85</v>
      </c>
      <c r="BV54" s="92" t="s">
        <v>79</v>
      </c>
      <c r="BW54" s="92" t="s">
        <v>93</v>
      </c>
      <c r="BX54" s="92" t="s">
        <v>8</v>
      </c>
      <c r="CL54" s="92" t="s">
        <v>5</v>
      </c>
      <c r="CM54" s="92" t="s">
        <v>87</v>
      </c>
    </row>
    <row r="55" spans="1:91" s="1" customFormat="1" ht="30" customHeight="1" x14ac:dyDescent="0.3">
      <c r="B55" s="39"/>
      <c r="AR55" s="39"/>
    </row>
    <row r="56" spans="1:91" s="1" customFormat="1" ht="6.95" customHeight="1" x14ac:dyDescent="0.3">
      <c r="B56" s="54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55"/>
      <c r="AF56" s="55"/>
      <c r="AG56" s="55"/>
      <c r="AH56" s="55"/>
      <c r="AI56" s="55"/>
      <c r="AJ56" s="55"/>
      <c r="AK56" s="55"/>
      <c r="AL56" s="55"/>
      <c r="AM56" s="55"/>
      <c r="AN56" s="55"/>
      <c r="AO56" s="55"/>
      <c r="AP56" s="55"/>
      <c r="AQ56" s="55"/>
      <c r="AR56" s="39"/>
    </row>
  </sheetData>
  <mergeCells count="49">
    <mergeCell ref="AR2:BG2"/>
    <mergeCell ref="AN54:AP54"/>
    <mergeCell ref="AG54:AM54"/>
    <mergeCell ref="D54:H54"/>
    <mergeCell ref="J54:AF54"/>
    <mergeCell ref="AG51:AM51"/>
    <mergeCell ref="AN51:AP51"/>
    <mergeCell ref="AN52:AP52"/>
    <mergeCell ref="AG52:AM52"/>
    <mergeCell ref="D52:H52"/>
    <mergeCell ref="J52:AF52"/>
    <mergeCell ref="AN53:AP53"/>
    <mergeCell ref="AG53:AM53"/>
    <mergeCell ref="D53:H53"/>
    <mergeCell ref="J53:AF53"/>
    <mergeCell ref="L42:AO42"/>
    <mergeCell ref="AM44:AN44"/>
    <mergeCell ref="AM46:AP46"/>
    <mergeCell ref="AS46:AT48"/>
    <mergeCell ref="C49:G49"/>
    <mergeCell ref="I49:AF49"/>
    <mergeCell ref="AG49:AM49"/>
    <mergeCell ref="AN49:AP49"/>
    <mergeCell ref="L30:O30"/>
    <mergeCell ref="W30:AE30"/>
    <mergeCell ref="AK30:AO30"/>
    <mergeCell ref="X32:AB32"/>
    <mergeCell ref="AK32:AO32"/>
    <mergeCell ref="W28:AE28"/>
    <mergeCell ref="AK28:AO28"/>
    <mergeCell ref="L29:O29"/>
    <mergeCell ref="W29:AE29"/>
    <mergeCell ref="AK29:AO29"/>
    <mergeCell ref="BG5:BG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</mergeCells>
  <hyperlinks>
    <hyperlink ref="K1:S1" location="C2" display="1) Rekapitulace stavby"/>
    <hyperlink ref="W1:AI1" location="C51" display="2) Rekapitulace objektů stavby a soupisů prací"/>
    <hyperlink ref="A52" location="'SL40017017 - SO2- Komunikace'!C2" display="/"/>
    <hyperlink ref="A53" location="'SL40017017_1 - SO1 kanali...'!C2" display="/"/>
    <hyperlink ref="A54" location="'SO3 - SO3- Veřejné osvětlení'!C2" display="/"/>
  </hyperlinks>
  <pageMargins left="0.58333330000000005" right="0.58333330000000005" top="0.58333330000000005" bottom="0.58333330000000005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39"/>
  <sheetViews>
    <sheetView showGridLines="0" tabSelected="1" workbookViewId="0">
      <pane ySplit="1" topLeftCell="A100" activePane="bottomLeft" state="frozen"/>
      <selection pane="bottomLeft" activeCell="I107" sqref="I107"/>
    </sheetView>
  </sheetViews>
  <sheetFormatPr defaultRowHeight="13.5" x14ac:dyDescent="0.3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10" width="23.5" style="97" customWidth="1"/>
    <col min="11" max="11" width="23.5" customWidth="1"/>
    <col min="12" max="12" width="15.5" customWidth="1"/>
    <col min="14" max="18" width="9.33203125" hidden="1"/>
    <col min="19" max="19" width="8.1640625" hidden="1" customWidth="1"/>
    <col min="20" max="20" width="29.6640625" hidden="1" customWidth="1"/>
    <col min="21" max="21" width="16.33203125" hidden="1" customWidth="1"/>
    <col min="22" max="24" width="20" hidden="1" customWidth="1"/>
    <col min="25" max="25" width="12.33203125" hidden="1" customWidth="1"/>
    <col min="26" max="26" width="16.33203125" customWidth="1"/>
    <col min="27" max="27" width="12.33203125" customWidth="1"/>
    <col min="28" max="28" width="15" customWidth="1"/>
    <col min="29" max="29" width="11" customWidth="1"/>
    <col min="30" max="30" width="15" customWidth="1"/>
    <col min="31" max="31" width="16.33203125" customWidth="1"/>
  </cols>
  <sheetData>
    <row r="1" spans="1:70" ht="21.75" customHeight="1" x14ac:dyDescent="0.3">
      <c r="A1" s="19"/>
      <c r="B1" s="98"/>
      <c r="C1" s="98"/>
      <c r="D1" s="99" t="s">
        <v>1</v>
      </c>
      <c r="E1" s="98"/>
      <c r="F1" s="100" t="s">
        <v>94</v>
      </c>
      <c r="G1" s="351" t="s">
        <v>95</v>
      </c>
      <c r="H1" s="351"/>
      <c r="I1" s="101"/>
      <c r="J1" s="102" t="s">
        <v>96</v>
      </c>
      <c r="K1" s="99" t="s">
        <v>97</v>
      </c>
      <c r="L1" s="100" t="s">
        <v>98</v>
      </c>
      <c r="M1" s="100"/>
      <c r="N1" s="100"/>
      <c r="O1" s="100"/>
      <c r="P1" s="100"/>
      <c r="Q1" s="100"/>
      <c r="R1" s="100"/>
      <c r="S1" s="100"/>
      <c r="T1" s="100"/>
      <c r="U1" s="18"/>
      <c r="V1" s="18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</row>
    <row r="2" spans="1:70" ht="36.950000000000003" customHeight="1" x14ac:dyDescent="0.3">
      <c r="M2" s="337" t="s">
        <v>9</v>
      </c>
      <c r="N2" s="338"/>
      <c r="O2" s="338"/>
      <c r="P2" s="338"/>
      <c r="Q2" s="338"/>
      <c r="R2" s="338"/>
      <c r="S2" s="338"/>
      <c r="T2" s="338"/>
      <c r="U2" s="338"/>
      <c r="V2" s="338"/>
      <c r="W2" s="338"/>
      <c r="X2" s="338"/>
      <c r="Y2" s="338"/>
      <c r="Z2" s="338"/>
      <c r="AT2" s="22" t="s">
        <v>86</v>
      </c>
    </row>
    <row r="3" spans="1:70" ht="6.95" customHeight="1" x14ac:dyDescent="0.3">
      <c r="B3" s="23"/>
      <c r="C3" s="24"/>
      <c r="D3" s="24"/>
      <c r="E3" s="24"/>
      <c r="F3" s="24"/>
      <c r="G3" s="24"/>
      <c r="H3" s="24"/>
      <c r="I3" s="103"/>
      <c r="J3" s="103"/>
      <c r="K3" s="24"/>
      <c r="L3" s="25"/>
      <c r="AT3" s="22" t="s">
        <v>87</v>
      </c>
    </row>
    <row r="4" spans="1:70" ht="36.950000000000003" customHeight="1" x14ac:dyDescent="0.3">
      <c r="B4" s="26"/>
      <c r="C4" s="27"/>
      <c r="D4" s="28" t="s">
        <v>99</v>
      </c>
      <c r="E4" s="27"/>
      <c r="F4" s="27"/>
      <c r="G4" s="27"/>
      <c r="H4" s="27"/>
      <c r="I4" s="104"/>
      <c r="J4" s="104"/>
      <c r="K4" s="27"/>
      <c r="L4" s="29"/>
      <c r="N4" s="30" t="s">
        <v>14</v>
      </c>
      <c r="AT4" s="22" t="s">
        <v>6</v>
      </c>
    </row>
    <row r="5" spans="1:70" ht="6.95" customHeight="1" x14ac:dyDescent="0.3">
      <c r="B5" s="26"/>
      <c r="C5" s="27"/>
      <c r="D5" s="27"/>
      <c r="E5" s="27"/>
      <c r="F5" s="27"/>
      <c r="G5" s="27"/>
      <c r="H5" s="27"/>
      <c r="I5" s="104"/>
      <c r="J5" s="104"/>
      <c r="K5" s="27"/>
      <c r="L5" s="29"/>
    </row>
    <row r="6" spans="1:70" ht="15" x14ac:dyDescent="0.3">
      <c r="B6" s="26"/>
      <c r="C6" s="27"/>
      <c r="D6" s="35" t="s">
        <v>20</v>
      </c>
      <c r="E6" s="27"/>
      <c r="F6" s="27"/>
      <c r="G6" s="27"/>
      <c r="H6" s="27"/>
      <c r="I6" s="104"/>
      <c r="J6" s="104"/>
      <c r="K6" s="27"/>
      <c r="L6" s="29"/>
    </row>
    <row r="7" spans="1:70" ht="16.5" customHeight="1" x14ac:dyDescent="0.3">
      <c r="B7" s="26"/>
      <c r="C7" s="27"/>
      <c r="D7" s="27"/>
      <c r="E7" s="352" t="str">
        <f>'Rekapitulace stavby'!K6</f>
        <v>Kolín, ul. Zlatá - rekonstrukce kanalizace, komunikace a veřejného osvětlení</v>
      </c>
      <c r="F7" s="353"/>
      <c r="G7" s="353"/>
      <c r="H7" s="353"/>
      <c r="I7" s="104"/>
      <c r="J7" s="104"/>
      <c r="K7" s="27"/>
      <c r="L7" s="29"/>
    </row>
    <row r="8" spans="1:70" s="1" customFormat="1" ht="15" x14ac:dyDescent="0.3">
      <c r="B8" s="39"/>
      <c r="C8" s="40"/>
      <c r="D8" s="35" t="s">
        <v>100</v>
      </c>
      <c r="E8" s="40"/>
      <c r="F8" s="40"/>
      <c r="G8" s="40"/>
      <c r="H8" s="40"/>
      <c r="I8" s="105"/>
      <c r="J8" s="105"/>
      <c r="K8" s="40"/>
      <c r="L8" s="43"/>
    </row>
    <row r="9" spans="1:70" s="1" customFormat="1" ht="36.950000000000003" customHeight="1" x14ac:dyDescent="0.3">
      <c r="B9" s="39"/>
      <c r="C9" s="40"/>
      <c r="D9" s="40"/>
      <c r="E9" s="354" t="s">
        <v>101</v>
      </c>
      <c r="F9" s="355"/>
      <c r="G9" s="355"/>
      <c r="H9" s="355"/>
      <c r="I9" s="105"/>
      <c r="J9" s="105"/>
      <c r="K9" s="40"/>
      <c r="L9" s="43"/>
    </row>
    <row r="10" spans="1:70" s="1" customFormat="1" x14ac:dyDescent="0.3">
      <c r="B10" s="39"/>
      <c r="C10" s="40"/>
      <c r="D10" s="40"/>
      <c r="E10" s="40"/>
      <c r="F10" s="40"/>
      <c r="G10" s="40"/>
      <c r="H10" s="40"/>
      <c r="I10" s="105"/>
      <c r="J10" s="105"/>
      <c r="K10" s="40"/>
      <c r="L10" s="43"/>
    </row>
    <row r="11" spans="1:70" s="1" customFormat="1" ht="14.45" customHeight="1" x14ac:dyDescent="0.3">
      <c r="B11" s="39"/>
      <c r="C11" s="40"/>
      <c r="D11" s="35" t="s">
        <v>22</v>
      </c>
      <c r="E11" s="40"/>
      <c r="F11" s="33" t="s">
        <v>5</v>
      </c>
      <c r="G11" s="40"/>
      <c r="H11" s="40"/>
      <c r="I11" s="106" t="s">
        <v>23</v>
      </c>
      <c r="J11" s="107" t="s">
        <v>5</v>
      </c>
      <c r="K11" s="40"/>
      <c r="L11" s="43"/>
    </row>
    <row r="12" spans="1:70" s="1" customFormat="1" ht="14.45" customHeight="1" x14ac:dyDescent="0.3">
      <c r="B12" s="39"/>
      <c r="C12" s="40"/>
      <c r="D12" s="35" t="s">
        <v>24</v>
      </c>
      <c r="E12" s="40"/>
      <c r="F12" s="33" t="s">
        <v>25</v>
      </c>
      <c r="G12" s="40"/>
      <c r="H12" s="40"/>
      <c r="I12" s="106" t="s">
        <v>26</v>
      </c>
      <c r="J12" s="108" t="str">
        <f>'Rekapitulace stavby'!AN8</f>
        <v>30. 8. 2017</v>
      </c>
      <c r="K12" s="40"/>
      <c r="L12" s="43"/>
    </row>
    <row r="13" spans="1:70" s="1" customFormat="1" ht="10.9" customHeight="1" x14ac:dyDescent="0.3">
      <c r="B13" s="39"/>
      <c r="C13" s="40"/>
      <c r="D13" s="40"/>
      <c r="E13" s="40"/>
      <c r="F13" s="40"/>
      <c r="G13" s="40"/>
      <c r="H13" s="40"/>
      <c r="I13" s="105"/>
      <c r="J13" s="105"/>
      <c r="K13" s="40"/>
      <c r="L13" s="43"/>
    </row>
    <row r="14" spans="1:70" s="1" customFormat="1" ht="14.45" customHeight="1" x14ac:dyDescent="0.3">
      <c r="B14" s="39"/>
      <c r="C14" s="40"/>
      <c r="D14" s="35" t="s">
        <v>28</v>
      </c>
      <c r="E14" s="40"/>
      <c r="F14" s="40"/>
      <c r="G14" s="40"/>
      <c r="H14" s="40"/>
      <c r="I14" s="106" t="s">
        <v>29</v>
      </c>
      <c r="J14" s="107" t="s">
        <v>30</v>
      </c>
      <c r="K14" s="40"/>
      <c r="L14" s="43"/>
    </row>
    <row r="15" spans="1:70" s="1" customFormat="1" ht="18" customHeight="1" x14ac:dyDescent="0.3">
      <c r="B15" s="39"/>
      <c r="C15" s="40"/>
      <c r="D15" s="40"/>
      <c r="E15" s="33" t="s">
        <v>31</v>
      </c>
      <c r="F15" s="40"/>
      <c r="G15" s="40"/>
      <c r="H15" s="40"/>
      <c r="I15" s="106" t="s">
        <v>32</v>
      </c>
      <c r="J15" s="107" t="s">
        <v>33</v>
      </c>
      <c r="K15" s="40"/>
      <c r="L15" s="43"/>
    </row>
    <row r="16" spans="1:70" s="1" customFormat="1" ht="6.95" customHeight="1" x14ac:dyDescent="0.3">
      <c r="B16" s="39"/>
      <c r="C16" s="40"/>
      <c r="D16" s="40"/>
      <c r="E16" s="40"/>
      <c r="F16" s="40"/>
      <c r="G16" s="40"/>
      <c r="H16" s="40"/>
      <c r="I16" s="105"/>
      <c r="J16" s="105"/>
      <c r="K16" s="40"/>
      <c r="L16" s="43"/>
    </row>
    <row r="17" spans="2:12" s="1" customFormat="1" ht="14.45" customHeight="1" x14ac:dyDescent="0.3">
      <c r="B17" s="39"/>
      <c r="C17" s="40"/>
      <c r="D17" s="35" t="s">
        <v>34</v>
      </c>
      <c r="E17" s="40"/>
      <c r="F17" s="40"/>
      <c r="G17" s="40"/>
      <c r="H17" s="40"/>
      <c r="I17" s="106" t="s">
        <v>29</v>
      </c>
      <c r="J17" s="107" t="str">
        <f>IF('Rekapitulace stavby'!AN13="Vyplň údaj","",IF('Rekapitulace stavby'!AN13="","",'Rekapitulace stavby'!AN13))</f>
        <v/>
      </c>
      <c r="K17" s="40"/>
      <c r="L17" s="43"/>
    </row>
    <row r="18" spans="2:12" s="1" customFormat="1" ht="18" customHeight="1" x14ac:dyDescent="0.3">
      <c r="B18" s="39"/>
      <c r="C18" s="40"/>
      <c r="D18" s="40"/>
      <c r="E18" s="33" t="str">
        <f>IF('Rekapitulace stavby'!E14="Vyplň údaj","",IF('Rekapitulace stavby'!E14="","",'Rekapitulace stavby'!E14))</f>
        <v/>
      </c>
      <c r="F18" s="40"/>
      <c r="G18" s="40"/>
      <c r="H18" s="40"/>
      <c r="I18" s="106" t="s">
        <v>32</v>
      </c>
      <c r="J18" s="107" t="str">
        <f>IF('Rekapitulace stavby'!AN14="Vyplň údaj","",IF('Rekapitulace stavby'!AN14="","",'Rekapitulace stavby'!AN14))</f>
        <v/>
      </c>
      <c r="K18" s="40"/>
      <c r="L18" s="43"/>
    </row>
    <row r="19" spans="2:12" s="1" customFormat="1" ht="6.95" customHeight="1" x14ac:dyDescent="0.3">
      <c r="B19" s="39"/>
      <c r="C19" s="40"/>
      <c r="D19" s="40"/>
      <c r="E19" s="40"/>
      <c r="F19" s="40"/>
      <c r="G19" s="40"/>
      <c r="H19" s="40"/>
      <c r="I19" s="105"/>
      <c r="J19" s="105"/>
      <c r="K19" s="40"/>
      <c r="L19" s="43"/>
    </row>
    <row r="20" spans="2:12" s="1" customFormat="1" ht="14.45" customHeight="1" x14ac:dyDescent="0.3">
      <c r="B20" s="39"/>
      <c r="C20" s="40"/>
      <c r="D20" s="35" t="s">
        <v>36</v>
      </c>
      <c r="E20" s="40"/>
      <c r="F20" s="40"/>
      <c r="G20" s="40"/>
      <c r="H20" s="40"/>
      <c r="I20" s="106" t="s">
        <v>29</v>
      </c>
      <c r="J20" s="107" t="s">
        <v>37</v>
      </c>
      <c r="K20" s="40"/>
      <c r="L20" s="43"/>
    </row>
    <row r="21" spans="2:12" s="1" customFormat="1" ht="18" customHeight="1" x14ac:dyDescent="0.3">
      <c r="B21" s="39"/>
      <c r="C21" s="40"/>
      <c r="D21" s="40"/>
      <c r="E21" s="33" t="s">
        <v>38</v>
      </c>
      <c r="F21" s="40"/>
      <c r="G21" s="40"/>
      <c r="H21" s="40"/>
      <c r="I21" s="106" t="s">
        <v>32</v>
      </c>
      <c r="J21" s="107" t="s">
        <v>39</v>
      </c>
      <c r="K21" s="40"/>
      <c r="L21" s="43"/>
    </row>
    <row r="22" spans="2:12" s="1" customFormat="1" ht="6.95" customHeight="1" x14ac:dyDescent="0.3">
      <c r="B22" s="39"/>
      <c r="C22" s="40"/>
      <c r="D22" s="40"/>
      <c r="E22" s="40"/>
      <c r="F22" s="40"/>
      <c r="G22" s="40"/>
      <c r="H22" s="40"/>
      <c r="I22" s="105"/>
      <c r="J22" s="105"/>
      <c r="K22" s="40"/>
      <c r="L22" s="43"/>
    </row>
    <row r="23" spans="2:12" s="1" customFormat="1" ht="14.45" customHeight="1" x14ac:dyDescent="0.3">
      <c r="B23" s="39"/>
      <c r="C23" s="40"/>
      <c r="D23" s="35" t="s">
        <v>40</v>
      </c>
      <c r="E23" s="40"/>
      <c r="F23" s="40"/>
      <c r="G23" s="40"/>
      <c r="H23" s="40"/>
      <c r="I23" s="105"/>
      <c r="J23" s="105"/>
      <c r="K23" s="40"/>
      <c r="L23" s="43"/>
    </row>
    <row r="24" spans="2:12" s="6" customFormat="1" ht="16.5" customHeight="1" x14ac:dyDescent="0.3">
      <c r="B24" s="109"/>
      <c r="C24" s="110"/>
      <c r="D24" s="110"/>
      <c r="E24" s="316" t="s">
        <v>5</v>
      </c>
      <c r="F24" s="316"/>
      <c r="G24" s="316"/>
      <c r="H24" s="316"/>
      <c r="I24" s="111"/>
      <c r="J24" s="111"/>
      <c r="K24" s="110"/>
      <c r="L24" s="112"/>
    </row>
    <row r="25" spans="2:12" s="1" customFormat="1" ht="6.95" customHeight="1" x14ac:dyDescent="0.3">
      <c r="B25" s="39"/>
      <c r="C25" s="40"/>
      <c r="D25" s="40"/>
      <c r="E25" s="40"/>
      <c r="F25" s="40"/>
      <c r="G25" s="40"/>
      <c r="H25" s="40"/>
      <c r="I25" s="105"/>
      <c r="J25" s="105"/>
      <c r="K25" s="40"/>
      <c r="L25" s="43"/>
    </row>
    <row r="26" spans="2:12" s="1" customFormat="1" ht="6.95" customHeight="1" x14ac:dyDescent="0.3">
      <c r="B26" s="39"/>
      <c r="C26" s="40"/>
      <c r="D26" s="65"/>
      <c r="E26" s="65"/>
      <c r="F26" s="65"/>
      <c r="G26" s="65"/>
      <c r="H26" s="65"/>
      <c r="I26" s="113"/>
      <c r="J26" s="113"/>
      <c r="K26" s="65"/>
      <c r="L26" s="114"/>
    </row>
    <row r="27" spans="2:12" s="1" customFormat="1" ht="15" x14ac:dyDescent="0.3">
      <c r="B27" s="39"/>
      <c r="C27" s="40"/>
      <c r="D27" s="40"/>
      <c r="E27" s="35" t="s">
        <v>102</v>
      </c>
      <c r="F27" s="40"/>
      <c r="G27" s="40"/>
      <c r="H27" s="40"/>
      <c r="I27" s="105"/>
      <c r="J27" s="105"/>
      <c r="K27" s="115">
        <f>I58</f>
        <v>0</v>
      </c>
      <c r="L27" s="43"/>
    </row>
    <row r="28" spans="2:12" s="1" customFormat="1" ht="15" x14ac:dyDescent="0.3">
      <c r="B28" s="39"/>
      <c r="C28" s="40"/>
      <c r="D28" s="40"/>
      <c r="E28" s="35" t="s">
        <v>103</v>
      </c>
      <c r="F28" s="40"/>
      <c r="G28" s="40"/>
      <c r="H28" s="40"/>
      <c r="I28" s="105"/>
      <c r="J28" s="105"/>
      <c r="K28" s="115">
        <f>J58</f>
        <v>0</v>
      </c>
      <c r="L28" s="43"/>
    </row>
    <row r="29" spans="2:12" s="1" customFormat="1" ht="25.35" customHeight="1" x14ac:dyDescent="0.3">
      <c r="B29" s="39"/>
      <c r="C29" s="40"/>
      <c r="D29" s="116" t="s">
        <v>41</v>
      </c>
      <c r="E29" s="40"/>
      <c r="F29" s="40"/>
      <c r="G29" s="40"/>
      <c r="H29" s="40"/>
      <c r="I29" s="105"/>
      <c r="J29" s="105"/>
      <c r="K29" s="117">
        <f>ROUND(K86,2)</f>
        <v>0</v>
      </c>
      <c r="L29" s="43"/>
    </row>
    <row r="30" spans="2:12" s="1" customFormat="1" ht="6.95" customHeight="1" x14ac:dyDescent="0.3">
      <c r="B30" s="39"/>
      <c r="C30" s="40"/>
      <c r="D30" s="65"/>
      <c r="E30" s="65"/>
      <c r="F30" s="65"/>
      <c r="G30" s="65"/>
      <c r="H30" s="65"/>
      <c r="I30" s="113"/>
      <c r="J30" s="113"/>
      <c r="K30" s="65"/>
      <c r="L30" s="114"/>
    </row>
    <row r="31" spans="2:12" s="1" customFormat="1" ht="14.45" customHeight="1" x14ac:dyDescent="0.3">
      <c r="B31" s="39"/>
      <c r="C31" s="40"/>
      <c r="D31" s="40"/>
      <c r="E31" s="40"/>
      <c r="F31" s="44" t="s">
        <v>43</v>
      </c>
      <c r="G31" s="40"/>
      <c r="H31" s="40"/>
      <c r="I31" s="118" t="s">
        <v>42</v>
      </c>
      <c r="J31" s="105"/>
      <c r="K31" s="44" t="s">
        <v>44</v>
      </c>
      <c r="L31" s="43"/>
    </row>
    <row r="32" spans="2:12" s="1" customFormat="1" ht="14.45" customHeight="1" x14ac:dyDescent="0.3">
      <c r="B32" s="39"/>
      <c r="C32" s="40"/>
      <c r="D32" s="47" t="s">
        <v>45</v>
      </c>
      <c r="E32" s="47" t="s">
        <v>46</v>
      </c>
      <c r="F32" s="119">
        <f>ROUND(SUM(BE86:BE138), 2)</f>
        <v>0</v>
      </c>
      <c r="G32" s="40"/>
      <c r="H32" s="40"/>
      <c r="I32" s="120">
        <v>0.21</v>
      </c>
      <c r="J32" s="105"/>
      <c r="K32" s="119">
        <f>ROUND(ROUND((SUM(BE86:BE138)), 2)*I32, 2)</f>
        <v>0</v>
      </c>
      <c r="L32" s="43"/>
    </row>
    <row r="33" spans="2:12" s="1" customFormat="1" ht="14.45" customHeight="1" x14ac:dyDescent="0.3">
      <c r="B33" s="39"/>
      <c r="C33" s="40"/>
      <c r="D33" s="40"/>
      <c r="E33" s="47" t="s">
        <v>47</v>
      </c>
      <c r="F33" s="119">
        <f>ROUND(SUM(BF86:BF138), 2)</f>
        <v>0</v>
      </c>
      <c r="G33" s="40"/>
      <c r="H33" s="40"/>
      <c r="I33" s="120">
        <v>0.15</v>
      </c>
      <c r="J33" s="105"/>
      <c r="K33" s="119">
        <f>ROUND(ROUND((SUM(BF86:BF138)), 2)*I33, 2)</f>
        <v>0</v>
      </c>
      <c r="L33" s="43"/>
    </row>
    <row r="34" spans="2:12" s="1" customFormat="1" ht="14.45" hidden="1" customHeight="1" x14ac:dyDescent="0.3">
      <c r="B34" s="39"/>
      <c r="C34" s="40"/>
      <c r="D34" s="40"/>
      <c r="E34" s="47" t="s">
        <v>48</v>
      </c>
      <c r="F34" s="119">
        <f>ROUND(SUM(BG86:BG138), 2)</f>
        <v>0</v>
      </c>
      <c r="G34" s="40"/>
      <c r="H34" s="40"/>
      <c r="I34" s="120">
        <v>0.21</v>
      </c>
      <c r="J34" s="105"/>
      <c r="K34" s="119">
        <v>0</v>
      </c>
      <c r="L34" s="43"/>
    </row>
    <row r="35" spans="2:12" s="1" customFormat="1" ht="14.45" hidden="1" customHeight="1" x14ac:dyDescent="0.3">
      <c r="B35" s="39"/>
      <c r="C35" s="40"/>
      <c r="D35" s="40"/>
      <c r="E35" s="47" t="s">
        <v>49</v>
      </c>
      <c r="F35" s="119">
        <f>ROUND(SUM(BH86:BH138), 2)</f>
        <v>0</v>
      </c>
      <c r="G35" s="40"/>
      <c r="H35" s="40"/>
      <c r="I35" s="120">
        <v>0.15</v>
      </c>
      <c r="J35" s="105"/>
      <c r="K35" s="119">
        <v>0</v>
      </c>
      <c r="L35" s="43"/>
    </row>
    <row r="36" spans="2:12" s="1" customFormat="1" ht="14.45" hidden="1" customHeight="1" x14ac:dyDescent="0.3">
      <c r="B36" s="39"/>
      <c r="C36" s="40"/>
      <c r="D36" s="40"/>
      <c r="E36" s="47" t="s">
        <v>50</v>
      </c>
      <c r="F36" s="119">
        <f>ROUND(SUM(BI86:BI138), 2)</f>
        <v>0</v>
      </c>
      <c r="G36" s="40"/>
      <c r="H36" s="40"/>
      <c r="I36" s="120">
        <v>0</v>
      </c>
      <c r="J36" s="105"/>
      <c r="K36" s="119">
        <v>0</v>
      </c>
      <c r="L36" s="43"/>
    </row>
    <row r="37" spans="2:12" s="1" customFormat="1" ht="6.95" customHeight="1" x14ac:dyDescent="0.3">
      <c r="B37" s="39"/>
      <c r="C37" s="40"/>
      <c r="D37" s="40"/>
      <c r="E37" s="40"/>
      <c r="F37" s="40"/>
      <c r="G37" s="40"/>
      <c r="H37" s="40"/>
      <c r="I37" s="105"/>
      <c r="J37" s="105"/>
      <c r="K37" s="40"/>
      <c r="L37" s="43"/>
    </row>
    <row r="38" spans="2:12" s="1" customFormat="1" ht="25.35" customHeight="1" x14ac:dyDescent="0.3">
      <c r="B38" s="39"/>
      <c r="C38" s="121"/>
      <c r="D38" s="122" t="s">
        <v>51</v>
      </c>
      <c r="E38" s="68"/>
      <c r="F38" s="68"/>
      <c r="G38" s="123" t="s">
        <v>52</v>
      </c>
      <c r="H38" s="124" t="s">
        <v>53</v>
      </c>
      <c r="I38" s="125"/>
      <c r="J38" s="125"/>
      <c r="K38" s="126">
        <f>SUM(K29:K36)</f>
        <v>0</v>
      </c>
      <c r="L38" s="127"/>
    </row>
    <row r="39" spans="2:12" s="1" customFormat="1" ht="14.45" customHeight="1" x14ac:dyDescent="0.3">
      <c r="B39" s="54"/>
      <c r="C39" s="55"/>
      <c r="D39" s="55"/>
      <c r="E39" s="55"/>
      <c r="F39" s="55"/>
      <c r="G39" s="55"/>
      <c r="H39" s="55"/>
      <c r="I39" s="128"/>
      <c r="J39" s="128"/>
      <c r="K39" s="55"/>
      <c r="L39" s="56"/>
    </row>
    <row r="43" spans="2:12" s="1" customFormat="1" ht="6.95" customHeight="1" x14ac:dyDescent="0.3">
      <c r="B43" s="57"/>
      <c r="C43" s="58"/>
      <c r="D43" s="58"/>
      <c r="E43" s="58"/>
      <c r="F43" s="58"/>
      <c r="G43" s="58"/>
      <c r="H43" s="58"/>
      <c r="I43" s="129"/>
      <c r="J43" s="129"/>
      <c r="K43" s="58"/>
      <c r="L43" s="130"/>
    </row>
    <row r="44" spans="2:12" s="1" customFormat="1" ht="36.950000000000003" customHeight="1" x14ac:dyDescent="0.3">
      <c r="B44" s="39"/>
      <c r="C44" s="28" t="s">
        <v>104</v>
      </c>
      <c r="D44" s="40"/>
      <c r="E44" s="40"/>
      <c r="F44" s="40"/>
      <c r="G44" s="40"/>
      <c r="H44" s="40"/>
      <c r="I44" s="105"/>
      <c r="J44" s="105"/>
      <c r="K44" s="40"/>
      <c r="L44" s="43"/>
    </row>
    <row r="45" spans="2:12" s="1" customFormat="1" ht="6.95" customHeight="1" x14ac:dyDescent="0.3">
      <c r="B45" s="39"/>
      <c r="C45" s="40"/>
      <c r="D45" s="40"/>
      <c r="E45" s="40"/>
      <c r="F45" s="40"/>
      <c r="G45" s="40"/>
      <c r="H45" s="40"/>
      <c r="I45" s="105"/>
      <c r="J45" s="105"/>
      <c r="K45" s="40"/>
      <c r="L45" s="43"/>
    </row>
    <row r="46" spans="2:12" s="1" customFormat="1" ht="14.45" customHeight="1" x14ac:dyDescent="0.3">
      <c r="B46" s="39"/>
      <c r="C46" s="35" t="s">
        <v>20</v>
      </c>
      <c r="D46" s="40"/>
      <c r="E46" s="40"/>
      <c r="F46" s="40"/>
      <c r="G46" s="40"/>
      <c r="H46" s="40"/>
      <c r="I46" s="105"/>
      <c r="J46" s="105"/>
      <c r="K46" s="40"/>
      <c r="L46" s="43"/>
    </row>
    <row r="47" spans="2:12" s="1" customFormat="1" ht="16.5" customHeight="1" x14ac:dyDescent="0.3">
      <c r="B47" s="39"/>
      <c r="C47" s="40"/>
      <c r="D47" s="40"/>
      <c r="E47" s="352" t="str">
        <f>E7</f>
        <v>Kolín, ul. Zlatá - rekonstrukce kanalizace, komunikace a veřejného osvětlení</v>
      </c>
      <c r="F47" s="353"/>
      <c r="G47" s="353"/>
      <c r="H47" s="353"/>
      <c r="I47" s="105"/>
      <c r="J47" s="105"/>
      <c r="K47" s="40"/>
      <c r="L47" s="43"/>
    </row>
    <row r="48" spans="2:12" s="1" customFormat="1" ht="14.45" customHeight="1" x14ac:dyDescent="0.3">
      <c r="B48" s="39"/>
      <c r="C48" s="35" t="s">
        <v>100</v>
      </c>
      <c r="D48" s="40"/>
      <c r="E48" s="40"/>
      <c r="F48" s="40"/>
      <c r="G48" s="40"/>
      <c r="H48" s="40"/>
      <c r="I48" s="105"/>
      <c r="J48" s="105"/>
      <c r="K48" s="40"/>
      <c r="L48" s="43"/>
    </row>
    <row r="49" spans="2:47" s="1" customFormat="1" ht="17.25" customHeight="1" x14ac:dyDescent="0.3">
      <c r="B49" s="39"/>
      <c r="C49" s="40"/>
      <c r="D49" s="40"/>
      <c r="E49" s="354" t="str">
        <f>E9</f>
        <v>SL40017017 - SO2- Komunikace</v>
      </c>
      <c r="F49" s="355"/>
      <c r="G49" s="355"/>
      <c r="H49" s="355"/>
      <c r="I49" s="105"/>
      <c r="J49" s="105"/>
      <c r="K49" s="40"/>
      <c r="L49" s="43"/>
    </row>
    <row r="50" spans="2:47" s="1" customFormat="1" ht="6.95" customHeight="1" x14ac:dyDescent="0.3">
      <c r="B50" s="39"/>
      <c r="C50" s="40"/>
      <c r="D50" s="40"/>
      <c r="E50" s="40"/>
      <c r="F50" s="40"/>
      <c r="G50" s="40"/>
      <c r="H50" s="40"/>
      <c r="I50" s="105"/>
      <c r="J50" s="105"/>
      <c r="K50" s="40"/>
      <c r="L50" s="43"/>
    </row>
    <row r="51" spans="2:47" s="1" customFormat="1" ht="18" customHeight="1" x14ac:dyDescent="0.3">
      <c r="B51" s="39"/>
      <c r="C51" s="35" t="s">
        <v>24</v>
      </c>
      <c r="D51" s="40"/>
      <c r="E51" s="40"/>
      <c r="F51" s="33" t="str">
        <f>F12</f>
        <v xml:space="preserve"> </v>
      </c>
      <c r="G51" s="40"/>
      <c r="H51" s="40"/>
      <c r="I51" s="106" t="s">
        <v>26</v>
      </c>
      <c r="J51" s="108" t="str">
        <f>IF(J12="","",J12)</f>
        <v>30. 8. 2017</v>
      </c>
      <c r="K51" s="40"/>
      <c r="L51" s="43"/>
    </row>
    <row r="52" spans="2:47" s="1" customFormat="1" ht="6.95" customHeight="1" x14ac:dyDescent="0.3">
      <c r="B52" s="39"/>
      <c r="C52" s="40"/>
      <c r="D52" s="40"/>
      <c r="E52" s="40"/>
      <c r="F52" s="40"/>
      <c r="G52" s="40"/>
      <c r="H52" s="40"/>
      <c r="I52" s="105"/>
      <c r="J52" s="105"/>
      <c r="K52" s="40"/>
      <c r="L52" s="43"/>
    </row>
    <row r="53" spans="2:47" s="1" customFormat="1" ht="15" x14ac:dyDescent="0.3">
      <c r="B53" s="39"/>
      <c r="C53" s="35" t="s">
        <v>28</v>
      </c>
      <c r="D53" s="40"/>
      <c r="E53" s="40"/>
      <c r="F53" s="33" t="str">
        <f>E15</f>
        <v>Město Kolín</v>
      </c>
      <c r="G53" s="40"/>
      <c r="H53" s="40"/>
      <c r="I53" s="106" t="s">
        <v>36</v>
      </c>
      <c r="J53" s="346" t="str">
        <f>E21</f>
        <v>Ing. Lubomír Macek, CSc., MBA.</v>
      </c>
      <c r="K53" s="40"/>
      <c r="L53" s="43"/>
    </row>
    <row r="54" spans="2:47" s="1" customFormat="1" ht="14.45" customHeight="1" x14ac:dyDescent="0.3">
      <c r="B54" s="39"/>
      <c r="C54" s="35" t="s">
        <v>34</v>
      </c>
      <c r="D54" s="40"/>
      <c r="E54" s="40"/>
      <c r="F54" s="33" t="str">
        <f>IF(E18="","",E18)</f>
        <v/>
      </c>
      <c r="G54" s="40"/>
      <c r="H54" s="40"/>
      <c r="I54" s="105"/>
      <c r="J54" s="347"/>
      <c r="K54" s="40"/>
      <c r="L54" s="43"/>
    </row>
    <row r="55" spans="2:47" s="1" customFormat="1" ht="10.35" customHeight="1" x14ac:dyDescent="0.3">
      <c r="B55" s="39"/>
      <c r="C55" s="40"/>
      <c r="D55" s="40"/>
      <c r="E55" s="40"/>
      <c r="F55" s="40"/>
      <c r="G55" s="40"/>
      <c r="H55" s="40"/>
      <c r="I55" s="105"/>
      <c r="J55" s="105"/>
      <c r="K55" s="40"/>
      <c r="L55" s="43"/>
    </row>
    <row r="56" spans="2:47" s="1" customFormat="1" ht="29.25" customHeight="1" x14ac:dyDescent="0.3">
      <c r="B56" s="39"/>
      <c r="C56" s="131" t="s">
        <v>105</v>
      </c>
      <c r="D56" s="121"/>
      <c r="E56" s="121"/>
      <c r="F56" s="121"/>
      <c r="G56" s="121"/>
      <c r="H56" s="121"/>
      <c r="I56" s="132" t="s">
        <v>106</v>
      </c>
      <c r="J56" s="132" t="s">
        <v>107</v>
      </c>
      <c r="K56" s="133" t="s">
        <v>108</v>
      </c>
      <c r="L56" s="134"/>
    </row>
    <row r="57" spans="2:47" s="1" customFormat="1" ht="10.35" customHeight="1" x14ac:dyDescent="0.3">
      <c r="B57" s="39"/>
      <c r="C57" s="40"/>
      <c r="D57" s="40"/>
      <c r="E57" s="40"/>
      <c r="F57" s="40"/>
      <c r="G57" s="40"/>
      <c r="H57" s="40"/>
      <c r="I57" s="105"/>
      <c r="J57" s="105"/>
      <c r="K57" s="40"/>
      <c r="L57" s="43"/>
    </row>
    <row r="58" spans="2:47" s="1" customFormat="1" ht="29.25" customHeight="1" x14ac:dyDescent="0.3">
      <c r="B58" s="39"/>
      <c r="C58" s="135" t="s">
        <v>109</v>
      </c>
      <c r="D58" s="40"/>
      <c r="E58" s="40"/>
      <c r="F58" s="40"/>
      <c r="G58" s="40"/>
      <c r="H58" s="40"/>
      <c r="I58" s="136">
        <f t="shared" ref="I58:J60" si="0">Q86</f>
        <v>0</v>
      </c>
      <c r="J58" s="136">
        <f t="shared" si="0"/>
        <v>0</v>
      </c>
      <c r="K58" s="117">
        <f>K86</f>
        <v>0</v>
      </c>
      <c r="L58" s="43"/>
      <c r="AU58" s="22" t="s">
        <v>110</v>
      </c>
    </row>
    <row r="59" spans="2:47" s="7" customFormat="1" ht="24.95" customHeight="1" x14ac:dyDescent="0.3">
      <c r="B59" s="137"/>
      <c r="C59" s="138"/>
      <c r="D59" s="139" t="s">
        <v>111</v>
      </c>
      <c r="E59" s="140"/>
      <c r="F59" s="140"/>
      <c r="G59" s="140"/>
      <c r="H59" s="140"/>
      <c r="I59" s="141">
        <f t="shared" si="0"/>
        <v>0</v>
      </c>
      <c r="J59" s="141">
        <f t="shared" si="0"/>
        <v>0</v>
      </c>
      <c r="K59" s="142">
        <f>K87</f>
        <v>0</v>
      </c>
      <c r="L59" s="143"/>
    </row>
    <row r="60" spans="2:47" s="8" customFormat="1" ht="19.899999999999999" customHeight="1" x14ac:dyDescent="0.3">
      <c r="B60" s="144"/>
      <c r="C60" s="145"/>
      <c r="D60" s="146" t="s">
        <v>112</v>
      </c>
      <c r="E60" s="147"/>
      <c r="F60" s="147"/>
      <c r="G60" s="147"/>
      <c r="H60" s="147"/>
      <c r="I60" s="148">
        <f t="shared" si="0"/>
        <v>0</v>
      </c>
      <c r="J60" s="148">
        <f t="shared" si="0"/>
        <v>0</v>
      </c>
      <c r="K60" s="149">
        <f>K88</f>
        <v>0</v>
      </c>
      <c r="L60" s="150"/>
    </row>
    <row r="61" spans="2:47" s="8" customFormat="1" ht="19.899999999999999" customHeight="1" x14ac:dyDescent="0.3">
      <c r="B61" s="144"/>
      <c r="C61" s="145"/>
      <c r="D61" s="146" t="s">
        <v>113</v>
      </c>
      <c r="E61" s="147"/>
      <c r="F61" s="147"/>
      <c r="G61" s="147"/>
      <c r="H61" s="147"/>
      <c r="I61" s="148">
        <f>Q97</f>
        <v>0</v>
      </c>
      <c r="J61" s="148">
        <f>R97</f>
        <v>0</v>
      </c>
      <c r="K61" s="149">
        <f>K97</f>
        <v>0</v>
      </c>
      <c r="L61" s="150"/>
    </row>
    <row r="62" spans="2:47" s="8" customFormat="1" ht="19.899999999999999" customHeight="1" x14ac:dyDescent="0.3">
      <c r="B62" s="144"/>
      <c r="C62" s="145"/>
      <c r="D62" s="146" t="s">
        <v>114</v>
      </c>
      <c r="E62" s="147"/>
      <c r="F62" s="147"/>
      <c r="G62" s="147"/>
      <c r="H62" s="147"/>
      <c r="I62" s="148">
        <f>Q101</f>
        <v>0</v>
      </c>
      <c r="J62" s="148">
        <f>R101</f>
        <v>0</v>
      </c>
      <c r="K62" s="149">
        <f>K101</f>
        <v>0</v>
      </c>
      <c r="L62" s="150"/>
    </row>
    <row r="63" spans="2:47" s="8" customFormat="1" ht="19.899999999999999" customHeight="1" x14ac:dyDescent="0.3">
      <c r="B63" s="144"/>
      <c r="C63" s="145"/>
      <c r="D63" s="146" t="s">
        <v>115</v>
      </c>
      <c r="E63" s="147"/>
      <c r="F63" s="147"/>
      <c r="G63" s="147"/>
      <c r="H63" s="147"/>
      <c r="I63" s="148">
        <f>Q108</f>
        <v>0</v>
      </c>
      <c r="J63" s="148">
        <f>R108</f>
        <v>0</v>
      </c>
      <c r="K63" s="149">
        <f>K108</f>
        <v>0</v>
      </c>
      <c r="L63" s="150"/>
    </row>
    <row r="64" spans="2:47" s="8" customFormat="1" ht="19.899999999999999" customHeight="1" x14ac:dyDescent="0.3">
      <c r="B64" s="144"/>
      <c r="C64" s="145"/>
      <c r="D64" s="146" t="s">
        <v>116</v>
      </c>
      <c r="E64" s="147"/>
      <c r="F64" s="147"/>
      <c r="G64" s="147"/>
      <c r="H64" s="147"/>
      <c r="I64" s="148">
        <f>Q121</f>
        <v>0</v>
      </c>
      <c r="J64" s="148">
        <f>R121</f>
        <v>0</v>
      </c>
      <c r="K64" s="149">
        <f>K121</f>
        <v>0</v>
      </c>
      <c r="L64" s="150"/>
    </row>
    <row r="65" spans="2:13" s="8" customFormat="1" ht="19.899999999999999" customHeight="1" x14ac:dyDescent="0.3">
      <c r="B65" s="144"/>
      <c r="C65" s="145"/>
      <c r="D65" s="146" t="s">
        <v>117</v>
      </c>
      <c r="E65" s="147"/>
      <c r="F65" s="147"/>
      <c r="G65" s="147"/>
      <c r="H65" s="147"/>
      <c r="I65" s="148">
        <f>Q133</f>
        <v>0</v>
      </c>
      <c r="J65" s="148">
        <f>R133</f>
        <v>0</v>
      </c>
      <c r="K65" s="149">
        <f>K133</f>
        <v>0</v>
      </c>
      <c r="L65" s="150"/>
    </row>
    <row r="66" spans="2:13" s="7" customFormat="1" ht="24.95" customHeight="1" x14ac:dyDescent="0.3">
      <c r="B66" s="137"/>
      <c r="C66" s="138"/>
      <c r="D66" s="139" t="s">
        <v>118</v>
      </c>
      <c r="E66" s="140"/>
      <c r="F66" s="140"/>
      <c r="G66" s="140"/>
      <c r="H66" s="140"/>
      <c r="I66" s="141">
        <f>Q135</f>
        <v>0</v>
      </c>
      <c r="J66" s="141">
        <f>R135</f>
        <v>0</v>
      </c>
      <c r="K66" s="142">
        <f>K135</f>
        <v>0</v>
      </c>
      <c r="L66" s="143"/>
    </row>
    <row r="67" spans="2:13" s="1" customFormat="1" ht="21.75" customHeight="1" x14ac:dyDescent="0.3">
      <c r="B67" s="39"/>
      <c r="C67" s="40"/>
      <c r="D67" s="40"/>
      <c r="E67" s="40"/>
      <c r="F67" s="40"/>
      <c r="G67" s="40"/>
      <c r="H67" s="40"/>
      <c r="I67" s="105"/>
      <c r="J67" s="105"/>
      <c r="K67" s="40"/>
      <c r="L67" s="43"/>
    </row>
    <row r="68" spans="2:13" s="1" customFormat="1" ht="6.95" customHeight="1" x14ac:dyDescent="0.3">
      <c r="B68" s="54"/>
      <c r="C68" s="55"/>
      <c r="D68" s="55"/>
      <c r="E68" s="55"/>
      <c r="F68" s="55"/>
      <c r="G68" s="55"/>
      <c r="H68" s="55"/>
      <c r="I68" s="128"/>
      <c r="J68" s="128"/>
      <c r="K68" s="55"/>
      <c r="L68" s="56"/>
    </row>
    <row r="72" spans="2:13" s="1" customFormat="1" ht="6.95" customHeight="1" x14ac:dyDescent="0.3">
      <c r="B72" s="57"/>
      <c r="C72" s="58"/>
      <c r="D72" s="58"/>
      <c r="E72" s="58"/>
      <c r="F72" s="58"/>
      <c r="G72" s="58"/>
      <c r="H72" s="58"/>
      <c r="I72" s="129"/>
      <c r="J72" s="129"/>
      <c r="K72" s="58"/>
      <c r="L72" s="58"/>
      <c r="M72" s="39"/>
    </row>
    <row r="73" spans="2:13" s="1" customFormat="1" ht="36.950000000000003" customHeight="1" x14ac:dyDescent="0.3">
      <c r="B73" s="39"/>
      <c r="C73" s="59" t="s">
        <v>119</v>
      </c>
      <c r="M73" s="39"/>
    </row>
    <row r="74" spans="2:13" s="1" customFormat="1" ht="6.95" customHeight="1" x14ac:dyDescent="0.3">
      <c r="B74" s="39"/>
      <c r="M74" s="39"/>
    </row>
    <row r="75" spans="2:13" s="1" customFormat="1" ht="14.45" customHeight="1" x14ac:dyDescent="0.3">
      <c r="B75" s="39"/>
      <c r="C75" s="61" t="s">
        <v>20</v>
      </c>
      <c r="M75" s="39"/>
    </row>
    <row r="76" spans="2:13" s="1" customFormat="1" ht="16.5" customHeight="1" x14ac:dyDescent="0.3">
      <c r="B76" s="39"/>
      <c r="E76" s="348" t="str">
        <f>E7</f>
        <v>Kolín, ul. Zlatá - rekonstrukce kanalizace, komunikace a veřejného osvětlení</v>
      </c>
      <c r="F76" s="349"/>
      <c r="G76" s="349"/>
      <c r="H76" s="349"/>
      <c r="M76" s="39"/>
    </row>
    <row r="77" spans="2:13" s="1" customFormat="1" ht="14.45" customHeight="1" x14ac:dyDescent="0.3">
      <c r="B77" s="39"/>
      <c r="C77" s="61" t="s">
        <v>100</v>
      </c>
      <c r="M77" s="39"/>
    </row>
    <row r="78" spans="2:13" s="1" customFormat="1" ht="17.25" customHeight="1" x14ac:dyDescent="0.3">
      <c r="B78" s="39"/>
      <c r="E78" s="344" t="str">
        <f>E9</f>
        <v>SL40017017 - SO2- Komunikace</v>
      </c>
      <c r="F78" s="350"/>
      <c r="G78" s="350"/>
      <c r="H78" s="350"/>
      <c r="M78" s="39"/>
    </row>
    <row r="79" spans="2:13" s="1" customFormat="1" ht="6.95" customHeight="1" x14ac:dyDescent="0.3">
      <c r="B79" s="39"/>
      <c r="M79" s="39"/>
    </row>
    <row r="80" spans="2:13" s="1" customFormat="1" ht="18" customHeight="1" x14ac:dyDescent="0.3">
      <c r="B80" s="39"/>
      <c r="C80" s="61" t="s">
        <v>24</v>
      </c>
      <c r="F80" s="151" t="str">
        <f>F12</f>
        <v xml:space="preserve"> </v>
      </c>
      <c r="I80" s="152" t="s">
        <v>26</v>
      </c>
      <c r="J80" s="153" t="str">
        <f>IF(J12="","",J12)</f>
        <v>30. 8. 2017</v>
      </c>
      <c r="M80" s="39"/>
    </row>
    <row r="81" spans="2:65" s="1" customFormat="1" ht="6.95" customHeight="1" x14ac:dyDescent="0.3">
      <c r="B81" s="39"/>
      <c r="M81" s="39"/>
    </row>
    <row r="82" spans="2:65" s="1" customFormat="1" ht="15" x14ac:dyDescent="0.3">
      <c r="B82" s="39"/>
      <c r="C82" s="61" t="s">
        <v>28</v>
      </c>
      <c r="F82" s="151" t="str">
        <f>E15</f>
        <v>Město Kolín</v>
      </c>
      <c r="I82" s="152" t="s">
        <v>36</v>
      </c>
      <c r="J82" s="154" t="str">
        <f>E21</f>
        <v>Ing. Lubomír Macek, CSc., MBA.</v>
      </c>
      <c r="M82" s="39"/>
    </row>
    <row r="83" spans="2:65" s="1" customFormat="1" ht="14.45" customHeight="1" x14ac:dyDescent="0.3">
      <c r="B83" s="39"/>
      <c r="C83" s="61" t="s">
        <v>34</v>
      </c>
      <c r="F83" s="151" t="str">
        <f>IF(E18="","",E18)</f>
        <v/>
      </c>
      <c r="M83" s="39"/>
    </row>
    <row r="84" spans="2:65" s="1" customFormat="1" ht="10.35" customHeight="1" x14ac:dyDescent="0.3">
      <c r="B84" s="39"/>
      <c r="M84" s="39"/>
    </row>
    <row r="85" spans="2:65" s="9" customFormat="1" ht="29.25" customHeight="1" x14ac:dyDescent="0.3">
      <c r="B85" s="155"/>
      <c r="C85" s="156" t="s">
        <v>120</v>
      </c>
      <c r="D85" s="157" t="s">
        <v>60</v>
      </c>
      <c r="E85" s="157" t="s">
        <v>56</v>
      </c>
      <c r="F85" s="157" t="s">
        <v>121</v>
      </c>
      <c r="G85" s="157" t="s">
        <v>122</v>
      </c>
      <c r="H85" s="157" t="s">
        <v>123</v>
      </c>
      <c r="I85" s="158" t="s">
        <v>124</v>
      </c>
      <c r="J85" s="158" t="s">
        <v>125</v>
      </c>
      <c r="K85" s="157" t="s">
        <v>108</v>
      </c>
      <c r="L85" s="159" t="s">
        <v>126</v>
      </c>
      <c r="M85" s="155"/>
      <c r="N85" s="70" t="s">
        <v>127</v>
      </c>
      <c r="O85" s="71" t="s">
        <v>45</v>
      </c>
      <c r="P85" s="71" t="s">
        <v>128</v>
      </c>
      <c r="Q85" s="71" t="s">
        <v>129</v>
      </c>
      <c r="R85" s="71" t="s">
        <v>130</v>
      </c>
      <c r="S85" s="71" t="s">
        <v>131</v>
      </c>
      <c r="T85" s="71" t="s">
        <v>132</v>
      </c>
      <c r="U85" s="71" t="s">
        <v>133</v>
      </c>
      <c r="V85" s="71" t="s">
        <v>134</v>
      </c>
      <c r="W85" s="71" t="s">
        <v>135</v>
      </c>
      <c r="X85" s="72" t="s">
        <v>136</v>
      </c>
    </row>
    <row r="86" spans="2:65" s="1" customFormat="1" ht="29.25" customHeight="1" x14ac:dyDescent="0.35">
      <c r="B86" s="39"/>
      <c r="C86" s="74" t="s">
        <v>109</v>
      </c>
      <c r="K86" s="160">
        <f>BK86</f>
        <v>0</v>
      </c>
      <c r="M86" s="39"/>
      <c r="N86" s="73"/>
      <c r="O86" s="65"/>
      <c r="P86" s="65"/>
      <c r="Q86" s="161">
        <f>Q87+Q135</f>
        <v>0</v>
      </c>
      <c r="R86" s="161">
        <f>R87+R135</f>
        <v>0</v>
      </c>
      <c r="S86" s="65"/>
      <c r="T86" s="162">
        <f>T87+T135</f>
        <v>0</v>
      </c>
      <c r="U86" s="65"/>
      <c r="V86" s="162">
        <f>V87+V135</f>
        <v>57.345962999999998</v>
      </c>
      <c r="W86" s="65"/>
      <c r="X86" s="163">
        <f>X87+X135</f>
        <v>106.35363</v>
      </c>
      <c r="AT86" s="22" t="s">
        <v>76</v>
      </c>
      <c r="AU86" s="22" t="s">
        <v>110</v>
      </c>
      <c r="BK86" s="164">
        <f>BK87+BK135</f>
        <v>0</v>
      </c>
    </row>
    <row r="87" spans="2:65" s="10" customFormat="1" ht="37.35" customHeight="1" x14ac:dyDescent="0.35">
      <c r="B87" s="165"/>
      <c r="D87" s="166" t="s">
        <v>76</v>
      </c>
      <c r="E87" s="167" t="s">
        <v>137</v>
      </c>
      <c r="F87" s="167" t="s">
        <v>138</v>
      </c>
      <c r="I87" s="168"/>
      <c r="J87" s="168"/>
      <c r="K87" s="169">
        <f>BK87</f>
        <v>0</v>
      </c>
      <c r="M87" s="165"/>
      <c r="N87" s="170"/>
      <c r="O87" s="171"/>
      <c r="P87" s="171"/>
      <c r="Q87" s="172">
        <f>Q88+Q97+Q101+Q108+Q121+Q133</f>
        <v>0</v>
      </c>
      <c r="R87" s="172">
        <f>R88+R97+R101+R108+R121+R133</f>
        <v>0</v>
      </c>
      <c r="S87" s="171"/>
      <c r="T87" s="173">
        <f>T88+T97+T101+T108+T121+T133</f>
        <v>0</v>
      </c>
      <c r="U87" s="171"/>
      <c r="V87" s="173">
        <f>V88+V97+V101+V108+V121+V133</f>
        <v>57.345962999999998</v>
      </c>
      <c r="W87" s="171"/>
      <c r="X87" s="174">
        <f>X88+X97+X101+X108+X121+X133</f>
        <v>106.35363</v>
      </c>
      <c r="AR87" s="166" t="s">
        <v>85</v>
      </c>
      <c r="AT87" s="175" t="s">
        <v>76</v>
      </c>
      <c r="AU87" s="175" t="s">
        <v>77</v>
      </c>
      <c r="AY87" s="166" t="s">
        <v>139</v>
      </c>
      <c r="BK87" s="176">
        <f>BK88+BK97+BK101+BK108+BK121+BK133</f>
        <v>0</v>
      </c>
    </row>
    <row r="88" spans="2:65" s="10" customFormat="1" ht="19.899999999999999" customHeight="1" x14ac:dyDescent="0.3">
      <c r="B88" s="165"/>
      <c r="D88" s="166" t="s">
        <v>76</v>
      </c>
      <c r="E88" s="177" t="s">
        <v>85</v>
      </c>
      <c r="F88" s="177" t="s">
        <v>140</v>
      </c>
      <c r="I88" s="168"/>
      <c r="J88" s="168"/>
      <c r="K88" s="178">
        <f>BK88</f>
        <v>0</v>
      </c>
      <c r="M88" s="165"/>
      <c r="N88" s="170"/>
      <c r="O88" s="171"/>
      <c r="P88" s="171"/>
      <c r="Q88" s="172">
        <f>SUM(Q89:Q96)</f>
        <v>0</v>
      </c>
      <c r="R88" s="172">
        <f>SUM(R89:R96)</f>
        <v>0</v>
      </c>
      <c r="S88" s="171"/>
      <c r="T88" s="173">
        <f>SUM(T89:T96)</f>
        <v>0</v>
      </c>
      <c r="U88" s="171"/>
      <c r="V88" s="173">
        <f>SUM(V89:V96)</f>
        <v>0</v>
      </c>
      <c r="W88" s="171"/>
      <c r="X88" s="174">
        <f>SUM(X89:X96)</f>
        <v>106.26662999999999</v>
      </c>
      <c r="AR88" s="166" t="s">
        <v>85</v>
      </c>
      <c r="AT88" s="175" t="s">
        <v>76</v>
      </c>
      <c r="AU88" s="175" t="s">
        <v>85</v>
      </c>
      <c r="AY88" s="166" t="s">
        <v>139</v>
      </c>
      <c r="BK88" s="176">
        <f>SUM(BK89:BK96)</f>
        <v>0</v>
      </c>
    </row>
    <row r="89" spans="2:65" s="1" customFormat="1" ht="51" customHeight="1" x14ac:dyDescent="0.3">
      <c r="B89" s="179"/>
      <c r="C89" s="180" t="s">
        <v>85</v>
      </c>
      <c r="D89" s="180" t="s">
        <v>141</v>
      </c>
      <c r="E89" s="181" t="s">
        <v>142</v>
      </c>
      <c r="F89" s="182" t="s">
        <v>143</v>
      </c>
      <c r="G89" s="183" t="s">
        <v>144</v>
      </c>
      <c r="H89" s="184">
        <v>146.38999999999999</v>
      </c>
      <c r="I89" s="185"/>
      <c r="J89" s="185"/>
      <c r="K89" s="186">
        <f>ROUND(P89*H89,2)</f>
        <v>0</v>
      </c>
      <c r="L89" s="182" t="s">
        <v>145</v>
      </c>
      <c r="M89" s="39"/>
      <c r="N89" s="187" t="s">
        <v>5</v>
      </c>
      <c r="O89" s="188" t="s">
        <v>46</v>
      </c>
      <c r="P89" s="119">
        <f>I89+J89</f>
        <v>0</v>
      </c>
      <c r="Q89" s="119">
        <f>ROUND(I89*H89,2)</f>
        <v>0</v>
      </c>
      <c r="R89" s="119">
        <f>ROUND(J89*H89,2)</f>
        <v>0</v>
      </c>
      <c r="S89" s="40"/>
      <c r="T89" s="189">
        <f>S89*H89</f>
        <v>0</v>
      </c>
      <c r="U89" s="189">
        <v>0</v>
      </c>
      <c r="V89" s="189">
        <f>U89*H89</f>
        <v>0</v>
      </c>
      <c r="W89" s="189">
        <v>0.41699999999999998</v>
      </c>
      <c r="X89" s="190">
        <f>W89*H89</f>
        <v>61.044629999999991</v>
      </c>
      <c r="AR89" s="22" t="s">
        <v>146</v>
      </c>
      <c r="AT89" s="22" t="s">
        <v>141</v>
      </c>
      <c r="AU89" s="22" t="s">
        <v>87</v>
      </c>
      <c r="AY89" s="22" t="s">
        <v>139</v>
      </c>
      <c r="BE89" s="191">
        <f>IF(O89="základní",K89,0)</f>
        <v>0</v>
      </c>
      <c r="BF89" s="191">
        <f>IF(O89="snížená",K89,0)</f>
        <v>0</v>
      </c>
      <c r="BG89" s="191">
        <f>IF(O89="zákl. přenesená",K89,0)</f>
        <v>0</v>
      </c>
      <c r="BH89" s="191">
        <f>IF(O89="sníž. přenesená",K89,0)</f>
        <v>0</v>
      </c>
      <c r="BI89" s="191">
        <f>IF(O89="nulová",K89,0)</f>
        <v>0</v>
      </c>
      <c r="BJ89" s="22" t="s">
        <v>85</v>
      </c>
      <c r="BK89" s="191">
        <f>ROUND(P89*H89,2)</f>
        <v>0</v>
      </c>
      <c r="BL89" s="22" t="s">
        <v>146</v>
      </c>
      <c r="BM89" s="22" t="s">
        <v>147</v>
      </c>
    </row>
    <row r="90" spans="2:65" s="1" customFormat="1" ht="27" x14ac:dyDescent="0.3">
      <c r="B90" s="39"/>
      <c r="D90" s="192" t="s">
        <v>148</v>
      </c>
      <c r="F90" s="193" t="s">
        <v>149</v>
      </c>
      <c r="I90" s="194"/>
      <c r="J90" s="194"/>
      <c r="M90" s="39"/>
      <c r="N90" s="195"/>
      <c r="O90" s="40"/>
      <c r="P90" s="40"/>
      <c r="Q90" s="40"/>
      <c r="R90" s="40"/>
      <c r="S90" s="40"/>
      <c r="T90" s="40"/>
      <c r="U90" s="40"/>
      <c r="V90" s="40"/>
      <c r="W90" s="40"/>
      <c r="X90" s="67"/>
      <c r="AT90" s="22" t="s">
        <v>148</v>
      </c>
      <c r="AU90" s="22" t="s">
        <v>87</v>
      </c>
    </row>
    <row r="91" spans="2:65" s="1" customFormat="1" ht="38.25" customHeight="1" x14ac:dyDescent="0.3">
      <c r="B91" s="179"/>
      <c r="C91" s="180" t="s">
        <v>87</v>
      </c>
      <c r="D91" s="180" t="s">
        <v>141</v>
      </c>
      <c r="E91" s="181" t="s">
        <v>150</v>
      </c>
      <c r="F91" s="182" t="s">
        <v>151</v>
      </c>
      <c r="G91" s="183" t="s">
        <v>144</v>
      </c>
      <c r="H91" s="184">
        <v>146.38999999999999</v>
      </c>
      <c r="I91" s="185"/>
      <c r="J91" s="185"/>
      <c r="K91" s="186">
        <f>ROUND(P91*H91,2)</f>
        <v>0</v>
      </c>
      <c r="L91" s="182" t="s">
        <v>145</v>
      </c>
      <c r="M91" s="39"/>
      <c r="N91" s="187" t="s">
        <v>5</v>
      </c>
      <c r="O91" s="188" t="s">
        <v>46</v>
      </c>
      <c r="P91" s="119">
        <f>I91+J91</f>
        <v>0</v>
      </c>
      <c r="Q91" s="119">
        <f>ROUND(I91*H91,2)</f>
        <v>0</v>
      </c>
      <c r="R91" s="119">
        <f>ROUND(J91*H91,2)</f>
        <v>0</v>
      </c>
      <c r="S91" s="40"/>
      <c r="T91" s="189">
        <f>S91*H91</f>
        <v>0</v>
      </c>
      <c r="U91" s="189">
        <v>0</v>
      </c>
      <c r="V91" s="189">
        <f>U91*H91</f>
        <v>0</v>
      </c>
      <c r="W91" s="189">
        <v>0.3</v>
      </c>
      <c r="X91" s="190">
        <f>W91*H91</f>
        <v>43.916999999999994</v>
      </c>
      <c r="AR91" s="22" t="s">
        <v>146</v>
      </c>
      <c r="AT91" s="22" t="s">
        <v>141</v>
      </c>
      <c r="AU91" s="22" t="s">
        <v>87</v>
      </c>
      <c r="AY91" s="22" t="s">
        <v>139</v>
      </c>
      <c r="BE91" s="191">
        <f>IF(O91="základní",K91,0)</f>
        <v>0</v>
      </c>
      <c r="BF91" s="191">
        <f>IF(O91="snížená",K91,0)</f>
        <v>0</v>
      </c>
      <c r="BG91" s="191">
        <f>IF(O91="zákl. přenesená",K91,0)</f>
        <v>0</v>
      </c>
      <c r="BH91" s="191">
        <f>IF(O91="sníž. přenesená",K91,0)</f>
        <v>0</v>
      </c>
      <c r="BI91" s="191">
        <f>IF(O91="nulová",K91,0)</f>
        <v>0</v>
      </c>
      <c r="BJ91" s="22" t="s">
        <v>85</v>
      </c>
      <c r="BK91" s="191">
        <f>ROUND(P91*H91,2)</f>
        <v>0</v>
      </c>
      <c r="BL91" s="22" t="s">
        <v>146</v>
      </c>
      <c r="BM91" s="22" t="s">
        <v>152</v>
      </c>
    </row>
    <row r="92" spans="2:65" s="1" customFormat="1" ht="40.5" x14ac:dyDescent="0.3">
      <c r="B92" s="39"/>
      <c r="D92" s="192" t="s">
        <v>148</v>
      </c>
      <c r="F92" s="193" t="s">
        <v>153</v>
      </c>
      <c r="I92" s="194"/>
      <c r="J92" s="194"/>
      <c r="M92" s="39"/>
      <c r="N92" s="195"/>
      <c r="O92" s="40"/>
      <c r="P92" s="40"/>
      <c r="Q92" s="40"/>
      <c r="R92" s="40"/>
      <c r="S92" s="40"/>
      <c r="T92" s="40"/>
      <c r="U92" s="40"/>
      <c r="V92" s="40"/>
      <c r="W92" s="40"/>
      <c r="X92" s="67"/>
      <c r="AT92" s="22" t="s">
        <v>148</v>
      </c>
      <c r="AU92" s="22" t="s">
        <v>87</v>
      </c>
    </row>
    <row r="93" spans="2:65" s="1" customFormat="1" ht="38.25" customHeight="1" x14ac:dyDescent="0.3">
      <c r="B93" s="179"/>
      <c r="C93" s="180" t="s">
        <v>154</v>
      </c>
      <c r="D93" s="180" t="s">
        <v>141</v>
      </c>
      <c r="E93" s="181" t="s">
        <v>155</v>
      </c>
      <c r="F93" s="182" t="s">
        <v>156</v>
      </c>
      <c r="G93" s="183" t="s">
        <v>157</v>
      </c>
      <c r="H93" s="184">
        <v>4.5</v>
      </c>
      <c r="I93" s="185"/>
      <c r="J93" s="185"/>
      <c r="K93" s="186">
        <f>ROUND(P93*H93,2)</f>
        <v>0</v>
      </c>
      <c r="L93" s="182" t="s">
        <v>145</v>
      </c>
      <c r="M93" s="39"/>
      <c r="N93" s="187" t="s">
        <v>5</v>
      </c>
      <c r="O93" s="188" t="s">
        <v>46</v>
      </c>
      <c r="P93" s="119">
        <f>I93+J93</f>
        <v>0</v>
      </c>
      <c r="Q93" s="119">
        <f>ROUND(I93*H93,2)</f>
        <v>0</v>
      </c>
      <c r="R93" s="119">
        <f>ROUND(J93*H93,2)</f>
        <v>0</v>
      </c>
      <c r="S93" s="40"/>
      <c r="T93" s="189">
        <f>S93*H93</f>
        <v>0</v>
      </c>
      <c r="U93" s="189">
        <v>0</v>
      </c>
      <c r="V93" s="189">
        <f>U93*H93</f>
        <v>0</v>
      </c>
      <c r="W93" s="189">
        <v>0.28999999999999998</v>
      </c>
      <c r="X93" s="190">
        <f>W93*H93</f>
        <v>1.3049999999999999</v>
      </c>
      <c r="AR93" s="22" t="s">
        <v>146</v>
      </c>
      <c r="AT93" s="22" t="s">
        <v>141</v>
      </c>
      <c r="AU93" s="22" t="s">
        <v>87</v>
      </c>
      <c r="AY93" s="22" t="s">
        <v>139</v>
      </c>
      <c r="BE93" s="191">
        <f>IF(O93="základní",K93,0)</f>
        <v>0</v>
      </c>
      <c r="BF93" s="191">
        <f>IF(O93="snížená",K93,0)</f>
        <v>0</v>
      </c>
      <c r="BG93" s="191">
        <f>IF(O93="zákl. přenesená",K93,0)</f>
        <v>0</v>
      </c>
      <c r="BH93" s="191">
        <f>IF(O93="sníž. přenesená",K93,0)</f>
        <v>0</v>
      </c>
      <c r="BI93" s="191">
        <f>IF(O93="nulová",K93,0)</f>
        <v>0</v>
      </c>
      <c r="BJ93" s="22" t="s">
        <v>85</v>
      </c>
      <c r="BK93" s="191">
        <f>ROUND(P93*H93,2)</f>
        <v>0</v>
      </c>
      <c r="BL93" s="22" t="s">
        <v>146</v>
      </c>
      <c r="BM93" s="22" t="s">
        <v>158</v>
      </c>
    </row>
    <row r="94" spans="2:65" s="1" customFormat="1" ht="27" x14ac:dyDescent="0.3">
      <c r="B94" s="39"/>
      <c r="D94" s="192" t="s">
        <v>148</v>
      </c>
      <c r="F94" s="193" t="s">
        <v>159</v>
      </c>
      <c r="I94" s="194"/>
      <c r="J94" s="194"/>
      <c r="M94" s="39"/>
      <c r="N94" s="195"/>
      <c r="O94" s="40"/>
      <c r="P94" s="40"/>
      <c r="Q94" s="40"/>
      <c r="R94" s="40"/>
      <c r="S94" s="40"/>
      <c r="T94" s="40"/>
      <c r="U94" s="40"/>
      <c r="V94" s="40"/>
      <c r="W94" s="40"/>
      <c r="X94" s="67"/>
      <c r="AT94" s="22" t="s">
        <v>148</v>
      </c>
      <c r="AU94" s="22" t="s">
        <v>87</v>
      </c>
    </row>
    <row r="95" spans="2:65" s="1" customFormat="1" ht="25.5" customHeight="1" x14ac:dyDescent="0.3">
      <c r="B95" s="179"/>
      <c r="C95" s="180" t="s">
        <v>146</v>
      </c>
      <c r="D95" s="180" t="s">
        <v>141</v>
      </c>
      <c r="E95" s="181" t="s">
        <v>160</v>
      </c>
      <c r="F95" s="182" t="s">
        <v>161</v>
      </c>
      <c r="G95" s="183" t="s">
        <v>144</v>
      </c>
      <c r="H95" s="184">
        <v>146.38999999999999</v>
      </c>
      <c r="I95" s="185"/>
      <c r="J95" s="185"/>
      <c r="K95" s="186">
        <f>ROUND(P95*H95,2)</f>
        <v>0</v>
      </c>
      <c r="L95" s="182" t="s">
        <v>145</v>
      </c>
      <c r="M95" s="39"/>
      <c r="N95" s="187" t="s">
        <v>5</v>
      </c>
      <c r="O95" s="188" t="s">
        <v>46</v>
      </c>
      <c r="P95" s="119">
        <f>I95+J95</f>
        <v>0</v>
      </c>
      <c r="Q95" s="119">
        <f>ROUND(I95*H95,2)</f>
        <v>0</v>
      </c>
      <c r="R95" s="119">
        <f>ROUND(J95*H95,2)</f>
        <v>0</v>
      </c>
      <c r="S95" s="40"/>
      <c r="T95" s="189">
        <f>S95*H95</f>
        <v>0</v>
      </c>
      <c r="U95" s="189">
        <v>0</v>
      </c>
      <c r="V95" s="189">
        <f>U95*H95</f>
        <v>0</v>
      </c>
      <c r="W95" s="189">
        <v>0</v>
      </c>
      <c r="X95" s="190">
        <f>W95*H95</f>
        <v>0</v>
      </c>
      <c r="AR95" s="22" t="s">
        <v>146</v>
      </c>
      <c r="AT95" s="22" t="s">
        <v>141</v>
      </c>
      <c r="AU95" s="22" t="s">
        <v>87</v>
      </c>
      <c r="AY95" s="22" t="s">
        <v>139</v>
      </c>
      <c r="BE95" s="191">
        <f>IF(O95="základní",K95,0)</f>
        <v>0</v>
      </c>
      <c r="BF95" s="191">
        <f>IF(O95="snížená",K95,0)</f>
        <v>0</v>
      </c>
      <c r="BG95" s="191">
        <f>IF(O95="zákl. přenesená",K95,0)</f>
        <v>0</v>
      </c>
      <c r="BH95" s="191">
        <f>IF(O95="sníž. přenesená",K95,0)</f>
        <v>0</v>
      </c>
      <c r="BI95" s="191">
        <f>IF(O95="nulová",K95,0)</f>
        <v>0</v>
      </c>
      <c r="BJ95" s="22" t="s">
        <v>85</v>
      </c>
      <c r="BK95" s="191">
        <f>ROUND(P95*H95,2)</f>
        <v>0</v>
      </c>
      <c r="BL95" s="22" t="s">
        <v>146</v>
      </c>
      <c r="BM95" s="22" t="s">
        <v>162</v>
      </c>
    </row>
    <row r="96" spans="2:65" s="1" customFormat="1" ht="27" x14ac:dyDescent="0.3">
      <c r="B96" s="39"/>
      <c r="D96" s="192" t="s">
        <v>148</v>
      </c>
      <c r="F96" s="193" t="s">
        <v>163</v>
      </c>
      <c r="I96" s="194"/>
      <c r="J96" s="194"/>
      <c r="M96" s="39"/>
      <c r="N96" s="195"/>
      <c r="O96" s="40"/>
      <c r="P96" s="40"/>
      <c r="Q96" s="40"/>
      <c r="R96" s="40"/>
      <c r="S96" s="40"/>
      <c r="T96" s="40"/>
      <c r="U96" s="40"/>
      <c r="V96" s="40"/>
      <c r="W96" s="40"/>
      <c r="X96" s="67"/>
      <c r="AT96" s="22" t="s">
        <v>148</v>
      </c>
      <c r="AU96" s="22" t="s">
        <v>87</v>
      </c>
    </row>
    <row r="97" spans="2:65" s="10" customFormat="1" ht="29.85" customHeight="1" x14ac:dyDescent="0.3">
      <c r="B97" s="165"/>
      <c r="D97" s="166" t="s">
        <v>76</v>
      </c>
      <c r="E97" s="177" t="s">
        <v>87</v>
      </c>
      <c r="F97" s="177" t="s">
        <v>164</v>
      </c>
      <c r="I97" s="168"/>
      <c r="J97" s="168"/>
      <c r="K97" s="178">
        <f>BK97</f>
        <v>0</v>
      </c>
      <c r="M97" s="165"/>
      <c r="N97" s="170"/>
      <c r="O97" s="171"/>
      <c r="P97" s="171"/>
      <c r="Q97" s="172">
        <f>SUM(Q98:Q100)</f>
        <v>0</v>
      </c>
      <c r="R97" s="172">
        <f>SUM(R98:R100)</f>
        <v>0</v>
      </c>
      <c r="S97" s="171"/>
      <c r="T97" s="173">
        <f>SUM(T98:T100)</f>
        <v>0</v>
      </c>
      <c r="U97" s="171"/>
      <c r="V97" s="173">
        <f>SUM(V98:V100)</f>
        <v>15.8711</v>
      </c>
      <c r="W97" s="171"/>
      <c r="X97" s="174">
        <f>SUM(X98:X100)</f>
        <v>0</v>
      </c>
      <c r="AR97" s="166" t="s">
        <v>85</v>
      </c>
      <c r="AT97" s="175" t="s">
        <v>76</v>
      </c>
      <c r="AU97" s="175" t="s">
        <v>85</v>
      </c>
      <c r="AY97" s="166" t="s">
        <v>139</v>
      </c>
      <c r="BK97" s="176">
        <f>SUM(BK98:BK100)</f>
        <v>0</v>
      </c>
    </row>
    <row r="98" spans="2:65" s="1" customFormat="1" ht="38.25" customHeight="1" x14ac:dyDescent="0.3">
      <c r="B98" s="179"/>
      <c r="C98" s="180" t="s">
        <v>165</v>
      </c>
      <c r="D98" s="180" t="s">
        <v>141</v>
      </c>
      <c r="E98" s="181" t="s">
        <v>166</v>
      </c>
      <c r="F98" s="182" t="s">
        <v>167</v>
      </c>
      <c r="G98" s="183" t="s">
        <v>157</v>
      </c>
      <c r="H98" s="184">
        <v>70</v>
      </c>
      <c r="I98" s="185"/>
      <c r="J98" s="185"/>
      <c r="K98" s="186">
        <f>ROUND(P98*H98,2)</f>
        <v>0</v>
      </c>
      <c r="L98" s="182" t="s">
        <v>145</v>
      </c>
      <c r="M98" s="39"/>
      <c r="N98" s="187" t="s">
        <v>5</v>
      </c>
      <c r="O98" s="188" t="s">
        <v>46</v>
      </c>
      <c r="P98" s="119">
        <f>I98+J98</f>
        <v>0</v>
      </c>
      <c r="Q98" s="119">
        <f>ROUND(I98*H98,2)</f>
        <v>0</v>
      </c>
      <c r="R98" s="119">
        <f>ROUND(J98*H98,2)</f>
        <v>0</v>
      </c>
      <c r="S98" s="40"/>
      <c r="T98" s="189">
        <f>S98*H98</f>
        <v>0</v>
      </c>
      <c r="U98" s="189">
        <v>0.22656999999999999</v>
      </c>
      <c r="V98" s="189">
        <f>U98*H98</f>
        <v>15.8599</v>
      </c>
      <c r="W98" s="189">
        <v>0</v>
      </c>
      <c r="X98" s="190">
        <f>W98*H98</f>
        <v>0</v>
      </c>
      <c r="AR98" s="22" t="s">
        <v>146</v>
      </c>
      <c r="AT98" s="22" t="s">
        <v>141</v>
      </c>
      <c r="AU98" s="22" t="s">
        <v>87</v>
      </c>
      <c r="AY98" s="22" t="s">
        <v>139</v>
      </c>
      <c r="BE98" s="191">
        <f>IF(O98="základní",K98,0)</f>
        <v>0</v>
      </c>
      <c r="BF98" s="191">
        <f>IF(O98="snížená",K98,0)</f>
        <v>0</v>
      </c>
      <c r="BG98" s="191">
        <f>IF(O98="zákl. přenesená",K98,0)</f>
        <v>0</v>
      </c>
      <c r="BH98" s="191">
        <f>IF(O98="sníž. přenesená",K98,0)</f>
        <v>0</v>
      </c>
      <c r="BI98" s="191">
        <f>IF(O98="nulová",K98,0)</f>
        <v>0</v>
      </c>
      <c r="BJ98" s="22" t="s">
        <v>85</v>
      </c>
      <c r="BK98" s="191">
        <f>ROUND(P98*H98,2)</f>
        <v>0</v>
      </c>
      <c r="BL98" s="22" t="s">
        <v>146</v>
      </c>
      <c r="BM98" s="22" t="s">
        <v>168</v>
      </c>
    </row>
    <row r="99" spans="2:65" s="1" customFormat="1" ht="27" x14ac:dyDescent="0.3">
      <c r="B99" s="39"/>
      <c r="D99" s="192" t="s">
        <v>148</v>
      </c>
      <c r="F99" s="193" t="s">
        <v>169</v>
      </c>
      <c r="I99" s="194"/>
      <c r="J99" s="194"/>
      <c r="M99" s="39"/>
      <c r="N99" s="195"/>
      <c r="O99" s="40"/>
      <c r="P99" s="40"/>
      <c r="Q99" s="40"/>
      <c r="R99" s="40"/>
      <c r="S99" s="40"/>
      <c r="T99" s="40"/>
      <c r="U99" s="40"/>
      <c r="V99" s="40"/>
      <c r="W99" s="40"/>
      <c r="X99" s="67"/>
      <c r="AT99" s="22" t="s">
        <v>148</v>
      </c>
      <c r="AU99" s="22" t="s">
        <v>87</v>
      </c>
    </row>
    <row r="100" spans="2:65" s="1" customFormat="1" ht="16.5" customHeight="1" x14ac:dyDescent="0.3">
      <c r="B100" s="179"/>
      <c r="C100" s="196" t="s">
        <v>170</v>
      </c>
      <c r="D100" s="196" t="s">
        <v>171</v>
      </c>
      <c r="E100" s="197" t="s">
        <v>172</v>
      </c>
      <c r="F100" s="198" t="s">
        <v>173</v>
      </c>
      <c r="G100" s="199" t="s">
        <v>157</v>
      </c>
      <c r="H100" s="200">
        <v>70</v>
      </c>
      <c r="I100" s="201"/>
      <c r="J100" s="202"/>
      <c r="K100" s="203">
        <f>ROUND(P100*H100,2)</f>
        <v>0</v>
      </c>
      <c r="L100" s="198" t="s">
        <v>145</v>
      </c>
      <c r="M100" s="204"/>
      <c r="N100" s="205" t="s">
        <v>5</v>
      </c>
      <c r="O100" s="188" t="s">
        <v>46</v>
      </c>
      <c r="P100" s="119">
        <f>I100+J100</f>
        <v>0</v>
      </c>
      <c r="Q100" s="119">
        <f>ROUND(I100*H100,2)</f>
        <v>0</v>
      </c>
      <c r="R100" s="119">
        <f>ROUND(J100*H100,2)</f>
        <v>0</v>
      </c>
      <c r="S100" s="40"/>
      <c r="T100" s="189">
        <f>S100*H100</f>
        <v>0</v>
      </c>
      <c r="U100" s="189">
        <v>1.6000000000000001E-4</v>
      </c>
      <c r="V100" s="189">
        <f>U100*H100</f>
        <v>1.1200000000000002E-2</v>
      </c>
      <c r="W100" s="189">
        <v>0</v>
      </c>
      <c r="X100" s="190">
        <f>W100*H100</f>
        <v>0</v>
      </c>
      <c r="AR100" s="22" t="s">
        <v>174</v>
      </c>
      <c r="AT100" s="22" t="s">
        <v>171</v>
      </c>
      <c r="AU100" s="22" t="s">
        <v>87</v>
      </c>
      <c r="AY100" s="22" t="s">
        <v>139</v>
      </c>
      <c r="BE100" s="191">
        <f>IF(O100="základní",K100,0)</f>
        <v>0</v>
      </c>
      <c r="BF100" s="191">
        <f>IF(O100="snížená",K100,0)</f>
        <v>0</v>
      </c>
      <c r="BG100" s="191">
        <f>IF(O100="zákl. přenesená",K100,0)</f>
        <v>0</v>
      </c>
      <c r="BH100" s="191">
        <f>IF(O100="sníž. přenesená",K100,0)</f>
        <v>0</v>
      </c>
      <c r="BI100" s="191">
        <f>IF(O100="nulová",K100,0)</f>
        <v>0</v>
      </c>
      <c r="BJ100" s="22" t="s">
        <v>85</v>
      </c>
      <c r="BK100" s="191">
        <f>ROUND(P100*H100,2)</f>
        <v>0</v>
      </c>
      <c r="BL100" s="22" t="s">
        <v>146</v>
      </c>
      <c r="BM100" s="22" t="s">
        <v>175</v>
      </c>
    </row>
    <row r="101" spans="2:65" s="10" customFormat="1" ht="29.85" customHeight="1" x14ac:dyDescent="0.3">
      <c r="B101" s="165"/>
      <c r="D101" s="166" t="s">
        <v>76</v>
      </c>
      <c r="E101" s="177" t="s">
        <v>165</v>
      </c>
      <c r="F101" s="177" t="s">
        <v>176</v>
      </c>
      <c r="I101" s="168"/>
      <c r="J101" s="168"/>
      <c r="K101" s="178">
        <f>BK101</f>
        <v>0</v>
      </c>
      <c r="M101" s="165"/>
      <c r="N101" s="170"/>
      <c r="O101" s="171"/>
      <c r="P101" s="171"/>
      <c r="Q101" s="172">
        <f>SUM(Q102:Q105)</f>
        <v>0</v>
      </c>
      <c r="R101" s="172">
        <f>SUM(R102:R105)</f>
        <v>0</v>
      </c>
      <c r="S101" s="171"/>
      <c r="T101" s="173">
        <f>SUM(T102:T105)</f>
        <v>0</v>
      </c>
      <c r="U101" s="171"/>
      <c r="V101" s="173">
        <f>SUM(V102:V105)</f>
        <v>26.891842999999998</v>
      </c>
      <c r="W101" s="171"/>
      <c r="X101" s="174">
        <f>SUM(X102:X105)</f>
        <v>0</v>
      </c>
      <c r="AR101" s="166" t="s">
        <v>85</v>
      </c>
      <c r="AT101" s="175" t="s">
        <v>76</v>
      </c>
      <c r="AU101" s="175" t="s">
        <v>85</v>
      </c>
      <c r="AY101" s="166" t="s">
        <v>139</v>
      </c>
      <c r="BK101" s="176">
        <f>SUM(BK102:BK106)</f>
        <v>0</v>
      </c>
    </row>
    <row r="102" spans="2:65" s="1" customFormat="1" ht="25.5" customHeight="1" x14ac:dyDescent="0.3">
      <c r="B102" s="179"/>
      <c r="C102" s="180" t="s">
        <v>177</v>
      </c>
      <c r="D102" s="180" t="s">
        <v>141</v>
      </c>
      <c r="E102" s="181" t="s">
        <v>178</v>
      </c>
      <c r="F102" s="182" t="s">
        <v>179</v>
      </c>
      <c r="G102" s="183" t="s">
        <v>144</v>
      </c>
      <c r="H102" s="184">
        <v>146.38999999999999</v>
      </c>
      <c r="I102" s="185"/>
      <c r="J102" s="185"/>
      <c r="K102" s="186">
        <f>ROUND(P102*H102,2)</f>
        <v>0</v>
      </c>
      <c r="L102" s="182" t="s">
        <v>145</v>
      </c>
      <c r="M102" s="39"/>
      <c r="N102" s="187" t="s">
        <v>5</v>
      </c>
      <c r="O102" s="188" t="s">
        <v>46</v>
      </c>
      <c r="P102" s="119">
        <f>I102+J102</f>
        <v>0</v>
      </c>
      <c r="Q102" s="119">
        <f>ROUND(I102*H102,2)</f>
        <v>0</v>
      </c>
      <c r="R102" s="119">
        <f>ROUND(J102*H102,2)</f>
        <v>0</v>
      </c>
      <c r="S102" s="40"/>
      <c r="T102" s="189">
        <f>S102*H102</f>
        <v>0</v>
      </c>
      <c r="U102" s="189">
        <v>0</v>
      </c>
      <c r="V102" s="189">
        <f>U102*H102</f>
        <v>0</v>
      </c>
      <c r="W102" s="189">
        <v>0</v>
      </c>
      <c r="X102" s="190">
        <f>W102*H102</f>
        <v>0</v>
      </c>
      <c r="AR102" s="22" t="s">
        <v>146</v>
      </c>
      <c r="AT102" s="22" t="s">
        <v>141</v>
      </c>
      <c r="AU102" s="22" t="s">
        <v>87</v>
      </c>
      <c r="AY102" s="22" t="s">
        <v>139</v>
      </c>
      <c r="BE102" s="191">
        <f>IF(O102="základní",K102,0)</f>
        <v>0</v>
      </c>
      <c r="BF102" s="191">
        <f>IF(O102="snížená",K102,0)</f>
        <v>0</v>
      </c>
      <c r="BG102" s="191">
        <f>IF(O102="zákl. přenesená",K102,0)</f>
        <v>0</v>
      </c>
      <c r="BH102" s="191">
        <f>IF(O102="sníž. přenesená",K102,0)</f>
        <v>0</v>
      </c>
      <c r="BI102" s="191">
        <f>IF(O102="nulová",K102,0)</f>
        <v>0</v>
      </c>
      <c r="BJ102" s="22" t="s">
        <v>85</v>
      </c>
      <c r="BK102" s="191">
        <f>ROUND(P102*H102,2)</f>
        <v>0</v>
      </c>
      <c r="BL102" s="22" t="s">
        <v>146</v>
      </c>
      <c r="BM102" s="22" t="s">
        <v>180</v>
      </c>
    </row>
    <row r="103" spans="2:65" s="1" customFormat="1" ht="27" x14ac:dyDescent="0.3">
      <c r="B103" s="39"/>
      <c r="D103" s="192" t="s">
        <v>148</v>
      </c>
      <c r="F103" s="193" t="s">
        <v>181</v>
      </c>
      <c r="I103" s="194"/>
      <c r="J103" s="194"/>
      <c r="M103" s="39"/>
      <c r="N103" s="195"/>
      <c r="O103" s="40"/>
      <c r="P103" s="40"/>
      <c r="Q103" s="40"/>
      <c r="R103" s="40"/>
      <c r="S103" s="40"/>
      <c r="T103" s="40"/>
      <c r="U103" s="40"/>
      <c r="V103" s="40"/>
      <c r="W103" s="40"/>
      <c r="X103" s="67"/>
      <c r="AT103" s="22" t="s">
        <v>148</v>
      </c>
      <c r="AU103" s="22" t="s">
        <v>87</v>
      </c>
    </row>
    <row r="104" spans="2:65" s="1" customFormat="1" ht="38.25" customHeight="1" x14ac:dyDescent="0.3">
      <c r="B104" s="179"/>
      <c r="C104" s="180" t="s">
        <v>182</v>
      </c>
      <c r="D104" s="180" t="s">
        <v>141</v>
      </c>
      <c r="E104" s="181" t="s">
        <v>183</v>
      </c>
      <c r="F104" s="182" t="s">
        <v>184</v>
      </c>
      <c r="G104" s="183" t="s">
        <v>144</v>
      </c>
      <c r="H104" s="184">
        <v>146.38999999999999</v>
      </c>
      <c r="I104" s="185"/>
      <c r="J104" s="185"/>
      <c r="K104" s="186">
        <f>ROUND(P104*H104,2)</f>
        <v>0</v>
      </c>
      <c r="L104" s="182" t="s">
        <v>145</v>
      </c>
      <c r="M104" s="39"/>
      <c r="N104" s="187" t="s">
        <v>5</v>
      </c>
      <c r="O104" s="188" t="s">
        <v>46</v>
      </c>
      <c r="P104" s="119">
        <f>I104+J104</f>
        <v>0</v>
      </c>
      <c r="Q104" s="119">
        <f>ROUND(I104*H104,2)</f>
        <v>0</v>
      </c>
      <c r="R104" s="119">
        <f>ROUND(J104*H104,2)</f>
        <v>0</v>
      </c>
      <c r="S104" s="40"/>
      <c r="T104" s="189">
        <f>S104*H104</f>
        <v>0</v>
      </c>
      <c r="U104" s="189">
        <v>0.1837</v>
      </c>
      <c r="V104" s="189">
        <f>U104*H104</f>
        <v>26.891842999999998</v>
      </c>
      <c r="W104" s="189">
        <v>0</v>
      </c>
      <c r="X104" s="190">
        <f>W104*H104</f>
        <v>0</v>
      </c>
      <c r="AR104" s="22" t="s">
        <v>146</v>
      </c>
      <c r="AT104" s="22" t="s">
        <v>141</v>
      </c>
      <c r="AU104" s="22" t="s">
        <v>87</v>
      </c>
      <c r="AY104" s="22" t="s">
        <v>139</v>
      </c>
      <c r="BE104" s="191">
        <f>IF(O104="základní",K104,0)</f>
        <v>0</v>
      </c>
      <c r="BF104" s="191">
        <f>IF(O104="snížená",K104,0)</f>
        <v>0</v>
      </c>
      <c r="BG104" s="191">
        <f>IF(O104="zákl. přenesená",K104,0)</f>
        <v>0</v>
      </c>
      <c r="BH104" s="191">
        <f>IF(O104="sníž. přenesená",K104,0)</f>
        <v>0</v>
      </c>
      <c r="BI104" s="191">
        <f>IF(O104="nulová",K104,0)</f>
        <v>0</v>
      </c>
      <c r="BJ104" s="22" t="s">
        <v>85</v>
      </c>
      <c r="BK104" s="191">
        <f>ROUND(P104*H104,2)</f>
        <v>0</v>
      </c>
      <c r="BL104" s="22" t="s">
        <v>146</v>
      </c>
      <c r="BM104" s="22" t="s">
        <v>185</v>
      </c>
    </row>
    <row r="105" spans="2:65" s="1" customFormat="1" ht="40.5" x14ac:dyDescent="0.3">
      <c r="B105" s="39"/>
      <c r="D105" s="192" t="s">
        <v>148</v>
      </c>
      <c r="F105" s="193" t="s">
        <v>937</v>
      </c>
      <c r="I105" s="194"/>
      <c r="J105" s="194"/>
      <c r="M105" s="39"/>
      <c r="N105" s="195"/>
      <c r="O105" s="40"/>
      <c r="P105" s="40"/>
      <c r="Q105" s="40"/>
      <c r="R105" s="40"/>
      <c r="S105" s="40"/>
      <c r="T105" s="40"/>
      <c r="U105" s="40"/>
      <c r="V105" s="40"/>
      <c r="W105" s="40"/>
      <c r="X105" s="67"/>
      <c r="AT105" s="22" t="s">
        <v>148</v>
      </c>
      <c r="AU105" s="22" t="s">
        <v>87</v>
      </c>
    </row>
    <row r="106" spans="2:65" s="307" customFormat="1" ht="38.25" customHeight="1" x14ac:dyDescent="0.3">
      <c r="B106" s="179"/>
      <c r="C106" s="180">
        <v>26</v>
      </c>
      <c r="D106" s="180" t="s">
        <v>141</v>
      </c>
      <c r="E106" s="181" t="s">
        <v>729</v>
      </c>
      <c r="F106" s="182" t="s">
        <v>936</v>
      </c>
      <c r="G106" s="183" t="s">
        <v>144</v>
      </c>
      <c r="H106" s="184">
        <v>2.99</v>
      </c>
      <c r="I106" s="185"/>
      <c r="J106" s="185"/>
      <c r="K106" s="186">
        <f>ROUND(P106*H106,2)</f>
        <v>0</v>
      </c>
      <c r="L106" s="182"/>
      <c r="M106" s="39"/>
      <c r="N106" s="187" t="s">
        <v>5</v>
      </c>
      <c r="O106" s="188" t="s">
        <v>46</v>
      </c>
      <c r="P106" s="119">
        <f>I106+J106</f>
        <v>0</v>
      </c>
      <c r="Q106" s="119">
        <f>ROUND(I106*H106,2)</f>
        <v>0</v>
      </c>
      <c r="R106" s="119">
        <f>ROUND(J106*H106,2)</f>
        <v>0</v>
      </c>
      <c r="S106" s="308"/>
      <c r="T106" s="189">
        <f>S106*H106</f>
        <v>0</v>
      </c>
      <c r="U106" s="189">
        <v>0.1837</v>
      </c>
      <c r="V106" s="189">
        <f>U106*H106</f>
        <v>0.54926300000000006</v>
      </c>
      <c r="W106" s="189">
        <v>0</v>
      </c>
      <c r="X106" s="190">
        <f>W106*H106</f>
        <v>0</v>
      </c>
      <c r="AR106" s="22" t="s">
        <v>146</v>
      </c>
      <c r="AT106" s="22" t="s">
        <v>141</v>
      </c>
      <c r="AU106" s="22" t="s">
        <v>87</v>
      </c>
      <c r="AY106" s="22" t="s">
        <v>139</v>
      </c>
      <c r="BE106" s="191">
        <f>IF(O106="základní",K106,0)</f>
        <v>0</v>
      </c>
      <c r="BF106" s="191">
        <f>IF(O106="snížená",K106,0)</f>
        <v>0</v>
      </c>
      <c r="BG106" s="191">
        <f>IF(O106="zákl. přenesená",K106,0)</f>
        <v>0</v>
      </c>
      <c r="BH106" s="191">
        <f>IF(O106="sníž. přenesená",K106,0)</f>
        <v>0</v>
      </c>
      <c r="BI106" s="191">
        <f>IF(O106="nulová",K106,0)</f>
        <v>0</v>
      </c>
      <c r="BJ106" s="22" t="s">
        <v>85</v>
      </c>
      <c r="BK106" s="191">
        <f>ROUND(P106*H106,2)</f>
        <v>0</v>
      </c>
      <c r="BL106" s="22" t="s">
        <v>146</v>
      </c>
      <c r="BM106" s="22" t="s">
        <v>185</v>
      </c>
    </row>
    <row r="107" spans="2:65" s="307" customFormat="1" ht="27" x14ac:dyDescent="0.3">
      <c r="B107" s="39"/>
      <c r="D107" s="192" t="s">
        <v>148</v>
      </c>
      <c r="F107" s="193" t="s">
        <v>935</v>
      </c>
      <c r="I107" s="194"/>
      <c r="J107" s="194"/>
      <c r="M107" s="39"/>
      <c r="N107" s="195"/>
      <c r="O107" s="308"/>
      <c r="P107" s="308"/>
      <c r="Q107" s="308"/>
      <c r="R107" s="308"/>
      <c r="S107" s="308"/>
      <c r="T107" s="308"/>
      <c r="U107" s="308"/>
      <c r="V107" s="308"/>
      <c r="W107" s="308"/>
      <c r="X107" s="67"/>
      <c r="AT107" s="22" t="s">
        <v>148</v>
      </c>
      <c r="AU107" s="22" t="s">
        <v>87</v>
      </c>
    </row>
    <row r="108" spans="2:65" s="10" customFormat="1" ht="29.85" customHeight="1" x14ac:dyDescent="0.3">
      <c r="B108" s="165"/>
      <c r="D108" s="166" t="s">
        <v>76</v>
      </c>
      <c r="E108" s="177" t="s">
        <v>186</v>
      </c>
      <c r="F108" s="177" t="s">
        <v>187</v>
      </c>
      <c r="I108" s="168"/>
      <c r="J108" s="168"/>
      <c r="K108" s="178">
        <f>BK108</f>
        <v>0</v>
      </c>
      <c r="M108" s="165"/>
      <c r="N108" s="170"/>
      <c r="O108" s="171"/>
      <c r="P108" s="171"/>
      <c r="Q108" s="172">
        <f>SUM(Q109:Q120)</f>
        <v>0</v>
      </c>
      <c r="R108" s="172">
        <f>SUM(R109:R120)</f>
        <v>0</v>
      </c>
      <c r="S108" s="171"/>
      <c r="T108" s="173">
        <f>SUM(T109:T120)</f>
        <v>0</v>
      </c>
      <c r="U108" s="171"/>
      <c r="V108" s="173">
        <f>SUM(V109:V120)</f>
        <v>14.583019999999999</v>
      </c>
      <c r="W108" s="171"/>
      <c r="X108" s="174">
        <f>SUM(X109:X120)</f>
        <v>8.6999999999999994E-2</v>
      </c>
      <c r="AR108" s="166" t="s">
        <v>85</v>
      </c>
      <c r="AT108" s="175" t="s">
        <v>76</v>
      </c>
      <c r="AU108" s="175" t="s">
        <v>85</v>
      </c>
      <c r="AY108" s="166" t="s">
        <v>139</v>
      </c>
      <c r="BK108" s="176">
        <f>SUM(BK109:BK120)</f>
        <v>0</v>
      </c>
    </row>
    <row r="109" spans="2:65" s="1" customFormat="1" ht="16.5" customHeight="1" x14ac:dyDescent="0.3">
      <c r="B109" s="179"/>
      <c r="C109" s="196" t="s">
        <v>11</v>
      </c>
      <c r="D109" s="196" t="s">
        <v>171</v>
      </c>
      <c r="E109" s="197" t="s">
        <v>188</v>
      </c>
      <c r="F109" s="198" t="s">
        <v>189</v>
      </c>
      <c r="G109" s="199" t="s">
        <v>190</v>
      </c>
      <c r="H109" s="200">
        <v>5.95</v>
      </c>
      <c r="I109" s="201"/>
      <c r="J109" s="202"/>
      <c r="K109" s="203">
        <f>ROUND(P109*H109,2)</f>
        <v>0</v>
      </c>
      <c r="L109" s="198" t="s">
        <v>145</v>
      </c>
      <c r="M109" s="204"/>
      <c r="N109" s="205" t="s">
        <v>5</v>
      </c>
      <c r="O109" s="188" t="s">
        <v>46</v>
      </c>
      <c r="P109" s="119">
        <f>I109+J109</f>
        <v>0</v>
      </c>
      <c r="Q109" s="119">
        <f>ROUND(I109*H109,2)</f>
        <v>0</v>
      </c>
      <c r="R109" s="119">
        <f>ROUND(J109*H109,2)</f>
        <v>0</v>
      </c>
      <c r="S109" s="40"/>
      <c r="T109" s="189">
        <f>S109*H109</f>
        <v>0</v>
      </c>
      <c r="U109" s="189">
        <v>2.4289999999999998</v>
      </c>
      <c r="V109" s="189">
        <f>U109*H109</f>
        <v>14.452549999999999</v>
      </c>
      <c r="W109" s="189">
        <v>0</v>
      </c>
      <c r="X109" s="190">
        <f>W109*H109</f>
        <v>0</v>
      </c>
      <c r="AR109" s="22" t="s">
        <v>174</v>
      </c>
      <c r="AT109" s="22" t="s">
        <v>171</v>
      </c>
      <c r="AU109" s="22" t="s">
        <v>87</v>
      </c>
      <c r="AY109" s="22" t="s">
        <v>139</v>
      </c>
      <c r="BE109" s="191">
        <f>IF(O109="základní",K109,0)</f>
        <v>0</v>
      </c>
      <c r="BF109" s="191">
        <f>IF(O109="snížená",K109,0)</f>
        <v>0</v>
      </c>
      <c r="BG109" s="191">
        <f>IF(O109="zákl. přenesená",K109,0)</f>
        <v>0</v>
      </c>
      <c r="BH109" s="191">
        <f>IF(O109="sníž. přenesená",K109,0)</f>
        <v>0</v>
      </c>
      <c r="BI109" s="191">
        <f>IF(O109="nulová",K109,0)</f>
        <v>0</v>
      </c>
      <c r="BJ109" s="22" t="s">
        <v>85</v>
      </c>
      <c r="BK109" s="191">
        <f>ROUND(P109*H109,2)</f>
        <v>0</v>
      </c>
      <c r="BL109" s="22" t="s">
        <v>146</v>
      </c>
      <c r="BM109" s="22" t="s">
        <v>191</v>
      </c>
    </row>
    <row r="110" spans="2:65" s="1" customFormat="1" ht="27" x14ac:dyDescent="0.3">
      <c r="B110" s="39"/>
      <c r="D110" s="192" t="s">
        <v>148</v>
      </c>
      <c r="F110" s="193" t="s">
        <v>192</v>
      </c>
      <c r="I110" s="194"/>
      <c r="J110" s="194"/>
      <c r="M110" s="39"/>
      <c r="N110" s="195"/>
      <c r="O110" s="40"/>
      <c r="P110" s="40"/>
      <c r="Q110" s="40"/>
      <c r="R110" s="40"/>
      <c r="S110" s="40"/>
      <c r="T110" s="40"/>
      <c r="U110" s="40"/>
      <c r="V110" s="40"/>
      <c r="W110" s="40"/>
      <c r="X110" s="67"/>
      <c r="AT110" s="22" t="s">
        <v>148</v>
      </c>
      <c r="AU110" s="22" t="s">
        <v>87</v>
      </c>
    </row>
    <row r="111" spans="2:65" s="1" customFormat="1" ht="16.5" customHeight="1" x14ac:dyDescent="0.3">
      <c r="B111" s="179"/>
      <c r="C111" s="180" t="s">
        <v>193</v>
      </c>
      <c r="D111" s="180" t="s">
        <v>141</v>
      </c>
      <c r="E111" s="181" t="s">
        <v>194</v>
      </c>
      <c r="F111" s="182" t="s">
        <v>195</v>
      </c>
      <c r="G111" s="183" t="s">
        <v>144</v>
      </c>
      <c r="H111" s="184">
        <v>0.88</v>
      </c>
      <c r="I111" s="185"/>
      <c r="J111" s="185"/>
      <c r="K111" s="186">
        <f>ROUND(P111*H111,2)</f>
        <v>0</v>
      </c>
      <c r="L111" s="182" t="s">
        <v>5</v>
      </c>
      <c r="M111" s="39"/>
      <c r="N111" s="187" t="s">
        <v>5</v>
      </c>
      <c r="O111" s="188" t="s">
        <v>46</v>
      </c>
      <c r="P111" s="119">
        <f>I111+J111</f>
        <v>0</v>
      </c>
      <c r="Q111" s="119">
        <f>ROUND(I111*H111,2)</f>
        <v>0</v>
      </c>
      <c r="R111" s="119">
        <f>ROUND(J111*H111,2)</f>
        <v>0</v>
      </c>
      <c r="S111" s="40"/>
      <c r="T111" s="189">
        <f>S111*H111</f>
        <v>0</v>
      </c>
      <c r="U111" s="189">
        <v>0</v>
      </c>
      <c r="V111" s="189">
        <f>U111*H111</f>
        <v>0</v>
      </c>
      <c r="W111" s="189">
        <v>0</v>
      </c>
      <c r="X111" s="190">
        <f>W111*H111</f>
        <v>0</v>
      </c>
      <c r="AR111" s="22" t="s">
        <v>146</v>
      </c>
      <c r="AT111" s="22" t="s">
        <v>141</v>
      </c>
      <c r="AU111" s="22" t="s">
        <v>87</v>
      </c>
      <c r="AY111" s="22" t="s">
        <v>139</v>
      </c>
      <c r="BE111" s="191">
        <f>IF(O111="základní",K111,0)</f>
        <v>0</v>
      </c>
      <c r="BF111" s="191">
        <f>IF(O111="snížená",K111,0)</f>
        <v>0</v>
      </c>
      <c r="BG111" s="191">
        <f>IF(O111="zákl. přenesená",K111,0)</f>
        <v>0</v>
      </c>
      <c r="BH111" s="191">
        <f>IF(O111="sníž. přenesená",K111,0)</f>
        <v>0</v>
      </c>
      <c r="BI111" s="191">
        <f>IF(O111="nulová",K111,0)</f>
        <v>0</v>
      </c>
      <c r="BJ111" s="22" t="s">
        <v>85</v>
      </c>
      <c r="BK111" s="191">
        <f>ROUND(P111*H111,2)</f>
        <v>0</v>
      </c>
      <c r="BL111" s="22" t="s">
        <v>146</v>
      </c>
      <c r="BM111" s="22" t="s">
        <v>196</v>
      </c>
    </row>
    <row r="112" spans="2:65" s="1" customFormat="1" ht="27" x14ac:dyDescent="0.3">
      <c r="B112" s="39"/>
      <c r="D112" s="192" t="s">
        <v>148</v>
      </c>
      <c r="F112" s="193" t="s">
        <v>197</v>
      </c>
      <c r="I112" s="194"/>
      <c r="J112" s="194"/>
      <c r="M112" s="39"/>
      <c r="N112" s="195"/>
      <c r="O112" s="40"/>
      <c r="P112" s="40"/>
      <c r="Q112" s="40"/>
      <c r="R112" s="40"/>
      <c r="S112" s="40"/>
      <c r="T112" s="40"/>
      <c r="U112" s="40"/>
      <c r="V112" s="40"/>
      <c r="W112" s="40"/>
      <c r="X112" s="67"/>
      <c r="AT112" s="22" t="s">
        <v>148</v>
      </c>
      <c r="AU112" s="22" t="s">
        <v>87</v>
      </c>
    </row>
    <row r="113" spans="2:65" s="1" customFormat="1" ht="25.5" customHeight="1" x14ac:dyDescent="0.3">
      <c r="B113" s="179"/>
      <c r="C113" s="180" t="s">
        <v>198</v>
      </c>
      <c r="D113" s="180" t="s">
        <v>141</v>
      </c>
      <c r="E113" s="181" t="s">
        <v>199</v>
      </c>
      <c r="F113" s="182" t="s">
        <v>200</v>
      </c>
      <c r="G113" s="183" t="s">
        <v>144</v>
      </c>
      <c r="H113" s="184">
        <v>1.44</v>
      </c>
      <c r="I113" s="185"/>
      <c r="J113" s="185"/>
      <c r="K113" s="186">
        <f>ROUND(P113*H113,2)</f>
        <v>0</v>
      </c>
      <c r="L113" s="182" t="s">
        <v>145</v>
      </c>
      <c r="M113" s="39"/>
      <c r="N113" s="187" t="s">
        <v>5</v>
      </c>
      <c r="O113" s="188" t="s">
        <v>46</v>
      </c>
      <c r="P113" s="119">
        <f>I113+J113</f>
        <v>0</v>
      </c>
      <c r="Q113" s="119">
        <f>ROUND(I113*H113,2)</f>
        <v>0</v>
      </c>
      <c r="R113" s="119">
        <f>ROUND(J113*H113,2)</f>
        <v>0</v>
      </c>
      <c r="S113" s="40"/>
      <c r="T113" s="189">
        <f>S113*H113</f>
        <v>0</v>
      </c>
      <c r="U113" s="189">
        <v>0.04</v>
      </c>
      <c r="V113" s="189">
        <f>U113*H113</f>
        <v>5.7599999999999998E-2</v>
      </c>
      <c r="W113" s="189">
        <v>0</v>
      </c>
      <c r="X113" s="190">
        <f>W113*H113</f>
        <v>0</v>
      </c>
      <c r="AR113" s="22" t="s">
        <v>201</v>
      </c>
      <c r="AT113" s="22" t="s">
        <v>141</v>
      </c>
      <c r="AU113" s="22" t="s">
        <v>87</v>
      </c>
      <c r="AY113" s="22" t="s">
        <v>139</v>
      </c>
      <c r="BE113" s="191">
        <f>IF(O113="základní",K113,0)</f>
        <v>0</v>
      </c>
      <c r="BF113" s="191">
        <f>IF(O113="snížená",K113,0)</f>
        <v>0</v>
      </c>
      <c r="BG113" s="191">
        <f>IF(O113="zákl. přenesená",K113,0)</f>
        <v>0</v>
      </c>
      <c r="BH113" s="191">
        <f>IF(O113="sníž. přenesená",K113,0)</f>
        <v>0</v>
      </c>
      <c r="BI113" s="191">
        <f>IF(O113="nulová",K113,0)</f>
        <v>0</v>
      </c>
      <c r="BJ113" s="22" t="s">
        <v>85</v>
      </c>
      <c r="BK113" s="191">
        <f>ROUND(P113*H113,2)</f>
        <v>0</v>
      </c>
      <c r="BL113" s="22" t="s">
        <v>201</v>
      </c>
      <c r="BM113" s="22" t="s">
        <v>202</v>
      </c>
    </row>
    <row r="114" spans="2:65" s="1" customFormat="1" ht="27" x14ac:dyDescent="0.3">
      <c r="B114" s="39"/>
      <c r="D114" s="192" t="s">
        <v>148</v>
      </c>
      <c r="F114" s="193" t="s">
        <v>203</v>
      </c>
      <c r="I114" s="194"/>
      <c r="J114" s="194"/>
      <c r="M114" s="39"/>
      <c r="N114" s="195"/>
      <c r="O114" s="40"/>
      <c r="P114" s="40"/>
      <c r="Q114" s="40"/>
      <c r="R114" s="40"/>
      <c r="S114" s="40"/>
      <c r="T114" s="40"/>
      <c r="U114" s="40"/>
      <c r="V114" s="40"/>
      <c r="W114" s="40"/>
      <c r="X114" s="67"/>
      <c r="AT114" s="22" t="s">
        <v>148</v>
      </c>
      <c r="AU114" s="22" t="s">
        <v>87</v>
      </c>
    </row>
    <row r="115" spans="2:65" s="1" customFormat="1" ht="16.5" customHeight="1" x14ac:dyDescent="0.3">
      <c r="B115" s="179"/>
      <c r="C115" s="180" t="s">
        <v>186</v>
      </c>
      <c r="D115" s="180" t="s">
        <v>141</v>
      </c>
      <c r="E115" s="181" t="s">
        <v>204</v>
      </c>
      <c r="F115" s="182" t="s">
        <v>205</v>
      </c>
      <c r="G115" s="183" t="s">
        <v>206</v>
      </c>
      <c r="H115" s="184">
        <v>1</v>
      </c>
      <c r="I115" s="185"/>
      <c r="J115" s="185"/>
      <c r="K115" s="186">
        <f>ROUND(P115*H115,2)</f>
        <v>0</v>
      </c>
      <c r="L115" s="182" t="s">
        <v>145</v>
      </c>
      <c r="M115" s="39"/>
      <c r="N115" s="187" t="s">
        <v>5</v>
      </c>
      <c r="O115" s="188" t="s">
        <v>46</v>
      </c>
      <c r="P115" s="119">
        <f>I115+J115</f>
        <v>0</v>
      </c>
      <c r="Q115" s="119">
        <f>ROUND(I115*H115,2)</f>
        <v>0</v>
      </c>
      <c r="R115" s="119">
        <f>ROUND(J115*H115,2)</f>
        <v>0</v>
      </c>
      <c r="S115" s="40"/>
      <c r="T115" s="189">
        <f>S115*H115</f>
        <v>0</v>
      </c>
      <c r="U115" s="189">
        <v>7.2870000000000004E-2</v>
      </c>
      <c r="V115" s="189">
        <f>U115*H115</f>
        <v>7.2870000000000004E-2</v>
      </c>
      <c r="W115" s="189">
        <v>0</v>
      </c>
      <c r="X115" s="190">
        <f>W115*H115</f>
        <v>0</v>
      </c>
      <c r="AR115" s="22" t="s">
        <v>146</v>
      </c>
      <c r="AT115" s="22" t="s">
        <v>141</v>
      </c>
      <c r="AU115" s="22" t="s">
        <v>87</v>
      </c>
      <c r="AY115" s="22" t="s">
        <v>139</v>
      </c>
      <c r="BE115" s="191">
        <f>IF(O115="základní",K115,0)</f>
        <v>0</v>
      </c>
      <c r="BF115" s="191">
        <f>IF(O115="snížená",K115,0)</f>
        <v>0</v>
      </c>
      <c r="BG115" s="191">
        <f>IF(O115="zákl. přenesená",K115,0)</f>
        <v>0</v>
      </c>
      <c r="BH115" s="191">
        <f>IF(O115="sníž. přenesená",K115,0)</f>
        <v>0</v>
      </c>
      <c r="BI115" s="191">
        <f>IF(O115="nulová",K115,0)</f>
        <v>0</v>
      </c>
      <c r="BJ115" s="22" t="s">
        <v>85</v>
      </c>
      <c r="BK115" s="191">
        <f>ROUND(P115*H115,2)</f>
        <v>0</v>
      </c>
      <c r="BL115" s="22" t="s">
        <v>146</v>
      </c>
      <c r="BM115" s="22" t="s">
        <v>207</v>
      </c>
    </row>
    <row r="116" spans="2:65" s="1" customFormat="1" ht="27" x14ac:dyDescent="0.3">
      <c r="B116" s="39"/>
      <c r="D116" s="192" t="s">
        <v>148</v>
      </c>
      <c r="F116" s="193" t="s">
        <v>208</v>
      </c>
      <c r="I116" s="194"/>
      <c r="J116" s="194"/>
      <c r="M116" s="39"/>
      <c r="N116" s="195"/>
      <c r="O116" s="40"/>
      <c r="P116" s="40"/>
      <c r="Q116" s="40"/>
      <c r="R116" s="40"/>
      <c r="S116" s="40"/>
      <c r="T116" s="40"/>
      <c r="U116" s="40"/>
      <c r="V116" s="40"/>
      <c r="W116" s="40"/>
      <c r="X116" s="67"/>
      <c r="AT116" s="22" t="s">
        <v>148</v>
      </c>
      <c r="AU116" s="22" t="s">
        <v>87</v>
      </c>
    </row>
    <row r="117" spans="2:65" s="1" customFormat="1" ht="16.5" customHeight="1" x14ac:dyDescent="0.3">
      <c r="B117" s="179"/>
      <c r="C117" s="196" t="s">
        <v>209</v>
      </c>
      <c r="D117" s="196" t="s">
        <v>171</v>
      </c>
      <c r="E117" s="197" t="s">
        <v>210</v>
      </c>
      <c r="F117" s="198" t="s">
        <v>211</v>
      </c>
      <c r="G117" s="199" t="s">
        <v>206</v>
      </c>
      <c r="H117" s="200">
        <v>1</v>
      </c>
      <c r="I117" s="201"/>
      <c r="J117" s="202"/>
      <c r="K117" s="203">
        <f>ROUND(P117*H117,2)</f>
        <v>0</v>
      </c>
      <c r="L117" s="198" t="s">
        <v>5</v>
      </c>
      <c r="M117" s="204"/>
      <c r="N117" s="205" t="s">
        <v>5</v>
      </c>
      <c r="O117" s="188" t="s">
        <v>46</v>
      </c>
      <c r="P117" s="119">
        <f>I117+J117</f>
        <v>0</v>
      </c>
      <c r="Q117" s="119">
        <f>ROUND(I117*H117,2)</f>
        <v>0</v>
      </c>
      <c r="R117" s="119">
        <f>ROUND(J117*H117,2)</f>
        <v>0</v>
      </c>
      <c r="S117" s="40"/>
      <c r="T117" s="189">
        <f>S117*H117</f>
        <v>0</v>
      </c>
      <c r="U117" s="189">
        <v>0</v>
      </c>
      <c r="V117" s="189">
        <f>U117*H117</f>
        <v>0</v>
      </c>
      <c r="W117" s="189">
        <v>0</v>
      </c>
      <c r="X117" s="190">
        <f>W117*H117</f>
        <v>0</v>
      </c>
      <c r="AR117" s="22" t="s">
        <v>174</v>
      </c>
      <c r="AT117" s="22" t="s">
        <v>171</v>
      </c>
      <c r="AU117" s="22" t="s">
        <v>87</v>
      </c>
      <c r="AY117" s="22" t="s">
        <v>139</v>
      </c>
      <c r="BE117" s="191">
        <f>IF(O117="základní",K117,0)</f>
        <v>0</v>
      </c>
      <c r="BF117" s="191">
        <f>IF(O117="snížená",K117,0)</f>
        <v>0</v>
      </c>
      <c r="BG117" s="191">
        <f>IF(O117="zákl. přenesená",K117,0)</f>
        <v>0</v>
      </c>
      <c r="BH117" s="191">
        <f>IF(O117="sníž. přenesená",K117,0)</f>
        <v>0</v>
      </c>
      <c r="BI117" s="191">
        <f>IF(O117="nulová",K117,0)</f>
        <v>0</v>
      </c>
      <c r="BJ117" s="22" t="s">
        <v>85</v>
      </c>
      <c r="BK117" s="191">
        <f>ROUND(P117*H117,2)</f>
        <v>0</v>
      </c>
      <c r="BL117" s="22" t="s">
        <v>146</v>
      </c>
      <c r="BM117" s="22" t="s">
        <v>212</v>
      </c>
    </row>
    <row r="118" spans="2:65" s="1" customFormat="1" ht="16.5" customHeight="1" x14ac:dyDescent="0.3">
      <c r="B118" s="179"/>
      <c r="C118" s="180" t="s">
        <v>174</v>
      </c>
      <c r="D118" s="180" t="s">
        <v>141</v>
      </c>
      <c r="E118" s="181" t="s">
        <v>213</v>
      </c>
      <c r="F118" s="182" t="s">
        <v>214</v>
      </c>
      <c r="G118" s="183" t="s">
        <v>206</v>
      </c>
      <c r="H118" s="184">
        <v>1</v>
      </c>
      <c r="I118" s="185"/>
      <c r="J118" s="185"/>
      <c r="K118" s="186">
        <f>ROUND(P118*H118,2)</f>
        <v>0</v>
      </c>
      <c r="L118" s="182" t="s">
        <v>145</v>
      </c>
      <c r="M118" s="39"/>
      <c r="N118" s="187" t="s">
        <v>5</v>
      </c>
      <c r="O118" s="188" t="s">
        <v>46</v>
      </c>
      <c r="P118" s="119">
        <f>I118+J118</f>
        <v>0</v>
      </c>
      <c r="Q118" s="119">
        <f>ROUND(I118*H118,2)</f>
        <v>0</v>
      </c>
      <c r="R118" s="119">
        <f>ROUND(J118*H118,2)</f>
        <v>0</v>
      </c>
      <c r="S118" s="40"/>
      <c r="T118" s="189">
        <f>S118*H118</f>
        <v>0</v>
      </c>
      <c r="U118" s="189">
        <v>0</v>
      </c>
      <c r="V118" s="189">
        <f>U118*H118</f>
        <v>0</v>
      </c>
      <c r="W118" s="189">
        <v>8.6999999999999994E-2</v>
      </c>
      <c r="X118" s="190">
        <f>W118*H118</f>
        <v>8.6999999999999994E-2</v>
      </c>
      <c r="AR118" s="22" t="s">
        <v>146</v>
      </c>
      <c r="AT118" s="22" t="s">
        <v>141</v>
      </c>
      <c r="AU118" s="22" t="s">
        <v>87</v>
      </c>
      <c r="AY118" s="22" t="s">
        <v>139</v>
      </c>
      <c r="BE118" s="191">
        <f>IF(O118="základní",K118,0)</f>
        <v>0</v>
      </c>
      <c r="BF118" s="191">
        <f>IF(O118="snížená",K118,0)</f>
        <v>0</v>
      </c>
      <c r="BG118" s="191">
        <f>IF(O118="zákl. přenesená",K118,0)</f>
        <v>0</v>
      </c>
      <c r="BH118" s="191">
        <f>IF(O118="sníž. přenesená",K118,0)</f>
        <v>0</v>
      </c>
      <c r="BI118" s="191">
        <f>IF(O118="nulová",K118,0)</f>
        <v>0</v>
      </c>
      <c r="BJ118" s="22" t="s">
        <v>85</v>
      </c>
      <c r="BK118" s="191">
        <f>ROUND(P118*H118,2)</f>
        <v>0</v>
      </c>
      <c r="BL118" s="22" t="s">
        <v>146</v>
      </c>
      <c r="BM118" s="22" t="s">
        <v>215</v>
      </c>
    </row>
    <row r="119" spans="2:65" s="1" customFormat="1" ht="51" customHeight="1" x14ac:dyDescent="0.3">
      <c r="B119" s="179"/>
      <c r="C119" s="180" t="s">
        <v>216</v>
      </c>
      <c r="D119" s="180" t="s">
        <v>141</v>
      </c>
      <c r="E119" s="181" t="s">
        <v>217</v>
      </c>
      <c r="F119" s="182" t="s">
        <v>218</v>
      </c>
      <c r="G119" s="183" t="s">
        <v>144</v>
      </c>
      <c r="H119" s="184">
        <v>146.38999999999999</v>
      </c>
      <c r="I119" s="185"/>
      <c r="J119" s="185"/>
      <c r="K119" s="186">
        <f>ROUND(P119*H119,2)</f>
        <v>0</v>
      </c>
      <c r="L119" s="182" t="s">
        <v>145</v>
      </c>
      <c r="M119" s="39"/>
      <c r="N119" s="187" t="s">
        <v>5</v>
      </c>
      <c r="O119" s="188" t="s">
        <v>46</v>
      </c>
      <c r="P119" s="119">
        <f>I119+J119</f>
        <v>0</v>
      </c>
      <c r="Q119" s="119">
        <f>ROUND(I119*H119,2)</f>
        <v>0</v>
      </c>
      <c r="R119" s="119">
        <f>ROUND(J119*H119,2)</f>
        <v>0</v>
      </c>
      <c r="S119" s="40"/>
      <c r="T119" s="189">
        <f>S119*H119</f>
        <v>0</v>
      </c>
      <c r="U119" s="189">
        <v>0</v>
      </c>
      <c r="V119" s="189">
        <f>U119*H119</f>
        <v>0</v>
      </c>
      <c r="W119" s="189">
        <v>0</v>
      </c>
      <c r="X119" s="190">
        <f>W119*H119</f>
        <v>0</v>
      </c>
      <c r="AR119" s="22" t="s">
        <v>146</v>
      </c>
      <c r="AT119" s="22" t="s">
        <v>141</v>
      </c>
      <c r="AU119" s="22" t="s">
        <v>87</v>
      </c>
      <c r="AY119" s="22" t="s">
        <v>139</v>
      </c>
      <c r="BE119" s="191">
        <f>IF(O119="základní",K119,0)</f>
        <v>0</v>
      </c>
      <c r="BF119" s="191">
        <f>IF(O119="snížená",K119,0)</f>
        <v>0</v>
      </c>
      <c r="BG119" s="191">
        <f>IF(O119="zákl. přenesená",K119,0)</f>
        <v>0</v>
      </c>
      <c r="BH119" s="191">
        <f>IF(O119="sníž. přenesená",K119,0)</f>
        <v>0</v>
      </c>
      <c r="BI119" s="191">
        <f>IF(O119="nulová",K119,0)</f>
        <v>0</v>
      </c>
      <c r="BJ119" s="22" t="s">
        <v>85</v>
      </c>
      <c r="BK119" s="191">
        <f>ROUND(P119*H119,2)</f>
        <v>0</v>
      </c>
      <c r="BL119" s="22" t="s">
        <v>146</v>
      </c>
      <c r="BM119" s="22" t="s">
        <v>219</v>
      </c>
    </row>
    <row r="120" spans="2:65" s="1" customFormat="1" ht="40.5" x14ac:dyDescent="0.3">
      <c r="B120" s="39"/>
      <c r="D120" s="192" t="s">
        <v>148</v>
      </c>
      <c r="F120" s="193" t="s">
        <v>220</v>
      </c>
      <c r="I120" s="194"/>
      <c r="J120" s="194"/>
      <c r="M120" s="39"/>
      <c r="N120" s="195"/>
      <c r="O120" s="40"/>
      <c r="P120" s="40"/>
      <c r="Q120" s="40"/>
      <c r="R120" s="40"/>
      <c r="S120" s="40"/>
      <c r="T120" s="40"/>
      <c r="U120" s="40"/>
      <c r="V120" s="40"/>
      <c r="W120" s="40"/>
      <c r="X120" s="67"/>
      <c r="AT120" s="22" t="s">
        <v>148</v>
      </c>
      <c r="AU120" s="22" t="s">
        <v>87</v>
      </c>
    </row>
    <row r="121" spans="2:65" s="10" customFormat="1" ht="29.85" customHeight="1" x14ac:dyDescent="0.3">
      <c r="B121" s="165"/>
      <c r="D121" s="166" t="s">
        <v>76</v>
      </c>
      <c r="E121" s="177" t="s">
        <v>221</v>
      </c>
      <c r="F121" s="177" t="s">
        <v>222</v>
      </c>
      <c r="I121" s="168"/>
      <c r="J121" s="168"/>
      <c r="K121" s="178">
        <f>BK121</f>
        <v>0</v>
      </c>
      <c r="M121" s="165"/>
      <c r="N121" s="170"/>
      <c r="O121" s="171"/>
      <c r="P121" s="171"/>
      <c r="Q121" s="172">
        <f>SUM(Q122:Q132)</f>
        <v>0</v>
      </c>
      <c r="R121" s="172">
        <f>SUM(R122:R132)</f>
        <v>0</v>
      </c>
      <c r="S121" s="171"/>
      <c r="T121" s="173">
        <f>SUM(T122:T132)</f>
        <v>0</v>
      </c>
      <c r="U121" s="171"/>
      <c r="V121" s="173">
        <f>SUM(V122:V132)</f>
        <v>0</v>
      </c>
      <c r="W121" s="171"/>
      <c r="X121" s="174">
        <f>SUM(X122:X132)</f>
        <v>0</v>
      </c>
      <c r="AR121" s="166" t="s">
        <v>85</v>
      </c>
      <c r="AT121" s="175" t="s">
        <v>76</v>
      </c>
      <c r="AU121" s="175" t="s">
        <v>85</v>
      </c>
      <c r="AY121" s="166" t="s">
        <v>139</v>
      </c>
      <c r="BK121" s="176">
        <f>SUM(BK122:BK132)</f>
        <v>0</v>
      </c>
    </row>
    <row r="122" spans="2:65" s="1" customFormat="1" ht="38.25" customHeight="1" x14ac:dyDescent="0.3">
      <c r="B122" s="179"/>
      <c r="C122" s="180" t="s">
        <v>223</v>
      </c>
      <c r="D122" s="180" t="s">
        <v>141</v>
      </c>
      <c r="E122" s="181" t="s">
        <v>224</v>
      </c>
      <c r="F122" s="182" t="s">
        <v>225</v>
      </c>
      <c r="G122" s="183" t="s">
        <v>226</v>
      </c>
      <c r="H122" s="184">
        <v>73.2</v>
      </c>
      <c r="I122" s="185"/>
      <c r="J122" s="185"/>
      <c r="K122" s="186">
        <f>ROUND(P122*H122,2)</f>
        <v>0</v>
      </c>
      <c r="L122" s="182" t="s">
        <v>145</v>
      </c>
      <c r="M122" s="39"/>
      <c r="N122" s="187" t="s">
        <v>5</v>
      </c>
      <c r="O122" s="188" t="s">
        <v>46</v>
      </c>
      <c r="P122" s="119">
        <f>I122+J122</f>
        <v>0</v>
      </c>
      <c r="Q122" s="119">
        <f>ROUND(I122*H122,2)</f>
        <v>0</v>
      </c>
      <c r="R122" s="119">
        <f>ROUND(J122*H122,2)</f>
        <v>0</v>
      </c>
      <c r="S122" s="40"/>
      <c r="T122" s="189">
        <f>S122*H122</f>
        <v>0</v>
      </c>
      <c r="U122" s="189">
        <v>0</v>
      </c>
      <c r="V122" s="189">
        <f>U122*H122</f>
        <v>0</v>
      </c>
      <c r="W122" s="189">
        <v>0</v>
      </c>
      <c r="X122" s="190">
        <f>W122*H122</f>
        <v>0</v>
      </c>
      <c r="AR122" s="22" t="s">
        <v>146</v>
      </c>
      <c r="AT122" s="22" t="s">
        <v>141</v>
      </c>
      <c r="AU122" s="22" t="s">
        <v>87</v>
      </c>
      <c r="AY122" s="22" t="s">
        <v>139</v>
      </c>
      <c r="BE122" s="191">
        <f>IF(O122="základní",K122,0)</f>
        <v>0</v>
      </c>
      <c r="BF122" s="191">
        <f>IF(O122="snížená",K122,0)</f>
        <v>0</v>
      </c>
      <c r="BG122" s="191">
        <f>IF(O122="zákl. přenesená",K122,0)</f>
        <v>0</v>
      </c>
      <c r="BH122" s="191">
        <f>IF(O122="sníž. přenesená",K122,0)</f>
        <v>0</v>
      </c>
      <c r="BI122" s="191">
        <f>IF(O122="nulová",K122,0)</f>
        <v>0</v>
      </c>
      <c r="BJ122" s="22" t="s">
        <v>85</v>
      </c>
      <c r="BK122" s="191">
        <f>ROUND(P122*H122,2)</f>
        <v>0</v>
      </c>
      <c r="BL122" s="22" t="s">
        <v>146</v>
      </c>
      <c r="BM122" s="22" t="s">
        <v>227</v>
      </c>
    </row>
    <row r="123" spans="2:65" s="1" customFormat="1" ht="27" x14ac:dyDescent="0.3">
      <c r="B123" s="39"/>
      <c r="D123" s="192" t="s">
        <v>148</v>
      </c>
      <c r="F123" s="193" t="s">
        <v>228</v>
      </c>
      <c r="I123" s="194"/>
      <c r="J123" s="194"/>
      <c r="M123" s="39"/>
      <c r="N123" s="195"/>
      <c r="O123" s="40"/>
      <c r="P123" s="40"/>
      <c r="Q123" s="40"/>
      <c r="R123" s="40"/>
      <c r="S123" s="40"/>
      <c r="T123" s="40"/>
      <c r="U123" s="40"/>
      <c r="V123" s="40"/>
      <c r="W123" s="40"/>
      <c r="X123" s="67"/>
      <c r="AT123" s="22" t="s">
        <v>148</v>
      </c>
      <c r="AU123" s="22" t="s">
        <v>87</v>
      </c>
    </row>
    <row r="124" spans="2:65" s="1" customFormat="1" ht="51" customHeight="1" x14ac:dyDescent="0.3">
      <c r="B124" s="179"/>
      <c r="C124" s="180" t="s">
        <v>229</v>
      </c>
      <c r="D124" s="180" t="s">
        <v>141</v>
      </c>
      <c r="E124" s="181" t="s">
        <v>230</v>
      </c>
      <c r="F124" s="182" t="s">
        <v>231</v>
      </c>
      <c r="G124" s="183" t="s">
        <v>226</v>
      </c>
      <c r="H124" s="184">
        <v>146.4</v>
      </c>
      <c r="I124" s="185"/>
      <c r="J124" s="185"/>
      <c r="K124" s="186">
        <f>ROUND(P124*H124,2)</f>
        <v>0</v>
      </c>
      <c r="L124" s="182" t="s">
        <v>145</v>
      </c>
      <c r="M124" s="39"/>
      <c r="N124" s="187" t="s">
        <v>5</v>
      </c>
      <c r="O124" s="188" t="s">
        <v>46</v>
      </c>
      <c r="P124" s="119">
        <f>I124+J124</f>
        <v>0</v>
      </c>
      <c r="Q124" s="119">
        <f>ROUND(I124*H124,2)</f>
        <v>0</v>
      </c>
      <c r="R124" s="119">
        <f>ROUND(J124*H124,2)</f>
        <v>0</v>
      </c>
      <c r="S124" s="40"/>
      <c r="T124" s="189">
        <f>S124*H124</f>
        <v>0</v>
      </c>
      <c r="U124" s="189">
        <v>0</v>
      </c>
      <c r="V124" s="189">
        <f>U124*H124</f>
        <v>0</v>
      </c>
      <c r="W124" s="189">
        <v>0</v>
      </c>
      <c r="X124" s="190">
        <f>W124*H124</f>
        <v>0</v>
      </c>
      <c r="AR124" s="22" t="s">
        <v>146</v>
      </c>
      <c r="AT124" s="22" t="s">
        <v>141</v>
      </c>
      <c r="AU124" s="22" t="s">
        <v>87</v>
      </c>
      <c r="AY124" s="22" t="s">
        <v>139</v>
      </c>
      <c r="BE124" s="191">
        <f>IF(O124="základní",K124,0)</f>
        <v>0</v>
      </c>
      <c r="BF124" s="191">
        <f>IF(O124="snížená",K124,0)</f>
        <v>0</v>
      </c>
      <c r="BG124" s="191">
        <f>IF(O124="zákl. přenesená",K124,0)</f>
        <v>0</v>
      </c>
      <c r="BH124" s="191">
        <f>IF(O124="sníž. přenesená",K124,0)</f>
        <v>0</v>
      </c>
      <c r="BI124" s="191">
        <f>IF(O124="nulová",K124,0)</f>
        <v>0</v>
      </c>
      <c r="BJ124" s="22" t="s">
        <v>85</v>
      </c>
      <c r="BK124" s="191">
        <f>ROUND(P124*H124,2)</f>
        <v>0</v>
      </c>
      <c r="BL124" s="22" t="s">
        <v>146</v>
      </c>
      <c r="BM124" s="22" t="s">
        <v>232</v>
      </c>
    </row>
    <row r="125" spans="2:65" s="1" customFormat="1" ht="27" x14ac:dyDescent="0.3">
      <c r="B125" s="39"/>
      <c r="D125" s="192" t="s">
        <v>148</v>
      </c>
      <c r="F125" s="193" t="s">
        <v>233</v>
      </c>
      <c r="I125" s="194"/>
      <c r="J125" s="194"/>
      <c r="M125" s="39"/>
      <c r="N125" s="195"/>
      <c r="O125" s="40"/>
      <c r="P125" s="40"/>
      <c r="Q125" s="40"/>
      <c r="R125" s="40"/>
      <c r="S125" s="40"/>
      <c r="T125" s="40"/>
      <c r="U125" s="40"/>
      <c r="V125" s="40"/>
      <c r="W125" s="40"/>
      <c r="X125" s="67"/>
      <c r="AT125" s="22" t="s">
        <v>148</v>
      </c>
      <c r="AU125" s="22" t="s">
        <v>87</v>
      </c>
    </row>
    <row r="126" spans="2:65" s="1" customFormat="1" ht="25.5" customHeight="1" x14ac:dyDescent="0.3">
      <c r="B126" s="179"/>
      <c r="C126" s="180" t="s">
        <v>234</v>
      </c>
      <c r="D126" s="180" t="s">
        <v>141</v>
      </c>
      <c r="E126" s="181" t="s">
        <v>235</v>
      </c>
      <c r="F126" s="182" t="s">
        <v>236</v>
      </c>
      <c r="G126" s="183" t="s">
        <v>226</v>
      </c>
      <c r="H126" s="184">
        <v>36.6</v>
      </c>
      <c r="I126" s="185"/>
      <c r="J126" s="185"/>
      <c r="K126" s="186">
        <f>ROUND(P126*H126,2)</f>
        <v>0</v>
      </c>
      <c r="L126" s="182" t="s">
        <v>145</v>
      </c>
      <c r="M126" s="39"/>
      <c r="N126" s="187" t="s">
        <v>5</v>
      </c>
      <c r="O126" s="188" t="s">
        <v>46</v>
      </c>
      <c r="P126" s="119">
        <f>I126+J126</f>
        <v>0</v>
      </c>
      <c r="Q126" s="119">
        <f>ROUND(I126*H126,2)</f>
        <v>0</v>
      </c>
      <c r="R126" s="119">
        <f>ROUND(J126*H126,2)</f>
        <v>0</v>
      </c>
      <c r="S126" s="40"/>
      <c r="T126" s="189">
        <f>S126*H126</f>
        <v>0</v>
      </c>
      <c r="U126" s="189">
        <v>0</v>
      </c>
      <c r="V126" s="189">
        <f>U126*H126</f>
        <v>0</v>
      </c>
      <c r="W126" s="189">
        <v>0</v>
      </c>
      <c r="X126" s="190">
        <f>W126*H126</f>
        <v>0</v>
      </c>
      <c r="AR126" s="22" t="s">
        <v>146</v>
      </c>
      <c r="AT126" s="22" t="s">
        <v>141</v>
      </c>
      <c r="AU126" s="22" t="s">
        <v>87</v>
      </c>
      <c r="AY126" s="22" t="s">
        <v>139</v>
      </c>
      <c r="BE126" s="191">
        <f>IF(O126="základní",K126,0)</f>
        <v>0</v>
      </c>
      <c r="BF126" s="191">
        <f>IF(O126="snížená",K126,0)</f>
        <v>0</v>
      </c>
      <c r="BG126" s="191">
        <f>IF(O126="zákl. přenesená",K126,0)</f>
        <v>0</v>
      </c>
      <c r="BH126" s="191">
        <f>IF(O126="sníž. přenesená",K126,0)</f>
        <v>0</v>
      </c>
      <c r="BI126" s="191">
        <f>IF(O126="nulová",K126,0)</f>
        <v>0</v>
      </c>
      <c r="BJ126" s="22" t="s">
        <v>85</v>
      </c>
      <c r="BK126" s="191">
        <f>ROUND(P126*H126,2)</f>
        <v>0</v>
      </c>
      <c r="BL126" s="22" t="s">
        <v>146</v>
      </c>
      <c r="BM126" s="22" t="s">
        <v>237</v>
      </c>
    </row>
    <row r="127" spans="2:65" s="1" customFormat="1" ht="27" x14ac:dyDescent="0.3">
      <c r="B127" s="39"/>
      <c r="D127" s="192" t="s">
        <v>148</v>
      </c>
      <c r="F127" s="193" t="s">
        <v>238</v>
      </c>
      <c r="I127" s="194"/>
      <c r="J127" s="194"/>
      <c r="M127" s="39"/>
      <c r="N127" s="195"/>
      <c r="O127" s="40"/>
      <c r="P127" s="40"/>
      <c r="Q127" s="40"/>
      <c r="R127" s="40"/>
      <c r="S127" s="40"/>
      <c r="T127" s="40"/>
      <c r="U127" s="40"/>
      <c r="V127" s="40"/>
      <c r="W127" s="40"/>
      <c r="X127" s="67"/>
      <c r="AT127" s="22" t="s">
        <v>148</v>
      </c>
      <c r="AU127" s="22" t="s">
        <v>87</v>
      </c>
    </row>
    <row r="128" spans="2:65" s="1" customFormat="1" ht="25.5" customHeight="1" x14ac:dyDescent="0.3">
      <c r="B128" s="179"/>
      <c r="C128" s="180" t="s">
        <v>12</v>
      </c>
      <c r="D128" s="180" t="s">
        <v>141</v>
      </c>
      <c r="E128" s="181" t="s">
        <v>239</v>
      </c>
      <c r="F128" s="182" t="s">
        <v>240</v>
      </c>
      <c r="G128" s="183" t="s">
        <v>226</v>
      </c>
      <c r="H128" s="184">
        <v>46.84</v>
      </c>
      <c r="I128" s="185"/>
      <c r="J128" s="185"/>
      <c r="K128" s="186">
        <f>ROUND(P128*H128,2)</f>
        <v>0</v>
      </c>
      <c r="L128" s="182" t="s">
        <v>145</v>
      </c>
      <c r="M128" s="39"/>
      <c r="N128" s="187" t="s">
        <v>5</v>
      </c>
      <c r="O128" s="188" t="s">
        <v>46</v>
      </c>
      <c r="P128" s="119">
        <f>I128+J128</f>
        <v>0</v>
      </c>
      <c r="Q128" s="119">
        <f>ROUND(I128*H128,2)</f>
        <v>0</v>
      </c>
      <c r="R128" s="119">
        <f>ROUND(J128*H128,2)</f>
        <v>0</v>
      </c>
      <c r="S128" s="40"/>
      <c r="T128" s="189">
        <f>S128*H128</f>
        <v>0</v>
      </c>
      <c r="U128" s="189">
        <v>0</v>
      </c>
      <c r="V128" s="189">
        <f>U128*H128</f>
        <v>0</v>
      </c>
      <c r="W128" s="189">
        <v>0</v>
      </c>
      <c r="X128" s="190">
        <f>W128*H128</f>
        <v>0</v>
      </c>
      <c r="AR128" s="22" t="s">
        <v>146</v>
      </c>
      <c r="AT128" s="22" t="s">
        <v>141</v>
      </c>
      <c r="AU128" s="22" t="s">
        <v>87</v>
      </c>
      <c r="AY128" s="22" t="s">
        <v>139</v>
      </c>
      <c r="BE128" s="191">
        <f>IF(O128="základní",K128,0)</f>
        <v>0</v>
      </c>
      <c r="BF128" s="191">
        <f>IF(O128="snížená",K128,0)</f>
        <v>0</v>
      </c>
      <c r="BG128" s="191">
        <f>IF(O128="zákl. přenesená",K128,0)</f>
        <v>0</v>
      </c>
      <c r="BH128" s="191">
        <f>IF(O128="sníž. přenesená",K128,0)</f>
        <v>0</v>
      </c>
      <c r="BI128" s="191">
        <f>IF(O128="nulová",K128,0)</f>
        <v>0</v>
      </c>
      <c r="BJ128" s="22" t="s">
        <v>85</v>
      </c>
      <c r="BK128" s="191">
        <f>ROUND(P128*H128,2)</f>
        <v>0</v>
      </c>
      <c r="BL128" s="22" t="s">
        <v>146</v>
      </c>
      <c r="BM128" s="22" t="s">
        <v>241</v>
      </c>
    </row>
    <row r="129" spans="2:65" s="1" customFormat="1" ht="27" x14ac:dyDescent="0.3">
      <c r="B129" s="39"/>
      <c r="D129" s="192" t="s">
        <v>148</v>
      </c>
      <c r="F129" s="193" t="s">
        <v>242</v>
      </c>
      <c r="I129" s="194"/>
      <c r="J129" s="194"/>
      <c r="M129" s="39"/>
      <c r="N129" s="195"/>
      <c r="O129" s="40"/>
      <c r="P129" s="40"/>
      <c r="Q129" s="40"/>
      <c r="R129" s="40"/>
      <c r="S129" s="40"/>
      <c r="T129" s="40"/>
      <c r="U129" s="40"/>
      <c r="V129" s="40"/>
      <c r="W129" s="40"/>
      <c r="X129" s="67"/>
      <c r="AT129" s="22" t="s">
        <v>148</v>
      </c>
      <c r="AU129" s="22" t="s">
        <v>87</v>
      </c>
    </row>
    <row r="130" spans="2:65" s="1" customFormat="1" ht="25.5" customHeight="1" x14ac:dyDescent="0.3">
      <c r="B130" s="179"/>
      <c r="C130" s="180" t="s">
        <v>201</v>
      </c>
      <c r="D130" s="180" t="s">
        <v>141</v>
      </c>
      <c r="E130" s="181" t="s">
        <v>243</v>
      </c>
      <c r="F130" s="182" t="s">
        <v>244</v>
      </c>
      <c r="G130" s="183" t="s">
        <v>226</v>
      </c>
      <c r="H130" s="184">
        <v>655.82</v>
      </c>
      <c r="I130" s="185"/>
      <c r="J130" s="185"/>
      <c r="K130" s="186">
        <f>ROUND(P130*H130,2)</f>
        <v>0</v>
      </c>
      <c r="L130" s="182" t="s">
        <v>145</v>
      </c>
      <c r="M130" s="39"/>
      <c r="N130" s="187" t="s">
        <v>5</v>
      </c>
      <c r="O130" s="188" t="s">
        <v>46</v>
      </c>
      <c r="P130" s="119">
        <f>I130+J130</f>
        <v>0</v>
      </c>
      <c r="Q130" s="119">
        <f>ROUND(I130*H130,2)</f>
        <v>0</v>
      </c>
      <c r="R130" s="119">
        <f>ROUND(J130*H130,2)</f>
        <v>0</v>
      </c>
      <c r="S130" s="40"/>
      <c r="T130" s="189">
        <f>S130*H130</f>
        <v>0</v>
      </c>
      <c r="U130" s="189">
        <v>0</v>
      </c>
      <c r="V130" s="189">
        <f>U130*H130</f>
        <v>0</v>
      </c>
      <c r="W130" s="189">
        <v>0</v>
      </c>
      <c r="X130" s="190">
        <f>W130*H130</f>
        <v>0</v>
      </c>
      <c r="AR130" s="22" t="s">
        <v>146</v>
      </c>
      <c r="AT130" s="22" t="s">
        <v>141</v>
      </c>
      <c r="AU130" s="22" t="s">
        <v>87</v>
      </c>
      <c r="AY130" s="22" t="s">
        <v>139</v>
      </c>
      <c r="BE130" s="191">
        <f>IF(O130="základní",K130,0)</f>
        <v>0</v>
      </c>
      <c r="BF130" s="191">
        <f>IF(O130="snížená",K130,0)</f>
        <v>0</v>
      </c>
      <c r="BG130" s="191">
        <f>IF(O130="zákl. přenesená",K130,0)</f>
        <v>0</v>
      </c>
      <c r="BH130" s="191">
        <f>IF(O130="sníž. přenesená",K130,0)</f>
        <v>0</v>
      </c>
      <c r="BI130" s="191">
        <f>IF(O130="nulová",K130,0)</f>
        <v>0</v>
      </c>
      <c r="BJ130" s="22" t="s">
        <v>85</v>
      </c>
      <c r="BK130" s="191">
        <f>ROUND(P130*H130,2)</f>
        <v>0</v>
      </c>
      <c r="BL130" s="22" t="s">
        <v>146</v>
      </c>
      <c r="BM130" s="22" t="s">
        <v>245</v>
      </c>
    </row>
    <row r="131" spans="2:65" s="1" customFormat="1" ht="27" x14ac:dyDescent="0.3">
      <c r="B131" s="39"/>
      <c r="D131" s="192" t="s">
        <v>148</v>
      </c>
      <c r="F131" s="193" t="s">
        <v>246</v>
      </c>
      <c r="I131" s="194"/>
      <c r="J131" s="194"/>
      <c r="M131" s="39"/>
      <c r="N131" s="195"/>
      <c r="O131" s="40"/>
      <c r="P131" s="40"/>
      <c r="Q131" s="40"/>
      <c r="R131" s="40"/>
      <c r="S131" s="40"/>
      <c r="T131" s="40"/>
      <c r="U131" s="40"/>
      <c r="V131" s="40"/>
      <c r="W131" s="40"/>
      <c r="X131" s="67"/>
      <c r="AT131" s="22" t="s">
        <v>148</v>
      </c>
      <c r="AU131" s="22" t="s">
        <v>87</v>
      </c>
    </row>
    <row r="132" spans="2:65" s="1" customFormat="1" ht="16.5" customHeight="1" x14ac:dyDescent="0.3">
      <c r="B132" s="179"/>
      <c r="C132" s="180" t="s">
        <v>247</v>
      </c>
      <c r="D132" s="180" t="s">
        <v>141</v>
      </c>
      <c r="E132" s="181" t="s">
        <v>248</v>
      </c>
      <c r="F132" s="182" t="s">
        <v>249</v>
      </c>
      <c r="G132" s="183" t="s">
        <v>226</v>
      </c>
      <c r="H132" s="184">
        <v>46.84</v>
      </c>
      <c r="I132" s="185"/>
      <c r="J132" s="185"/>
      <c r="K132" s="186">
        <f>ROUND(P132*H132,2)</f>
        <v>0</v>
      </c>
      <c r="L132" s="182" t="s">
        <v>145</v>
      </c>
      <c r="M132" s="39"/>
      <c r="N132" s="187" t="s">
        <v>5</v>
      </c>
      <c r="O132" s="188" t="s">
        <v>46</v>
      </c>
      <c r="P132" s="119">
        <f>I132+J132</f>
        <v>0</v>
      </c>
      <c r="Q132" s="119">
        <f>ROUND(I132*H132,2)</f>
        <v>0</v>
      </c>
      <c r="R132" s="119">
        <f>ROUND(J132*H132,2)</f>
        <v>0</v>
      </c>
      <c r="S132" s="40"/>
      <c r="T132" s="189">
        <f>S132*H132</f>
        <v>0</v>
      </c>
      <c r="U132" s="189">
        <v>0</v>
      </c>
      <c r="V132" s="189">
        <f>U132*H132</f>
        <v>0</v>
      </c>
      <c r="W132" s="189">
        <v>0</v>
      </c>
      <c r="X132" s="190">
        <f>W132*H132</f>
        <v>0</v>
      </c>
      <c r="AR132" s="22" t="s">
        <v>146</v>
      </c>
      <c r="AT132" s="22" t="s">
        <v>141</v>
      </c>
      <c r="AU132" s="22" t="s">
        <v>87</v>
      </c>
      <c r="AY132" s="22" t="s">
        <v>139</v>
      </c>
      <c r="BE132" s="191">
        <f>IF(O132="základní",K132,0)</f>
        <v>0</v>
      </c>
      <c r="BF132" s="191">
        <f>IF(O132="snížená",K132,0)</f>
        <v>0</v>
      </c>
      <c r="BG132" s="191">
        <f>IF(O132="zákl. přenesená",K132,0)</f>
        <v>0</v>
      </c>
      <c r="BH132" s="191">
        <f>IF(O132="sníž. přenesená",K132,0)</f>
        <v>0</v>
      </c>
      <c r="BI132" s="191">
        <f>IF(O132="nulová",K132,0)</f>
        <v>0</v>
      </c>
      <c r="BJ132" s="22" t="s">
        <v>85</v>
      </c>
      <c r="BK132" s="191">
        <f>ROUND(P132*H132,2)</f>
        <v>0</v>
      </c>
      <c r="BL132" s="22" t="s">
        <v>146</v>
      </c>
      <c r="BM132" s="22" t="s">
        <v>250</v>
      </c>
    </row>
    <row r="133" spans="2:65" s="10" customFormat="1" ht="29.85" customHeight="1" x14ac:dyDescent="0.3">
      <c r="B133" s="165"/>
      <c r="D133" s="166" t="s">
        <v>76</v>
      </c>
      <c r="E133" s="177" t="s">
        <v>251</v>
      </c>
      <c r="F133" s="177" t="s">
        <v>252</v>
      </c>
      <c r="I133" s="168"/>
      <c r="J133" s="168"/>
      <c r="K133" s="178">
        <f>BK133</f>
        <v>0</v>
      </c>
      <c r="M133" s="165"/>
      <c r="N133" s="170"/>
      <c r="O133" s="171"/>
      <c r="P133" s="171"/>
      <c r="Q133" s="172">
        <f>Q134</f>
        <v>0</v>
      </c>
      <c r="R133" s="172">
        <f>R134</f>
        <v>0</v>
      </c>
      <c r="S133" s="171"/>
      <c r="T133" s="173">
        <f>T134</f>
        <v>0</v>
      </c>
      <c r="U133" s="171"/>
      <c r="V133" s="173">
        <f>V134</f>
        <v>0</v>
      </c>
      <c r="W133" s="171"/>
      <c r="X133" s="174">
        <f>X134</f>
        <v>0</v>
      </c>
      <c r="AR133" s="166" t="s">
        <v>85</v>
      </c>
      <c r="AT133" s="175" t="s">
        <v>76</v>
      </c>
      <c r="AU133" s="175" t="s">
        <v>85</v>
      </c>
      <c r="AY133" s="166" t="s">
        <v>139</v>
      </c>
      <c r="BK133" s="176">
        <f>BK134</f>
        <v>0</v>
      </c>
    </row>
    <row r="134" spans="2:65" s="1" customFormat="1" ht="25.5" customHeight="1" x14ac:dyDescent="0.3">
      <c r="B134" s="179"/>
      <c r="C134" s="180" t="s">
        <v>253</v>
      </c>
      <c r="D134" s="180" t="s">
        <v>141</v>
      </c>
      <c r="E134" s="181" t="s">
        <v>254</v>
      </c>
      <c r="F134" s="182" t="s">
        <v>255</v>
      </c>
      <c r="G134" s="183" t="s">
        <v>226</v>
      </c>
      <c r="H134" s="184">
        <v>83.44</v>
      </c>
      <c r="I134" s="185"/>
      <c r="J134" s="185"/>
      <c r="K134" s="186">
        <f>ROUND(P134*H134,2)</f>
        <v>0</v>
      </c>
      <c r="L134" s="182" t="s">
        <v>145</v>
      </c>
      <c r="M134" s="39"/>
      <c r="N134" s="187" t="s">
        <v>5</v>
      </c>
      <c r="O134" s="188" t="s">
        <v>46</v>
      </c>
      <c r="P134" s="119">
        <f>I134+J134</f>
        <v>0</v>
      </c>
      <c r="Q134" s="119">
        <f>ROUND(I134*H134,2)</f>
        <v>0</v>
      </c>
      <c r="R134" s="119">
        <f>ROUND(J134*H134,2)</f>
        <v>0</v>
      </c>
      <c r="S134" s="40"/>
      <c r="T134" s="189">
        <f>S134*H134</f>
        <v>0</v>
      </c>
      <c r="U134" s="189">
        <v>0</v>
      </c>
      <c r="V134" s="189">
        <f>U134*H134</f>
        <v>0</v>
      </c>
      <c r="W134" s="189">
        <v>0</v>
      </c>
      <c r="X134" s="190">
        <f>W134*H134</f>
        <v>0</v>
      </c>
      <c r="AR134" s="22" t="s">
        <v>146</v>
      </c>
      <c r="AT134" s="22" t="s">
        <v>141</v>
      </c>
      <c r="AU134" s="22" t="s">
        <v>87</v>
      </c>
      <c r="AY134" s="22" t="s">
        <v>139</v>
      </c>
      <c r="BE134" s="191">
        <f>IF(O134="základní",K134,0)</f>
        <v>0</v>
      </c>
      <c r="BF134" s="191">
        <f>IF(O134="snížená",K134,0)</f>
        <v>0</v>
      </c>
      <c r="BG134" s="191">
        <f>IF(O134="zákl. přenesená",K134,0)</f>
        <v>0</v>
      </c>
      <c r="BH134" s="191">
        <f>IF(O134="sníž. přenesená",K134,0)</f>
        <v>0</v>
      </c>
      <c r="BI134" s="191">
        <f>IF(O134="nulová",K134,0)</f>
        <v>0</v>
      </c>
      <c r="BJ134" s="22" t="s">
        <v>85</v>
      </c>
      <c r="BK134" s="191">
        <f>ROUND(P134*H134,2)</f>
        <v>0</v>
      </c>
      <c r="BL134" s="22" t="s">
        <v>146</v>
      </c>
      <c r="BM134" s="22" t="s">
        <v>256</v>
      </c>
    </row>
    <row r="135" spans="2:65" s="10" customFormat="1" ht="37.35" customHeight="1" x14ac:dyDescent="0.35">
      <c r="B135" s="165"/>
      <c r="D135" s="166" t="s">
        <v>76</v>
      </c>
      <c r="E135" s="167" t="s">
        <v>257</v>
      </c>
      <c r="F135" s="167" t="s">
        <v>258</v>
      </c>
      <c r="I135" s="168"/>
      <c r="J135" s="168"/>
      <c r="K135" s="169">
        <f>BK135</f>
        <v>0</v>
      </c>
      <c r="M135" s="165"/>
      <c r="N135" s="170"/>
      <c r="O135" s="171"/>
      <c r="P135" s="171"/>
      <c r="Q135" s="172">
        <f>SUM(Q136:Q138)</f>
        <v>0</v>
      </c>
      <c r="R135" s="172">
        <f>SUM(R136:R138)</f>
        <v>0</v>
      </c>
      <c r="S135" s="171"/>
      <c r="T135" s="173">
        <f>SUM(T136:T138)</f>
        <v>0</v>
      </c>
      <c r="U135" s="171"/>
      <c r="V135" s="173">
        <f>SUM(V136:V138)</f>
        <v>0</v>
      </c>
      <c r="W135" s="171"/>
      <c r="X135" s="174">
        <f>SUM(X136:X138)</f>
        <v>0</v>
      </c>
      <c r="AR135" s="166" t="s">
        <v>87</v>
      </c>
      <c r="AT135" s="175" t="s">
        <v>76</v>
      </c>
      <c r="AU135" s="175" t="s">
        <v>77</v>
      </c>
      <c r="AY135" s="166" t="s">
        <v>139</v>
      </c>
      <c r="BK135" s="176">
        <f>SUM(BK136:BK138)</f>
        <v>0</v>
      </c>
    </row>
    <row r="136" spans="2:65" s="1" customFormat="1" ht="16.5" customHeight="1" x14ac:dyDescent="0.3">
      <c r="B136" s="179"/>
      <c r="C136" s="180" t="s">
        <v>259</v>
      </c>
      <c r="D136" s="180" t="s">
        <v>141</v>
      </c>
      <c r="E136" s="181" t="s">
        <v>260</v>
      </c>
      <c r="F136" s="182" t="s">
        <v>261</v>
      </c>
      <c r="G136" s="183" t="s">
        <v>262</v>
      </c>
      <c r="H136" s="184">
        <v>1</v>
      </c>
      <c r="I136" s="185"/>
      <c r="J136" s="185"/>
      <c r="K136" s="186">
        <f>ROUND(P136*H136,2)</f>
        <v>0</v>
      </c>
      <c r="L136" s="182" t="s">
        <v>145</v>
      </c>
      <c r="M136" s="39"/>
      <c r="N136" s="187" t="s">
        <v>5</v>
      </c>
      <c r="O136" s="188" t="s">
        <v>46</v>
      </c>
      <c r="P136" s="119">
        <f>I136+J136</f>
        <v>0</v>
      </c>
      <c r="Q136" s="119">
        <f>ROUND(I136*H136,2)</f>
        <v>0</v>
      </c>
      <c r="R136" s="119">
        <f>ROUND(J136*H136,2)</f>
        <v>0</v>
      </c>
      <c r="S136" s="40"/>
      <c r="T136" s="189">
        <f>S136*H136</f>
        <v>0</v>
      </c>
      <c r="U136" s="189">
        <v>0</v>
      </c>
      <c r="V136" s="189">
        <f>U136*H136</f>
        <v>0</v>
      </c>
      <c r="W136" s="189">
        <v>0</v>
      </c>
      <c r="X136" s="190">
        <f>W136*H136</f>
        <v>0</v>
      </c>
      <c r="AR136" s="22" t="s">
        <v>263</v>
      </c>
      <c r="AT136" s="22" t="s">
        <v>141</v>
      </c>
      <c r="AU136" s="22" t="s">
        <v>85</v>
      </c>
      <c r="AY136" s="22" t="s">
        <v>139</v>
      </c>
      <c r="BE136" s="191">
        <f>IF(O136="základní",K136,0)</f>
        <v>0</v>
      </c>
      <c r="BF136" s="191">
        <f>IF(O136="snížená",K136,0)</f>
        <v>0</v>
      </c>
      <c r="BG136" s="191">
        <f>IF(O136="zákl. přenesená",K136,0)</f>
        <v>0</v>
      </c>
      <c r="BH136" s="191">
        <f>IF(O136="sníž. přenesená",K136,0)</f>
        <v>0</v>
      </c>
      <c r="BI136" s="191">
        <f>IF(O136="nulová",K136,0)</f>
        <v>0</v>
      </c>
      <c r="BJ136" s="22" t="s">
        <v>85</v>
      </c>
      <c r="BK136" s="191">
        <f>ROUND(P136*H136,2)</f>
        <v>0</v>
      </c>
      <c r="BL136" s="22" t="s">
        <v>263</v>
      </c>
      <c r="BM136" s="22" t="s">
        <v>264</v>
      </c>
    </row>
    <row r="137" spans="2:65" s="1" customFormat="1" ht="40.5" x14ac:dyDescent="0.3">
      <c r="B137" s="39"/>
      <c r="D137" s="192" t="s">
        <v>148</v>
      </c>
      <c r="F137" s="193" t="s">
        <v>265</v>
      </c>
      <c r="I137" s="194"/>
      <c r="J137" s="194"/>
      <c r="M137" s="39"/>
      <c r="N137" s="195"/>
      <c r="O137" s="40"/>
      <c r="P137" s="40"/>
      <c r="Q137" s="40"/>
      <c r="R137" s="40"/>
      <c r="S137" s="40"/>
      <c r="T137" s="40"/>
      <c r="U137" s="40"/>
      <c r="V137" s="40"/>
      <c r="W137" s="40"/>
      <c r="X137" s="67"/>
      <c r="AT137" s="22" t="s">
        <v>148</v>
      </c>
      <c r="AU137" s="22" t="s">
        <v>85</v>
      </c>
    </row>
    <row r="138" spans="2:65" s="1" customFormat="1" ht="16.5" customHeight="1" x14ac:dyDescent="0.3">
      <c r="B138" s="179"/>
      <c r="C138" s="180" t="s">
        <v>266</v>
      </c>
      <c r="D138" s="180" t="s">
        <v>141</v>
      </c>
      <c r="E138" s="181" t="s">
        <v>267</v>
      </c>
      <c r="F138" s="182" t="s">
        <v>268</v>
      </c>
      <c r="G138" s="183" t="s">
        <v>262</v>
      </c>
      <c r="H138" s="184">
        <v>1</v>
      </c>
      <c r="I138" s="185"/>
      <c r="J138" s="185"/>
      <c r="K138" s="186">
        <f>ROUND(P138*H138,2)</f>
        <v>0</v>
      </c>
      <c r="L138" s="182" t="s">
        <v>5</v>
      </c>
      <c r="M138" s="39"/>
      <c r="N138" s="187" t="s">
        <v>5</v>
      </c>
      <c r="O138" s="206" t="s">
        <v>46</v>
      </c>
      <c r="P138" s="207">
        <f>I138+J138</f>
        <v>0</v>
      </c>
      <c r="Q138" s="207">
        <f>ROUND(I138*H138,2)</f>
        <v>0</v>
      </c>
      <c r="R138" s="207">
        <f>ROUND(J138*H138,2)</f>
        <v>0</v>
      </c>
      <c r="S138" s="208"/>
      <c r="T138" s="209">
        <f>S138*H138</f>
        <v>0</v>
      </c>
      <c r="U138" s="209">
        <v>0</v>
      </c>
      <c r="V138" s="209">
        <f>U138*H138</f>
        <v>0</v>
      </c>
      <c r="W138" s="209">
        <v>0</v>
      </c>
      <c r="X138" s="210">
        <f>W138*H138</f>
        <v>0</v>
      </c>
      <c r="AR138" s="22" t="s">
        <v>263</v>
      </c>
      <c r="AT138" s="22" t="s">
        <v>141</v>
      </c>
      <c r="AU138" s="22" t="s">
        <v>85</v>
      </c>
      <c r="AY138" s="22" t="s">
        <v>139</v>
      </c>
      <c r="BE138" s="191">
        <f>IF(O138="základní",K138,0)</f>
        <v>0</v>
      </c>
      <c r="BF138" s="191">
        <f>IF(O138="snížená",K138,0)</f>
        <v>0</v>
      </c>
      <c r="BG138" s="191">
        <f>IF(O138="zákl. přenesená",K138,0)</f>
        <v>0</v>
      </c>
      <c r="BH138" s="191">
        <f>IF(O138="sníž. přenesená",K138,0)</f>
        <v>0</v>
      </c>
      <c r="BI138" s="191">
        <f>IF(O138="nulová",K138,0)</f>
        <v>0</v>
      </c>
      <c r="BJ138" s="22" t="s">
        <v>85</v>
      </c>
      <c r="BK138" s="191">
        <f>ROUND(P138*H138,2)</f>
        <v>0</v>
      </c>
      <c r="BL138" s="22" t="s">
        <v>263</v>
      </c>
      <c r="BM138" s="22" t="s">
        <v>269</v>
      </c>
    </row>
    <row r="139" spans="2:65" s="1" customFormat="1" ht="6.95" customHeight="1" x14ac:dyDescent="0.3">
      <c r="B139" s="54"/>
      <c r="C139" s="55"/>
      <c r="D139" s="55"/>
      <c r="E139" s="55"/>
      <c r="F139" s="55"/>
      <c r="G139" s="55"/>
      <c r="H139" s="55"/>
      <c r="I139" s="128"/>
      <c r="J139" s="128"/>
      <c r="K139" s="55"/>
      <c r="L139" s="55"/>
      <c r="M139" s="39"/>
    </row>
  </sheetData>
  <autoFilter ref="C85:L138"/>
  <mergeCells count="10">
    <mergeCell ref="J53:J54"/>
    <mergeCell ref="E76:H76"/>
    <mergeCell ref="E78:H78"/>
    <mergeCell ref="G1:H1"/>
    <mergeCell ref="M2:Z2"/>
    <mergeCell ref="E7:H7"/>
    <mergeCell ref="E9:H9"/>
    <mergeCell ref="E24:H24"/>
    <mergeCell ref="E47:H47"/>
    <mergeCell ref="E49:H49"/>
  </mergeCells>
  <hyperlinks>
    <hyperlink ref="F1:G1" location="C2" display="1) Krycí list soupisu"/>
    <hyperlink ref="G1:H1" location="C56" display="2) Rekapitulace"/>
    <hyperlink ref="J1" location="C85" display="3) Soupis prací"/>
    <hyperlink ref="L1:V1" location="'Rekapitulace stavby'!C2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251"/>
  <sheetViews>
    <sheetView showGridLines="0" workbookViewId="0">
      <pane ySplit="1" topLeftCell="A79" activePane="bottomLeft" state="frozen"/>
      <selection pane="bottomLeft" activeCell="F27" sqref="F27"/>
    </sheetView>
  </sheetViews>
  <sheetFormatPr defaultRowHeight="13.5" x14ac:dyDescent="0.3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10" width="23.5" style="97" customWidth="1"/>
    <col min="11" max="11" width="23.5" customWidth="1"/>
    <col min="12" max="12" width="15.5" customWidth="1"/>
    <col min="14" max="18" width="9.33203125" hidden="1"/>
    <col min="19" max="19" width="8.1640625" hidden="1" customWidth="1"/>
    <col min="20" max="20" width="29.6640625" hidden="1" customWidth="1"/>
    <col min="21" max="21" width="16.33203125" hidden="1" customWidth="1"/>
    <col min="22" max="24" width="20" hidden="1" customWidth="1"/>
    <col min="25" max="25" width="12.33203125" hidden="1" customWidth="1"/>
    <col min="26" max="26" width="16.33203125" customWidth="1"/>
    <col min="27" max="27" width="12.33203125" customWidth="1"/>
    <col min="28" max="28" width="1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70" ht="21.75" customHeight="1" x14ac:dyDescent="0.3">
      <c r="A1" s="19"/>
      <c r="B1" s="98"/>
      <c r="C1" s="98"/>
      <c r="D1" s="99" t="s">
        <v>1</v>
      </c>
      <c r="E1" s="98"/>
      <c r="F1" s="100" t="s">
        <v>94</v>
      </c>
      <c r="G1" s="351" t="s">
        <v>95</v>
      </c>
      <c r="H1" s="351"/>
      <c r="I1" s="101"/>
      <c r="J1" s="102" t="s">
        <v>96</v>
      </c>
      <c r="K1" s="99" t="s">
        <v>97</v>
      </c>
      <c r="L1" s="100" t="s">
        <v>98</v>
      </c>
      <c r="M1" s="100"/>
      <c r="N1" s="100"/>
      <c r="O1" s="100"/>
      <c r="P1" s="100"/>
      <c r="Q1" s="100"/>
      <c r="R1" s="100"/>
      <c r="S1" s="100"/>
      <c r="T1" s="100"/>
      <c r="U1" s="18"/>
      <c r="V1" s="18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</row>
    <row r="2" spans="1:70" ht="36.950000000000003" customHeight="1" x14ac:dyDescent="0.3">
      <c r="M2" s="337" t="s">
        <v>9</v>
      </c>
      <c r="N2" s="338"/>
      <c r="O2" s="338"/>
      <c r="P2" s="338"/>
      <c r="Q2" s="338"/>
      <c r="R2" s="338"/>
      <c r="S2" s="338"/>
      <c r="T2" s="338"/>
      <c r="U2" s="338"/>
      <c r="V2" s="338"/>
      <c r="W2" s="338"/>
      <c r="X2" s="338"/>
      <c r="Y2" s="338"/>
      <c r="Z2" s="338"/>
      <c r="AT2" s="22" t="s">
        <v>90</v>
      </c>
    </row>
    <row r="3" spans="1:70" ht="6.95" customHeight="1" x14ac:dyDescent="0.3">
      <c r="B3" s="23"/>
      <c r="C3" s="24"/>
      <c r="D3" s="24"/>
      <c r="E3" s="24"/>
      <c r="F3" s="24"/>
      <c r="G3" s="24"/>
      <c r="H3" s="24"/>
      <c r="I3" s="103"/>
      <c r="J3" s="103"/>
      <c r="K3" s="24"/>
      <c r="L3" s="25"/>
      <c r="AT3" s="22" t="s">
        <v>87</v>
      </c>
    </row>
    <row r="4" spans="1:70" ht="36.950000000000003" customHeight="1" x14ac:dyDescent="0.3">
      <c r="B4" s="26"/>
      <c r="C4" s="27"/>
      <c r="D4" s="28" t="s">
        <v>99</v>
      </c>
      <c r="E4" s="27"/>
      <c r="F4" s="27"/>
      <c r="G4" s="27"/>
      <c r="H4" s="27"/>
      <c r="I4" s="104"/>
      <c r="J4" s="104"/>
      <c r="K4" s="27"/>
      <c r="L4" s="29"/>
      <c r="N4" s="30" t="s">
        <v>14</v>
      </c>
      <c r="AT4" s="22" t="s">
        <v>6</v>
      </c>
    </row>
    <row r="5" spans="1:70" ht="6.95" customHeight="1" x14ac:dyDescent="0.3">
      <c r="B5" s="26"/>
      <c r="C5" s="27"/>
      <c r="D5" s="27"/>
      <c r="E5" s="27"/>
      <c r="F5" s="27"/>
      <c r="G5" s="27"/>
      <c r="H5" s="27"/>
      <c r="I5" s="104"/>
      <c r="J5" s="104"/>
      <c r="K5" s="27"/>
      <c r="L5" s="29"/>
    </row>
    <row r="6" spans="1:70" ht="15" x14ac:dyDescent="0.3">
      <c r="B6" s="26"/>
      <c r="C6" s="27"/>
      <c r="D6" s="35" t="s">
        <v>20</v>
      </c>
      <c r="E6" s="27"/>
      <c r="F6" s="27"/>
      <c r="G6" s="27"/>
      <c r="H6" s="27"/>
      <c r="I6" s="104"/>
      <c r="J6" s="104"/>
      <c r="K6" s="27"/>
      <c r="L6" s="29"/>
    </row>
    <row r="7" spans="1:70" ht="16.5" customHeight="1" x14ac:dyDescent="0.3">
      <c r="B7" s="26"/>
      <c r="C7" s="27"/>
      <c r="D7" s="27"/>
      <c r="E7" s="352" t="str">
        <f>'Rekapitulace stavby'!K6</f>
        <v>Kolín, ul. Zlatá - rekonstrukce kanalizace, komunikace a veřejného osvětlení</v>
      </c>
      <c r="F7" s="353"/>
      <c r="G7" s="353"/>
      <c r="H7" s="353"/>
      <c r="I7" s="104"/>
      <c r="J7" s="104"/>
      <c r="K7" s="27"/>
      <c r="L7" s="29"/>
    </row>
    <row r="8" spans="1:70" s="1" customFormat="1" ht="15" x14ac:dyDescent="0.3">
      <c r="B8" s="39"/>
      <c r="C8" s="40"/>
      <c r="D8" s="35" t="s">
        <v>100</v>
      </c>
      <c r="E8" s="40"/>
      <c r="F8" s="40"/>
      <c r="G8" s="40"/>
      <c r="H8" s="40"/>
      <c r="I8" s="105"/>
      <c r="J8" s="105"/>
      <c r="K8" s="40"/>
      <c r="L8" s="43"/>
    </row>
    <row r="9" spans="1:70" s="1" customFormat="1" ht="36.950000000000003" customHeight="1" x14ac:dyDescent="0.3">
      <c r="B9" s="39"/>
      <c r="C9" s="40"/>
      <c r="D9" s="40"/>
      <c r="E9" s="354" t="s">
        <v>270</v>
      </c>
      <c r="F9" s="355"/>
      <c r="G9" s="355"/>
      <c r="H9" s="355"/>
      <c r="I9" s="105"/>
      <c r="J9" s="105"/>
      <c r="K9" s="40"/>
      <c r="L9" s="43"/>
    </row>
    <row r="10" spans="1:70" s="1" customFormat="1" x14ac:dyDescent="0.3">
      <c r="B10" s="39"/>
      <c r="C10" s="40"/>
      <c r="D10" s="40"/>
      <c r="E10" s="40"/>
      <c r="F10" s="40"/>
      <c r="G10" s="40"/>
      <c r="H10" s="40"/>
      <c r="I10" s="105"/>
      <c r="J10" s="105"/>
      <c r="K10" s="40"/>
      <c r="L10" s="43"/>
    </row>
    <row r="11" spans="1:70" s="1" customFormat="1" ht="14.45" customHeight="1" x14ac:dyDescent="0.3">
      <c r="B11" s="39"/>
      <c r="C11" s="40"/>
      <c r="D11" s="35" t="s">
        <v>22</v>
      </c>
      <c r="E11" s="40"/>
      <c r="F11" s="33" t="s">
        <v>5</v>
      </c>
      <c r="G11" s="40"/>
      <c r="H11" s="40"/>
      <c r="I11" s="106" t="s">
        <v>23</v>
      </c>
      <c r="J11" s="107" t="s">
        <v>5</v>
      </c>
      <c r="K11" s="40"/>
      <c r="L11" s="43"/>
    </row>
    <row r="12" spans="1:70" s="1" customFormat="1" ht="14.45" customHeight="1" x14ac:dyDescent="0.3">
      <c r="B12" s="39"/>
      <c r="C12" s="40"/>
      <c r="D12" s="35" t="s">
        <v>24</v>
      </c>
      <c r="E12" s="40"/>
      <c r="F12" s="33" t="s">
        <v>25</v>
      </c>
      <c r="G12" s="40"/>
      <c r="H12" s="40"/>
      <c r="I12" s="106" t="s">
        <v>26</v>
      </c>
      <c r="J12" s="108" t="str">
        <f>'Rekapitulace stavby'!AN8</f>
        <v>30. 8. 2017</v>
      </c>
      <c r="K12" s="40"/>
      <c r="L12" s="43"/>
    </row>
    <row r="13" spans="1:70" s="1" customFormat="1" ht="10.9" customHeight="1" x14ac:dyDescent="0.3">
      <c r="B13" s="39"/>
      <c r="C13" s="40"/>
      <c r="D13" s="40"/>
      <c r="E13" s="40"/>
      <c r="F13" s="40"/>
      <c r="G13" s="40"/>
      <c r="H13" s="40"/>
      <c r="I13" s="105"/>
      <c r="J13" s="105"/>
      <c r="K13" s="40"/>
      <c r="L13" s="43"/>
    </row>
    <row r="14" spans="1:70" s="1" customFormat="1" ht="14.45" customHeight="1" x14ac:dyDescent="0.3">
      <c r="B14" s="39"/>
      <c r="C14" s="40"/>
      <c r="D14" s="35" t="s">
        <v>28</v>
      </c>
      <c r="E14" s="40"/>
      <c r="F14" s="40"/>
      <c r="G14" s="40"/>
      <c r="H14" s="40"/>
      <c r="I14" s="106" t="s">
        <v>29</v>
      </c>
      <c r="J14" s="107" t="s">
        <v>30</v>
      </c>
      <c r="K14" s="40"/>
      <c r="L14" s="43"/>
    </row>
    <row r="15" spans="1:70" s="1" customFormat="1" ht="18" customHeight="1" x14ac:dyDescent="0.3">
      <c r="B15" s="39"/>
      <c r="C15" s="40"/>
      <c r="D15" s="40"/>
      <c r="E15" s="33" t="s">
        <v>31</v>
      </c>
      <c r="F15" s="40"/>
      <c r="G15" s="40"/>
      <c r="H15" s="40"/>
      <c r="I15" s="106" t="s">
        <v>32</v>
      </c>
      <c r="J15" s="107" t="s">
        <v>33</v>
      </c>
      <c r="K15" s="40"/>
      <c r="L15" s="43"/>
    </row>
    <row r="16" spans="1:70" s="1" customFormat="1" ht="6.95" customHeight="1" x14ac:dyDescent="0.3">
      <c r="B16" s="39"/>
      <c r="C16" s="40"/>
      <c r="D16" s="40"/>
      <c r="E16" s="40"/>
      <c r="F16" s="40"/>
      <c r="G16" s="40"/>
      <c r="H16" s="40"/>
      <c r="I16" s="105"/>
      <c r="J16" s="105"/>
      <c r="K16" s="40"/>
      <c r="L16" s="43"/>
    </row>
    <row r="17" spans="2:12" s="1" customFormat="1" ht="14.45" customHeight="1" x14ac:dyDescent="0.3">
      <c r="B17" s="39"/>
      <c r="C17" s="40"/>
      <c r="D17" s="35" t="s">
        <v>34</v>
      </c>
      <c r="E17" s="40"/>
      <c r="F17" s="40"/>
      <c r="G17" s="40"/>
      <c r="H17" s="40"/>
      <c r="I17" s="106" t="s">
        <v>29</v>
      </c>
      <c r="J17" s="107" t="str">
        <f>IF('Rekapitulace stavby'!AN13="Vyplň údaj","",IF('Rekapitulace stavby'!AN13="","",'Rekapitulace stavby'!AN13))</f>
        <v/>
      </c>
      <c r="K17" s="40"/>
      <c r="L17" s="43"/>
    </row>
    <row r="18" spans="2:12" s="1" customFormat="1" ht="18" customHeight="1" x14ac:dyDescent="0.3">
      <c r="B18" s="39"/>
      <c r="C18" s="40"/>
      <c r="D18" s="40"/>
      <c r="E18" s="33" t="str">
        <f>IF('Rekapitulace stavby'!E14="Vyplň údaj","",IF('Rekapitulace stavby'!E14="","",'Rekapitulace stavby'!E14))</f>
        <v/>
      </c>
      <c r="F18" s="40"/>
      <c r="G18" s="40"/>
      <c r="H18" s="40"/>
      <c r="I18" s="106" t="s">
        <v>32</v>
      </c>
      <c r="J18" s="107" t="str">
        <f>IF('Rekapitulace stavby'!AN14="Vyplň údaj","",IF('Rekapitulace stavby'!AN14="","",'Rekapitulace stavby'!AN14))</f>
        <v/>
      </c>
      <c r="K18" s="40"/>
      <c r="L18" s="43"/>
    </row>
    <row r="19" spans="2:12" s="1" customFormat="1" ht="6.95" customHeight="1" x14ac:dyDescent="0.3">
      <c r="B19" s="39"/>
      <c r="C19" s="40"/>
      <c r="D19" s="40"/>
      <c r="E19" s="40"/>
      <c r="F19" s="40"/>
      <c r="G19" s="40"/>
      <c r="H19" s="40"/>
      <c r="I19" s="105"/>
      <c r="J19" s="105"/>
      <c r="K19" s="40"/>
      <c r="L19" s="43"/>
    </row>
    <row r="20" spans="2:12" s="1" customFormat="1" ht="14.45" customHeight="1" x14ac:dyDescent="0.3">
      <c r="B20" s="39"/>
      <c r="C20" s="40"/>
      <c r="D20" s="35" t="s">
        <v>36</v>
      </c>
      <c r="E20" s="40"/>
      <c r="F20" s="40"/>
      <c r="G20" s="40"/>
      <c r="H20" s="40"/>
      <c r="I20" s="106" t="s">
        <v>29</v>
      </c>
      <c r="J20" s="107" t="s">
        <v>37</v>
      </c>
      <c r="K20" s="40"/>
      <c r="L20" s="43"/>
    </row>
    <row r="21" spans="2:12" s="1" customFormat="1" ht="18" customHeight="1" x14ac:dyDescent="0.3">
      <c r="B21" s="39"/>
      <c r="C21" s="40"/>
      <c r="D21" s="40"/>
      <c r="E21" s="33" t="s">
        <v>38</v>
      </c>
      <c r="F21" s="40"/>
      <c r="G21" s="40"/>
      <c r="H21" s="40"/>
      <c r="I21" s="106" t="s">
        <v>32</v>
      </c>
      <c r="J21" s="107" t="s">
        <v>39</v>
      </c>
      <c r="K21" s="40"/>
      <c r="L21" s="43"/>
    </row>
    <row r="22" spans="2:12" s="1" customFormat="1" ht="6.95" customHeight="1" x14ac:dyDescent="0.3">
      <c r="B22" s="39"/>
      <c r="C22" s="40"/>
      <c r="D22" s="40"/>
      <c r="E22" s="40"/>
      <c r="F22" s="40"/>
      <c r="G22" s="40"/>
      <c r="H22" s="40"/>
      <c r="I22" s="105"/>
      <c r="J22" s="105"/>
      <c r="K22" s="40"/>
      <c r="L22" s="43"/>
    </row>
    <row r="23" spans="2:12" s="1" customFormat="1" ht="14.45" customHeight="1" x14ac:dyDescent="0.3">
      <c r="B23" s="39"/>
      <c r="C23" s="40"/>
      <c r="D23" s="35" t="s">
        <v>40</v>
      </c>
      <c r="E23" s="40"/>
      <c r="F23" s="40"/>
      <c r="G23" s="40"/>
      <c r="H23" s="40"/>
      <c r="I23" s="105"/>
      <c r="J23" s="105"/>
      <c r="K23" s="40"/>
      <c r="L23" s="43"/>
    </row>
    <row r="24" spans="2:12" s="6" customFormat="1" ht="16.5" customHeight="1" x14ac:dyDescent="0.3">
      <c r="B24" s="109"/>
      <c r="C24" s="110"/>
      <c r="D24" s="110"/>
      <c r="E24" s="316" t="s">
        <v>5</v>
      </c>
      <c r="F24" s="316"/>
      <c r="G24" s="316"/>
      <c r="H24" s="316"/>
      <c r="I24" s="111"/>
      <c r="J24" s="111"/>
      <c r="K24" s="110"/>
      <c r="L24" s="112"/>
    </row>
    <row r="25" spans="2:12" s="1" customFormat="1" ht="6.95" customHeight="1" x14ac:dyDescent="0.3">
      <c r="B25" s="39"/>
      <c r="C25" s="40"/>
      <c r="D25" s="40"/>
      <c r="E25" s="40"/>
      <c r="F25" s="40"/>
      <c r="G25" s="40"/>
      <c r="H25" s="40"/>
      <c r="I25" s="105"/>
      <c r="J25" s="105"/>
      <c r="K25" s="40"/>
      <c r="L25" s="43"/>
    </row>
    <row r="26" spans="2:12" s="1" customFormat="1" ht="6.95" customHeight="1" x14ac:dyDescent="0.3">
      <c r="B26" s="39"/>
      <c r="C26" s="40"/>
      <c r="D26" s="65"/>
      <c r="E26" s="65"/>
      <c r="F26" s="65"/>
      <c r="G26" s="65"/>
      <c r="H26" s="65"/>
      <c r="I26" s="113"/>
      <c r="J26" s="113"/>
      <c r="K26" s="65"/>
      <c r="L26" s="114"/>
    </row>
    <row r="27" spans="2:12" s="1" customFormat="1" ht="15" x14ac:dyDescent="0.3">
      <c r="B27" s="39"/>
      <c r="C27" s="40"/>
      <c r="D27" s="40"/>
      <c r="E27" s="35" t="s">
        <v>102</v>
      </c>
      <c r="F27" s="40"/>
      <c r="G27" s="40"/>
      <c r="H27" s="40"/>
      <c r="I27" s="105"/>
      <c r="J27" s="105"/>
      <c r="K27" s="115">
        <f>I58</f>
        <v>0</v>
      </c>
      <c r="L27" s="43"/>
    </row>
    <row r="28" spans="2:12" s="1" customFormat="1" ht="15" x14ac:dyDescent="0.3">
      <c r="B28" s="39"/>
      <c r="C28" s="40"/>
      <c r="D28" s="40"/>
      <c r="E28" s="35" t="s">
        <v>103</v>
      </c>
      <c r="F28" s="40"/>
      <c r="G28" s="40"/>
      <c r="H28" s="40"/>
      <c r="I28" s="105"/>
      <c r="J28" s="105"/>
      <c r="K28" s="115">
        <f>J58</f>
        <v>0</v>
      </c>
      <c r="L28" s="43"/>
    </row>
    <row r="29" spans="2:12" s="1" customFormat="1" ht="25.35" customHeight="1" x14ac:dyDescent="0.3">
      <c r="B29" s="39"/>
      <c r="C29" s="40"/>
      <c r="D29" s="116" t="s">
        <v>41</v>
      </c>
      <c r="E29" s="40"/>
      <c r="F29" s="40"/>
      <c r="G29" s="40"/>
      <c r="H29" s="40"/>
      <c r="I29" s="105"/>
      <c r="J29" s="105"/>
      <c r="K29" s="117">
        <f>ROUND(K95,2)</f>
        <v>0</v>
      </c>
      <c r="L29" s="43"/>
    </row>
    <row r="30" spans="2:12" s="1" customFormat="1" ht="6.95" customHeight="1" x14ac:dyDescent="0.3">
      <c r="B30" s="39"/>
      <c r="C30" s="40"/>
      <c r="D30" s="65"/>
      <c r="E30" s="65"/>
      <c r="F30" s="65"/>
      <c r="G30" s="65"/>
      <c r="H30" s="65"/>
      <c r="I30" s="113"/>
      <c r="J30" s="113"/>
      <c r="K30" s="65"/>
      <c r="L30" s="114"/>
    </row>
    <row r="31" spans="2:12" s="1" customFormat="1" ht="14.45" customHeight="1" x14ac:dyDescent="0.3">
      <c r="B31" s="39"/>
      <c r="C31" s="40"/>
      <c r="D31" s="40"/>
      <c r="E31" s="40"/>
      <c r="F31" s="44" t="s">
        <v>43</v>
      </c>
      <c r="G31" s="40"/>
      <c r="H31" s="40"/>
      <c r="I31" s="118" t="s">
        <v>42</v>
      </c>
      <c r="J31" s="105"/>
      <c r="K31" s="44" t="s">
        <v>44</v>
      </c>
      <c r="L31" s="43"/>
    </row>
    <row r="32" spans="2:12" s="1" customFormat="1" ht="14.45" customHeight="1" x14ac:dyDescent="0.3">
      <c r="B32" s="39"/>
      <c r="C32" s="40"/>
      <c r="D32" s="47" t="s">
        <v>45</v>
      </c>
      <c r="E32" s="47" t="s">
        <v>46</v>
      </c>
      <c r="F32" s="119">
        <f>ROUND(SUM(BE95:BE250), 2)</f>
        <v>0</v>
      </c>
      <c r="G32" s="40"/>
      <c r="H32" s="40"/>
      <c r="I32" s="120">
        <v>0.21</v>
      </c>
      <c r="J32" s="105"/>
      <c r="K32" s="119">
        <f>ROUND(ROUND((SUM(BE95:BE250)), 2)*I32, 2)</f>
        <v>0</v>
      </c>
      <c r="L32" s="43"/>
    </row>
    <row r="33" spans="2:12" s="1" customFormat="1" ht="14.45" customHeight="1" x14ac:dyDescent="0.3">
      <c r="B33" s="39"/>
      <c r="C33" s="40"/>
      <c r="D33" s="40"/>
      <c r="E33" s="47" t="s">
        <v>47</v>
      </c>
      <c r="F33" s="119">
        <f>ROUND(SUM(BF95:BF250), 2)</f>
        <v>0</v>
      </c>
      <c r="G33" s="40"/>
      <c r="H33" s="40"/>
      <c r="I33" s="120">
        <v>0.15</v>
      </c>
      <c r="J33" s="105"/>
      <c r="K33" s="119">
        <f>ROUND(ROUND((SUM(BF95:BF250)), 2)*I33, 2)</f>
        <v>0</v>
      </c>
      <c r="L33" s="43"/>
    </row>
    <row r="34" spans="2:12" s="1" customFormat="1" ht="14.45" hidden="1" customHeight="1" x14ac:dyDescent="0.3">
      <c r="B34" s="39"/>
      <c r="C34" s="40"/>
      <c r="D34" s="40"/>
      <c r="E34" s="47" t="s">
        <v>48</v>
      </c>
      <c r="F34" s="119">
        <f>ROUND(SUM(BG95:BG250), 2)</f>
        <v>0</v>
      </c>
      <c r="G34" s="40"/>
      <c r="H34" s="40"/>
      <c r="I34" s="120">
        <v>0.21</v>
      </c>
      <c r="J34" s="105"/>
      <c r="K34" s="119">
        <v>0</v>
      </c>
      <c r="L34" s="43"/>
    </row>
    <row r="35" spans="2:12" s="1" customFormat="1" ht="14.45" hidden="1" customHeight="1" x14ac:dyDescent="0.3">
      <c r="B35" s="39"/>
      <c r="C35" s="40"/>
      <c r="D35" s="40"/>
      <c r="E35" s="47" t="s">
        <v>49</v>
      </c>
      <c r="F35" s="119">
        <f>ROUND(SUM(BH95:BH250), 2)</f>
        <v>0</v>
      </c>
      <c r="G35" s="40"/>
      <c r="H35" s="40"/>
      <c r="I35" s="120">
        <v>0.15</v>
      </c>
      <c r="J35" s="105"/>
      <c r="K35" s="119">
        <v>0</v>
      </c>
      <c r="L35" s="43"/>
    </row>
    <row r="36" spans="2:12" s="1" customFormat="1" ht="14.45" hidden="1" customHeight="1" x14ac:dyDescent="0.3">
      <c r="B36" s="39"/>
      <c r="C36" s="40"/>
      <c r="D36" s="40"/>
      <c r="E36" s="47" t="s">
        <v>50</v>
      </c>
      <c r="F36" s="119">
        <f>ROUND(SUM(BI95:BI250), 2)</f>
        <v>0</v>
      </c>
      <c r="G36" s="40"/>
      <c r="H36" s="40"/>
      <c r="I36" s="120">
        <v>0</v>
      </c>
      <c r="J36" s="105"/>
      <c r="K36" s="119">
        <v>0</v>
      </c>
      <c r="L36" s="43"/>
    </row>
    <row r="37" spans="2:12" s="1" customFormat="1" ht="6.95" customHeight="1" x14ac:dyDescent="0.3">
      <c r="B37" s="39"/>
      <c r="C37" s="40"/>
      <c r="D37" s="40"/>
      <c r="E37" s="40"/>
      <c r="F37" s="40"/>
      <c r="G37" s="40"/>
      <c r="H37" s="40"/>
      <c r="I37" s="105"/>
      <c r="J37" s="105"/>
      <c r="K37" s="40"/>
      <c r="L37" s="43"/>
    </row>
    <row r="38" spans="2:12" s="1" customFormat="1" ht="25.35" customHeight="1" x14ac:dyDescent="0.3">
      <c r="B38" s="39"/>
      <c r="C38" s="121"/>
      <c r="D38" s="122" t="s">
        <v>51</v>
      </c>
      <c r="E38" s="68"/>
      <c r="F38" s="68"/>
      <c r="G38" s="123" t="s">
        <v>52</v>
      </c>
      <c r="H38" s="124" t="s">
        <v>53</v>
      </c>
      <c r="I38" s="125"/>
      <c r="J38" s="125"/>
      <c r="K38" s="126">
        <f>SUM(K29:K36)</f>
        <v>0</v>
      </c>
      <c r="L38" s="127"/>
    </row>
    <row r="39" spans="2:12" s="1" customFormat="1" ht="14.45" customHeight="1" x14ac:dyDescent="0.3">
      <c r="B39" s="54"/>
      <c r="C39" s="55"/>
      <c r="D39" s="55"/>
      <c r="E39" s="55"/>
      <c r="F39" s="55"/>
      <c r="G39" s="55"/>
      <c r="H39" s="55"/>
      <c r="I39" s="128"/>
      <c r="J39" s="128"/>
      <c r="K39" s="55"/>
      <c r="L39" s="56"/>
    </row>
    <row r="43" spans="2:12" s="1" customFormat="1" ht="6.95" customHeight="1" x14ac:dyDescent="0.3">
      <c r="B43" s="57"/>
      <c r="C43" s="58"/>
      <c r="D43" s="58"/>
      <c r="E43" s="58"/>
      <c r="F43" s="58"/>
      <c r="G43" s="58"/>
      <c r="H43" s="58"/>
      <c r="I43" s="129"/>
      <c r="J43" s="129"/>
      <c r="K43" s="58"/>
      <c r="L43" s="130"/>
    </row>
    <row r="44" spans="2:12" s="1" customFormat="1" ht="36.950000000000003" customHeight="1" x14ac:dyDescent="0.3">
      <c r="B44" s="39"/>
      <c r="C44" s="28" t="s">
        <v>104</v>
      </c>
      <c r="D44" s="40"/>
      <c r="E44" s="40"/>
      <c r="F44" s="40"/>
      <c r="G44" s="40"/>
      <c r="H44" s="40"/>
      <c r="I44" s="105"/>
      <c r="J44" s="105"/>
      <c r="K44" s="40"/>
      <c r="L44" s="43"/>
    </row>
    <row r="45" spans="2:12" s="1" customFormat="1" ht="6.95" customHeight="1" x14ac:dyDescent="0.3">
      <c r="B45" s="39"/>
      <c r="C45" s="40"/>
      <c r="D45" s="40"/>
      <c r="E45" s="40"/>
      <c r="F45" s="40"/>
      <c r="G45" s="40"/>
      <c r="H45" s="40"/>
      <c r="I45" s="105"/>
      <c r="J45" s="105"/>
      <c r="K45" s="40"/>
      <c r="L45" s="43"/>
    </row>
    <row r="46" spans="2:12" s="1" customFormat="1" ht="14.45" customHeight="1" x14ac:dyDescent="0.3">
      <c r="B46" s="39"/>
      <c r="C46" s="35" t="s">
        <v>20</v>
      </c>
      <c r="D46" s="40"/>
      <c r="E46" s="40"/>
      <c r="F46" s="40"/>
      <c r="G46" s="40"/>
      <c r="H46" s="40"/>
      <c r="I46" s="105"/>
      <c r="J46" s="105"/>
      <c r="K46" s="40"/>
      <c r="L46" s="43"/>
    </row>
    <row r="47" spans="2:12" s="1" customFormat="1" ht="16.5" customHeight="1" x14ac:dyDescent="0.3">
      <c r="B47" s="39"/>
      <c r="C47" s="40"/>
      <c r="D47" s="40"/>
      <c r="E47" s="352" t="str">
        <f>E7</f>
        <v>Kolín, ul. Zlatá - rekonstrukce kanalizace, komunikace a veřejného osvětlení</v>
      </c>
      <c r="F47" s="353"/>
      <c r="G47" s="353"/>
      <c r="H47" s="353"/>
      <c r="I47" s="105"/>
      <c r="J47" s="105"/>
      <c r="K47" s="40"/>
      <c r="L47" s="43"/>
    </row>
    <row r="48" spans="2:12" s="1" customFormat="1" ht="14.45" customHeight="1" x14ac:dyDescent="0.3">
      <c r="B48" s="39"/>
      <c r="C48" s="35" t="s">
        <v>100</v>
      </c>
      <c r="D48" s="40"/>
      <c r="E48" s="40"/>
      <c r="F48" s="40"/>
      <c r="G48" s="40"/>
      <c r="H48" s="40"/>
      <c r="I48" s="105"/>
      <c r="J48" s="105"/>
      <c r="K48" s="40"/>
      <c r="L48" s="43"/>
    </row>
    <row r="49" spans="2:47" s="1" customFormat="1" ht="17.25" customHeight="1" x14ac:dyDescent="0.3">
      <c r="B49" s="39"/>
      <c r="C49" s="40"/>
      <c r="D49" s="40"/>
      <c r="E49" s="354" t="str">
        <f>E9</f>
        <v>SL40017017_1 - SO1 kanalizace</v>
      </c>
      <c r="F49" s="355"/>
      <c r="G49" s="355"/>
      <c r="H49" s="355"/>
      <c r="I49" s="105"/>
      <c r="J49" s="105"/>
      <c r="K49" s="40"/>
      <c r="L49" s="43"/>
    </row>
    <row r="50" spans="2:47" s="1" customFormat="1" ht="6.95" customHeight="1" x14ac:dyDescent="0.3">
      <c r="B50" s="39"/>
      <c r="C50" s="40"/>
      <c r="D50" s="40"/>
      <c r="E50" s="40"/>
      <c r="F50" s="40"/>
      <c r="G50" s="40"/>
      <c r="H50" s="40"/>
      <c r="I50" s="105"/>
      <c r="J50" s="105"/>
      <c r="K50" s="40"/>
      <c r="L50" s="43"/>
    </row>
    <row r="51" spans="2:47" s="1" customFormat="1" ht="18" customHeight="1" x14ac:dyDescent="0.3">
      <c r="B51" s="39"/>
      <c r="C51" s="35" t="s">
        <v>24</v>
      </c>
      <c r="D51" s="40"/>
      <c r="E51" s="40"/>
      <c r="F51" s="33" t="str">
        <f>F12</f>
        <v xml:space="preserve"> </v>
      </c>
      <c r="G51" s="40"/>
      <c r="H51" s="40"/>
      <c r="I51" s="106" t="s">
        <v>26</v>
      </c>
      <c r="J51" s="108" t="str">
        <f>IF(J12="","",J12)</f>
        <v>30. 8. 2017</v>
      </c>
      <c r="K51" s="40"/>
      <c r="L51" s="43"/>
    </row>
    <row r="52" spans="2:47" s="1" customFormat="1" ht="6.95" customHeight="1" x14ac:dyDescent="0.3">
      <c r="B52" s="39"/>
      <c r="C52" s="40"/>
      <c r="D52" s="40"/>
      <c r="E52" s="40"/>
      <c r="F52" s="40"/>
      <c r="G52" s="40"/>
      <c r="H52" s="40"/>
      <c r="I52" s="105"/>
      <c r="J52" s="105"/>
      <c r="K52" s="40"/>
      <c r="L52" s="43"/>
    </row>
    <row r="53" spans="2:47" s="1" customFormat="1" ht="15" x14ac:dyDescent="0.3">
      <c r="B53" s="39"/>
      <c r="C53" s="35" t="s">
        <v>28</v>
      </c>
      <c r="D53" s="40"/>
      <c r="E53" s="40"/>
      <c r="F53" s="33" t="str">
        <f>E15</f>
        <v>Město Kolín</v>
      </c>
      <c r="G53" s="40"/>
      <c r="H53" s="40"/>
      <c r="I53" s="106" t="s">
        <v>36</v>
      </c>
      <c r="J53" s="346" t="str">
        <f>E21</f>
        <v>Ing. Lubomír Macek, CSc., MBA.</v>
      </c>
      <c r="K53" s="40"/>
      <c r="L53" s="43"/>
    </row>
    <row r="54" spans="2:47" s="1" customFormat="1" ht="14.45" customHeight="1" x14ac:dyDescent="0.3">
      <c r="B54" s="39"/>
      <c r="C54" s="35" t="s">
        <v>34</v>
      </c>
      <c r="D54" s="40"/>
      <c r="E54" s="40"/>
      <c r="F54" s="33" t="str">
        <f>IF(E18="","",E18)</f>
        <v/>
      </c>
      <c r="G54" s="40"/>
      <c r="H54" s="40"/>
      <c r="I54" s="105"/>
      <c r="J54" s="347"/>
      <c r="K54" s="40"/>
      <c r="L54" s="43"/>
    </row>
    <row r="55" spans="2:47" s="1" customFormat="1" ht="10.35" customHeight="1" x14ac:dyDescent="0.3">
      <c r="B55" s="39"/>
      <c r="C55" s="40"/>
      <c r="D55" s="40"/>
      <c r="E55" s="40"/>
      <c r="F55" s="40"/>
      <c r="G55" s="40"/>
      <c r="H55" s="40"/>
      <c r="I55" s="105"/>
      <c r="J55" s="105"/>
      <c r="K55" s="40"/>
      <c r="L55" s="43"/>
    </row>
    <row r="56" spans="2:47" s="1" customFormat="1" ht="29.25" customHeight="1" x14ac:dyDescent="0.3">
      <c r="B56" s="39"/>
      <c r="C56" s="131" t="s">
        <v>105</v>
      </c>
      <c r="D56" s="121"/>
      <c r="E56" s="121"/>
      <c r="F56" s="121"/>
      <c r="G56" s="121"/>
      <c r="H56" s="121"/>
      <c r="I56" s="132" t="s">
        <v>106</v>
      </c>
      <c r="J56" s="132" t="s">
        <v>107</v>
      </c>
      <c r="K56" s="133" t="s">
        <v>108</v>
      </c>
      <c r="L56" s="134"/>
    </row>
    <row r="57" spans="2:47" s="1" customFormat="1" ht="10.35" customHeight="1" x14ac:dyDescent="0.3">
      <c r="B57" s="39"/>
      <c r="C57" s="40"/>
      <c r="D57" s="40"/>
      <c r="E57" s="40"/>
      <c r="F57" s="40"/>
      <c r="G57" s="40"/>
      <c r="H57" s="40"/>
      <c r="I57" s="105"/>
      <c r="J57" s="105"/>
      <c r="K57" s="40"/>
      <c r="L57" s="43"/>
    </row>
    <row r="58" spans="2:47" s="1" customFormat="1" ht="29.25" customHeight="1" x14ac:dyDescent="0.3">
      <c r="B58" s="39"/>
      <c r="C58" s="135" t="s">
        <v>109</v>
      </c>
      <c r="D58" s="40"/>
      <c r="E58" s="40"/>
      <c r="F58" s="40"/>
      <c r="G58" s="40"/>
      <c r="H58" s="40"/>
      <c r="I58" s="136">
        <f t="shared" ref="I58:J60" si="0">Q95</f>
        <v>0</v>
      </c>
      <c r="J58" s="136">
        <f t="shared" si="0"/>
        <v>0</v>
      </c>
      <c r="K58" s="117">
        <f>K95</f>
        <v>0</v>
      </c>
      <c r="L58" s="43"/>
      <c r="AU58" s="22" t="s">
        <v>110</v>
      </c>
    </row>
    <row r="59" spans="2:47" s="7" customFormat="1" ht="24.95" customHeight="1" x14ac:dyDescent="0.3">
      <c r="B59" s="137"/>
      <c r="C59" s="138"/>
      <c r="D59" s="139" t="s">
        <v>111</v>
      </c>
      <c r="E59" s="140"/>
      <c r="F59" s="140"/>
      <c r="G59" s="140"/>
      <c r="H59" s="140"/>
      <c r="I59" s="141">
        <f t="shared" si="0"/>
        <v>0</v>
      </c>
      <c r="J59" s="141">
        <f t="shared" si="0"/>
        <v>0</v>
      </c>
      <c r="K59" s="142">
        <f>K96</f>
        <v>0</v>
      </c>
      <c r="L59" s="143"/>
    </row>
    <row r="60" spans="2:47" s="8" customFormat="1" ht="19.899999999999999" customHeight="1" x14ac:dyDescent="0.3">
      <c r="B60" s="144"/>
      <c r="C60" s="145"/>
      <c r="D60" s="146" t="s">
        <v>112</v>
      </c>
      <c r="E60" s="147"/>
      <c r="F60" s="147"/>
      <c r="G60" s="147"/>
      <c r="H60" s="147"/>
      <c r="I60" s="148">
        <f t="shared" si="0"/>
        <v>0</v>
      </c>
      <c r="J60" s="148">
        <f t="shared" si="0"/>
        <v>0</v>
      </c>
      <c r="K60" s="149">
        <f>K97</f>
        <v>0</v>
      </c>
      <c r="L60" s="150"/>
    </row>
    <row r="61" spans="2:47" s="8" customFormat="1" ht="19.899999999999999" customHeight="1" x14ac:dyDescent="0.3">
      <c r="B61" s="144"/>
      <c r="C61" s="145"/>
      <c r="D61" s="146" t="s">
        <v>113</v>
      </c>
      <c r="E61" s="147"/>
      <c r="F61" s="147"/>
      <c r="G61" s="147"/>
      <c r="H61" s="147"/>
      <c r="I61" s="148">
        <f>Q128</f>
        <v>0</v>
      </c>
      <c r="J61" s="148">
        <f>R128</f>
        <v>0</v>
      </c>
      <c r="K61" s="149">
        <f>K128</f>
        <v>0</v>
      </c>
      <c r="L61" s="150"/>
    </row>
    <row r="62" spans="2:47" s="8" customFormat="1" ht="19.899999999999999" customHeight="1" x14ac:dyDescent="0.3">
      <c r="B62" s="144"/>
      <c r="C62" s="145"/>
      <c r="D62" s="146" t="s">
        <v>271</v>
      </c>
      <c r="E62" s="147"/>
      <c r="F62" s="147"/>
      <c r="G62" s="147"/>
      <c r="H62" s="147"/>
      <c r="I62" s="148">
        <f>Q130</f>
        <v>0</v>
      </c>
      <c r="J62" s="148">
        <f>R130</f>
        <v>0</v>
      </c>
      <c r="K62" s="149">
        <f>K130</f>
        <v>0</v>
      </c>
      <c r="L62" s="150"/>
    </row>
    <row r="63" spans="2:47" s="8" customFormat="1" ht="19.899999999999999" customHeight="1" x14ac:dyDescent="0.3">
      <c r="B63" s="144"/>
      <c r="C63" s="145"/>
      <c r="D63" s="146" t="s">
        <v>272</v>
      </c>
      <c r="E63" s="147"/>
      <c r="F63" s="147"/>
      <c r="G63" s="147"/>
      <c r="H63" s="147"/>
      <c r="I63" s="148">
        <f>Q134</f>
        <v>0</v>
      </c>
      <c r="J63" s="148">
        <f>R134</f>
        <v>0</v>
      </c>
      <c r="K63" s="149">
        <f>K134</f>
        <v>0</v>
      </c>
      <c r="L63" s="150"/>
    </row>
    <row r="64" spans="2:47" s="8" customFormat="1" ht="19.899999999999999" customHeight="1" x14ac:dyDescent="0.3">
      <c r="B64" s="144"/>
      <c r="C64" s="145"/>
      <c r="D64" s="146" t="s">
        <v>273</v>
      </c>
      <c r="E64" s="147"/>
      <c r="F64" s="147"/>
      <c r="G64" s="147"/>
      <c r="H64" s="147"/>
      <c r="I64" s="148">
        <f>Q139</f>
        <v>0</v>
      </c>
      <c r="J64" s="148">
        <f>R139</f>
        <v>0</v>
      </c>
      <c r="K64" s="149">
        <f>K139</f>
        <v>0</v>
      </c>
      <c r="L64" s="150"/>
    </row>
    <row r="65" spans="2:12" s="8" customFormat="1" ht="19.899999999999999" customHeight="1" x14ac:dyDescent="0.3">
      <c r="B65" s="144"/>
      <c r="C65" s="145"/>
      <c r="D65" s="146" t="s">
        <v>116</v>
      </c>
      <c r="E65" s="147"/>
      <c r="F65" s="147"/>
      <c r="G65" s="147"/>
      <c r="H65" s="147"/>
      <c r="I65" s="148">
        <f>Q216</f>
        <v>0</v>
      </c>
      <c r="J65" s="148">
        <f>R216</f>
        <v>0</v>
      </c>
      <c r="K65" s="149">
        <f>K216</f>
        <v>0</v>
      </c>
      <c r="L65" s="150"/>
    </row>
    <row r="66" spans="2:12" s="8" customFormat="1" ht="19.899999999999999" customHeight="1" x14ac:dyDescent="0.3">
      <c r="B66" s="144"/>
      <c r="C66" s="145"/>
      <c r="D66" s="146" t="s">
        <v>117</v>
      </c>
      <c r="E66" s="147"/>
      <c r="F66" s="147"/>
      <c r="G66" s="147"/>
      <c r="H66" s="147"/>
      <c r="I66" s="148">
        <f>Q221</f>
        <v>0</v>
      </c>
      <c r="J66" s="148">
        <f>R221</f>
        <v>0</v>
      </c>
      <c r="K66" s="149">
        <f>K221</f>
        <v>0</v>
      </c>
      <c r="L66" s="150"/>
    </row>
    <row r="67" spans="2:12" s="7" customFormat="1" ht="24.95" customHeight="1" x14ac:dyDescent="0.3">
      <c r="B67" s="137"/>
      <c r="C67" s="138"/>
      <c r="D67" s="139" t="s">
        <v>118</v>
      </c>
      <c r="E67" s="140"/>
      <c r="F67" s="140"/>
      <c r="G67" s="140"/>
      <c r="H67" s="140"/>
      <c r="I67" s="141">
        <f>Q223</f>
        <v>0</v>
      </c>
      <c r="J67" s="141">
        <f>R223</f>
        <v>0</v>
      </c>
      <c r="K67" s="142">
        <f>K223</f>
        <v>0</v>
      </c>
      <c r="L67" s="143"/>
    </row>
    <row r="68" spans="2:12" s="8" customFormat="1" ht="19.899999999999999" customHeight="1" x14ac:dyDescent="0.3">
      <c r="B68" s="144"/>
      <c r="C68" s="145"/>
      <c r="D68" s="146" t="s">
        <v>274</v>
      </c>
      <c r="E68" s="147"/>
      <c r="F68" s="147"/>
      <c r="G68" s="147"/>
      <c r="H68" s="147"/>
      <c r="I68" s="148">
        <f>Q224</f>
        <v>0</v>
      </c>
      <c r="J68" s="148">
        <f>R224</f>
        <v>0</v>
      </c>
      <c r="K68" s="149">
        <f>K224</f>
        <v>0</v>
      </c>
      <c r="L68" s="150"/>
    </row>
    <row r="69" spans="2:12" s="7" customFormat="1" ht="24.95" customHeight="1" x14ac:dyDescent="0.3">
      <c r="B69" s="137"/>
      <c r="C69" s="138"/>
      <c r="D69" s="139" t="s">
        <v>275</v>
      </c>
      <c r="E69" s="140"/>
      <c r="F69" s="140"/>
      <c r="G69" s="140"/>
      <c r="H69" s="140"/>
      <c r="I69" s="141">
        <f>Q226</f>
        <v>0</v>
      </c>
      <c r="J69" s="141">
        <f>R226</f>
        <v>0</v>
      </c>
      <c r="K69" s="142">
        <f>K226</f>
        <v>0</v>
      </c>
      <c r="L69" s="143"/>
    </row>
    <row r="70" spans="2:12" s="7" customFormat="1" ht="24.95" customHeight="1" x14ac:dyDescent="0.3">
      <c r="B70" s="137"/>
      <c r="C70" s="138"/>
      <c r="D70" s="139" t="s">
        <v>276</v>
      </c>
      <c r="E70" s="140"/>
      <c r="F70" s="140"/>
      <c r="G70" s="140"/>
      <c r="H70" s="140"/>
      <c r="I70" s="141">
        <f>Q228</f>
        <v>0</v>
      </c>
      <c r="J70" s="141">
        <f>R228</f>
        <v>0</v>
      </c>
      <c r="K70" s="142">
        <f>K228</f>
        <v>0</v>
      </c>
      <c r="L70" s="143"/>
    </row>
    <row r="71" spans="2:12" s="8" customFormat="1" ht="19.899999999999999" customHeight="1" x14ac:dyDescent="0.3">
      <c r="B71" s="144"/>
      <c r="C71" s="145"/>
      <c r="D71" s="146" t="s">
        <v>277</v>
      </c>
      <c r="E71" s="147"/>
      <c r="F71" s="147"/>
      <c r="G71" s="147"/>
      <c r="H71" s="147"/>
      <c r="I71" s="148">
        <f>Q229</f>
        <v>0</v>
      </c>
      <c r="J71" s="148">
        <f>R229</f>
        <v>0</v>
      </c>
      <c r="K71" s="149">
        <f>K229</f>
        <v>0</v>
      </c>
      <c r="L71" s="150"/>
    </row>
    <row r="72" spans="2:12" s="8" customFormat="1" ht="19.899999999999999" customHeight="1" x14ac:dyDescent="0.3">
      <c r="B72" s="144"/>
      <c r="C72" s="145"/>
      <c r="D72" s="146" t="s">
        <v>278</v>
      </c>
      <c r="E72" s="147"/>
      <c r="F72" s="147"/>
      <c r="G72" s="147"/>
      <c r="H72" s="147"/>
      <c r="I72" s="148">
        <f>Q239</f>
        <v>0</v>
      </c>
      <c r="J72" s="148">
        <f>R239</f>
        <v>0</v>
      </c>
      <c r="K72" s="149">
        <f>K239</f>
        <v>0</v>
      </c>
      <c r="L72" s="150"/>
    </row>
    <row r="73" spans="2:12" s="8" customFormat="1" ht="19.899999999999999" customHeight="1" x14ac:dyDescent="0.3">
      <c r="B73" s="144"/>
      <c r="C73" s="145"/>
      <c r="D73" s="146" t="s">
        <v>279</v>
      </c>
      <c r="E73" s="147"/>
      <c r="F73" s="147"/>
      <c r="G73" s="147"/>
      <c r="H73" s="147"/>
      <c r="I73" s="148">
        <f>Q242</f>
        <v>0</v>
      </c>
      <c r="J73" s="148">
        <f>R242</f>
        <v>0</v>
      </c>
      <c r="K73" s="149">
        <f>K242</f>
        <v>0</v>
      </c>
      <c r="L73" s="150"/>
    </row>
    <row r="74" spans="2:12" s="8" customFormat="1" ht="19.899999999999999" customHeight="1" x14ac:dyDescent="0.3">
      <c r="B74" s="144"/>
      <c r="C74" s="145"/>
      <c r="D74" s="146" t="s">
        <v>280</v>
      </c>
      <c r="E74" s="147"/>
      <c r="F74" s="147"/>
      <c r="G74" s="147"/>
      <c r="H74" s="147"/>
      <c r="I74" s="148">
        <f>Q245</f>
        <v>0</v>
      </c>
      <c r="J74" s="148">
        <f>R245</f>
        <v>0</v>
      </c>
      <c r="K74" s="149">
        <f>K245</f>
        <v>0</v>
      </c>
      <c r="L74" s="150"/>
    </row>
    <row r="75" spans="2:12" s="8" customFormat="1" ht="19.899999999999999" customHeight="1" x14ac:dyDescent="0.3">
      <c r="B75" s="144"/>
      <c r="C75" s="145"/>
      <c r="D75" s="146" t="s">
        <v>281</v>
      </c>
      <c r="E75" s="147"/>
      <c r="F75" s="147"/>
      <c r="G75" s="147"/>
      <c r="H75" s="147"/>
      <c r="I75" s="148">
        <f>Q248</f>
        <v>0</v>
      </c>
      <c r="J75" s="148">
        <f>R248</f>
        <v>0</v>
      </c>
      <c r="K75" s="149">
        <f>K248</f>
        <v>0</v>
      </c>
      <c r="L75" s="150"/>
    </row>
    <row r="76" spans="2:12" s="1" customFormat="1" ht="21.75" customHeight="1" x14ac:dyDescent="0.3">
      <c r="B76" s="39"/>
      <c r="C76" s="40"/>
      <c r="D76" s="40"/>
      <c r="E76" s="40"/>
      <c r="F76" s="40"/>
      <c r="G76" s="40"/>
      <c r="H76" s="40"/>
      <c r="I76" s="105"/>
      <c r="J76" s="105"/>
      <c r="K76" s="40"/>
      <c r="L76" s="43"/>
    </row>
    <row r="77" spans="2:12" s="1" customFormat="1" ht="6.95" customHeight="1" x14ac:dyDescent="0.3">
      <c r="B77" s="54"/>
      <c r="C77" s="55"/>
      <c r="D77" s="55"/>
      <c r="E77" s="55"/>
      <c r="F77" s="55"/>
      <c r="G77" s="55"/>
      <c r="H77" s="55"/>
      <c r="I77" s="128"/>
      <c r="J77" s="128"/>
      <c r="K77" s="55"/>
      <c r="L77" s="56"/>
    </row>
    <row r="81" spans="2:63" s="1" customFormat="1" ht="6.95" customHeight="1" x14ac:dyDescent="0.3">
      <c r="B81" s="57"/>
      <c r="C81" s="58"/>
      <c r="D81" s="58"/>
      <c r="E81" s="58"/>
      <c r="F81" s="58"/>
      <c r="G81" s="58"/>
      <c r="H81" s="58"/>
      <c r="I81" s="129"/>
      <c r="J81" s="129"/>
      <c r="K81" s="58"/>
      <c r="L81" s="58"/>
      <c r="M81" s="39"/>
    </row>
    <row r="82" spans="2:63" s="1" customFormat="1" ht="36.950000000000003" customHeight="1" x14ac:dyDescent="0.3">
      <c r="B82" s="39"/>
      <c r="C82" s="59" t="s">
        <v>119</v>
      </c>
      <c r="M82" s="39"/>
    </row>
    <row r="83" spans="2:63" s="1" customFormat="1" ht="6.95" customHeight="1" x14ac:dyDescent="0.3">
      <c r="B83" s="39"/>
      <c r="M83" s="39"/>
    </row>
    <row r="84" spans="2:63" s="1" customFormat="1" ht="14.45" customHeight="1" x14ac:dyDescent="0.3">
      <c r="B84" s="39"/>
      <c r="C84" s="61" t="s">
        <v>20</v>
      </c>
      <c r="M84" s="39"/>
    </row>
    <row r="85" spans="2:63" s="1" customFormat="1" ht="16.5" customHeight="1" x14ac:dyDescent="0.3">
      <c r="B85" s="39"/>
      <c r="E85" s="348" t="str">
        <f>E7</f>
        <v>Kolín, ul. Zlatá - rekonstrukce kanalizace, komunikace a veřejného osvětlení</v>
      </c>
      <c r="F85" s="349"/>
      <c r="G85" s="349"/>
      <c r="H85" s="349"/>
      <c r="M85" s="39"/>
    </row>
    <row r="86" spans="2:63" s="1" customFormat="1" ht="14.45" customHeight="1" x14ac:dyDescent="0.3">
      <c r="B86" s="39"/>
      <c r="C86" s="61" t="s">
        <v>100</v>
      </c>
      <c r="M86" s="39"/>
    </row>
    <row r="87" spans="2:63" s="1" customFormat="1" ht="17.25" customHeight="1" x14ac:dyDescent="0.3">
      <c r="B87" s="39"/>
      <c r="E87" s="344" t="str">
        <f>E9</f>
        <v>SL40017017_1 - SO1 kanalizace</v>
      </c>
      <c r="F87" s="350"/>
      <c r="G87" s="350"/>
      <c r="H87" s="350"/>
      <c r="M87" s="39"/>
    </row>
    <row r="88" spans="2:63" s="1" customFormat="1" ht="6.95" customHeight="1" x14ac:dyDescent="0.3">
      <c r="B88" s="39"/>
      <c r="M88" s="39"/>
    </row>
    <row r="89" spans="2:63" s="1" customFormat="1" ht="18" customHeight="1" x14ac:dyDescent="0.3">
      <c r="B89" s="39"/>
      <c r="C89" s="61" t="s">
        <v>24</v>
      </c>
      <c r="F89" s="151" t="str">
        <f>F12</f>
        <v xml:space="preserve"> </v>
      </c>
      <c r="I89" s="152" t="s">
        <v>26</v>
      </c>
      <c r="J89" s="153" t="str">
        <f>IF(J12="","",J12)</f>
        <v>30. 8. 2017</v>
      </c>
      <c r="M89" s="39"/>
    </row>
    <row r="90" spans="2:63" s="1" customFormat="1" ht="6.95" customHeight="1" x14ac:dyDescent="0.3">
      <c r="B90" s="39"/>
      <c r="M90" s="39"/>
    </row>
    <row r="91" spans="2:63" s="1" customFormat="1" ht="15" x14ac:dyDescent="0.3">
      <c r="B91" s="39"/>
      <c r="C91" s="61" t="s">
        <v>28</v>
      </c>
      <c r="F91" s="151" t="str">
        <f>E15</f>
        <v>Město Kolín</v>
      </c>
      <c r="I91" s="152" t="s">
        <v>36</v>
      </c>
      <c r="J91" s="154" t="str">
        <f>E21</f>
        <v>Ing. Lubomír Macek, CSc., MBA.</v>
      </c>
      <c r="M91" s="39"/>
    </row>
    <row r="92" spans="2:63" s="1" customFormat="1" ht="14.45" customHeight="1" x14ac:dyDescent="0.3">
      <c r="B92" s="39"/>
      <c r="C92" s="61" t="s">
        <v>34</v>
      </c>
      <c r="F92" s="151" t="str">
        <f>IF(E18="","",E18)</f>
        <v/>
      </c>
      <c r="M92" s="39"/>
    </row>
    <row r="93" spans="2:63" s="1" customFormat="1" ht="10.35" customHeight="1" x14ac:dyDescent="0.3">
      <c r="B93" s="39"/>
      <c r="M93" s="39"/>
    </row>
    <row r="94" spans="2:63" s="9" customFormat="1" ht="29.25" customHeight="1" x14ac:dyDescent="0.3">
      <c r="B94" s="155"/>
      <c r="C94" s="156" t="s">
        <v>120</v>
      </c>
      <c r="D94" s="157" t="s">
        <v>60</v>
      </c>
      <c r="E94" s="157" t="s">
        <v>56</v>
      </c>
      <c r="F94" s="157" t="s">
        <v>121</v>
      </c>
      <c r="G94" s="157" t="s">
        <v>122</v>
      </c>
      <c r="H94" s="157" t="s">
        <v>123</v>
      </c>
      <c r="I94" s="158" t="s">
        <v>124</v>
      </c>
      <c r="J94" s="158" t="s">
        <v>125</v>
      </c>
      <c r="K94" s="157" t="s">
        <v>108</v>
      </c>
      <c r="L94" s="159" t="s">
        <v>126</v>
      </c>
      <c r="M94" s="155"/>
      <c r="N94" s="70" t="s">
        <v>127</v>
      </c>
      <c r="O94" s="71" t="s">
        <v>45</v>
      </c>
      <c r="P94" s="71" t="s">
        <v>128</v>
      </c>
      <c r="Q94" s="71" t="s">
        <v>129</v>
      </c>
      <c r="R94" s="71" t="s">
        <v>130</v>
      </c>
      <c r="S94" s="71" t="s">
        <v>131</v>
      </c>
      <c r="T94" s="71" t="s">
        <v>132</v>
      </c>
      <c r="U94" s="71" t="s">
        <v>133</v>
      </c>
      <c r="V94" s="71" t="s">
        <v>134</v>
      </c>
      <c r="W94" s="71" t="s">
        <v>135</v>
      </c>
      <c r="X94" s="72" t="s">
        <v>136</v>
      </c>
    </row>
    <row r="95" spans="2:63" s="1" customFormat="1" ht="29.25" customHeight="1" x14ac:dyDescent="0.35">
      <c r="B95" s="39"/>
      <c r="C95" s="74" t="s">
        <v>109</v>
      </c>
      <c r="K95" s="160">
        <f>BK95</f>
        <v>0</v>
      </c>
      <c r="M95" s="39"/>
      <c r="N95" s="73"/>
      <c r="O95" s="65"/>
      <c r="P95" s="65"/>
      <c r="Q95" s="161">
        <f>Q96+Q223+Q226+Q228</f>
        <v>0</v>
      </c>
      <c r="R95" s="161">
        <f>R96+R223+R226+R228</f>
        <v>0</v>
      </c>
      <c r="S95" s="65"/>
      <c r="T95" s="162">
        <f>T96+T223+T226+T228</f>
        <v>0</v>
      </c>
      <c r="U95" s="65"/>
      <c r="V95" s="162">
        <f>V96+V223+V226+V228</f>
        <v>51.93298712</v>
      </c>
      <c r="W95" s="65"/>
      <c r="X95" s="163">
        <f>X96+X223+X226+X228</f>
        <v>2.5208800000000005</v>
      </c>
      <c r="AT95" s="22" t="s">
        <v>76</v>
      </c>
      <c r="AU95" s="22" t="s">
        <v>110</v>
      </c>
      <c r="BK95" s="164">
        <f>BK96+BK223+BK226+BK228</f>
        <v>0</v>
      </c>
    </row>
    <row r="96" spans="2:63" s="10" customFormat="1" ht="37.35" customHeight="1" x14ac:dyDescent="0.35">
      <c r="B96" s="165"/>
      <c r="D96" s="166" t="s">
        <v>76</v>
      </c>
      <c r="E96" s="167" t="s">
        <v>137</v>
      </c>
      <c r="F96" s="167" t="s">
        <v>138</v>
      </c>
      <c r="I96" s="168"/>
      <c r="J96" s="168"/>
      <c r="K96" s="169">
        <f>BK96</f>
        <v>0</v>
      </c>
      <c r="M96" s="165"/>
      <c r="N96" s="170"/>
      <c r="O96" s="171"/>
      <c r="P96" s="171"/>
      <c r="Q96" s="172">
        <f>Q97+Q128+Q130+Q134+Q139+Q216+Q221</f>
        <v>0</v>
      </c>
      <c r="R96" s="172">
        <f>R97+R128+R130+R134+R139+R216+R221</f>
        <v>0</v>
      </c>
      <c r="S96" s="171"/>
      <c r="T96" s="173">
        <f>T97+T128+T130+T134+T139+T216+T221</f>
        <v>0</v>
      </c>
      <c r="U96" s="171"/>
      <c r="V96" s="173">
        <f>V97+V128+V130+V134+V139+V216+V221</f>
        <v>51.93298712</v>
      </c>
      <c r="W96" s="171"/>
      <c r="X96" s="174">
        <f>X97+X128+X130+X134+X139+X216+X221</f>
        <v>2.3800000000000003</v>
      </c>
      <c r="AR96" s="166" t="s">
        <v>85</v>
      </c>
      <c r="AT96" s="175" t="s">
        <v>76</v>
      </c>
      <c r="AU96" s="175" t="s">
        <v>77</v>
      </c>
      <c r="AY96" s="166" t="s">
        <v>139</v>
      </c>
      <c r="BK96" s="176">
        <f>BK97+BK128+BK130+BK134+BK139+BK216+BK221</f>
        <v>0</v>
      </c>
    </row>
    <row r="97" spans="2:65" s="10" customFormat="1" ht="19.899999999999999" customHeight="1" x14ac:dyDescent="0.3">
      <c r="B97" s="165"/>
      <c r="D97" s="166" t="s">
        <v>76</v>
      </c>
      <c r="E97" s="177" t="s">
        <v>85</v>
      </c>
      <c r="F97" s="177" t="s">
        <v>140</v>
      </c>
      <c r="I97" s="168"/>
      <c r="J97" s="168"/>
      <c r="K97" s="178">
        <f>BK97</f>
        <v>0</v>
      </c>
      <c r="M97" s="165"/>
      <c r="N97" s="170"/>
      <c r="O97" s="171"/>
      <c r="P97" s="171"/>
      <c r="Q97" s="172">
        <f>SUM(Q98:Q127)</f>
        <v>0</v>
      </c>
      <c r="R97" s="172">
        <f>SUM(R98:R127)</f>
        <v>0</v>
      </c>
      <c r="S97" s="171"/>
      <c r="T97" s="173">
        <f>SUM(T98:T127)</f>
        <v>0</v>
      </c>
      <c r="U97" s="171"/>
      <c r="V97" s="173">
        <f>SUM(V98:V127)</f>
        <v>21.718981720000002</v>
      </c>
      <c r="W97" s="171"/>
      <c r="X97" s="174">
        <f>SUM(X98:X127)</f>
        <v>0</v>
      </c>
      <c r="AR97" s="166" t="s">
        <v>85</v>
      </c>
      <c r="AT97" s="175" t="s">
        <v>76</v>
      </c>
      <c r="AU97" s="175" t="s">
        <v>85</v>
      </c>
      <c r="AY97" s="166" t="s">
        <v>139</v>
      </c>
      <c r="BK97" s="176">
        <f>SUM(BK98:BK127)</f>
        <v>0</v>
      </c>
    </row>
    <row r="98" spans="2:65" s="1" customFormat="1" ht="63.75" customHeight="1" x14ac:dyDescent="0.3">
      <c r="B98" s="179"/>
      <c r="C98" s="180" t="s">
        <v>85</v>
      </c>
      <c r="D98" s="180" t="s">
        <v>141</v>
      </c>
      <c r="E98" s="181" t="s">
        <v>282</v>
      </c>
      <c r="F98" s="182" t="s">
        <v>283</v>
      </c>
      <c r="G98" s="183" t="s">
        <v>157</v>
      </c>
      <c r="H98" s="184">
        <v>3</v>
      </c>
      <c r="I98" s="185"/>
      <c r="J98" s="185"/>
      <c r="K98" s="186">
        <f>ROUND(P98*H98,2)</f>
        <v>0</v>
      </c>
      <c r="L98" s="182" t="s">
        <v>145</v>
      </c>
      <c r="M98" s="39"/>
      <c r="N98" s="187" t="s">
        <v>5</v>
      </c>
      <c r="O98" s="188" t="s">
        <v>46</v>
      </c>
      <c r="P98" s="119">
        <f>I98+J98</f>
        <v>0</v>
      </c>
      <c r="Q98" s="119">
        <f>ROUND(I98*H98,2)</f>
        <v>0</v>
      </c>
      <c r="R98" s="119">
        <f>ROUND(J98*H98,2)</f>
        <v>0</v>
      </c>
      <c r="S98" s="40"/>
      <c r="T98" s="189">
        <f>S98*H98</f>
        <v>0</v>
      </c>
      <c r="U98" s="189">
        <v>8.6800000000000002E-3</v>
      </c>
      <c r="V98" s="189">
        <f>U98*H98</f>
        <v>2.6040000000000001E-2</v>
      </c>
      <c r="W98" s="189">
        <v>0</v>
      </c>
      <c r="X98" s="190">
        <f>W98*H98</f>
        <v>0</v>
      </c>
      <c r="AR98" s="22" t="s">
        <v>146</v>
      </c>
      <c r="AT98" s="22" t="s">
        <v>141</v>
      </c>
      <c r="AU98" s="22" t="s">
        <v>87</v>
      </c>
      <c r="AY98" s="22" t="s">
        <v>139</v>
      </c>
      <c r="BE98" s="191">
        <f>IF(O98="základní",K98,0)</f>
        <v>0</v>
      </c>
      <c r="BF98" s="191">
        <f>IF(O98="snížená",K98,0)</f>
        <v>0</v>
      </c>
      <c r="BG98" s="191">
        <f>IF(O98="zákl. přenesená",K98,0)</f>
        <v>0</v>
      </c>
      <c r="BH98" s="191">
        <f>IF(O98="sníž. přenesená",K98,0)</f>
        <v>0</v>
      </c>
      <c r="BI98" s="191">
        <f>IF(O98="nulová",K98,0)</f>
        <v>0</v>
      </c>
      <c r="BJ98" s="22" t="s">
        <v>85</v>
      </c>
      <c r="BK98" s="191">
        <f>ROUND(P98*H98,2)</f>
        <v>0</v>
      </c>
      <c r="BL98" s="22" t="s">
        <v>146</v>
      </c>
      <c r="BM98" s="22" t="s">
        <v>284</v>
      </c>
    </row>
    <row r="99" spans="2:65" s="1" customFormat="1" ht="27" x14ac:dyDescent="0.3">
      <c r="B99" s="39"/>
      <c r="D99" s="192" t="s">
        <v>148</v>
      </c>
      <c r="F99" s="193" t="s">
        <v>285</v>
      </c>
      <c r="I99" s="194"/>
      <c r="J99" s="194"/>
      <c r="M99" s="39"/>
      <c r="N99" s="195"/>
      <c r="O99" s="40"/>
      <c r="P99" s="40"/>
      <c r="Q99" s="40"/>
      <c r="R99" s="40"/>
      <c r="S99" s="40"/>
      <c r="T99" s="40"/>
      <c r="U99" s="40"/>
      <c r="V99" s="40"/>
      <c r="W99" s="40"/>
      <c r="X99" s="67"/>
      <c r="AT99" s="22" t="s">
        <v>148</v>
      </c>
      <c r="AU99" s="22" t="s">
        <v>87</v>
      </c>
    </row>
    <row r="100" spans="2:65" s="1" customFormat="1" ht="63.75" customHeight="1" x14ac:dyDescent="0.3">
      <c r="B100" s="179"/>
      <c r="C100" s="180" t="s">
        <v>87</v>
      </c>
      <c r="D100" s="180" t="s">
        <v>141</v>
      </c>
      <c r="E100" s="181" t="s">
        <v>286</v>
      </c>
      <c r="F100" s="182" t="s">
        <v>287</v>
      </c>
      <c r="G100" s="183" t="s">
        <v>157</v>
      </c>
      <c r="H100" s="184">
        <v>6.4</v>
      </c>
      <c r="I100" s="185"/>
      <c r="J100" s="185"/>
      <c r="K100" s="186">
        <f>ROUND(P100*H100,2)</f>
        <v>0</v>
      </c>
      <c r="L100" s="182" t="s">
        <v>145</v>
      </c>
      <c r="M100" s="39"/>
      <c r="N100" s="187" t="s">
        <v>5</v>
      </c>
      <c r="O100" s="188" t="s">
        <v>46</v>
      </c>
      <c r="P100" s="119">
        <f>I100+J100</f>
        <v>0</v>
      </c>
      <c r="Q100" s="119">
        <f>ROUND(I100*H100,2)</f>
        <v>0</v>
      </c>
      <c r="R100" s="119">
        <f>ROUND(J100*H100,2)</f>
        <v>0</v>
      </c>
      <c r="S100" s="40"/>
      <c r="T100" s="189">
        <f>S100*H100</f>
        <v>0</v>
      </c>
      <c r="U100" s="189">
        <v>6.053E-2</v>
      </c>
      <c r="V100" s="189">
        <f>U100*H100</f>
        <v>0.38739200000000001</v>
      </c>
      <c r="W100" s="189">
        <v>0</v>
      </c>
      <c r="X100" s="190">
        <f>W100*H100</f>
        <v>0</v>
      </c>
      <c r="AR100" s="22" t="s">
        <v>146</v>
      </c>
      <c r="AT100" s="22" t="s">
        <v>141</v>
      </c>
      <c r="AU100" s="22" t="s">
        <v>87</v>
      </c>
      <c r="AY100" s="22" t="s">
        <v>139</v>
      </c>
      <c r="BE100" s="191">
        <f>IF(O100="základní",K100,0)</f>
        <v>0</v>
      </c>
      <c r="BF100" s="191">
        <f>IF(O100="snížená",K100,0)</f>
        <v>0</v>
      </c>
      <c r="BG100" s="191">
        <f>IF(O100="zákl. přenesená",K100,0)</f>
        <v>0</v>
      </c>
      <c r="BH100" s="191">
        <f>IF(O100="sníž. přenesená",K100,0)</f>
        <v>0</v>
      </c>
      <c r="BI100" s="191">
        <f>IF(O100="nulová",K100,0)</f>
        <v>0</v>
      </c>
      <c r="BJ100" s="22" t="s">
        <v>85</v>
      </c>
      <c r="BK100" s="191">
        <f>ROUND(P100*H100,2)</f>
        <v>0</v>
      </c>
      <c r="BL100" s="22" t="s">
        <v>146</v>
      </c>
      <c r="BM100" s="22" t="s">
        <v>288</v>
      </c>
    </row>
    <row r="101" spans="2:65" s="1" customFormat="1" ht="27" x14ac:dyDescent="0.3">
      <c r="B101" s="39"/>
      <c r="D101" s="192" t="s">
        <v>148</v>
      </c>
      <c r="F101" s="193" t="s">
        <v>289</v>
      </c>
      <c r="I101" s="194"/>
      <c r="J101" s="194"/>
      <c r="M101" s="39"/>
      <c r="N101" s="195"/>
      <c r="O101" s="40"/>
      <c r="P101" s="40"/>
      <c r="Q101" s="40"/>
      <c r="R101" s="40"/>
      <c r="S101" s="40"/>
      <c r="T101" s="40"/>
      <c r="U101" s="40"/>
      <c r="V101" s="40"/>
      <c r="W101" s="40"/>
      <c r="X101" s="67"/>
      <c r="AT101" s="22" t="s">
        <v>148</v>
      </c>
      <c r="AU101" s="22" t="s">
        <v>87</v>
      </c>
    </row>
    <row r="102" spans="2:65" s="1" customFormat="1" ht="38.25" customHeight="1" x14ac:dyDescent="0.3">
      <c r="B102" s="179"/>
      <c r="C102" s="180" t="s">
        <v>154</v>
      </c>
      <c r="D102" s="180" t="s">
        <v>141</v>
      </c>
      <c r="E102" s="181" t="s">
        <v>290</v>
      </c>
      <c r="F102" s="182" t="s">
        <v>291</v>
      </c>
      <c r="G102" s="183" t="s">
        <v>190</v>
      </c>
      <c r="H102" s="184">
        <v>7.6</v>
      </c>
      <c r="I102" s="185"/>
      <c r="J102" s="185"/>
      <c r="K102" s="186">
        <f>ROUND(P102*H102,2)</f>
        <v>0</v>
      </c>
      <c r="L102" s="182" t="s">
        <v>145</v>
      </c>
      <c r="M102" s="39"/>
      <c r="N102" s="187" t="s">
        <v>5</v>
      </c>
      <c r="O102" s="188" t="s">
        <v>46</v>
      </c>
      <c r="P102" s="119">
        <f>I102+J102</f>
        <v>0</v>
      </c>
      <c r="Q102" s="119">
        <f>ROUND(I102*H102,2)</f>
        <v>0</v>
      </c>
      <c r="R102" s="119">
        <f>ROUND(J102*H102,2)</f>
        <v>0</v>
      </c>
      <c r="S102" s="40"/>
      <c r="T102" s="189">
        <f>S102*H102</f>
        <v>0</v>
      </c>
      <c r="U102" s="189">
        <v>0</v>
      </c>
      <c r="V102" s="189">
        <f>U102*H102</f>
        <v>0</v>
      </c>
      <c r="W102" s="189">
        <v>0</v>
      </c>
      <c r="X102" s="190">
        <f>W102*H102</f>
        <v>0</v>
      </c>
      <c r="AR102" s="22" t="s">
        <v>146</v>
      </c>
      <c r="AT102" s="22" t="s">
        <v>141</v>
      </c>
      <c r="AU102" s="22" t="s">
        <v>87</v>
      </c>
      <c r="AY102" s="22" t="s">
        <v>139</v>
      </c>
      <c r="BE102" s="191">
        <f>IF(O102="základní",K102,0)</f>
        <v>0</v>
      </c>
      <c r="BF102" s="191">
        <f>IF(O102="snížená",K102,0)</f>
        <v>0</v>
      </c>
      <c r="BG102" s="191">
        <f>IF(O102="zákl. přenesená",K102,0)</f>
        <v>0</v>
      </c>
      <c r="BH102" s="191">
        <f>IF(O102="sníž. přenesená",K102,0)</f>
        <v>0</v>
      </c>
      <c r="BI102" s="191">
        <f>IF(O102="nulová",K102,0)</f>
        <v>0</v>
      </c>
      <c r="BJ102" s="22" t="s">
        <v>85</v>
      </c>
      <c r="BK102" s="191">
        <f>ROUND(P102*H102,2)</f>
        <v>0</v>
      </c>
      <c r="BL102" s="22" t="s">
        <v>146</v>
      </c>
      <c r="BM102" s="22" t="s">
        <v>292</v>
      </c>
    </row>
    <row r="103" spans="2:65" s="1" customFormat="1" ht="27" x14ac:dyDescent="0.3">
      <c r="B103" s="39"/>
      <c r="D103" s="192" t="s">
        <v>148</v>
      </c>
      <c r="F103" s="193" t="s">
        <v>293</v>
      </c>
      <c r="I103" s="194"/>
      <c r="J103" s="194"/>
      <c r="M103" s="39"/>
      <c r="N103" s="195"/>
      <c r="O103" s="40"/>
      <c r="P103" s="40"/>
      <c r="Q103" s="40"/>
      <c r="R103" s="40"/>
      <c r="S103" s="40"/>
      <c r="T103" s="40"/>
      <c r="U103" s="40"/>
      <c r="V103" s="40"/>
      <c r="W103" s="40"/>
      <c r="X103" s="67"/>
      <c r="AT103" s="22" t="s">
        <v>148</v>
      </c>
      <c r="AU103" s="22" t="s">
        <v>87</v>
      </c>
    </row>
    <row r="104" spans="2:65" s="1" customFormat="1" ht="25.5" customHeight="1" x14ac:dyDescent="0.3">
      <c r="B104" s="179"/>
      <c r="C104" s="180" t="s">
        <v>146</v>
      </c>
      <c r="D104" s="180" t="s">
        <v>141</v>
      </c>
      <c r="E104" s="181" t="s">
        <v>294</v>
      </c>
      <c r="F104" s="182" t="s">
        <v>295</v>
      </c>
      <c r="G104" s="183" t="s">
        <v>190</v>
      </c>
      <c r="H104" s="184">
        <v>19.129000000000001</v>
      </c>
      <c r="I104" s="185"/>
      <c r="J104" s="185"/>
      <c r="K104" s="186">
        <f>ROUND(P104*H104,2)</f>
        <v>0</v>
      </c>
      <c r="L104" s="182" t="s">
        <v>145</v>
      </c>
      <c r="M104" s="39"/>
      <c r="N104" s="187" t="s">
        <v>5</v>
      </c>
      <c r="O104" s="188" t="s">
        <v>46</v>
      </c>
      <c r="P104" s="119">
        <f>I104+J104</f>
        <v>0</v>
      </c>
      <c r="Q104" s="119">
        <f>ROUND(I104*H104,2)</f>
        <v>0</v>
      </c>
      <c r="R104" s="119">
        <f>ROUND(J104*H104,2)</f>
        <v>0</v>
      </c>
      <c r="S104" s="40"/>
      <c r="T104" s="189">
        <f>S104*H104</f>
        <v>0</v>
      </c>
      <c r="U104" s="189">
        <v>0</v>
      </c>
      <c r="V104" s="189">
        <f>U104*H104</f>
        <v>0</v>
      </c>
      <c r="W104" s="189">
        <v>0</v>
      </c>
      <c r="X104" s="190">
        <f>W104*H104</f>
        <v>0</v>
      </c>
      <c r="AR104" s="22" t="s">
        <v>146</v>
      </c>
      <c r="AT104" s="22" t="s">
        <v>141</v>
      </c>
      <c r="AU104" s="22" t="s">
        <v>87</v>
      </c>
      <c r="AY104" s="22" t="s">
        <v>139</v>
      </c>
      <c r="BE104" s="191">
        <f>IF(O104="základní",K104,0)</f>
        <v>0</v>
      </c>
      <c r="BF104" s="191">
        <f>IF(O104="snížená",K104,0)</f>
        <v>0</v>
      </c>
      <c r="BG104" s="191">
        <f>IF(O104="zákl. přenesená",K104,0)</f>
        <v>0</v>
      </c>
      <c r="BH104" s="191">
        <f>IF(O104="sníž. přenesená",K104,0)</f>
        <v>0</v>
      </c>
      <c r="BI104" s="191">
        <f>IF(O104="nulová",K104,0)</f>
        <v>0</v>
      </c>
      <c r="BJ104" s="22" t="s">
        <v>85</v>
      </c>
      <c r="BK104" s="191">
        <f>ROUND(P104*H104,2)</f>
        <v>0</v>
      </c>
      <c r="BL104" s="22" t="s">
        <v>146</v>
      </c>
      <c r="BM104" s="22" t="s">
        <v>296</v>
      </c>
    </row>
    <row r="105" spans="2:65" s="1" customFormat="1" ht="27" x14ac:dyDescent="0.3">
      <c r="B105" s="39"/>
      <c r="D105" s="192" t="s">
        <v>148</v>
      </c>
      <c r="F105" s="193" t="s">
        <v>297</v>
      </c>
      <c r="I105" s="194"/>
      <c r="J105" s="194"/>
      <c r="M105" s="39"/>
      <c r="N105" s="195"/>
      <c r="O105" s="40"/>
      <c r="P105" s="40"/>
      <c r="Q105" s="40"/>
      <c r="R105" s="40"/>
      <c r="S105" s="40"/>
      <c r="T105" s="40"/>
      <c r="U105" s="40"/>
      <c r="V105" s="40"/>
      <c r="W105" s="40"/>
      <c r="X105" s="67"/>
      <c r="AT105" s="22" t="s">
        <v>148</v>
      </c>
      <c r="AU105" s="22" t="s">
        <v>87</v>
      </c>
    </row>
    <row r="106" spans="2:65" s="1" customFormat="1" ht="38.25" customHeight="1" x14ac:dyDescent="0.3">
      <c r="B106" s="179"/>
      <c r="C106" s="180" t="s">
        <v>165</v>
      </c>
      <c r="D106" s="180" t="s">
        <v>141</v>
      </c>
      <c r="E106" s="181" t="s">
        <v>298</v>
      </c>
      <c r="F106" s="182" t="s">
        <v>299</v>
      </c>
      <c r="G106" s="183" t="s">
        <v>190</v>
      </c>
      <c r="H106" s="184">
        <v>32.548999999999999</v>
      </c>
      <c r="I106" s="185"/>
      <c r="J106" s="185"/>
      <c r="K106" s="186">
        <f>ROUND(P106*H106,2)</f>
        <v>0</v>
      </c>
      <c r="L106" s="182" t="s">
        <v>145</v>
      </c>
      <c r="M106" s="39"/>
      <c r="N106" s="187" t="s">
        <v>5</v>
      </c>
      <c r="O106" s="188" t="s">
        <v>46</v>
      </c>
      <c r="P106" s="119">
        <f>I106+J106</f>
        <v>0</v>
      </c>
      <c r="Q106" s="119">
        <f>ROUND(I106*H106,2)</f>
        <v>0</v>
      </c>
      <c r="R106" s="119">
        <f>ROUND(J106*H106,2)</f>
        <v>0</v>
      </c>
      <c r="S106" s="40"/>
      <c r="T106" s="189">
        <f>S106*H106</f>
        <v>0</v>
      </c>
      <c r="U106" s="189">
        <v>0</v>
      </c>
      <c r="V106" s="189">
        <f>U106*H106</f>
        <v>0</v>
      </c>
      <c r="W106" s="189">
        <v>0</v>
      </c>
      <c r="X106" s="190">
        <f>W106*H106</f>
        <v>0</v>
      </c>
      <c r="AR106" s="22" t="s">
        <v>146</v>
      </c>
      <c r="AT106" s="22" t="s">
        <v>141</v>
      </c>
      <c r="AU106" s="22" t="s">
        <v>87</v>
      </c>
      <c r="AY106" s="22" t="s">
        <v>139</v>
      </c>
      <c r="BE106" s="191">
        <f>IF(O106="základní",K106,0)</f>
        <v>0</v>
      </c>
      <c r="BF106" s="191">
        <f>IF(O106="snížená",K106,0)</f>
        <v>0</v>
      </c>
      <c r="BG106" s="191">
        <f>IF(O106="zákl. přenesená",K106,0)</f>
        <v>0</v>
      </c>
      <c r="BH106" s="191">
        <f>IF(O106="sníž. přenesená",K106,0)</f>
        <v>0</v>
      </c>
      <c r="BI106" s="191">
        <f>IF(O106="nulová",K106,0)</f>
        <v>0</v>
      </c>
      <c r="BJ106" s="22" t="s">
        <v>85</v>
      </c>
      <c r="BK106" s="191">
        <f>ROUND(P106*H106,2)</f>
        <v>0</v>
      </c>
      <c r="BL106" s="22" t="s">
        <v>146</v>
      </c>
      <c r="BM106" s="22" t="s">
        <v>300</v>
      </c>
    </row>
    <row r="107" spans="2:65" s="1" customFormat="1" ht="27" x14ac:dyDescent="0.3">
      <c r="B107" s="39"/>
      <c r="D107" s="192" t="s">
        <v>148</v>
      </c>
      <c r="F107" s="193" t="s">
        <v>301</v>
      </c>
      <c r="I107" s="194"/>
      <c r="J107" s="194"/>
      <c r="M107" s="39"/>
      <c r="N107" s="195"/>
      <c r="O107" s="40"/>
      <c r="P107" s="40"/>
      <c r="Q107" s="40"/>
      <c r="R107" s="40"/>
      <c r="S107" s="40"/>
      <c r="T107" s="40"/>
      <c r="U107" s="40"/>
      <c r="V107" s="40"/>
      <c r="W107" s="40"/>
      <c r="X107" s="67"/>
      <c r="AT107" s="22" t="s">
        <v>148</v>
      </c>
      <c r="AU107" s="22" t="s">
        <v>87</v>
      </c>
    </row>
    <row r="108" spans="2:65" s="1" customFormat="1" ht="38.25" customHeight="1" x14ac:dyDescent="0.3">
      <c r="B108" s="179"/>
      <c r="C108" s="180" t="s">
        <v>177</v>
      </c>
      <c r="D108" s="180" t="s">
        <v>141</v>
      </c>
      <c r="E108" s="181" t="s">
        <v>302</v>
      </c>
      <c r="F108" s="182" t="s">
        <v>303</v>
      </c>
      <c r="G108" s="183" t="s">
        <v>190</v>
      </c>
      <c r="H108" s="184">
        <v>13.02</v>
      </c>
      <c r="I108" s="185"/>
      <c r="J108" s="185"/>
      <c r="K108" s="186">
        <f>ROUND(P108*H108,2)</f>
        <v>0</v>
      </c>
      <c r="L108" s="182" t="s">
        <v>145</v>
      </c>
      <c r="M108" s="39"/>
      <c r="N108" s="187" t="s">
        <v>5</v>
      </c>
      <c r="O108" s="188" t="s">
        <v>46</v>
      </c>
      <c r="P108" s="119">
        <f>I108+J108</f>
        <v>0</v>
      </c>
      <c r="Q108" s="119">
        <f>ROUND(I108*H108,2)</f>
        <v>0</v>
      </c>
      <c r="R108" s="119">
        <f>ROUND(J108*H108,2)</f>
        <v>0</v>
      </c>
      <c r="S108" s="40"/>
      <c r="T108" s="189">
        <f>S108*H108</f>
        <v>0</v>
      </c>
      <c r="U108" s="189">
        <v>0</v>
      </c>
      <c r="V108" s="189">
        <f>U108*H108</f>
        <v>0</v>
      </c>
      <c r="W108" s="189">
        <v>0</v>
      </c>
      <c r="X108" s="190">
        <f>W108*H108</f>
        <v>0</v>
      </c>
      <c r="AR108" s="22" t="s">
        <v>146</v>
      </c>
      <c r="AT108" s="22" t="s">
        <v>141</v>
      </c>
      <c r="AU108" s="22" t="s">
        <v>87</v>
      </c>
      <c r="AY108" s="22" t="s">
        <v>139</v>
      </c>
      <c r="BE108" s="191">
        <f>IF(O108="základní",K108,0)</f>
        <v>0</v>
      </c>
      <c r="BF108" s="191">
        <f>IF(O108="snížená",K108,0)</f>
        <v>0</v>
      </c>
      <c r="BG108" s="191">
        <f>IF(O108="zákl. přenesená",K108,0)</f>
        <v>0</v>
      </c>
      <c r="BH108" s="191">
        <f>IF(O108="sníž. přenesená",K108,0)</f>
        <v>0</v>
      </c>
      <c r="BI108" s="191">
        <f>IF(O108="nulová",K108,0)</f>
        <v>0</v>
      </c>
      <c r="BJ108" s="22" t="s">
        <v>85</v>
      </c>
      <c r="BK108" s="191">
        <f>ROUND(P108*H108,2)</f>
        <v>0</v>
      </c>
      <c r="BL108" s="22" t="s">
        <v>146</v>
      </c>
      <c r="BM108" s="22" t="s">
        <v>304</v>
      </c>
    </row>
    <row r="109" spans="2:65" s="1" customFormat="1" ht="27" x14ac:dyDescent="0.3">
      <c r="B109" s="39"/>
      <c r="D109" s="192" t="s">
        <v>148</v>
      </c>
      <c r="F109" s="193" t="s">
        <v>305</v>
      </c>
      <c r="I109" s="194"/>
      <c r="J109" s="194"/>
      <c r="M109" s="39"/>
      <c r="N109" s="195"/>
      <c r="O109" s="40"/>
      <c r="P109" s="40"/>
      <c r="Q109" s="40"/>
      <c r="R109" s="40"/>
      <c r="S109" s="40"/>
      <c r="T109" s="40"/>
      <c r="U109" s="40"/>
      <c r="V109" s="40"/>
      <c r="W109" s="40"/>
      <c r="X109" s="67"/>
      <c r="AT109" s="22" t="s">
        <v>148</v>
      </c>
      <c r="AU109" s="22" t="s">
        <v>87</v>
      </c>
    </row>
    <row r="110" spans="2:65" s="1" customFormat="1" ht="25.5" customHeight="1" x14ac:dyDescent="0.3">
      <c r="B110" s="179"/>
      <c r="C110" s="180" t="s">
        <v>182</v>
      </c>
      <c r="D110" s="180" t="s">
        <v>141</v>
      </c>
      <c r="E110" s="181" t="s">
        <v>306</v>
      </c>
      <c r="F110" s="182" t="s">
        <v>307</v>
      </c>
      <c r="G110" s="183" t="s">
        <v>144</v>
      </c>
      <c r="H110" s="184">
        <v>72.082999999999998</v>
      </c>
      <c r="I110" s="185"/>
      <c r="J110" s="185"/>
      <c r="K110" s="186">
        <f>ROUND(P110*H110,2)</f>
        <v>0</v>
      </c>
      <c r="L110" s="182" t="s">
        <v>145</v>
      </c>
      <c r="M110" s="39"/>
      <c r="N110" s="187" t="s">
        <v>5</v>
      </c>
      <c r="O110" s="188" t="s">
        <v>46</v>
      </c>
      <c r="P110" s="119">
        <f>I110+J110</f>
        <v>0</v>
      </c>
      <c r="Q110" s="119">
        <f>ROUND(I110*H110,2)</f>
        <v>0</v>
      </c>
      <c r="R110" s="119">
        <f>ROUND(J110*H110,2)</f>
        <v>0</v>
      </c>
      <c r="S110" s="40"/>
      <c r="T110" s="189">
        <f>S110*H110</f>
        <v>0</v>
      </c>
      <c r="U110" s="189">
        <v>8.4000000000000003E-4</v>
      </c>
      <c r="V110" s="189">
        <f>U110*H110</f>
        <v>6.0549720000000001E-2</v>
      </c>
      <c r="W110" s="189">
        <v>0</v>
      </c>
      <c r="X110" s="190">
        <f>W110*H110</f>
        <v>0</v>
      </c>
      <c r="AR110" s="22" t="s">
        <v>146</v>
      </c>
      <c r="AT110" s="22" t="s">
        <v>141</v>
      </c>
      <c r="AU110" s="22" t="s">
        <v>87</v>
      </c>
      <c r="AY110" s="22" t="s">
        <v>139</v>
      </c>
      <c r="BE110" s="191">
        <f>IF(O110="základní",K110,0)</f>
        <v>0</v>
      </c>
      <c r="BF110" s="191">
        <f>IF(O110="snížená",K110,0)</f>
        <v>0</v>
      </c>
      <c r="BG110" s="191">
        <f>IF(O110="zákl. přenesená",K110,0)</f>
        <v>0</v>
      </c>
      <c r="BH110" s="191">
        <f>IF(O110="sníž. přenesená",K110,0)</f>
        <v>0</v>
      </c>
      <c r="BI110" s="191">
        <f>IF(O110="nulová",K110,0)</f>
        <v>0</v>
      </c>
      <c r="BJ110" s="22" t="s">
        <v>85</v>
      </c>
      <c r="BK110" s="191">
        <f>ROUND(P110*H110,2)</f>
        <v>0</v>
      </c>
      <c r="BL110" s="22" t="s">
        <v>146</v>
      </c>
      <c r="BM110" s="22" t="s">
        <v>308</v>
      </c>
    </row>
    <row r="111" spans="2:65" s="1" customFormat="1" ht="25.5" customHeight="1" x14ac:dyDescent="0.3">
      <c r="B111" s="179"/>
      <c r="C111" s="180" t="s">
        <v>174</v>
      </c>
      <c r="D111" s="180" t="s">
        <v>141</v>
      </c>
      <c r="E111" s="181" t="s">
        <v>309</v>
      </c>
      <c r="F111" s="182" t="s">
        <v>310</v>
      </c>
      <c r="G111" s="183" t="s">
        <v>144</v>
      </c>
      <c r="H111" s="184">
        <v>72.082999999999998</v>
      </c>
      <c r="I111" s="185"/>
      <c r="J111" s="185"/>
      <c r="K111" s="186">
        <f>ROUND(P111*H111,2)</f>
        <v>0</v>
      </c>
      <c r="L111" s="182" t="s">
        <v>145</v>
      </c>
      <c r="M111" s="39"/>
      <c r="N111" s="187" t="s">
        <v>5</v>
      </c>
      <c r="O111" s="188" t="s">
        <v>46</v>
      </c>
      <c r="P111" s="119">
        <f>I111+J111</f>
        <v>0</v>
      </c>
      <c r="Q111" s="119">
        <f>ROUND(I111*H111,2)</f>
        <v>0</v>
      </c>
      <c r="R111" s="119">
        <f>ROUND(J111*H111,2)</f>
        <v>0</v>
      </c>
      <c r="S111" s="40"/>
      <c r="T111" s="189">
        <f>S111*H111</f>
        <v>0</v>
      </c>
      <c r="U111" s="189">
        <v>0</v>
      </c>
      <c r="V111" s="189">
        <f>U111*H111</f>
        <v>0</v>
      </c>
      <c r="W111" s="189">
        <v>0</v>
      </c>
      <c r="X111" s="190">
        <f>W111*H111</f>
        <v>0</v>
      </c>
      <c r="AR111" s="22" t="s">
        <v>146</v>
      </c>
      <c r="AT111" s="22" t="s">
        <v>141</v>
      </c>
      <c r="AU111" s="22" t="s">
        <v>87</v>
      </c>
      <c r="AY111" s="22" t="s">
        <v>139</v>
      </c>
      <c r="BE111" s="191">
        <f>IF(O111="základní",K111,0)</f>
        <v>0</v>
      </c>
      <c r="BF111" s="191">
        <f>IF(O111="snížená",K111,0)</f>
        <v>0</v>
      </c>
      <c r="BG111" s="191">
        <f>IF(O111="zákl. přenesená",K111,0)</f>
        <v>0</v>
      </c>
      <c r="BH111" s="191">
        <f>IF(O111="sníž. přenesená",K111,0)</f>
        <v>0</v>
      </c>
      <c r="BI111" s="191">
        <f>IF(O111="nulová",K111,0)</f>
        <v>0</v>
      </c>
      <c r="BJ111" s="22" t="s">
        <v>85</v>
      </c>
      <c r="BK111" s="191">
        <f>ROUND(P111*H111,2)</f>
        <v>0</v>
      </c>
      <c r="BL111" s="22" t="s">
        <v>146</v>
      </c>
      <c r="BM111" s="22" t="s">
        <v>311</v>
      </c>
    </row>
    <row r="112" spans="2:65" s="1" customFormat="1" ht="38.25" customHeight="1" x14ac:dyDescent="0.3">
      <c r="B112" s="179"/>
      <c r="C112" s="180" t="s">
        <v>186</v>
      </c>
      <c r="D112" s="180" t="s">
        <v>141</v>
      </c>
      <c r="E112" s="181" t="s">
        <v>312</v>
      </c>
      <c r="F112" s="182" t="s">
        <v>313</v>
      </c>
      <c r="G112" s="183" t="s">
        <v>190</v>
      </c>
      <c r="H112" s="184">
        <v>32.548999999999999</v>
      </c>
      <c r="I112" s="185"/>
      <c r="J112" s="185"/>
      <c r="K112" s="186">
        <f>ROUND(P112*H112,2)</f>
        <v>0</v>
      </c>
      <c r="L112" s="182" t="s">
        <v>145</v>
      </c>
      <c r="M112" s="39"/>
      <c r="N112" s="187" t="s">
        <v>5</v>
      </c>
      <c r="O112" s="188" t="s">
        <v>46</v>
      </c>
      <c r="P112" s="119">
        <f>I112+J112</f>
        <v>0</v>
      </c>
      <c r="Q112" s="119">
        <f>ROUND(I112*H112,2)</f>
        <v>0</v>
      </c>
      <c r="R112" s="119">
        <f>ROUND(J112*H112,2)</f>
        <v>0</v>
      </c>
      <c r="S112" s="40"/>
      <c r="T112" s="189">
        <f>S112*H112</f>
        <v>0</v>
      </c>
      <c r="U112" s="189">
        <v>0</v>
      </c>
      <c r="V112" s="189">
        <f>U112*H112</f>
        <v>0</v>
      </c>
      <c r="W112" s="189">
        <v>0</v>
      </c>
      <c r="X112" s="190">
        <f>W112*H112</f>
        <v>0</v>
      </c>
      <c r="AR112" s="22" t="s">
        <v>146</v>
      </c>
      <c r="AT112" s="22" t="s">
        <v>141</v>
      </c>
      <c r="AU112" s="22" t="s">
        <v>87</v>
      </c>
      <c r="AY112" s="22" t="s">
        <v>139</v>
      </c>
      <c r="BE112" s="191">
        <f>IF(O112="základní",K112,0)</f>
        <v>0</v>
      </c>
      <c r="BF112" s="191">
        <f>IF(O112="snížená",K112,0)</f>
        <v>0</v>
      </c>
      <c r="BG112" s="191">
        <f>IF(O112="zákl. přenesená",K112,0)</f>
        <v>0</v>
      </c>
      <c r="BH112" s="191">
        <f>IF(O112="sníž. přenesená",K112,0)</f>
        <v>0</v>
      </c>
      <c r="BI112" s="191">
        <f>IF(O112="nulová",K112,0)</f>
        <v>0</v>
      </c>
      <c r="BJ112" s="22" t="s">
        <v>85</v>
      </c>
      <c r="BK112" s="191">
        <f>ROUND(P112*H112,2)</f>
        <v>0</v>
      </c>
      <c r="BL112" s="22" t="s">
        <v>146</v>
      </c>
      <c r="BM112" s="22" t="s">
        <v>314</v>
      </c>
    </row>
    <row r="113" spans="2:65" s="1" customFormat="1" ht="38.25" customHeight="1" x14ac:dyDescent="0.3">
      <c r="B113" s="179"/>
      <c r="C113" s="180" t="s">
        <v>209</v>
      </c>
      <c r="D113" s="180" t="s">
        <v>141</v>
      </c>
      <c r="E113" s="181" t="s">
        <v>315</v>
      </c>
      <c r="F113" s="182" t="s">
        <v>316</v>
      </c>
      <c r="G113" s="183" t="s">
        <v>190</v>
      </c>
      <c r="H113" s="184">
        <v>17.809999999999999</v>
      </c>
      <c r="I113" s="185"/>
      <c r="J113" s="185"/>
      <c r="K113" s="186">
        <f>ROUND(P113*H113,2)</f>
        <v>0</v>
      </c>
      <c r="L113" s="182" t="s">
        <v>145</v>
      </c>
      <c r="M113" s="39"/>
      <c r="N113" s="187" t="s">
        <v>5</v>
      </c>
      <c r="O113" s="188" t="s">
        <v>46</v>
      </c>
      <c r="P113" s="119">
        <f>I113+J113</f>
        <v>0</v>
      </c>
      <c r="Q113" s="119">
        <f>ROUND(I113*H113,2)</f>
        <v>0</v>
      </c>
      <c r="R113" s="119">
        <f>ROUND(J113*H113,2)</f>
        <v>0</v>
      </c>
      <c r="S113" s="40"/>
      <c r="T113" s="189">
        <f>S113*H113</f>
        <v>0</v>
      </c>
      <c r="U113" s="189">
        <v>0</v>
      </c>
      <c r="V113" s="189">
        <f>U113*H113</f>
        <v>0</v>
      </c>
      <c r="W113" s="189">
        <v>0</v>
      </c>
      <c r="X113" s="190">
        <f>W113*H113</f>
        <v>0</v>
      </c>
      <c r="AR113" s="22" t="s">
        <v>146</v>
      </c>
      <c r="AT113" s="22" t="s">
        <v>141</v>
      </c>
      <c r="AU113" s="22" t="s">
        <v>87</v>
      </c>
      <c r="AY113" s="22" t="s">
        <v>139</v>
      </c>
      <c r="BE113" s="191">
        <f>IF(O113="základní",K113,0)</f>
        <v>0</v>
      </c>
      <c r="BF113" s="191">
        <f>IF(O113="snížená",K113,0)</f>
        <v>0</v>
      </c>
      <c r="BG113" s="191">
        <f>IF(O113="zákl. přenesená",K113,0)</f>
        <v>0</v>
      </c>
      <c r="BH113" s="191">
        <f>IF(O113="sníž. přenesená",K113,0)</f>
        <v>0</v>
      </c>
      <c r="BI113" s="191">
        <f>IF(O113="nulová",K113,0)</f>
        <v>0</v>
      </c>
      <c r="BJ113" s="22" t="s">
        <v>85</v>
      </c>
      <c r="BK113" s="191">
        <f>ROUND(P113*H113,2)</f>
        <v>0</v>
      </c>
      <c r="BL113" s="22" t="s">
        <v>146</v>
      </c>
      <c r="BM113" s="22" t="s">
        <v>317</v>
      </c>
    </row>
    <row r="114" spans="2:65" s="1" customFormat="1" ht="27" x14ac:dyDescent="0.3">
      <c r="B114" s="39"/>
      <c r="D114" s="192" t="s">
        <v>148</v>
      </c>
      <c r="F114" s="193" t="s">
        <v>318</v>
      </c>
      <c r="I114" s="194"/>
      <c r="J114" s="194"/>
      <c r="M114" s="39"/>
      <c r="N114" s="195"/>
      <c r="O114" s="40"/>
      <c r="P114" s="40"/>
      <c r="Q114" s="40"/>
      <c r="R114" s="40"/>
      <c r="S114" s="40"/>
      <c r="T114" s="40"/>
      <c r="U114" s="40"/>
      <c r="V114" s="40"/>
      <c r="W114" s="40"/>
      <c r="X114" s="67"/>
      <c r="AT114" s="22" t="s">
        <v>148</v>
      </c>
      <c r="AU114" s="22" t="s">
        <v>87</v>
      </c>
    </row>
    <row r="115" spans="2:65" s="1" customFormat="1" ht="51" customHeight="1" x14ac:dyDescent="0.3">
      <c r="B115" s="179"/>
      <c r="C115" s="180" t="s">
        <v>216</v>
      </c>
      <c r="D115" s="180" t="s">
        <v>141</v>
      </c>
      <c r="E115" s="181" t="s">
        <v>319</v>
      </c>
      <c r="F115" s="182" t="s">
        <v>320</v>
      </c>
      <c r="G115" s="183" t="s">
        <v>190</v>
      </c>
      <c r="H115" s="184">
        <v>101.517</v>
      </c>
      <c r="I115" s="185"/>
      <c r="J115" s="185"/>
      <c r="K115" s="186">
        <f>ROUND(P115*H115,2)</f>
        <v>0</v>
      </c>
      <c r="L115" s="182" t="s">
        <v>145</v>
      </c>
      <c r="M115" s="39"/>
      <c r="N115" s="187" t="s">
        <v>5</v>
      </c>
      <c r="O115" s="188" t="s">
        <v>46</v>
      </c>
      <c r="P115" s="119">
        <f>I115+J115</f>
        <v>0</v>
      </c>
      <c r="Q115" s="119">
        <f>ROUND(I115*H115,2)</f>
        <v>0</v>
      </c>
      <c r="R115" s="119">
        <f>ROUND(J115*H115,2)</f>
        <v>0</v>
      </c>
      <c r="S115" s="40"/>
      <c r="T115" s="189">
        <f>S115*H115</f>
        <v>0</v>
      </c>
      <c r="U115" s="189">
        <v>0</v>
      </c>
      <c r="V115" s="189">
        <f>U115*H115</f>
        <v>0</v>
      </c>
      <c r="W115" s="189">
        <v>0</v>
      </c>
      <c r="X115" s="190">
        <f>W115*H115</f>
        <v>0</v>
      </c>
      <c r="AR115" s="22" t="s">
        <v>146</v>
      </c>
      <c r="AT115" s="22" t="s">
        <v>141</v>
      </c>
      <c r="AU115" s="22" t="s">
        <v>87</v>
      </c>
      <c r="AY115" s="22" t="s">
        <v>139</v>
      </c>
      <c r="BE115" s="191">
        <f>IF(O115="základní",K115,0)</f>
        <v>0</v>
      </c>
      <c r="BF115" s="191">
        <f>IF(O115="snížená",K115,0)</f>
        <v>0</v>
      </c>
      <c r="BG115" s="191">
        <f>IF(O115="zákl. přenesená",K115,0)</f>
        <v>0</v>
      </c>
      <c r="BH115" s="191">
        <f>IF(O115="sníž. přenesená",K115,0)</f>
        <v>0</v>
      </c>
      <c r="BI115" s="191">
        <f>IF(O115="nulová",K115,0)</f>
        <v>0</v>
      </c>
      <c r="BJ115" s="22" t="s">
        <v>85</v>
      </c>
      <c r="BK115" s="191">
        <f>ROUND(P115*H115,2)</f>
        <v>0</v>
      </c>
      <c r="BL115" s="22" t="s">
        <v>146</v>
      </c>
      <c r="BM115" s="22" t="s">
        <v>321</v>
      </c>
    </row>
    <row r="116" spans="2:65" s="1" customFormat="1" ht="25.5" customHeight="1" x14ac:dyDescent="0.3">
      <c r="B116" s="179"/>
      <c r="C116" s="180" t="s">
        <v>223</v>
      </c>
      <c r="D116" s="180" t="s">
        <v>141</v>
      </c>
      <c r="E116" s="181" t="s">
        <v>322</v>
      </c>
      <c r="F116" s="182" t="s">
        <v>323</v>
      </c>
      <c r="G116" s="183" t="s">
        <v>190</v>
      </c>
      <c r="H116" s="184">
        <v>17.809999999999999</v>
      </c>
      <c r="I116" s="185"/>
      <c r="J116" s="185"/>
      <c r="K116" s="186">
        <f>ROUND(P116*H116,2)</f>
        <v>0</v>
      </c>
      <c r="L116" s="182" t="s">
        <v>145</v>
      </c>
      <c r="M116" s="39"/>
      <c r="N116" s="187" t="s">
        <v>5</v>
      </c>
      <c r="O116" s="188" t="s">
        <v>46</v>
      </c>
      <c r="P116" s="119">
        <f>I116+J116</f>
        <v>0</v>
      </c>
      <c r="Q116" s="119">
        <f>ROUND(I116*H116,2)</f>
        <v>0</v>
      </c>
      <c r="R116" s="119">
        <f>ROUND(J116*H116,2)</f>
        <v>0</v>
      </c>
      <c r="S116" s="40"/>
      <c r="T116" s="189">
        <f>S116*H116</f>
        <v>0</v>
      </c>
      <c r="U116" s="189">
        <v>0</v>
      </c>
      <c r="V116" s="189">
        <f>U116*H116</f>
        <v>0</v>
      </c>
      <c r="W116" s="189">
        <v>0</v>
      </c>
      <c r="X116" s="190">
        <f>W116*H116</f>
        <v>0</v>
      </c>
      <c r="AR116" s="22" t="s">
        <v>146</v>
      </c>
      <c r="AT116" s="22" t="s">
        <v>141</v>
      </c>
      <c r="AU116" s="22" t="s">
        <v>87</v>
      </c>
      <c r="AY116" s="22" t="s">
        <v>139</v>
      </c>
      <c r="BE116" s="191">
        <f>IF(O116="základní",K116,0)</f>
        <v>0</v>
      </c>
      <c r="BF116" s="191">
        <f>IF(O116="snížená",K116,0)</f>
        <v>0</v>
      </c>
      <c r="BG116" s="191">
        <f>IF(O116="zákl. přenesená",K116,0)</f>
        <v>0</v>
      </c>
      <c r="BH116" s="191">
        <f>IF(O116="sníž. přenesená",K116,0)</f>
        <v>0</v>
      </c>
      <c r="BI116" s="191">
        <f>IF(O116="nulová",K116,0)</f>
        <v>0</v>
      </c>
      <c r="BJ116" s="22" t="s">
        <v>85</v>
      </c>
      <c r="BK116" s="191">
        <f>ROUND(P116*H116,2)</f>
        <v>0</v>
      </c>
      <c r="BL116" s="22" t="s">
        <v>146</v>
      </c>
      <c r="BM116" s="22" t="s">
        <v>324</v>
      </c>
    </row>
    <row r="117" spans="2:65" s="1" customFormat="1" ht="16.5" customHeight="1" x14ac:dyDescent="0.3">
      <c r="B117" s="179"/>
      <c r="C117" s="180" t="s">
        <v>229</v>
      </c>
      <c r="D117" s="180" t="s">
        <v>141</v>
      </c>
      <c r="E117" s="181" t="s">
        <v>325</v>
      </c>
      <c r="F117" s="182" t="s">
        <v>326</v>
      </c>
      <c r="G117" s="183" t="s">
        <v>190</v>
      </c>
      <c r="H117" s="184">
        <v>17.809999999999999</v>
      </c>
      <c r="I117" s="185"/>
      <c r="J117" s="185"/>
      <c r="K117" s="186">
        <f>ROUND(P117*H117,2)</f>
        <v>0</v>
      </c>
      <c r="L117" s="182" t="s">
        <v>145</v>
      </c>
      <c r="M117" s="39"/>
      <c r="N117" s="187" t="s">
        <v>5</v>
      </c>
      <c r="O117" s="188" t="s">
        <v>46</v>
      </c>
      <c r="P117" s="119">
        <f>I117+J117</f>
        <v>0</v>
      </c>
      <c r="Q117" s="119">
        <f>ROUND(I117*H117,2)</f>
        <v>0</v>
      </c>
      <c r="R117" s="119">
        <f>ROUND(J117*H117,2)</f>
        <v>0</v>
      </c>
      <c r="S117" s="40"/>
      <c r="T117" s="189">
        <f>S117*H117</f>
        <v>0</v>
      </c>
      <c r="U117" s="189">
        <v>0</v>
      </c>
      <c r="V117" s="189">
        <f>U117*H117</f>
        <v>0</v>
      </c>
      <c r="W117" s="189">
        <v>0</v>
      </c>
      <c r="X117" s="190">
        <f>W117*H117</f>
        <v>0</v>
      </c>
      <c r="AR117" s="22" t="s">
        <v>146</v>
      </c>
      <c r="AT117" s="22" t="s">
        <v>141</v>
      </c>
      <c r="AU117" s="22" t="s">
        <v>87</v>
      </c>
      <c r="AY117" s="22" t="s">
        <v>139</v>
      </c>
      <c r="BE117" s="191">
        <f>IF(O117="základní",K117,0)</f>
        <v>0</v>
      </c>
      <c r="BF117" s="191">
        <f>IF(O117="snížená",K117,0)</f>
        <v>0</v>
      </c>
      <c r="BG117" s="191">
        <f>IF(O117="zákl. přenesená",K117,0)</f>
        <v>0</v>
      </c>
      <c r="BH117" s="191">
        <f>IF(O117="sníž. přenesená",K117,0)</f>
        <v>0</v>
      </c>
      <c r="BI117" s="191">
        <f>IF(O117="nulová",K117,0)</f>
        <v>0</v>
      </c>
      <c r="BJ117" s="22" t="s">
        <v>85</v>
      </c>
      <c r="BK117" s="191">
        <f>ROUND(P117*H117,2)</f>
        <v>0</v>
      </c>
      <c r="BL117" s="22" t="s">
        <v>146</v>
      </c>
      <c r="BM117" s="22" t="s">
        <v>327</v>
      </c>
    </row>
    <row r="118" spans="2:65" s="1" customFormat="1" ht="16.5" customHeight="1" x14ac:dyDescent="0.3">
      <c r="B118" s="179"/>
      <c r="C118" s="180" t="s">
        <v>234</v>
      </c>
      <c r="D118" s="180" t="s">
        <v>141</v>
      </c>
      <c r="E118" s="181" t="s">
        <v>328</v>
      </c>
      <c r="F118" s="182" t="s">
        <v>329</v>
      </c>
      <c r="G118" s="183" t="s">
        <v>226</v>
      </c>
      <c r="H118" s="184">
        <v>32.058</v>
      </c>
      <c r="I118" s="185"/>
      <c r="J118" s="185"/>
      <c r="K118" s="186">
        <f>ROUND(P118*H118,2)</f>
        <v>0</v>
      </c>
      <c r="L118" s="182" t="s">
        <v>145</v>
      </c>
      <c r="M118" s="39"/>
      <c r="N118" s="187" t="s">
        <v>5</v>
      </c>
      <c r="O118" s="188" t="s">
        <v>46</v>
      </c>
      <c r="P118" s="119">
        <f>I118+J118</f>
        <v>0</v>
      </c>
      <c r="Q118" s="119">
        <f>ROUND(I118*H118,2)</f>
        <v>0</v>
      </c>
      <c r="R118" s="119">
        <f>ROUND(J118*H118,2)</f>
        <v>0</v>
      </c>
      <c r="S118" s="40"/>
      <c r="T118" s="189">
        <f>S118*H118</f>
        <v>0</v>
      </c>
      <c r="U118" s="189">
        <v>0</v>
      </c>
      <c r="V118" s="189">
        <f>U118*H118</f>
        <v>0</v>
      </c>
      <c r="W118" s="189">
        <v>0</v>
      </c>
      <c r="X118" s="190">
        <f>W118*H118</f>
        <v>0</v>
      </c>
      <c r="AR118" s="22" t="s">
        <v>146</v>
      </c>
      <c r="AT118" s="22" t="s">
        <v>141</v>
      </c>
      <c r="AU118" s="22" t="s">
        <v>87</v>
      </c>
      <c r="AY118" s="22" t="s">
        <v>139</v>
      </c>
      <c r="BE118" s="191">
        <f>IF(O118="základní",K118,0)</f>
        <v>0</v>
      </c>
      <c r="BF118" s="191">
        <f>IF(O118="snížená",K118,0)</f>
        <v>0</v>
      </c>
      <c r="BG118" s="191">
        <f>IF(O118="zákl. přenesená",K118,0)</f>
        <v>0</v>
      </c>
      <c r="BH118" s="191">
        <f>IF(O118="sníž. přenesená",K118,0)</f>
        <v>0</v>
      </c>
      <c r="BI118" s="191">
        <f>IF(O118="nulová",K118,0)</f>
        <v>0</v>
      </c>
      <c r="BJ118" s="22" t="s">
        <v>85</v>
      </c>
      <c r="BK118" s="191">
        <f>ROUND(P118*H118,2)</f>
        <v>0</v>
      </c>
      <c r="BL118" s="22" t="s">
        <v>146</v>
      </c>
      <c r="BM118" s="22" t="s">
        <v>330</v>
      </c>
    </row>
    <row r="119" spans="2:65" s="1" customFormat="1" ht="40.5" x14ac:dyDescent="0.3">
      <c r="B119" s="39"/>
      <c r="D119" s="192" t="s">
        <v>148</v>
      </c>
      <c r="F119" s="193" t="s">
        <v>331</v>
      </c>
      <c r="I119" s="194"/>
      <c r="J119" s="194"/>
      <c r="M119" s="39"/>
      <c r="N119" s="195"/>
      <c r="O119" s="40"/>
      <c r="P119" s="40"/>
      <c r="Q119" s="40"/>
      <c r="R119" s="40"/>
      <c r="S119" s="40"/>
      <c r="T119" s="40"/>
      <c r="U119" s="40"/>
      <c r="V119" s="40"/>
      <c r="W119" s="40"/>
      <c r="X119" s="67"/>
      <c r="AT119" s="22" t="s">
        <v>148</v>
      </c>
      <c r="AU119" s="22" t="s">
        <v>87</v>
      </c>
    </row>
    <row r="120" spans="2:65" s="1" customFormat="1" ht="25.5" customHeight="1" x14ac:dyDescent="0.3">
      <c r="B120" s="179"/>
      <c r="C120" s="180" t="s">
        <v>12</v>
      </c>
      <c r="D120" s="180" t="s">
        <v>141</v>
      </c>
      <c r="E120" s="181" t="s">
        <v>332</v>
      </c>
      <c r="F120" s="182" t="s">
        <v>333</v>
      </c>
      <c r="G120" s="183" t="s">
        <v>190</v>
      </c>
      <c r="H120" s="184">
        <v>14.739000000000001</v>
      </c>
      <c r="I120" s="185"/>
      <c r="J120" s="185"/>
      <c r="K120" s="186">
        <f>ROUND(P120*H120,2)</f>
        <v>0</v>
      </c>
      <c r="L120" s="182" t="s">
        <v>145</v>
      </c>
      <c r="M120" s="39"/>
      <c r="N120" s="187" t="s">
        <v>5</v>
      </c>
      <c r="O120" s="188" t="s">
        <v>46</v>
      </c>
      <c r="P120" s="119">
        <f>I120+J120</f>
        <v>0</v>
      </c>
      <c r="Q120" s="119">
        <f>ROUND(I120*H120,2)</f>
        <v>0</v>
      </c>
      <c r="R120" s="119">
        <f>ROUND(J120*H120,2)</f>
        <v>0</v>
      </c>
      <c r="S120" s="40"/>
      <c r="T120" s="189">
        <f>S120*H120</f>
        <v>0</v>
      </c>
      <c r="U120" s="189">
        <v>0</v>
      </c>
      <c r="V120" s="189">
        <f>U120*H120</f>
        <v>0</v>
      </c>
      <c r="W120" s="189">
        <v>0</v>
      </c>
      <c r="X120" s="190">
        <f>W120*H120</f>
        <v>0</v>
      </c>
      <c r="AR120" s="22" t="s">
        <v>146</v>
      </c>
      <c r="AT120" s="22" t="s">
        <v>141</v>
      </c>
      <c r="AU120" s="22" t="s">
        <v>87</v>
      </c>
      <c r="AY120" s="22" t="s">
        <v>139</v>
      </c>
      <c r="BE120" s="191">
        <f>IF(O120="základní",K120,0)</f>
        <v>0</v>
      </c>
      <c r="BF120" s="191">
        <f>IF(O120="snížená",K120,0)</f>
        <v>0</v>
      </c>
      <c r="BG120" s="191">
        <f>IF(O120="zákl. přenesená",K120,0)</f>
        <v>0</v>
      </c>
      <c r="BH120" s="191">
        <f>IF(O120="sníž. přenesená",K120,0)</f>
        <v>0</v>
      </c>
      <c r="BI120" s="191">
        <f>IF(O120="nulová",K120,0)</f>
        <v>0</v>
      </c>
      <c r="BJ120" s="22" t="s">
        <v>85</v>
      </c>
      <c r="BK120" s="191">
        <f>ROUND(P120*H120,2)</f>
        <v>0</v>
      </c>
      <c r="BL120" s="22" t="s">
        <v>146</v>
      </c>
      <c r="BM120" s="22" t="s">
        <v>334</v>
      </c>
    </row>
    <row r="121" spans="2:65" s="1" customFormat="1" ht="27" x14ac:dyDescent="0.3">
      <c r="B121" s="39"/>
      <c r="D121" s="192" t="s">
        <v>148</v>
      </c>
      <c r="F121" s="193" t="s">
        <v>335</v>
      </c>
      <c r="I121" s="194"/>
      <c r="J121" s="194"/>
      <c r="M121" s="39"/>
      <c r="N121" s="195"/>
      <c r="O121" s="40"/>
      <c r="P121" s="40"/>
      <c r="Q121" s="40"/>
      <c r="R121" s="40"/>
      <c r="S121" s="40"/>
      <c r="T121" s="40"/>
      <c r="U121" s="40"/>
      <c r="V121" s="40"/>
      <c r="W121" s="40"/>
      <c r="X121" s="67"/>
      <c r="AT121" s="22" t="s">
        <v>148</v>
      </c>
      <c r="AU121" s="22" t="s">
        <v>87</v>
      </c>
    </row>
    <row r="122" spans="2:65" s="1" customFormat="1" ht="38.25" customHeight="1" x14ac:dyDescent="0.3">
      <c r="B122" s="179"/>
      <c r="C122" s="180" t="s">
        <v>201</v>
      </c>
      <c r="D122" s="180" t="s">
        <v>141</v>
      </c>
      <c r="E122" s="181" t="s">
        <v>336</v>
      </c>
      <c r="F122" s="182" t="s">
        <v>337</v>
      </c>
      <c r="G122" s="183" t="s">
        <v>190</v>
      </c>
      <c r="H122" s="184">
        <v>11.803000000000001</v>
      </c>
      <c r="I122" s="185"/>
      <c r="J122" s="185"/>
      <c r="K122" s="186">
        <f>ROUND(P122*H122,2)</f>
        <v>0</v>
      </c>
      <c r="L122" s="182" t="s">
        <v>145</v>
      </c>
      <c r="M122" s="39"/>
      <c r="N122" s="187" t="s">
        <v>5</v>
      </c>
      <c r="O122" s="188" t="s">
        <v>46</v>
      </c>
      <c r="P122" s="119">
        <f>I122+J122</f>
        <v>0</v>
      </c>
      <c r="Q122" s="119">
        <f>ROUND(I122*H122,2)</f>
        <v>0</v>
      </c>
      <c r="R122" s="119">
        <f>ROUND(J122*H122,2)</f>
        <v>0</v>
      </c>
      <c r="S122" s="40"/>
      <c r="T122" s="189">
        <f>S122*H122</f>
        <v>0</v>
      </c>
      <c r="U122" s="189">
        <v>0</v>
      </c>
      <c r="V122" s="189">
        <f>U122*H122</f>
        <v>0</v>
      </c>
      <c r="W122" s="189">
        <v>0</v>
      </c>
      <c r="X122" s="190">
        <f>W122*H122</f>
        <v>0</v>
      </c>
      <c r="AR122" s="22" t="s">
        <v>146</v>
      </c>
      <c r="AT122" s="22" t="s">
        <v>141</v>
      </c>
      <c r="AU122" s="22" t="s">
        <v>87</v>
      </c>
      <c r="AY122" s="22" t="s">
        <v>139</v>
      </c>
      <c r="BE122" s="191">
        <f>IF(O122="základní",K122,0)</f>
        <v>0</v>
      </c>
      <c r="BF122" s="191">
        <f>IF(O122="snížená",K122,0)</f>
        <v>0</v>
      </c>
      <c r="BG122" s="191">
        <f>IF(O122="zákl. přenesená",K122,0)</f>
        <v>0</v>
      </c>
      <c r="BH122" s="191">
        <f>IF(O122="sníž. přenesená",K122,0)</f>
        <v>0</v>
      </c>
      <c r="BI122" s="191">
        <f>IF(O122="nulová",K122,0)</f>
        <v>0</v>
      </c>
      <c r="BJ122" s="22" t="s">
        <v>85</v>
      </c>
      <c r="BK122" s="191">
        <f>ROUND(P122*H122,2)</f>
        <v>0</v>
      </c>
      <c r="BL122" s="22" t="s">
        <v>146</v>
      </c>
      <c r="BM122" s="22" t="s">
        <v>338</v>
      </c>
    </row>
    <row r="123" spans="2:65" s="1" customFormat="1" ht="25.5" customHeight="1" x14ac:dyDescent="0.3">
      <c r="B123" s="179"/>
      <c r="C123" s="196" t="s">
        <v>339</v>
      </c>
      <c r="D123" s="196" t="s">
        <v>171</v>
      </c>
      <c r="E123" s="197" t="s">
        <v>340</v>
      </c>
      <c r="F123" s="198" t="s">
        <v>341</v>
      </c>
      <c r="G123" s="199" t="s">
        <v>226</v>
      </c>
      <c r="H123" s="200">
        <v>21.245000000000001</v>
      </c>
      <c r="I123" s="201"/>
      <c r="J123" s="202"/>
      <c r="K123" s="203">
        <f>ROUND(P123*H123,2)</f>
        <v>0</v>
      </c>
      <c r="L123" s="198" t="s">
        <v>5</v>
      </c>
      <c r="M123" s="204"/>
      <c r="N123" s="205" t="s">
        <v>5</v>
      </c>
      <c r="O123" s="188" t="s">
        <v>46</v>
      </c>
      <c r="P123" s="119">
        <f>I123+J123</f>
        <v>0</v>
      </c>
      <c r="Q123" s="119">
        <f>ROUND(I123*H123,2)</f>
        <v>0</v>
      </c>
      <c r="R123" s="119">
        <f>ROUND(J123*H123,2)</f>
        <v>0</v>
      </c>
      <c r="S123" s="40"/>
      <c r="T123" s="189">
        <f>S123*H123</f>
        <v>0</v>
      </c>
      <c r="U123" s="189">
        <v>1</v>
      </c>
      <c r="V123" s="189">
        <f>U123*H123</f>
        <v>21.245000000000001</v>
      </c>
      <c r="W123" s="189">
        <v>0</v>
      </c>
      <c r="X123" s="190">
        <f>W123*H123</f>
        <v>0</v>
      </c>
      <c r="AR123" s="22" t="s">
        <v>174</v>
      </c>
      <c r="AT123" s="22" t="s">
        <v>171</v>
      </c>
      <c r="AU123" s="22" t="s">
        <v>87</v>
      </c>
      <c r="AY123" s="22" t="s">
        <v>139</v>
      </c>
      <c r="BE123" s="191">
        <f>IF(O123="základní",K123,0)</f>
        <v>0</v>
      </c>
      <c r="BF123" s="191">
        <f>IF(O123="snížená",K123,0)</f>
        <v>0</v>
      </c>
      <c r="BG123" s="191">
        <f>IF(O123="zákl. přenesená",K123,0)</f>
        <v>0</v>
      </c>
      <c r="BH123" s="191">
        <f>IF(O123="sníž. přenesená",K123,0)</f>
        <v>0</v>
      </c>
      <c r="BI123" s="191">
        <f>IF(O123="nulová",K123,0)</f>
        <v>0</v>
      </c>
      <c r="BJ123" s="22" t="s">
        <v>85</v>
      </c>
      <c r="BK123" s="191">
        <f>ROUND(P123*H123,2)</f>
        <v>0</v>
      </c>
      <c r="BL123" s="22" t="s">
        <v>146</v>
      </c>
      <c r="BM123" s="22" t="s">
        <v>342</v>
      </c>
    </row>
    <row r="124" spans="2:65" s="1" customFormat="1" ht="25.5" customHeight="1" x14ac:dyDescent="0.3">
      <c r="B124" s="179"/>
      <c r="C124" s="180" t="s">
        <v>247</v>
      </c>
      <c r="D124" s="180" t="s">
        <v>141</v>
      </c>
      <c r="E124" s="181" t="s">
        <v>343</v>
      </c>
      <c r="F124" s="182" t="s">
        <v>344</v>
      </c>
      <c r="G124" s="183" t="s">
        <v>190</v>
      </c>
      <c r="H124" s="184">
        <v>7.52</v>
      </c>
      <c r="I124" s="185"/>
      <c r="J124" s="185"/>
      <c r="K124" s="186">
        <f>ROUND(P124*H124,2)</f>
        <v>0</v>
      </c>
      <c r="L124" s="182" t="s">
        <v>145</v>
      </c>
      <c r="M124" s="39"/>
      <c r="N124" s="187" t="s">
        <v>5</v>
      </c>
      <c r="O124" s="188" t="s">
        <v>46</v>
      </c>
      <c r="P124" s="119">
        <f>I124+J124</f>
        <v>0</v>
      </c>
      <c r="Q124" s="119">
        <f>ROUND(I124*H124,2)</f>
        <v>0</v>
      </c>
      <c r="R124" s="119">
        <f>ROUND(J124*H124,2)</f>
        <v>0</v>
      </c>
      <c r="S124" s="40"/>
      <c r="T124" s="189">
        <f>S124*H124</f>
        <v>0</v>
      </c>
      <c r="U124" s="189">
        <v>0</v>
      </c>
      <c r="V124" s="189">
        <f>U124*H124</f>
        <v>0</v>
      </c>
      <c r="W124" s="189">
        <v>0</v>
      </c>
      <c r="X124" s="190">
        <f>W124*H124</f>
        <v>0</v>
      </c>
      <c r="AR124" s="22" t="s">
        <v>146</v>
      </c>
      <c r="AT124" s="22" t="s">
        <v>141</v>
      </c>
      <c r="AU124" s="22" t="s">
        <v>87</v>
      </c>
      <c r="AY124" s="22" t="s">
        <v>139</v>
      </c>
      <c r="BE124" s="191">
        <f>IF(O124="základní",K124,0)</f>
        <v>0</v>
      </c>
      <c r="BF124" s="191">
        <f>IF(O124="snížená",K124,0)</f>
        <v>0</v>
      </c>
      <c r="BG124" s="191">
        <f>IF(O124="zákl. přenesená",K124,0)</f>
        <v>0</v>
      </c>
      <c r="BH124" s="191">
        <f>IF(O124="sníž. přenesená",K124,0)</f>
        <v>0</v>
      </c>
      <c r="BI124" s="191">
        <f>IF(O124="nulová",K124,0)</f>
        <v>0</v>
      </c>
      <c r="BJ124" s="22" t="s">
        <v>85</v>
      </c>
      <c r="BK124" s="191">
        <f>ROUND(P124*H124,2)</f>
        <v>0</v>
      </c>
      <c r="BL124" s="22" t="s">
        <v>146</v>
      </c>
      <c r="BM124" s="22" t="s">
        <v>345</v>
      </c>
    </row>
    <row r="125" spans="2:65" s="1" customFormat="1" ht="67.5" x14ac:dyDescent="0.3">
      <c r="B125" s="39"/>
      <c r="D125" s="192" t="s">
        <v>148</v>
      </c>
      <c r="F125" s="193" t="s">
        <v>346</v>
      </c>
      <c r="I125" s="194"/>
      <c r="J125" s="194"/>
      <c r="M125" s="39"/>
      <c r="N125" s="195"/>
      <c r="O125" s="40"/>
      <c r="P125" s="40"/>
      <c r="Q125" s="40"/>
      <c r="R125" s="40"/>
      <c r="S125" s="40"/>
      <c r="T125" s="40"/>
      <c r="U125" s="40"/>
      <c r="V125" s="40"/>
      <c r="W125" s="40"/>
      <c r="X125" s="67"/>
      <c r="AT125" s="22" t="s">
        <v>148</v>
      </c>
      <c r="AU125" s="22" t="s">
        <v>87</v>
      </c>
    </row>
    <row r="126" spans="2:65" s="11" customFormat="1" x14ac:dyDescent="0.3">
      <c r="B126" s="211"/>
      <c r="D126" s="192" t="s">
        <v>347</v>
      </c>
      <c r="E126" s="212" t="s">
        <v>5</v>
      </c>
      <c r="F126" s="213" t="s">
        <v>348</v>
      </c>
      <c r="H126" s="214">
        <v>7.52</v>
      </c>
      <c r="I126" s="215"/>
      <c r="J126" s="215"/>
      <c r="M126" s="211"/>
      <c r="N126" s="216"/>
      <c r="O126" s="217"/>
      <c r="P126" s="217"/>
      <c r="Q126" s="217"/>
      <c r="R126" s="217"/>
      <c r="S126" s="217"/>
      <c r="T126" s="217"/>
      <c r="U126" s="217"/>
      <c r="V126" s="217"/>
      <c r="W126" s="217"/>
      <c r="X126" s="218"/>
      <c r="AT126" s="212" t="s">
        <v>347</v>
      </c>
      <c r="AU126" s="212" t="s">
        <v>87</v>
      </c>
      <c r="AV126" s="11" t="s">
        <v>87</v>
      </c>
      <c r="AW126" s="11" t="s">
        <v>7</v>
      </c>
      <c r="AX126" s="11" t="s">
        <v>77</v>
      </c>
      <c r="AY126" s="212" t="s">
        <v>139</v>
      </c>
    </row>
    <row r="127" spans="2:65" s="12" customFormat="1" x14ac:dyDescent="0.3">
      <c r="B127" s="219"/>
      <c r="D127" s="192" t="s">
        <v>347</v>
      </c>
      <c r="E127" s="220" t="s">
        <v>5</v>
      </c>
      <c r="F127" s="221" t="s">
        <v>349</v>
      </c>
      <c r="H127" s="222">
        <v>7.52</v>
      </c>
      <c r="I127" s="223"/>
      <c r="J127" s="223"/>
      <c r="M127" s="219"/>
      <c r="N127" s="224"/>
      <c r="O127" s="225"/>
      <c r="P127" s="225"/>
      <c r="Q127" s="225"/>
      <c r="R127" s="225"/>
      <c r="S127" s="225"/>
      <c r="T127" s="225"/>
      <c r="U127" s="225"/>
      <c r="V127" s="225"/>
      <c r="W127" s="225"/>
      <c r="X127" s="226"/>
      <c r="AT127" s="220" t="s">
        <v>347</v>
      </c>
      <c r="AU127" s="220" t="s">
        <v>87</v>
      </c>
      <c r="AV127" s="12" t="s">
        <v>146</v>
      </c>
      <c r="AW127" s="12" t="s">
        <v>7</v>
      </c>
      <c r="AX127" s="12" t="s">
        <v>85</v>
      </c>
      <c r="AY127" s="220" t="s">
        <v>139</v>
      </c>
    </row>
    <row r="128" spans="2:65" s="10" customFormat="1" ht="29.85" customHeight="1" x14ac:dyDescent="0.3">
      <c r="B128" s="165"/>
      <c r="D128" s="166" t="s">
        <v>76</v>
      </c>
      <c r="E128" s="177" t="s">
        <v>87</v>
      </c>
      <c r="F128" s="177" t="s">
        <v>164</v>
      </c>
      <c r="I128" s="168"/>
      <c r="J128" s="168"/>
      <c r="K128" s="178">
        <f>BK128</f>
        <v>0</v>
      </c>
      <c r="M128" s="165"/>
      <c r="N128" s="170"/>
      <c r="O128" s="171"/>
      <c r="P128" s="171"/>
      <c r="Q128" s="172">
        <f>Q129</f>
        <v>0</v>
      </c>
      <c r="R128" s="172">
        <f>R129</f>
        <v>0</v>
      </c>
      <c r="S128" s="171"/>
      <c r="T128" s="173">
        <f>T129</f>
        <v>0</v>
      </c>
      <c r="U128" s="171"/>
      <c r="V128" s="173">
        <f>V129</f>
        <v>15.40676</v>
      </c>
      <c r="W128" s="171"/>
      <c r="X128" s="174">
        <f>X129</f>
        <v>0</v>
      </c>
      <c r="AR128" s="166" t="s">
        <v>85</v>
      </c>
      <c r="AT128" s="175" t="s">
        <v>76</v>
      </c>
      <c r="AU128" s="175" t="s">
        <v>85</v>
      </c>
      <c r="AY128" s="166" t="s">
        <v>139</v>
      </c>
      <c r="BK128" s="176">
        <f>BK129</f>
        <v>0</v>
      </c>
    </row>
    <row r="129" spans="2:65" s="1" customFormat="1" ht="38.25" customHeight="1" x14ac:dyDescent="0.3">
      <c r="B129" s="179"/>
      <c r="C129" s="180" t="s">
        <v>253</v>
      </c>
      <c r="D129" s="180" t="s">
        <v>141</v>
      </c>
      <c r="E129" s="181" t="s">
        <v>166</v>
      </c>
      <c r="F129" s="182" t="s">
        <v>167</v>
      </c>
      <c r="G129" s="183" t="s">
        <v>157</v>
      </c>
      <c r="H129" s="184">
        <v>68</v>
      </c>
      <c r="I129" s="185"/>
      <c r="J129" s="185"/>
      <c r="K129" s="186">
        <f>ROUND(P129*H129,2)</f>
        <v>0</v>
      </c>
      <c r="L129" s="182" t="s">
        <v>145</v>
      </c>
      <c r="M129" s="39"/>
      <c r="N129" s="187" t="s">
        <v>5</v>
      </c>
      <c r="O129" s="188" t="s">
        <v>46</v>
      </c>
      <c r="P129" s="119">
        <f>I129+J129</f>
        <v>0</v>
      </c>
      <c r="Q129" s="119">
        <f>ROUND(I129*H129,2)</f>
        <v>0</v>
      </c>
      <c r="R129" s="119">
        <f>ROUND(J129*H129,2)</f>
        <v>0</v>
      </c>
      <c r="S129" s="40"/>
      <c r="T129" s="189">
        <f>S129*H129</f>
        <v>0</v>
      </c>
      <c r="U129" s="189">
        <v>0.22656999999999999</v>
      </c>
      <c r="V129" s="189">
        <f>U129*H129</f>
        <v>15.40676</v>
      </c>
      <c r="W129" s="189">
        <v>0</v>
      </c>
      <c r="X129" s="190">
        <f>W129*H129</f>
        <v>0</v>
      </c>
      <c r="AR129" s="22" t="s">
        <v>146</v>
      </c>
      <c r="AT129" s="22" t="s">
        <v>141</v>
      </c>
      <c r="AU129" s="22" t="s">
        <v>87</v>
      </c>
      <c r="AY129" s="22" t="s">
        <v>139</v>
      </c>
      <c r="BE129" s="191">
        <f>IF(O129="základní",K129,0)</f>
        <v>0</v>
      </c>
      <c r="BF129" s="191">
        <f>IF(O129="snížená",K129,0)</f>
        <v>0</v>
      </c>
      <c r="BG129" s="191">
        <f>IF(O129="zákl. přenesená",K129,0)</f>
        <v>0</v>
      </c>
      <c r="BH129" s="191">
        <f>IF(O129="sníž. přenesená",K129,0)</f>
        <v>0</v>
      </c>
      <c r="BI129" s="191">
        <f>IF(O129="nulová",K129,0)</f>
        <v>0</v>
      </c>
      <c r="BJ129" s="22" t="s">
        <v>85</v>
      </c>
      <c r="BK129" s="191">
        <f>ROUND(P129*H129,2)</f>
        <v>0</v>
      </c>
      <c r="BL129" s="22" t="s">
        <v>146</v>
      </c>
      <c r="BM129" s="22" t="s">
        <v>350</v>
      </c>
    </row>
    <row r="130" spans="2:65" s="10" customFormat="1" ht="29.85" customHeight="1" x14ac:dyDescent="0.3">
      <c r="B130" s="165"/>
      <c r="D130" s="166" t="s">
        <v>76</v>
      </c>
      <c r="E130" s="177" t="s">
        <v>154</v>
      </c>
      <c r="F130" s="177" t="s">
        <v>351</v>
      </c>
      <c r="I130" s="168"/>
      <c r="J130" s="168"/>
      <c r="K130" s="178">
        <f>BK130</f>
        <v>0</v>
      </c>
      <c r="M130" s="165"/>
      <c r="N130" s="170"/>
      <c r="O130" s="171"/>
      <c r="P130" s="171"/>
      <c r="Q130" s="172">
        <f>SUM(Q131:Q133)</f>
        <v>0</v>
      </c>
      <c r="R130" s="172">
        <f>SUM(R131:R133)</f>
        <v>0</v>
      </c>
      <c r="S130" s="171"/>
      <c r="T130" s="173">
        <f>SUM(T131:T133)</f>
        <v>0</v>
      </c>
      <c r="U130" s="171"/>
      <c r="V130" s="173">
        <f>SUM(V131:V133)</f>
        <v>0</v>
      </c>
      <c r="W130" s="171"/>
      <c r="X130" s="174">
        <f>SUM(X131:X133)</f>
        <v>1.9800000000000002</v>
      </c>
      <c r="AR130" s="166" t="s">
        <v>85</v>
      </c>
      <c r="AT130" s="175" t="s">
        <v>76</v>
      </c>
      <c r="AU130" s="175" t="s">
        <v>85</v>
      </c>
      <c r="AY130" s="166" t="s">
        <v>139</v>
      </c>
      <c r="BK130" s="176">
        <f>SUM(BK131:BK133)</f>
        <v>0</v>
      </c>
    </row>
    <row r="131" spans="2:65" s="1" customFormat="1" ht="25.5" customHeight="1" x14ac:dyDescent="0.3">
      <c r="B131" s="179"/>
      <c r="C131" s="180" t="s">
        <v>170</v>
      </c>
      <c r="D131" s="180" t="s">
        <v>141</v>
      </c>
      <c r="E131" s="181" t="s">
        <v>352</v>
      </c>
      <c r="F131" s="182" t="s">
        <v>353</v>
      </c>
      <c r="G131" s="183" t="s">
        <v>190</v>
      </c>
      <c r="H131" s="184">
        <v>0.9</v>
      </c>
      <c r="I131" s="185"/>
      <c r="J131" s="185"/>
      <c r="K131" s="186">
        <f>ROUND(P131*H131,2)</f>
        <v>0</v>
      </c>
      <c r="L131" s="182" t="s">
        <v>145</v>
      </c>
      <c r="M131" s="39"/>
      <c r="N131" s="187" t="s">
        <v>5</v>
      </c>
      <c r="O131" s="188" t="s">
        <v>46</v>
      </c>
      <c r="P131" s="119">
        <f>I131+J131</f>
        <v>0</v>
      </c>
      <c r="Q131" s="119">
        <f>ROUND(I131*H131,2)</f>
        <v>0</v>
      </c>
      <c r="R131" s="119">
        <f>ROUND(J131*H131,2)</f>
        <v>0</v>
      </c>
      <c r="S131" s="40"/>
      <c r="T131" s="189">
        <f>S131*H131</f>
        <v>0</v>
      </c>
      <c r="U131" s="189">
        <v>0</v>
      </c>
      <c r="V131" s="189">
        <f>U131*H131</f>
        <v>0</v>
      </c>
      <c r="W131" s="189">
        <v>2.2000000000000002</v>
      </c>
      <c r="X131" s="190">
        <f>W131*H131</f>
        <v>1.9800000000000002</v>
      </c>
      <c r="AR131" s="22" t="s">
        <v>146</v>
      </c>
      <c r="AT131" s="22" t="s">
        <v>141</v>
      </c>
      <c r="AU131" s="22" t="s">
        <v>87</v>
      </c>
      <c r="AY131" s="22" t="s">
        <v>139</v>
      </c>
      <c r="BE131" s="191">
        <f>IF(O131="základní",K131,0)</f>
        <v>0</v>
      </c>
      <c r="BF131" s="191">
        <f>IF(O131="snížená",K131,0)</f>
        <v>0</v>
      </c>
      <c r="BG131" s="191">
        <f>IF(O131="zákl. přenesená",K131,0)</f>
        <v>0</v>
      </c>
      <c r="BH131" s="191">
        <f>IF(O131="sníž. přenesená",K131,0)</f>
        <v>0</v>
      </c>
      <c r="BI131" s="191">
        <f>IF(O131="nulová",K131,0)</f>
        <v>0</v>
      </c>
      <c r="BJ131" s="22" t="s">
        <v>85</v>
      </c>
      <c r="BK131" s="191">
        <f>ROUND(P131*H131,2)</f>
        <v>0</v>
      </c>
      <c r="BL131" s="22" t="s">
        <v>146</v>
      </c>
      <c r="BM131" s="22" t="s">
        <v>354</v>
      </c>
    </row>
    <row r="132" spans="2:65" s="1" customFormat="1" ht="54" x14ac:dyDescent="0.3">
      <c r="B132" s="39"/>
      <c r="D132" s="192" t="s">
        <v>148</v>
      </c>
      <c r="F132" s="193" t="s">
        <v>355</v>
      </c>
      <c r="I132" s="194"/>
      <c r="J132" s="194"/>
      <c r="M132" s="39"/>
      <c r="N132" s="195"/>
      <c r="O132" s="40"/>
      <c r="P132" s="40"/>
      <c r="Q132" s="40"/>
      <c r="R132" s="40"/>
      <c r="S132" s="40"/>
      <c r="T132" s="40"/>
      <c r="U132" s="40"/>
      <c r="V132" s="40"/>
      <c r="W132" s="40"/>
      <c r="X132" s="67"/>
      <c r="AT132" s="22" t="s">
        <v>148</v>
      </c>
      <c r="AU132" s="22" t="s">
        <v>87</v>
      </c>
    </row>
    <row r="133" spans="2:65" s="1" customFormat="1" ht="16.5" customHeight="1" x14ac:dyDescent="0.3">
      <c r="B133" s="179"/>
      <c r="C133" s="180" t="s">
        <v>356</v>
      </c>
      <c r="D133" s="180" t="s">
        <v>141</v>
      </c>
      <c r="E133" s="181" t="s">
        <v>357</v>
      </c>
      <c r="F133" s="182" t="s">
        <v>358</v>
      </c>
      <c r="G133" s="183" t="s">
        <v>157</v>
      </c>
      <c r="H133" s="184">
        <v>67.900000000000006</v>
      </c>
      <c r="I133" s="185"/>
      <c r="J133" s="185"/>
      <c r="K133" s="186">
        <f>ROUND(P133*H133,2)</f>
        <v>0</v>
      </c>
      <c r="L133" s="182" t="s">
        <v>359</v>
      </c>
      <c r="M133" s="39"/>
      <c r="N133" s="187" t="s">
        <v>5</v>
      </c>
      <c r="O133" s="188" t="s">
        <v>46</v>
      </c>
      <c r="P133" s="119">
        <f>I133+J133</f>
        <v>0</v>
      </c>
      <c r="Q133" s="119">
        <f>ROUND(I133*H133,2)</f>
        <v>0</v>
      </c>
      <c r="R133" s="119">
        <f>ROUND(J133*H133,2)</f>
        <v>0</v>
      </c>
      <c r="S133" s="40"/>
      <c r="T133" s="189">
        <f>S133*H133</f>
        <v>0</v>
      </c>
      <c r="U133" s="189">
        <v>0</v>
      </c>
      <c r="V133" s="189">
        <f>U133*H133</f>
        <v>0</v>
      </c>
      <c r="W133" s="189">
        <v>0</v>
      </c>
      <c r="X133" s="190">
        <f>W133*H133</f>
        <v>0</v>
      </c>
      <c r="AR133" s="22" t="s">
        <v>146</v>
      </c>
      <c r="AT133" s="22" t="s">
        <v>141</v>
      </c>
      <c r="AU133" s="22" t="s">
        <v>87</v>
      </c>
      <c r="AY133" s="22" t="s">
        <v>139</v>
      </c>
      <c r="BE133" s="191">
        <f>IF(O133="základní",K133,0)</f>
        <v>0</v>
      </c>
      <c r="BF133" s="191">
        <f>IF(O133="snížená",K133,0)</f>
        <v>0</v>
      </c>
      <c r="BG133" s="191">
        <f>IF(O133="zákl. přenesená",K133,0)</f>
        <v>0</v>
      </c>
      <c r="BH133" s="191">
        <f>IF(O133="sníž. přenesená",K133,0)</f>
        <v>0</v>
      </c>
      <c r="BI133" s="191">
        <f>IF(O133="nulová",K133,0)</f>
        <v>0</v>
      </c>
      <c r="BJ133" s="22" t="s">
        <v>85</v>
      </c>
      <c r="BK133" s="191">
        <f>ROUND(P133*H133,2)</f>
        <v>0</v>
      </c>
      <c r="BL133" s="22" t="s">
        <v>146</v>
      </c>
      <c r="BM133" s="22" t="s">
        <v>360</v>
      </c>
    </row>
    <row r="134" spans="2:65" s="10" customFormat="1" ht="29.85" customHeight="1" x14ac:dyDescent="0.3">
      <c r="B134" s="165"/>
      <c r="D134" s="166" t="s">
        <v>76</v>
      </c>
      <c r="E134" s="177" t="s">
        <v>146</v>
      </c>
      <c r="F134" s="177" t="s">
        <v>361</v>
      </c>
      <c r="I134" s="168"/>
      <c r="J134" s="168"/>
      <c r="K134" s="178">
        <f>BK134</f>
        <v>0</v>
      </c>
      <c r="M134" s="165"/>
      <c r="N134" s="170"/>
      <c r="O134" s="171"/>
      <c r="P134" s="171"/>
      <c r="Q134" s="172">
        <f>SUM(Q135:Q138)</f>
        <v>0</v>
      </c>
      <c r="R134" s="172">
        <f>SUM(R135:R138)</f>
        <v>0</v>
      </c>
      <c r="S134" s="171"/>
      <c r="T134" s="173">
        <f>SUM(T135:T138)</f>
        <v>0</v>
      </c>
      <c r="U134" s="171"/>
      <c r="V134" s="173">
        <f>SUM(V135:V138)</f>
        <v>13.14</v>
      </c>
      <c r="W134" s="171"/>
      <c r="X134" s="174">
        <f>SUM(X135:X138)</f>
        <v>0</v>
      </c>
      <c r="AR134" s="166" t="s">
        <v>85</v>
      </c>
      <c r="AT134" s="175" t="s">
        <v>76</v>
      </c>
      <c r="AU134" s="175" t="s">
        <v>85</v>
      </c>
      <c r="AY134" s="166" t="s">
        <v>139</v>
      </c>
      <c r="BK134" s="176">
        <f>SUM(BK135:BK138)</f>
        <v>0</v>
      </c>
    </row>
    <row r="135" spans="2:65" s="1" customFormat="1" ht="25.5" customHeight="1" x14ac:dyDescent="0.3">
      <c r="B135" s="179"/>
      <c r="C135" s="180" t="s">
        <v>11</v>
      </c>
      <c r="D135" s="180" t="s">
        <v>141</v>
      </c>
      <c r="E135" s="181" t="s">
        <v>362</v>
      </c>
      <c r="F135" s="182" t="s">
        <v>363</v>
      </c>
      <c r="G135" s="183" t="s">
        <v>190</v>
      </c>
      <c r="H135" s="184">
        <v>7.3</v>
      </c>
      <c r="I135" s="185"/>
      <c r="J135" s="185"/>
      <c r="K135" s="186">
        <f>ROUND(P135*H135,2)</f>
        <v>0</v>
      </c>
      <c r="L135" s="182" t="s">
        <v>145</v>
      </c>
      <c r="M135" s="39"/>
      <c r="N135" s="187" t="s">
        <v>5</v>
      </c>
      <c r="O135" s="188" t="s">
        <v>46</v>
      </c>
      <c r="P135" s="119">
        <f>I135+J135</f>
        <v>0</v>
      </c>
      <c r="Q135" s="119">
        <f>ROUND(I135*H135,2)</f>
        <v>0</v>
      </c>
      <c r="R135" s="119">
        <f>ROUND(J135*H135,2)</f>
        <v>0</v>
      </c>
      <c r="S135" s="40"/>
      <c r="T135" s="189">
        <f>S135*H135</f>
        <v>0</v>
      </c>
      <c r="U135" s="189">
        <v>0</v>
      </c>
      <c r="V135" s="189">
        <f>U135*H135</f>
        <v>0</v>
      </c>
      <c r="W135" s="189">
        <v>0</v>
      </c>
      <c r="X135" s="190">
        <f>W135*H135</f>
        <v>0</v>
      </c>
      <c r="AR135" s="22" t="s">
        <v>146</v>
      </c>
      <c r="AT135" s="22" t="s">
        <v>141</v>
      </c>
      <c r="AU135" s="22" t="s">
        <v>87</v>
      </c>
      <c r="AY135" s="22" t="s">
        <v>139</v>
      </c>
      <c r="BE135" s="191">
        <f>IF(O135="základní",K135,0)</f>
        <v>0</v>
      </c>
      <c r="BF135" s="191">
        <f>IF(O135="snížená",K135,0)</f>
        <v>0</v>
      </c>
      <c r="BG135" s="191">
        <f>IF(O135="zákl. přenesená",K135,0)</f>
        <v>0</v>
      </c>
      <c r="BH135" s="191">
        <f>IF(O135="sníž. přenesená",K135,0)</f>
        <v>0</v>
      </c>
      <c r="BI135" s="191">
        <f>IF(O135="nulová",K135,0)</f>
        <v>0</v>
      </c>
      <c r="BJ135" s="22" t="s">
        <v>85</v>
      </c>
      <c r="BK135" s="191">
        <f>ROUND(P135*H135,2)</f>
        <v>0</v>
      </c>
      <c r="BL135" s="22" t="s">
        <v>146</v>
      </c>
      <c r="BM135" s="22" t="s">
        <v>364</v>
      </c>
    </row>
    <row r="136" spans="2:65" s="1" customFormat="1" ht="25.5" customHeight="1" x14ac:dyDescent="0.3">
      <c r="B136" s="179"/>
      <c r="C136" s="196" t="s">
        <v>198</v>
      </c>
      <c r="D136" s="196" t="s">
        <v>171</v>
      </c>
      <c r="E136" s="197" t="s">
        <v>194</v>
      </c>
      <c r="F136" s="198" t="s">
        <v>341</v>
      </c>
      <c r="G136" s="199" t="s">
        <v>226</v>
      </c>
      <c r="H136" s="200">
        <v>13.14</v>
      </c>
      <c r="I136" s="201"/>
      <c r="J136" s="202"/>
      <c r="K136" s="203">
        <f>ROUND(P136*H136,2)</f>
        <v>0</v>
      </c>
      <c r="L136" s="198" t="s">
        <v>5</v>
      </c>
      <c r="M136" s="204"/>
      <c r="N136" s="205" t="s">
        <v>5</v>
      </c>
      <c r="O136" s="188" t="s">
        <v>46</v>
      </c>
      <c r="P136" s="119">
        <f>I136+J136</f>
        <v>0</v>
      </c>
      <c r="Q136" s="119">
        <f>ROUND(I136*H136,2)</f>
        <v>0</v>
      </c>
      <c r="R136" s="119">
        <f>ROUND(J136*H136,2)</f>
        <v>0</v>
      </c>
      <c r="S136" s="40"/>
      <c r="T136" s="189">
        <f>S136*H136</f>
        <v>0</v>
      </c>
      <c r="U136" s="189">
        <v>1</v>
      </c>
      <c r="V136" s="189">
        <f>U136*H136</f>
        <v>13.14</v>
      </c>
      <c r="W136" s="189">
        <v>0</v>
      </c>
      <c r="X136" s="190">
        <f>W136*H136</f>
        <v>0</v>
      </c>
      <c r="AR136" s="22" t="s">
        <v>174</v>
      </c>
      <c r="AT136" s="22" t="s">
        <v>171</v>
      </c>
      <c r="AU136" s="22" t="s">
        <v>87</v>
      </c>
      <c r="AY136" s="22" t="s">
        <v>139</v>
      </c>
      <c r="BE136" s="191">
        <f>IF(O136="základní",K136,0)</f>
        <v>0</v>
      </c>
      <c r="BF136" s="191">
        <f>IF(O136="snížená",K136,0)</f>
        <v>0</v>
      </c>
      <c r="BG136" s="191">
        <f>IF(O136="zákl. přenesená",K136,0)</f>
        <v>0</v>
      </c>
      <c r="BH136" s="191">
        <f>IF(O136="sníž. přenesená",K136,0)</f>
        <v>0</v>
      </c>
      <c r="BI136" s="191">
        <f>IF(O136="nulová",K136,0)</f>
        <v>0</v>
      </c>
      <c r="BJ136" s="22" t="s">
        <v>85</v>
      </c>
      <c r="BK136" s="191">
        <f>ROUND(P136*H136,2)</f>
        <v>0</v>
      </c>
      <c r="BL136" s="22" t="s">
        <v>146</v>
      </c>
      <c r="BM136" s="22" t="s">
        <v>365</v>
      </c>
    </row>
    <row r="137" spans="2:65" s="1" customFormat="1" ht="25.5" customHeight="1" x14ac:dyDescent="0.3">
      <c r="B137" s="179"/>
      <c r="C137" s="180" t="s">
        <v>193</v>
      </c>
      <c r="D137" s="180" t="s">
        <v>141</v>
      </c>
      <c r="E137" s="181" t="s">
        <v>366</v>
      </c>
      <c r="F137" s="182" t="s">
        <v>367</v>
      </c>
      <c r="G137" s="183" t="s">
        <v>190</v>
      </c>
      <c r="H137" s="184">
        <v>0.22</v>
      </c>
      <c r="I137" s="185"/>
      <c r="J137" s="185"/>
      <c r="K137" s="186">
        <f>ROUND(P137*H137,2)</f>
        <v>0</v>
      </c>
      <c r="L137" s="182" t="s">
        <v>145</v>
      </c>
      <c r="M137" s="39"/>
      <c r="N137" s="187" t="s">
        <v>5</v>
      </c>
      <c r="O137" s="188" t="s">
        <v>46</v>
      </c>
      <c r="P137" s="119">
        <f>I137+J137</f>
        <v>0</v>
      </c>
      <c r="Q137" s="119">
        <f>ROUND(I137*H137,2)</f>
        <v>0</v>
      </c>
      <c r="R137" s="119">
        <f>ROUND(J137*H137,2)</f>
        <v>0</v>
      </c>
      <c r="S137" s="40"/>
      <c r="T137" s="189">
        <f>S137*H137</f>
        <v>0</v>
      </c>
      <c r="U137" s="189">
        <v>0</v>
      </c>
      <c r="V137" s="189">
        <f>U137*H137</f>
        <v>0</v>
      </c>
      <c r="W137" s="189">
        <v>0</v>
      </c>
      <c r="X137" s="190">
        <f>W137*H137</f>
        <v>0</v>
      </c>
      <c r="AR137" s="22" t="s">
        <v>146</v>
      </c>
      <c r="AT137" s="22" t="s">
        <v>141</v>
      </c>
      <c r="AU137" s="22" t="s">
        <v>87</v>
      </c>
      <c r="AY137" s="22" t="s">
        <v>139</v>
      </c>
      <c r="BE137" s="191">
        <f>IF(O137="základní",K137,0)</f>
        <v>0</v>
      </c>
      <c r="BF137" s="191">
        <f>IF(O137="snížená",K137,0)</f>
        <v>0</v>
      </c>
      <c r="BG137" s="191">
        <f>IF(O137="zákl. přenesená",K137,0)</f>
        <v>0</v>
      </c>
      <c r="BH137" s="191">
        <f>IF(O137="sníž. přenesená",K137,0)</f>
        <v>0</v>
      </c>
      <c r="BI137" s="191">
        <f>IF(O137="nulová",K137,0)</f>
        <v>0</v>
      </c>
      <c r="BJ137" s="22" t="s">
        <v>85</v>
      </c>
      <c r="BK137" s="191">
        <f>ROUND(P137*H137,2)</f>
        <v>0</v>
      </c>
      <c r="BL137" s="22" t="s">
        <v>146</v>
      </c>
      <c r="BM137" s="22" t="s">
        <v>368</v>
      </c>
    </row>
    <row r="138" spans="2:65" s="1" customFormat="1" ht="40.5" x14ac:dyDescent="0.3">
      <c r="B138" s="39"/>
      <c r="D138" s="192" t="s">
        <v>148</v>
      </c>
      <c r="F138" s="193" t="s">
        <v>369</v>
      </c>
      <c r="I138" s="194"/>
      <c r="J138" s="194"/>
      <c r="M138" s="39"/>
      <c r="N138" s="195"/>
      <c r="O138" s="40"/>
      <c r="P138" s="40"/>
      <c r="Q138" s="40"/>
      <c r="R138" s="40"/>
      <c r="S138" s="40"/>
      <c r="T138" s="40"/>
      <c r="U138" s="40"/>
      <c r="V138" s="40"/>
      <c r="W138" s="40"/>
      <c r="X138" s="67"/>
      <c r="AT138" s="22" t="s">
        <v>148</v>
      </c>
      <c r="AU138" s="22" t="s">
        <v>87</v>
      </c>
    </row>
    <row r="139" spans="2:65" s="10" customFormat="1" ht="29.85" customHeight="1" x14ac:dyDescent="0.3">
      <c r="B139" s="165"/>
      <c r="D139" s="166" t="s">
        <v>76</v>
      </c>
      <c r="E139" s="177" t="s">
        <v>174</v>
      </c>
      <c r="F139" s="177" t="s">
        <v>370</v>
      </c>
      <c r="I139" s="168"/>
      <c r="J139" s="168"/>
      <c r="K139" s="178">
        <f>BK139</f>
        <v>0</v>
      </c>
      <c r="M139" s="165"/>
      <c r="N139" s="170"/>
      <c r="O139" s="171"/>
      <c r="P139" s="171"/>
      <c r="Q139" s="172">
        <f>SUM(Q140:Q215)</f>
        <v>0</v>
      </c>
      <c r="R139" s="172">
        <f>SUM(R140:R215)</f>
        <v>0</v>
      </c>
      <c r="S139" s="171"/>
      <c r="T139" s="173">
        <f>SUM(T140:T215)</f>
        <v>0</v>
      </c>
      <c r="U139" s="171"/>
      <c r="V139" s="173">
        <f>SUM(V140:V215)</f>
        <v>1.6672454000000003</v>
      </c>
      <c r="W139" s="171"/>
      <c r="X139" s="174">
        <f>SUM(X140:X215)</f>
        <v>0.4</v>
      </c>
      <c r="AR139" s="166" t="s">
        <v>85</v>
      </c>
      <c r="AT139" s="175" t="s">
        <v>76</v>
      </c>
      <c r="AU139" s="175" t="s">
        <v>85</v>
      </c>
      <c r="AY139" s="166" t="s">
        <v>139</v>
      </c>
      <c r="BK139" s="176">
        <f>SUM(BK140:BK215)</f>
        <v>0</v>
      </c>
    </row>
    <row r="140" spans="2:65" s="1" customFormat="1" ht="25.5" customHeight="1" x14ac:dyDescent="0.3">
      <c r="B140" s="179"/>
      <c r="C140" s="180" t="s">
        <v>259</v>
      </c>
      <c r="D140" s="180" t="s">
        <v>141</v>
      </c>
      <c r="E140" s="181" t="s">
        <v>371</v>
      </c>
      <c r="F140" s="182" t="s">
        <v>372</v>
      </c>
      <c r="G140" s="183" t="s">
        <v>157</v>
      </c>
      <c r="H140" s="184">
        <v>8</v>
      </c>
      <c r="I140" s="185"/>
      <c r="J140" s="185"/>
      <c r="K140" s="186">
        <f>ROUND(P140*H140,2)</f>
        <v>0</v>
      </c>
      <c r="L140" s="182" t="s">
        <v>145</v>
      </c>
      <c r="M140" s="39"/>
      <c r="N140" s="187" t="s">
        <v>5</v>
      </c>
      <c r="O140" s="188" t="s">
        <v>46</v>
      </c>
      <c r="P140" s="119">
        <f>I140+J140</f>
        <v>0</v>
      </c>
      <c r="Q140" s="119">
        <f>ROUND(I140*H140,2)</f>
        <v>0</v>
      </c>
      <c r="R140" s="119">
        <f>ROUND(J140*H140,2)</f>
        <v>0</v>
      </c>
      <c r="S140" s="40"/>
      <c r="T140" s="189">
        <f>S140*H140</f>
        <v>0</v>
      </c>
      <c r="U140" s="189">
        <v>1.0000000000000001E-5</v>
      </c>
      <c r="V140" s="189">
        <f>U140*H140</f>
        <v>8.0000000000000007E-5</v>
      </c>
      <c r="W140" s="189">
        <v>0</v>
      </c>
      <c r="X140" s="190">
        <f>W140*H140</f>
        <v>0</v>
      </c>
      <c r="AR140" s="22" t="s">
        <v>146</v>
      </c>
      <c r="AT140" s="22" t="s">
        <v>141</v>
      </c>
      <c r="AU140" s="22" t="s">
        <v>87</v>
      </c>
      <c r="AY140" s="22" t="s">
        <v>139</v>
      </c>
      <c r="BE140" s="191">
        <f>IF(O140="základní",K140,0)</f>
        <v>0</v>
      </c>
      <c r="BF140" s="191">
        <f>IF(O140="snížená",K140,0)</f>
        <v>0</v>
      </c>
      <c r="BG140" s="191">
        <f>IF(O140="zákl. přenesená",K140,0)</f>
        <v>0</v>
      </c>
      <c r="BH140" s="191">
        <f>IF(O140="sníž. přenesená",K140,0)</f>
        <v>0</v>
      </c>
      <c r="BI140" s="191">
        <f>IF(O140="nulová",K140,0)</f>
        <v>0</v>
      </c>
      <c r="BJ140" s="22" t="s">
        <v>85</v>
      </c>
      <c r="BK140" s="191">
        <f>ROUND(P140*H140,2)</f>
        <v>0</v>
      </c>
      <c r="BL140" s="22" t="s">
        <v>146</v>
      </c>
      <c r="BM140" s="22" t="s">
        <v>373</v>
      </c>
    </row>
    <row r="141" spans="2:65" s="1" customFormat="1" ht="40.5" x14ac:dyDescent="0.3">
      <c r="B141" s="39"/>
      <c r="D141" s="192" t="s">
        <v>148</v>
      </c>
      <c r="F141" s="193" t="s">
        <v>374</v>
      </c>
      <c r="I141" s="194"/>
      <c r="J141" s="194"/>
      <c r="M141" s="39"/>
      <c r="N141" s="195"/>
      <c r="O141" s="40"/>
      <c r="P141" s="40"/>
      <c r="Q141" s="40"/>
      <c r="R141" s="40"/>
      <c r="S141" s="40"/>
      <c r="T141" s="40"/>
      <c r="U141" s="40"/>
      <c r="V141" s="40"/>
      <c r="W141" s="40"/>
      <c r="X141" s="67"/>
      <c r="AT141" s="22" t="s">
        <v>148</v>
      </c>
      <c r="AU141" s="22" t="s">
        <v>87</v>
      </c>
    </row>
    <row r="142" spans="2:65" s="1" customFormat="1" ht="16.5" customHeight="1" x14ac:dyDescent="0.3">
      <c r="B142" s="179"/>
      <c r="C142" s="196" t="s">
        <v>266</v>
      </c>
      <c r="D142" s="196" t="s">
        <v>171</v>
      </c>
      <c r="E142" s="197" t="s">
        <v>375</v>
      </c>
      <c r="F142" s="198" t="s">
        <v>376</v>
      </c>
      <c r="G142" s="199" t="s">
        <v>206</v>
      </c>
      <c r="H142" s="200">
        <v>8</v>
      </c>
      <c r="I142" s="201"/>
      <c r="J142" s="202"/>
      <c r="K142" s="203">
        <f>ROUND(P142*H142,2)</f>
        <v>0</v>
      </c>
      <c r="L142" s="198" t="s">
        <v>145</v>
      </c>
      <c r="M142" s="204"/>
      <c r="N142" s="205" t="s">
        <v>5</v>
      </c>
      <c r="O142" s="188" t="s">
        <v>46</v>
      </c>
      <c r="P142" s="119">
        <f>I142+J142</f>
        <v>0</v>
      </c>
      <c r="Q142" s="119">
        <f>ROUND(I142*H142,2)</f>
        <v>0</v>
      </c>
      <c r="R142" s="119">
        <f>ROUND(J142*H142,2)</f>
        <v>0</v>
      </c>
      <c r="S142" s="40"/>
      <c r="T142" s="189">
        <f>S142*H142</f>
        <v>0</v>
      </c>
      <c r="U142" s="189">
        <v>1.4E-3</v>
      </c>
      <c r="V142" s="189">
        <f>U142*H142</f>
        <v>1.12E-2</v>
      </c>
      <c r="W142" s="189">
        <v>0</v>
      </c>
      <c r="X142" s="190">
        <f>W142*H142</f>
        <v>0</v>
      </c>
      <c r="AR142" s="22" t="s">
        <v>174</v>
      </c>
      <c r="AT142" s="22" t="s">
        <v>171</v>
      </c>
      <c r="AU142" s="22" t="s">
        <v>87</v>
      </c>
      <c r="AY142" s="22" t="s">
        <v>139</v>
      </c>
      <c r="BE142" s="191">
        <f>IF(O142="základní",K142,0)</f>
        <v>0</v>
      </c>
      <c r="BF142" s="191">
        <f>IF(O142="snížená",K142,0)</f>
        <v>0</v>
      </c>
      <c r="BG142" s="191">
        <f>IF(O142="zákl. přenesená",K142,0)</f>
        <v>0</v>
      </c>
      <c r="BH142" s="191">
        <f>IF(O142="sníž. přenesená",K142,0)</f>
        <v>0</v>
      </c>
      <c r="BI142" s="191">
        <f>IF(O142="nulová",K142,0)</f>
        <v>0</v>
      </c>
      <c r="BJ142" s="22" t="s">
        <v>85</v>
      </c>
      <c r="BK142" s="191">
        <f>ROUND(P142*H142,2)</f>
        <v>0</v>
      </c>
      <c r="BL142" s="22" t="s">
        <v>146</v>
      </c>
      <c r="BM142" s="22" t="s">
        <v>377</v>
      </c>
    </row>
    <row r="143" spans="2:65" s="1" customFormat="1" ht="16.5" customHeight="1" x14ac:dyDescent="0.3">
      <c r="B143" s="179"/>
      <c r="C143" s="196" t="s">
        <v>378</v>
      </c>
      <c r="D143" s="196" t="s">
        <v>171</v>
      </c>
      <c r="E143" s="197" t="s">
        <v>379</v>
      </c>
      <c r="F143" s="198" t="s">
        <v>380</v>
      </c>
      <c r="G143" s="199" t="s">
        <v>381</v>
      </c>
      <c r="H143" s="200">
        <v>12</v>
      </c>
      <c r="I143" s="201"/>
      <c r="J143" s="202"/>
      <c r="K143" s="203">
        <f>ROUND(P143*H143,2)</f>
        <v>0</v>
      </c>
      <c r="L143" s="198" t="s">
        <v>5</v>
      </c>
      <c r="M143" s="204"/>
      <c r="N143" s="205" t="s">
        <v>5</v>
      </c>
      <c r="O143" s="188" t="s">
        <v>46</v>
      </c>
      <c r="P143" s="119">
        <f>I143+J143</f>
        <v>0</v>
      </c>
      <c r="Q143" s="119">
        <f>ROUND(I143*H143,2)</f>
        <v>0</v>
      </c>
      <c r="R143" s="119">
        <f>ROUND(J143*H143,2)</f>
        <v>0</v>
      </c>
      <c r="S143" s="40"/>
      <c r="T143" s="189">
        <f>S143*H143</f>
        <v>0</v>
      </c>
      <c r="U143" s="189">
        <v>4.5800000000000002E-4</v>
      </c>
      <c r="V143" s="189">
        <f>U143*H143</f>
        <v>5.496E-3</v>
      </c>
      <c r="W143" s="189">
        <v>0</v>
      </c>
      <c r="X143" s="190">
        <f>W143*H143</f>
        <v>0</v>
      </c>
      <c r="AR143" s="22" t="s">
        <v>174</v>
      </c>
      <c r="AT143" s="22" t="s">
        <v>171</v>
      </c>
      <c r="AU143" s="22" t="s">
        <v>87</v>
      </c>
      <c r="AY143" s="22" t="s">
        <v>139</v>
      </c>
      <c r="BE143" s="191">
        <f>IF(O143="základní",K143,0)</f>
        <v>0</v>
      </c>
      <c r="BF143" s="191">
        <f>IF(O143="snížená",K143,0)</f>
        <v>0</v>
      </c>
      <c r="BG143" s="191">
        <f>IF(O143="zákl. přenesená",K143,0)</f>
        <v>0</v>
      </c>
      <c r="BH143" s="191">
        <f>IF(O143="sníž. přenesená",K143,0)</f>
        <v>0</v>
      </c>
      <c r="BI143" s="191">
        <f>IF(O143="nulová",K143,0)</f>
        <v>0</v>
      </c>
      <c r="BJ143" s="22" t="s">
        <v>85</v>
      </c>
      <c r="BK143" s="191">
        <f>ROUND(P143*H143,2)</f>
        <v>0</v>
      </c>
      <c r="BL143" s="22" t="s">
        <v>146</v>
      </c>
      <c r="BM143" s="22" t="s">
        <v>382</v>
      </c>
    </row>
    <row r="144" spans="2:65" s="1" customFormat="1" ht="40.5" x14ac:dyDescent="0.3">
      <c r="B144" s="39"/>
      <c r="D144" s="192" t="s">
        <v>148</v>
      </c>
      <c r="F144" s="193" t="s">
        <v>383</v>
      </c>
      <c r="I144" s="194"/>
      <c r="J144" s="194"/>
      <c r="M144" s="39"/>
      <c r="N144" s="195"/>
      <c r="O144" s="40"/>
      <c r="P144" s="40"/>
      <c r="Q144" s="40"/>
      <c r="R144" s="40"/>
      <c r="S144" s="40"/>
      <c r="T144" s="40"/>
      <c r="U144" s="40"/>
      <c r="V144" s="40"/>
      <c r="W144" s="40"/>
      <c r="X144" s="67"/>
      <c r="AT144" s="22" t="s">
        <v>148</v>
      </c>
      <c r="AU144" s="22" t="s">
        <v>87</v>
      </c>
    </row>
    <row r="145" spans="2:65" s="1" customFormat="1" ht="25.5" customHeight="1" x14ac:dyDescent="0.3">
      <c r="B145" s="179"/>
      <c r="C145" s="180" t="s">
        <v>384</v>
      </c>
      <c r="D145" s="180" t="s">
        <v>141</v>
      </c>
      <c r="E145" s="181" t="s">
        <v>385</v>
      </c>
      <c r="F145" s="182" t="s">
        <v>386</v>
      </c>
      <c r="G145" s="183" t="s">
        <v>157</v>
      </c>
      <c r="H145" s="184">
        <v>5.08</v>
      </c>
      <c r="I145" s="185"/>
      <c r="J145" s="185"/>
      <c r="K145" s="186">
        <f>ROUND(P145*H145,2)</f>
        <v>0</v>
      </c>
      <c r="L145" s="182" t="s">
        <v>145</v>
      </c>
      <c r="M145" s="39"/>
      <c r="N145" s="187" t="s">
        <v>5</v>
      </c>
      <c r="O145" s="188" t="s">
        <v>46</v>
      </c>
      <c r="P145" s="119">
        <f>I145+J145</f>
        <v>0</v>
      </c>
      <c r="Q145" s="119">
        <f>ROUND(I145*H145,2)</f>
        <v>0</v>
      </c>
      <c r="R145" s="119">
        <f>ROUND(J145*H145,2)</f>
        <v>0</v>
      </c>
      <c r="S145" s="40"/>
      <c r="T145" s="189">
        <f>S145*H145</f>
        <v>0</v>
      </c>
      <c r="U145" s="189">
        <v>1.0000000000000001E-5</v>
      </c>
      <c r="V145" s="189">
        <f>U145*H145</f>
        <v>5.0800000000000002E-5</v>
      </c>
      <c r="W145" s="189">
        <v>0</v>
      </c>
      <c r="X145" s="190">
        <f>W145*H145</f>
        <v>0</v>
      </c>
      <c r="AR145" s="22" t="s">
        <v>146</v>
      </c>
      <c r="AT145" s="22" t="s">
        <v>141</v>
      </c>
      <c r="AU145" s="22" t="s">
        <v>87</v>
      </c>
      <c r="AY145" s="22" t="s">
        <v>139</v>
      </c>
      <c r="BE145" s="191">
        <f>IF(O145="základní",K145,0)</f>
        <v>0</v>
      </c>
      <c r="BF145" s="191">
        <f>IF(O145="snížená",K145,0)</f>
        <v>0</v>
      </c>
      <c r="BG145" s="191">
        <f>IF(O145="zákl. přenesená",K145,0)</f>
        <v>0</v>
      </c>
      <c r="BH145" s="191">
        <f>IF(O145="sníž. přenesená",K145,0)</f>
        <v>0</v>
      </c>
      <c r="BI145" s="191">
        <f>IF(O145="nulová",K145,0)</f>
        <v>0</v>
      </c>
      <c r="BJ145" s="22" t="s">
        <v>85</v>
      </c>
      <c r="BK145" s="191">
        <f>ROUND(P145*H145,2)</f>
        <v>0</v>
      </c>
      <c r="BL145" s="22" t="s">
        <v>146</v>
      </c>
      <c r="BM145" s="22" t="s">
        <v>387</v>
      </c>
    </row>
    <row r="146" spans="2:65" s="1" customFormat="1" ht="27" x14ac:dyDescent="0.3">
      <c r="B146" s="39"/>
      <c r="D146" s="192" t="s">
        <v>148</v>
      </c>
      <c r="F146" s="193" t="s">
        <v>388</v>
      </c>
      <c r="I146" s="194"/>
      <c r="J146" s="194"/>
      <c r="M146" s="39"/>
      <c r="N146" s="195"/>
      <c r="O146" s="40"/>
      <c r="P146" s="40"/>
      <c r="Q146" s="40"/>
      <c r="R146" s="40"/>
      <c r="S146" s="40"/>
      <c r="T146" s="40"/>
      <c r="U146" s="40"/>
      <c r="V146" s="40"/>
      <c r="W146" s="40"/>
      <c r="X146" s="67"/>
      <c r="AT146" s="22" t="s">
        <v>148</v>
      </c>
      <c r="AU146" s="22" t="s">
        <v>87</v>
      </c>
    </row>
    <row r="147" spans="2:65" s="11" customFormat="1" x14ac:dyDescent="0.3">
      <c r="B147" s="211"/>
      <c r="D147" s="192" t="s">
        <v>347</v>
      </c>
      <c r="E147" s="212" t="s">
        <v>5</v>
      </c>
      <c r="F147" s="213" t="s">
        <v>389</v>
      </c>
      <c r="H147" s="214">
        <v>1</v>
      </c>
      <c r="I147" s="215"/>
      <c r="J147" s="215"/>
      <c r="M147" s="211"/>
      <c r="N147" s="216"/>
      <c r="O147" s="217"/>
      <c r="P147" s="217"/>
      <c r="Q147" s="217"/>
      <c r="R147" s="217"/>
      <c r="S147" s="217"/>
      <c r="T147" s="217"/>
      <c r="U147" s="217"/>
      <c r="V147" s="217"/>
      <c r="W147" s="217"/>
      <c r="X147" s="218"/>
      <c r="AT147" s="212" t="s">
        <v>347</v>
      </c>
      <c r="AU147" s="212" t="s">
        <v>87</v>
      </c>
      <c r="AV147" s="11" t="s">
        <v>87</v>
      </c>
      <c r="AW147" s="11" t="s">
        <v>7</v>
      </c>
      <c r="AX147" s="11" t="s">
        <v>77</v>
      </c>
      <c r="AY147" s="212" t="s">
        <v>139</v>
      </c>
    </row>
    <row r="148" spans="2:65" s="11" customFormat="1" x14ac:dyDescent="0.3">
      <c r="B148" s="211"/>
      <c r="D148" s="192" t="s">
        <v>347</v>
      </c>
      <c r="E148" s="212" t="s">
        <v>5</v>
      </c>
      <c r="F148" s="213" t="s">
        <v>389</v>
      </c>
      <c r="H148" s="214">
        <v>1</v>
      </c>
      <c r="I148" s="215"/>
      <c r="J148" s="215"/>
      <c r="M148" s="211"/>
      <c r="N148" s="216"/>
      <c r="O148" s="217"/>
      <c r="P148" s="217"/>
      <c r="Q148" s="217"/>
      <c r="R148" s="217"/>
      <c r="S148" s="217"/>
      <c r="T148" s="217"/>
      <c r="U148" s="217"/>
      <c r="V148" s="217"/>
      <c r="W148" s="217"/>
      <c r="X148" s="218"/>
      <c r="AT148" s="212" t="s">
        <v>347</v>
      </c>
      <c r="AU148" s="212" t="s">
        <v>87</v>
      </c>
      <c r="AV148" s="11" t="s">
        <v>87</v>
      </c>
      <c r="AW148" s="11" t="s">
        <v>7</v>
      </c>
      <c r="AX148" s="11" t="s">
        <v>77</v>
      </c>
      <c r="AY148" s="212" t="s">
        <v>139</v>
      </c>
    </row>
    <row r="149" spans="2:65" s="11" customFormat="1" x14ac:dyDescent="0.3">
      <c r="B149" s="211"/>
      <c r="D149" s="192" t="s">
        <v>347</v>
      </c>
      <c r="E149" s="212" t="s">
        <v>5</v>
      </c>
      <c r="F149" s="213" t="s">
        <v>390</v>
      </c>
      <c r="H149" s="214">
        <v>1.54</v>
      </c>
      <c r="I149" s="215"/>
      <c r="J149" s="215"/>
      <c r="M149" s="211"/>
      <c r="N149" s="216"/>
      <c r="O149" s="217"/>
      <c r="P149" s="217"/>
      <c r="Q149" s="217"/>
      <c r="R149" s="217"/>
      <c r="S149" s="217"/>
      <c r="T149" s="217"/>
      <c r="U149" s="217"/>
      <c r="V149" s="217"/>
      <c r="W149" s="217"/>
      <c r="X149" s="218"/>
      <c r="AT149" s="212" t="s">
        <v>347</v>
      </c>
      <c r="AU149" s="212" t="s">
        <v>87</v>
      </c>
      <c r="AV149" s="11" t="s">
        <v>87</v>
      </c>
      <c r="AW149" s="11" t="s">
        <v>7</v>
      </c>
      <c r="AX149" s="11" t="s">
        <v>77</v>
      </c>
      <c r="AY149" s="212" t="s">
        <v>139</v>
      </c>
    </row>
    <row r="150" spans="2:65" s="11" customFormat="1" x14ac:dyDescent="0.3">
      <c r="B150" s="211"/>
      <c r="D150" s="192" t="s">
        <v>347</v>
      </c>
      <c r="E150" s="212" t="s">
        <v>5</v>
      </c>
      <c r="F150" s="213" t="s">
        <v>391</v>
      </c>
      <c r="H150" s="214">
        <v>1.54</v>
      </c>
      <c r="I150" s="215"/>
      <c r="J150" s="215"/>
      <c r="M150" s="211"/>
      <c r="N150" s="216"/>
      <c r="O150" s="217"/>
      <c r="P150" s="217"/>
      <c r="Q150" s="217"/>
      <c r="R150" s="217"/>
      <c r="S150" s="217"/>
      <c r="T150" s="217"/>
      <c r="U150" s="217"/>
      <c r="V150" s="217"/>
      <c r="W150" s="217"/>
      <c r="X150" s="218"/>
      <c r="AT150" s="212" t="s">
        <v>347</v>
      </c>
      <c r="AU150" s="212" t="s">
        <v>87</v>
      </c>
      <c r="AV150" s="11" t="s">
        <v>87</v>
      </c>
      <c r="AW150" s="11" t="s">
        <v>7</v>
      </c>
      <c r="AX150" s="11" t="s">
        <v>77</v>
      </c>
      <c r="AY150" s="212" t="s">
        <v>139</v>
      </c>
    </row>
    <row r="151" spans="2:65" s="12" customFormat="1" x14ac:dyDescent="0.3">
      <c r="B151" s="219"/>
      <c r="D151" s="192" t="s">
        <v>347</v>
      </c>
      <c r="E151" s="220" t="s">
        <v>5</v>
      </c>
      <c r="F151" s="221" t="s">
        <v>349</v>
      </c>
      <c r="H151" s="222">
        <v>5.08</v>
      </c>
      <c r="I151" s="223"/>
      <c r="J151" s="223"/>
      <c r="M151" s="219"/>
      <c r="N151" s="224"/>
      <c r="O151" s="225"/>
      <c r="P151" s="225"/>
      <c r="Q151" s="225"/>
      <c r="R151" s="225"/>
      <c r="S151" s="225"/>
      <c r="T151" s="225"/>
      <c r="U151" s="225"/>
      <c r="V151" s="225"/>
      <c r="W151" s="225"/>
      <c r="X151" s="226"/>
      <c r="AT151" s="220" t="s">
        <v>347</v>
      </c>
      <c r="AU151" s="220" t="s">
        <v>87</v>
      </c>
      <c r="AV151" s="12" t="s">
        <v>146</v>
      </c>
      <c r="AW151" s="12" t="s">
        <v>7</v>
      </c>
      <c r="AX151" s="12" t="s">
        <v>85</v>
      </c>
      <c r="AY151" s="220" t="s">
        <v>139</v>
      </c>
    </row>
    <row r="152" spans="2:65" s="1" customFormat="1" ht="25.5" customHeight="1" x14ac:dyDescent="0.3">
      <c r="B152" s="179"/>
      <c r="C152" s="196" t="s">
        <v>392</v>
      </c>
      <c r="D152" s="196" t="s">
        <v>171</v>
      </c>
      <c r="E152" s="197" t="s">
        <v>393</v>
      </c>
      <c r="F152" s="198" t="s">
        <v>394</v>
      </c>
      <c r="G152" s="199" t="s">
        <v>381</v>
      </c>
      <c r="H152" s="200">
        <v>3</v>
      </c>
      <c r="I152" s="201"/>
      <c r="J152" s="202"/>
      <c r="K152" s="203">
        <f>ROUND(P152*H152,2)</f>
        <v>0</v>
      </c>
      <c r="L152" s="198" t="s">
        <v>5</v>
      </c>
      <c r="M152" s="204"/>
      <c r="N152" s="205" t="s">
        <v>5</v>
      </c>
      <c r="O152" s="188" t="s">
        <v>46</v>
      </c>
      <c r="P152" s="119">
        <f>I152+J152</f>
        <v>0</v>
      </c>
      <c r="Q152" s="119">
        <f>ROUND(I152*H152,2)</f>
        <v>0</v>
      </c>
      <c r="R152" s="119">
        <f>ROUND(J152*H152,2)</f>
        <v>0</v>
      </c>
      <c r="S152" s="40"/>
      <c r="T152" s="189">
        <f>S152*H152</f>
        <v>0</v>
      </c>
      <c r="U152" s="189">
        <v>4.4200000000000003E-3</v>
      </c>
      <c r="V152" s="189">
        <f>U152*H152</f>
        <v>1.3260000000000001E-2</v>
      </c>
      <c r="W152" s="189">
        <v>0</v>
      </c>
      <c r="X152" s="190">
        <f>W152*H152</f>
        <v>0</v>
      </c>
      <c r="AR152" s="22" t="s">
        <v>174</v>
      </c>
      <c r="AT152" s="22" t="s">
        <v>171</v>
      </c>
      <c r="AU152" s="22" t="s">
        <v>87</v>
      </c>
      <c r="AY152" s="22" t="s">
        <v>139</v>
      </c>
      <c r="BE152" s="191">
        <f>IF(O152="základní",K152,0)</f>
        <v>0</v>
      </c>
      <c r="BF152" s="191">
        <f>IF(O152="snížená",K152,0)</f>
        <v>0</v>
      </c>
      <c r="BG152" s="191">
        <f>IF(O152="zákl. přenesená",K152,0)</f>
        <v>0</v>
      </c>
      <c r="BH152" s="191">
        <f>IF(O152="sníž. přenesená",K152,0)</f>
        <v>0</v>
      </c>
      <c r="BI152" s="191">
        <f>IF(O152="nulová",K152,0)</f>
        <v>0</v>
      </c>
      <c r="BJ152" s="22" t="s">
        <v>85</v>
      </c>
      <c r="BK152" s="191">
        <f>ROUND(P152*H152,2)</f>
        <v>0</v>
      </c>
      <c r="BL152" s="22" t="s">
        <v>146</v>
      </c>
      <c r="BM152" s="22" t="s">
        <v>395</v>
      </c>
    </row>
    <row r="153" spans="2:65" s="1" customFormat="1" ht="67.5" x14ac:dyDescent="0.3">
      <c r="B153" s="39"/>
      <c r="D153" s="192" t="s">
        <v>148</v>
      </c>
      <c r="F153" s="193" t="s">
        <v>396</v>
      </c>
      <c r="I153" s="194"/>
      <c r="J153" s="194"/>
      <c r="M153" s="39"/>
      <c r="N153" s="195"/>
      <c r="O153" s="40"/>
      <c r="P153" s="40"/>
      <c r="Q153" s="40"/>
      <c r="R153" s="40"/>
      <c r="S153" s="40"/>
      <c r="T153" s="40"/>
      <c r="U153" s="40"/>
      <c r="V153" s="40"/>
      <c r="W153" s="40"/>
      <c r="X153" s="67"/>
      <c r="AT153" s="22" t="s">
        <v>148</v>
      </c>
      <c r="AU153" s="22" t="s">
        <v>87</v>
      </c>
    </row>
    <row r="154" spans="2:65" s="1" customFormat="1" ht="25.5" customHeight="1" x14ac:dyDescent="0.3">
      <c r="B154" s="179"/>
      <c r="C154" s="180" t="s">
        <v>397</v>
      </c>
      <c r="D154" s="180" t="s">
        <v>141</v>
      </c>
      <c r="E154" s="181" t="s">
        <v>398</v>
      </c>
      <c r="F154" s="182" t="s">
        <v>399</v>
      </c>
      <c r="G154" s="183" t="s">
        <v>157</v>
      </c>
      <c r="H154" s="184">
        <v>5.0599999999999996</v>
      </c>
      <c r="I154" s="185"/>
      <c r="J154" s="185"/>
      <c r="K154" s="186">
        <f>ROUND(P154*H154,2)</f>
        <v>0</v>
      </c>
      <c r="L154" s="182" t="s">
        <v>145</v>
      </c>
      <c r="M154" s="39"/>
      <c r="N154" s="187" t="s">
        <v>5</v>
      </c>
      <c r="O154" s="188" t="s">
        <v>46</v>
      </c>
      <c r="P154" s="119">
        <f>I154+J154</f>
        <v>0</v>
      </c>
      <c r="Q154" s="119">
        <f>ROUND(I154*H154,2)</f>
        <v>0</v>
      </c>
      <c r="R154" s="119">
        <f>ROUND(J154*H154,2)</f>
        <v>0</v>
      </c>
      <c r="S154" s="40"/>
      <c r="T154" s="189">
        <f>S154*H154</f>
        <v>0</v>
      </c>
      <c r="U154" s="189">
        <v>1.0000000000000001E-5</v>
      </c>
      <c r="V154" s="189">
        <f>U154*H154</f>
        <v>5.0600000000000003E-5</v>
      </c>
      <c r="W154" s="189">
        <v>0</v>
      </c>
      <c r="X154" s="190">
        <f>W154*H154</f>
        <v>0</v>
      </c>
      <c r="AR154" s="22" t="s">
        <v>146</v>
      </c>
      <c r="AT154" s="22" t="s">
        <v>141</v>
      </c>
      <c r="AU154" s="22" t="s">
        <v>87</v>
      </c>
      <c r="AY154" s="22" t="s">
        <v>139</v>
      </c>
      <c r="BE154" s="191">
        <f>IF(O154="základní",K154,0)</f>
        <v>0</v>
      </c>
      <c r="BF154" s="191">
        <f>IF(O154="snížená",K154,0)</f>
        <v>0</v>
      </c>
      <c r="BG154" s="191">
        <f>IF(O154="zákl. přenesená",K154,0)</f>
        <v>0</v>
      </c>
      <c r="BH154" s="191">
        <f>IF(O154="sníž. přenesená",K154,0)</f>
        <v>0</v>
      </c>
      <c r="BI154" s="191">
        <f>IF(O154="nulová",K154,0)</f>
        <v>0</v>
      </c>
      <c r="BJ154" s="22" t="s">
        <v>85</v>
      </c>
      <c r="BK154" s="191">
        <f>ROUND(P154*H154,2)</f>
        <v>0</v>
      </c>
      <c r="BL154" s="22" t="s">
        <v>146</v>
      </c>
      <c r="BM154" s="22" t="s">
        <v>400</v>
      </c>
    </row>
    <row r="155" spans="2:65" s="1" customFormat="1" ht="40.5" x14ac:dyDescent="0.3">
      <c r="B155" s="39"/>
      <c r="D155" s="192" t="s">
        <v>148</v>
      </c>
      <c r="F155" s="193" t="s">
        <v>401</v>
      </c>
      <c r="I155" s="194"/>
      <c r="J155" s="194"/>
      <c r="M155" s="39"/>
      <c r="N155" s="195"/>
      <c r="O155" s="40"/>
      <c r="P155" s="40"/>
      <c r="Q155" s="40"/>
      <c r="R155" s="40"/>
      <c r="S155" s="40"/>
      <c r="T155" s="40"/>
      <c r="U155" s="40"/>
      <c r="V155" s="40"/>
      <c r="W155" s="40"/>
      <c r="X155" s="67"/>
      <c r="AT155" s="22" t="s">
        <v>148</v>
      </c>
      <c r="AU155" s="22" t="s">
        <v>87</v>
      </c>
    </row>
    <row r="156" spans="2:65" s="11" customFormat="1" x14ac:dyDescent="0.3">
      <c r="B156" s="211"/>
      <c r="D156" s="192" t="s">
        <v>347</v>
      </c>
      <c r="E156" s="212" t="s">
        <v>5</v>
      </c>
      <c r="F156" s="213" t="s">
        <v>85</v>
      </c>
      <c r="H156" s="214">
        <v>1</v>
      </c>
      <c r="I156" s="215"/>
      <c r="J156" s="215"/>
      <c r="M156" s="211"/>
      <c r="N156" s="216"/>
      <c r="O156" s="217"/>
      <c r="P156" s="217"/>
      <c r="Q156" s="217"/>
      <c r="R156" s="217"/>
      <c r="S156" s="217"/>
      <c r="T156" s="217"/>
      <c r="U156" s="217"/>
      <c r="V156" s="217"/>
      <c r="W156" s="217"/>
      <c r="X156" s="218"/>
      <c r="AT156" s="212" t="s">
        <v>347</v>
      </c>
      <c r="AU156" s="212" t="s">
        <v>87</v>
      </c>
      <c r="AV156" s="11" t="s">
        <v>87</v>
      </c>
      <c r="AW156" s="11" t="s">
        <v>7</v>
      </c>
      <c r="AX156" s="11" t="s">
        <v>77</v>
      </c>
      <c r="AY156" s="212" t="s">
        <v>139</v>
      </c>
    </row>
    <row r="157" spans="2:65" s="11" customFormat="1" x14ac:dyDescent="0.3">
      <c r="B157" s="211"/>
      <c r="D157" s="192" t="s">
        <v>347</v>
      </c>
      <c r="E157" s="212" t="s">
        <v>5</v>
      </c>
      <c r="F157" s="213" t="s">
        <v>85</v>
      </c>
      <c r="H157" s="214">
        <v>1</v>
      </c>
      <c r="I157" s="215"/>
      <c r="J157" s="215"/>
      <c r="M157" s="211"/>
      <c r="N157" s="216"/>
      <c r="O157" s="217"/>
      <c r="P157" s="217"/>
      <c r="Q157" s="217"/>
      <c r="R157" s="217"/>
      <c r="S157" s="217"/>
      <c r="T157" s="217"/>
      <c r="U157" s="217"/>
      <c r="V157" s="217"/>
      <c r="W157" s="217"/>
      <c r="X157" s="218"/>
      <c r="AT157" s="212" t="s">
        <v>347</v>
      </c>
      <c r="AU157" s="212" t="s">
        <v>87</v>
      </c>
      <c r="AV157" s="11" t="s">
        <v>87</v>
      </c>
      <c r="AW157" s="11" t="s">
        <v>7</v>
      </c>
      <c r="AX157" s="11" t="s">
        <v>77</v>
      </c>
      <c r="AY157" s="212" t="s">
        <v>139</v>
      </c>
    </row>
    <row r="158" spans="2:65" s="11" customFormat="1" x14ac:dyDescent="0.3">
      <c r="B158" s="211"/>
      <c r="D158" s="192" t="s">
        <v>347</v>
      </c>
      <c r="E158" s="212" t="s">
        <v>5</v>
      </c>
      <c r="F158" s="213" t="s">
        <v>391</v>
      </c>
      <c r="H158" s="214">
        <v>1.54</v>
      </c>
      <c r="I158" s="215"/>
      <c r="J158" s="215"/>
      <c r="M158" s="211"/>
      <c r="N158" s="216"/>
      <c r="O158" s="217"/>
      <c r="P158" s="217"/>
      <c r="Q158" s="217"/>
      <c r="R158" s="217"/>
      <c r="S158" s="217"/>
      <c r="T158" s="217"/>
      <c r="U158" s="217"/>
      <c r="V158" s="217"/>
      <c r="W158" s="217"/>
      <c r="X158" s="218"/>
      <c r="AT158" s="212" t="s">
        <v>347</v>
      </c>
      <c r="AU158" s="212" t="s">
        <v>87</v>
      </c>
      <c r="AV158" s="11" t="s">
        <v>87</v>
      </c>
      <c r="AW158" s="11" t="s">
        <v>7</v>
      </c>
      <c r="AX158" s="11" t="s">
        <v>77</v>
      </c>
      <c r="AY158" s="212" t="s">
        <v>139</v>
      </c>
    </row>
    <row r="159" spans="2:65" s="11" customFormat="1" x14ac:dyDescent="0.3">
      <c r="B159" s="211"/>
      <c r="D159" s="192" t="s">
        <v>347</v>
      </c>
      <c r="E159" s="212" t="s">
        <v>5</v>
      </c>
      <c r="F159" s="213" t="s">
        <v>402</v>
      </c>
      <c r="H159" s="214">
        <v>1.52</v>
      </c>
      <c r="I159" s="215"/>
      <c r="J159" s="215"/>
      <c r="M159" s="211"/>
      <c r="N159" s="216"/>
      <c r="O159" s="217"/>
      <c r="P159" s="217"/>
      <c r="Q159" s="217"/>
      <c r="R159" s="217"/>
      <c r="S159" s="217"/>
      <c r="T159" s="217"/>
      <c r="U159" s="217"/>
      <c r="V159" s="217"/>
      <c r="W159" s="217"/>
      <c r="X159" s="218"/>
      <c r="AT159" s="212" t="s">
        <v>347</v>
      </c>
      <c r="AU159" s="212" t="s">
        <v>87</v>
      </c>
      <c r="AV159" s="11" t="s">
        <v>87</v>
      </c>
      <c r="AW159" s="11" t="s">
        <v>7</v>
      </c>
      <c r="AX159" s="11" t="s">
        <v>77</v>
      </c>
      <c r="AY159" s="212" t="s">
        <v>139</v>
      </c>
    </row>
    <row r="160" spans="2:65" s="12" customFormat="1" x14ac:dyDescent="0.3">
      <c r="B160" s="219"/>
      <c r="D160" s="192" t="s">
        <v>347</v>
      </c>
      <c r="E160" s="220" t="s">
        <v>5</v>
      </c>
      <c r="F160" s="221" t="s">
        <v>349</v>
      </c>
      <c r="H160" s="222">
        <v>5.0599999999999996</v>
      </c>
      <c r="I160" s="223"/>
      <c r="J160" s="223"/>
      <c r="M160" s="219"/>
      <c r="N160" s="224"/>
      <c r="O160" s="225"/>
      <c r="P160" s="225"/>
      <c r="Q160" s="225"/>
      <c r="R160" s="225"/>
      <c r="S160" s="225"/>
      <c r="T160" s="225"/>
      <c r="U160" s="225"/>
      <c r="V160" s="225"/>
      <c r="W160" s="225"/>
      <c r="X160" s="226"/>
      <c r="AT160" s="220" t="s">
        <v>347</v>
      </c>
      <c r="AU160" s="220" t="s">
        <v>87</v>
      </c>
      <c r="AV160" s="12" t="s">
        <v>146</v>
      </c>
      <c r="AW160" s="12" t="s">
        <v>7</v>
      </c>
      <c r="AX160" s="12" t="s">
        <v>85</v>
      </c>
      <c r="AY160" s="220" t="s">
        <v>139</v>
      </c>
    </row>
    <row r="161" spans="2:65" s="1" customFormat="1" ht="16.5" customHeight="1" x14ac:dyDescent="0.3">
      <c r="B161" s="179"/>
      <c r="C161" s="196" t="s">
        <v>403</v>
      </c>
      <c r="D161" s="196" t="s">
        <v>171</v>
      </c>
      <c r="E161" s="197" t="s">
        <v>404</v>
      </c>
      <c r="F161" s="198" t="s">
        <v>405</v>
      </c>
      <c r="G161" s="199" t="s">
        <v>206</v>
      </c>
      <c r="H161" s="200">
        <v>3</v>
      </c>
      <c r="I161" s="201"/>
      <c r="J161" s="202"/>
      <c r="K161" s="203">
        <f>ROUND(P161*H161,2)</f>
        <v>0</v>
      </c>
      <c r="L161" s="198" t="s">
        <v>145</v>
      </c>
      <c r="M161" s="204"/>
      <c r="N161" s="205" t="s">
        <v>5</v>
      </c>
      <c r="O161" s="188" t="s">
        <v>46</v>
      </c>
      <c r="P161" s="119">
        <f>I161+J161</f>
        <v>0</v>
      </c>
      <c r="Q161" s="119">
        <f>ROUND(I161*H161,2)</f>
        <v>0</v>
      </c>
      <c r="R161" s="119">
        <f>ROUND(J161*H161,2)</f>
        <v>0</v>
      </c>
      <c r="S161" s="40"/>
      <c r="T161" s="189">
        <f>S161*H161</f>
        <v>0</v>
      </c>
      <c r="U161" s="189">
        <v>6.8999999999999999E-3</v>
      </c>
      <c r="V161" s="189">
        <f>U161*H161</f>
        <v>2.07E-2</v>
      </c>
      <c r="W161" s="189">
        <v>0</v>
      </c>
      <c r="X161" s="190">
        <f>W161*H161</f>
        <v>0</v>
      </c>
      <c r="AR161" s="22" t="s">
        <v>174</v>
      </c>
      <c r="AT161" s="22" t="s">
        <v>171</v>
      </c>
      <c r="AU161" s="22" t="s">
        <v>87</v>
      </c>
      <c r="AY161" s="22" t="s">
        <v>139</v>
      </c>
      <c r="BE161" s="191">
        <f>IF(O161="základní",K161,0)</f>
        <v>0</v>
      </c>
      <c r="BF161" s="191">
        <f>IF(O161="snížená",K161,0)</f>
        <v>0</v>
      </c>
      <c r="BG161" s="191">
        <f>IF(O161="zákl. přenesená",K161,0)</f>
        <v>0</v>
      </c>
      <c r="BH161" s="191">
        <f>IF(O161="sníž. přenesená",K161,0)</f>
        <v>0</v>
      </c>
      <c r="BI161" s="191">
        <f>IF(O161="nulová",K161,0)</f>
        <v>0</v>
      </c>
      <c r="BJ161" s="22" t="s">
        <v>85</v>
      </c>
      <c r="BK161" s="191">
        <f>ROUND(P161*H161,2)</f>
        <v>0</v>
      </c>
      <c r="BL161" s="22" t="s">
        <v>146</v>
      </c>
      <c r="BM161" s="22" t="s">
        <v>406</v>
      </c>
    </row>
    <row r="162" spans="2:65" s="1" customFormat="1" ht="40.5" x14ac:dyDescent="0.3">
      <c r="B162" s="39"/>
      <c r="D162" s="192" t="s">
        <v>148</v>
      </c>
      <c r="F162" s="193" t="s">
        <v>407</v>
      </c>
      <c r="I162" s="194"/>
      <c r="J162" s="194"/>
      <c r="M162" s="39"/>
      <c r="N162" s="195"/>
      <c r="O162" s="40"/>
      <c r="P162" s="40"/>
      <c r="Q162" s="40"/>
      <c r="R162" s="40"/>
      <c r="S162" s="40"/>
      <c r="T162" s="40"/>
      <c r="U162" s="40"/>
      <c r="V162" s="40"/>
      <c r="W162" s="40"/>
      <c r="X162" s="67"/>
      <c r="AT162" s="22" t="s">
        <v>148</v>
      </c>
      <c r="AU162" s="22" t="s">
        <v>87</v>
      </c>
    </row>
    <row r="163" spans="2:65" s="1" customFormat="1" ht="25.5" customHeight="1" x14ac:dyDescent="0.3">
      <c r="B163" s="179"/>
      <c r="C163" s="180" t="s">
        <v>408</v>
      </c>
      <c r="D163" s="180" t="s">
        <v>141</v>
      </c>
      <c r="E163" s="181" t="s">
        <v>409</v>
      </c>
      <c r="F163" s="182" t="s">
        <v>410</v>
      </c>
      <c r="G163" s="183" t="s">
        <v>157</v>
      </c>
      <c r="H163" s="184">
        <v>67.900000000000006</v>
      </c>
      <c r="I163" s="185"/>
      <c r="J163" s="185"/>
      <c r="K163" s="186">
        <f>ROUND(P163*H163,2)</f>
        <v>0</v>
      </c>
      <c r="L163" s="182" t="s">
        <v>145</v>
      </c>
      <c r="M163" s="39"/>
      <c r="N163" s="187" t="s">
        <v>5</v>
      </c>
      <c r="O163" s="188" t="s">
        <v>46</v>
      </c>
      <c r="P163" s="119">
        <f>I163+J163</f>
        <v>0</v>
      </c>
      <c r="Q163" s="119">
        <f>ROUND(I163*H163,2)</f>
        <v>0</v>
      </c>
      <c r="R163" s="119">
        <f>ROUND(J163*H163,2)</f>
        <v>0</v>
      </c>
      <c r="S163" s="40"/>
      <c r="T163" s="189">
        <f>S163*H163</f>
        <v>0</v>
      </c>
      <c r="U163" s="189">
        <v>2.0000000000000002E-5</v>
      </c>
      <c r="V163" s="189">
        <f>U163*H163</f>
        <v>1.3580000000000003E-3</v>
      </c>
      <c r="W163" s="189">
        <v>0</v>
      </c>
      <c r="X163" s="190">
        <f>W163*H163</f>
        <v>0</v>
      </c>
      <c r="AR163" s="22" t="s">
        <v>146</v>
      </c>
      <c r="AT163" s="22" t="s">
        <v>141</v>
      </c>
      <c r="AU163" s="22" t="s">
        <v>87</v>
      </c>
      <c r="AY163" s="22" t="s">
        <v>139</v>
      </c>
      <c r="BE163" s="191">
        <f>IF(O163="základní",K163,0)</f>
        <v>0</v>
      </c>
      <c r="BF163" s="191">
        <f>IF(O163="snížená",K163,0)</f>
        <v>0</v>
      </c>
      <c r="BG163" s="191">
        <f>IF(O163="zákl. přenesená",K163,0)</f>
        <v>0</v>
      </c>
      <c r="BH163" s="191">
        <f>IF(O163="sníž. přenesená",K163,0)</f>
        <v>0</v>
      </c>
      <c r="BI163" s="191">
        <f>IF(O163="nulová",K163,0)</f>
        <v>0</v>
      </c>
      <c r="BJ163" s="22" t="s">
        <v>85</v>
      </c>
      <c r="BK163" s="191">
        <f>ROUND(P163*H163,2)</f>
        <v>0</v>
      </c>
      <c r="BL163" s="22" t="s">
        <v>146</v>
      </c>
      <c r="BM163" s="22" t="s">
        <v>411</v>
      </c>
    </row>
    <row r="164" spans="2:65" s="1" customFormat="1" ht="27" x14ac:dyDescent="0.3">
      <c r="B164" s="39"/>
      <c r="D164" s="192" t="s">
        <v>148</v>
      </c>
      <c r="F164" s="193" t="s">
        <v>412</v>
      </c>
      <c r="I164" s="194"/>
      <c r="J164" s="194"/>
      <c r="M164" s="39"/>
      <c r="N164" s="195"/>
      <c r="O164" s="40"/>
      <c r="P164" s="40"/>
      <c r="Q164" s="40"/>
      <c r="R164" s="40"/>
      <c r="S164" s="40"/>
      <c r="T164" s="40"/>
      <c r="U164" s="40"/>
      <c r="V164" s="40"/>
      <c r="W164" s="40"/>
      <c r="X164" s="67"/>
      <c r="AT164" s="22" t="s">
        <v>148</v>
      </c>
      <c r="AU164" s="22" t="s">
        <v>87</v>
      </c>
    </row>
    <row r="165" spans="2:65" s="1" customFormat="1" ht="16.5" customHeight="1" x14ac:dyDescent="0.3">
      <c r="B165" s="179"/>
      <c r="C165" s="196" t="s">
        <v>413</v>
      </c>
      <c r="D165" s="196" t="s">
        <v>171</v>
      </c>
      <c r="E165" s="197" t="s">
        <v>414</v>
      </c>
      <c r="F165" s="198" t="s">
        <v>415</v>
      </c>
      <c r="G165" s="199" t="s">
        <v>206</v>
      </c>
      <c r="H165" s="200">
        <v>13</v>
      </c>
      <c r="I165" s="201"/>
      <c r="J165" s="202"/>
      <c r="K165" s="203">
        <f>ROUND(P165*H165,2)</f>
        <v>0</v>
      </c>
      <c r="L165" s="198" t="s">
        <v>145</v>
      </c>
      <c r="M165" s="204"/>
      <c r="N165" s="205" t="s">
        <v>5</v>
      </c>
      <c r="O165" s="188" t="s">
        <v>46</v>
      </c>
      <c r="P165" s="119">
        <f>I165+J165</f>
        <v>0</v>
      </c>
      <c r="Q165" s="119">
        <f>ROUND(I165*H165,2)</f>
        <v>0</v>
      </c>
      <c r="R165" s="119">
        <f>ROUND(J165*H165,2)</f>
        <v>0</v>
      </c>
      <c r="S165" s="40"/>
      <c r="T165" s="189">
        <f>S165*H165</f>
        <v>0</v>
      </c>
      <c r="U165" s="189">
        <v>3.5000000000000003E-2</v>
      </c>
      <c r="V165" s="189">
        <f>U165*H165</f>
        <v>0.45500000000000007</v>
      </c>
      <c r="W165" s="189">
        <v>0</v>
      </c>
      <c r="X165" s="190">
        <f>W165*H165</f>
        <v>0</v>
      </c>
      <c r="AR165" s="22" t="s">
        <v>174</v>
      </c>
      <c r="AT165" s="22" t="s">
        <v>171</v>
      </c>
      <c r="AU165" s="22" t="s">
        <v>87</v>
      </c>
      <c r="AY165" s="22" t="s">
        <v>139</v>
      </c>
      <c r="BE165" s="191">
        <f>IF(O165="základní",K165,0)</f>
        <v>0</v>
      </c>
      <c r="BF165" s="191">
        <f>IF(O165="snížená",K165,0)</f>
        <v>0</v>
      </c>
      <c r="BG165" s="191">
        <f>IF(O165="zákl. přenesená",K165,0)</f>
        <v>0</v>
      </c>
      <c r="BH165" s="191">
        <f>IF(O165="sníž. přenesená",K165,0)</f>
        <v>0</v>
      </c>
      <c r="BI165" s="191">
        <f>IF(O165="nulová",K165,0)</f>
        <v>0</v>
      </c>
      <c r="BJ165" s="22" t="s">
        <v>85</v>
      </c>
      <c r="BK165" s="191">
        <f>ROUND(P165*H165,2)</f>
        <v>0</v>
      </c>
      <c r="BL165" s="22" t="s">
        <v>146</v>
      </c>
      <c r="BM165" s="22" t="s">
        <v>416</v>
      </c>
    </row>
    <row r="166" spans="2:65" s="1" customFormat="1" ht="16.5" customHeight="1" x14ac:dyDescent="0.3">
      <c r="B166" s="179"/>
      <c r="C166" s="196" t="s">
        <v>417</v>
      </c>
      <c r="D166" s="196" t="s">
        <v>171</v>
      </c>
      <c r="E166" s="197" t="s">
        <v>418</v>
      </c>
      <c r="F166" s="198" t="s">
        <v>419</v>
      </c>
      <c r="G166" s="199" t="s">
        <v>206</v>
      </c>
      <c r="H166" s="200">
        <v>1</v>
      </c>
      <c r="I166" s="201"/>
      <c r="J166" s="202"/>
      <c r="K166" s="203">
        <f>ROUND(P166*H166,2)</f>
        <v>0</v>
      </c>
      <c r="L166" s="198" t="s">
        <v>145</v>
      </c>
      <c r="M166" s="204"/>
      <c r="N166" s="205" t="s">
        <v>5</v>
      </c>
      <c r="O166" s="188" t="s">
        <v>46</v>
      </c>
      <c r="P166" s="119">
        <f>I166+J166</f>
        <v>0</v>
      </c>
      <c r="Q166" s="119">
        <f>ROUND(I166*H166,2)</f>
        <v>0</v>
      </c>
      <c r="R166" s="119">
        <f>ROUND(J166*H166,2)</f>
        <v>0</v>
      </c>
      <c r="S166" s="40"/>
      <c r="T166" s="189">
        <f>S166*H166</f>
        <v>0</v>
      </c>
      <c r="U166" s="189">
        <v>2.1399999999999999E-2</v>
      </c>
      <c r="V166" s="189">
        <f>U166*H166</f>
        <v>2.1399999999999999E-2</v>
      </c>
      <c r="W166" s="189">
        <v>0</v>
      </c>
      <c r="X166" s="190">
        <f>W166*H166</f>
        <v>0</v>
      </c>
      <c r="AR166" s="22" t="s">
        <v>174</v>
      </c>
      <c r="AT166" s="22" t="s">
        <v>171</v>
      </c>
      <c r="AU166" s="22" t="s">
        <v>87</v>
      </c>
      <c r="AY166" s="22" t="s">
        <v>139</v>
      </c>
      <c r="BE166" s="191">
        <f>IF(O166="základní",K166,0)</f>
        <v>0</v>
      </c>
      <c r="BF166" s="191">
        <f>IF(O166="snížená",K166,0)</f>
        <v>0</v>
      </c>
      <c r="BG166" s="191">
        <f>IF(O166="zákl. přenesená",K166,0)</f>
        <v>0</v>
      </c>
      <c r="BH166" s="191">
        <f>IF(O166="sníž. přenesená",K166,0)</f>
        <v>0</v>
      </c>
      <c r="BI166" s="191">
        <f>IF(O166="nulová",K166,0)</f>
        <v>0</v>
      </c>
      <c r="BJ166" s="22" t="s">
        <v>85</v>
      </c>
      <c r="BK166" s="191">
        <f>ROUND(P166*H166,2)</f>
        <v>0</v>
      </c>
      <c r="BL166" s="22" t="s">
        <v>146</v>
      </c>
      <c r="BM166" s="22" t="s">
        <v>420</v>
      </c>
    </row>
    <row r="167" spans="2:65" s="1" customFormat="1" ht="16.5" customHeight="1" x14ac:dyDescent="0.3">
      <c r="B167" s="179"/>
      <c r="C167" s="196" t="s">
        <v>421</v>
      </c>
      <c r="D167" s="196" t="s">
        <v>171</v>
      </c>
      <c r="E167" s="197" t="s">
        <v>422</v>
      </c>
      <c r="F167" s="198" t="s">
        <v>423</v>
      </c>
      <c r="G167" s="199" t="s">
        <v>206</v>
      </c>
      <c r="H167" s="200">
        <v>1</v>
      </c>
      <c r="I167" s="201"/>
      <c r="J167" s="202"/>
      <c r="K167" s="203">
        <f>ROUND(P167*H167,2)</f>
        <v>0</v>
      </c>
      <c r="L167" s="198" t="s">
        <v>145</v>
      </c>
      <c r="M167" s="204"/>
      <c r="N167" s="205" t="s">
        <v>5</v>
      </c>
      <c r="O167" s="188" t="s">
        <v>46</v>
      </c>
      <c r="P167" s="119">
        <f>I167+J167</f>
        <v>0</v>
      </c>
      <c r="Q167" s="119">
        <f>ROUND(I167*H167,2)</f>
        <v>0</v>
      </c>
      <c r="R167" s="119">
        <f>ROUND(J167*H167,2)</f>
        <v>0</v>
      </c>
      <c r="S167" s="40"/>
      <c r="T167" s="189">
        <f>S167*H167</f>
        <v>0</v>
      </c>
      <c r="U167" s="189">
        <v>1.4500000000000001E-2</v>
      </c>
      <c r="V167" s="189">
        <f>U167*H167</f>
        <v>1.4500000000000001E-2</v>
      </c>
      <c r="W167" s="189">
        <v>0</v>
      </c>
      <c r="X167" s="190">
        <f>W167*H167</f>
        <v>0</v>
      </c>
      <c r="AR167" s="22" t="s">
        <v>174</v>
      </c>
      <c r="AT167" s="22" t="s">
        <v>171</v>
      </c>
      <c r="AU167" s="22" t="s">
        <v>87</v>
      </c>
      <c r="AY167" s="22" t="s">
        <v>139</v>
      </c>
      <c r="BE167" s="191">
        <f>IF(O167="základní",K167,0)</f>
        <v>0</v>
      </c>
      <c r="BF167" s="191">
        <f>IF(O167="snížená",K167,0)</f>
        <v>0</v>
      </c>
      <c r="BG167" s="191">
        <f>IF(O167="zákl. přenesená",K167,0)</f>
        <v>0</v>
      </c>
      <c r="BH167" s="191">
        <f>IF(O167="sníž. přenesená",K167,0)</f>
        <v>0</v>
      </c>
      <c r="BI167" s="191">
        <f>IF(O167="nulová",K167,0)</f>
        <v>0</v>
      </c>
      <c r="BJ167" s="22" t="s">
        <v>85</v>
      </c>
      <c r="BK167" s="191">
        <f>ROUND(P167*H167,2)</f>
        <v>0</v>
      </c>
      <c r="BL167" s="22" t="s">
        <v>146</v>
      </c>
      <c r="BM167" s="22" t="s">
        <v>424</v>
      </c>
    </row>
    <row r="168" spans="2:65" s="1" customFormat="1" ht="27" x14ac:dyDescent="0.3">
      <c r="B168" s="39"/>
      <c r="D168" s="192" t="s">
        <v>148</v>
      </c>
      <c r="F168" s="193" t="s">
        <v>425</v>
      </c>
      <c r="I168" s="194"/>
      <c r="J168" s="194"/>
      <c r="M168" s="39"/>
      <c r="N168" s="195"/>
      <c r="O168" s="40"/>
      <c r="P168" s="40"/>
      <c r="Q168" s="40"/>
      <c r="R168" s="40"/>
      <c r="S168" s="40"/>
      <c r="T168" s="40"/>
      <c r="U168" s="40"/>
      <c r="V168" s="40"/>
      <c r="W168" s="40"/>
      <c r="X168" s="67"/>
      <c r="AT168" s="22" t="s">
        <v>148</v>
      </c>
      <c r="AU168" s="22" t="s">
        <v>87</v>
      </c>
    </row>
    <row r="169" spans="2:65" s="1" customFormat="1" ht="38.25" customHeight="1" x14ac:dyDescent="0.3">
      <c r="B169" s="179"/>
      <c r="C169" s="180" t="s">
        <v>426</v>
      </c>
      <c r="D169" s="180" t="s">
        <v>141</v>
      </c>
      <c r="E169" s="181" t="s">
        <v>427</v>
      </c>
      <c r="F169" s="182" t="s">
        <v>428</v>
      </c>
      <c r="G169" s="183" t="s">
        <v>206</v>
      </c>
      <c r="H169" s="184">
        <v>4</v>
      </c>
      <c r="I169" s="185"/>
      <c r="J169" s="185"/>
      <c r="K169" s="186">
        <f>ROUND(P169*H169,2)</f>
        <v>0</v>
      </c>
      <c r="L169" s="182" t="s">
        <v>145</v>
      </c>
      <c r="M169" s="39"/>
      <c r="N169" s="187" t="s">
        <v>5</v>
      </c>
      <c r="O169" s="188" t="s">
        <v>46</v>
      </c>
      <c r="P169" s="119">
        <f>I169+J169</f>
        <v>0</v>
      </c>
      <c r="Q169" s="119">
        <f>ROUND(I169*H169,2)</f>
        <v>0</v>
      </c>
      <c r="R169" s="119">
        <f>ROUND(J169*H169,2)</f>
        <v>0</v>
      </c>
      <c r="S169" s="40"/>
      <c r="T169" s="189">
        <f>S169*H169</f>
        <v>0</v>
      </c>
      <c r="U169" s="189">
        <v>0</v>
      </c>
      <c r="V169" s="189">
        <f>U169*H169</f>
        <v>0</v>
      </c>
      <c r="W169" s="189">
        <v>0</v>
      </c>
      <c r="X169" s="190">
        <f>W169*H169</f>
        <v>0</v>
      </c>
      <c r="AR169" s="22" t="s">
        <v>146</v>
      </c>
      <c r="AT169" s="22" t="s">
        <v>141</v>
      </c>
      <c r="AU169" s="22" t="s">
        <v>87</v>
      </c>
      <c r="AY169" s="22" t="s">
        <v>139</v>
      </c>
      <c r="BE169" s="191">
        <f>IF(O169="základní",K169,0)</f>
        <v>0</v>
      </c>
      <c r="BF169" s="191">
        <f>IF(O169="snížená",K169,0)</f>
        <v>0</v>
      </c>
      <c r="BG169" s="191">
        <f>IF(O169="zákl. přenesená",K169,0)</f>
        <v>0</v>
      </c>
      <c r="BH169" s="191">
        <f>IF(O169="sníž. přenesená",K169,0)</f>
        <v>0</v>
      </c>
      <c r="BI169" s="191">
        <f>IF(O169="nulová",K169,0)</f>
        <v>0</v>
      </c>
      <c r="BJ169" s="22" t="s">
        <v>85</v>
      </c>
      <c r="BK169" s="191">
        <f>ROUND(P169*H169,2)</f>
        <v>0</v>
      </c>
      <c r="BL169" s="22" t="s">
        <v>146</v>
      </c>
      <c r="BM169" s="22" t="s">
        <v>429</v>
      </c>
    </row>
    <row r="170" spans="2:65" s="1" customFormat="1" ht="27" x14ac:dyDescent="0.3">
      <c r="B170" s="39"/>
      <c r="D170" s="192" t="s">
        <v>148</v>
      </c>
      <c r="F170" s="193" t="s">
        <v>430</v>
      </c>
      <c r="I170" s="194"/>
      <c r="J170" s="194"/>
      <c r="M170" s="39"/>
      <c r="N170" s="195"/>
      <c r="O170" s="40"/>
      <c r="P170" s="40"/>
      <c r="Q170" s="40"/>
      <c r="R170" s="40"/>
      <c r="S170" s="40"/>
      <c r="T170" s="40"/>
      <c r="U170" s="40"/>
      <c r="V170" s="40"/>
      <c r="W170" s="40"/>
      <c r="X170" s="67"/>
      <c r="AT170" s="22" t="s">
        <v>148</v>
      </c>
      <c r="AU170" s="22" t="s">
        <v>87</v>
      </c>
    </row>
    <row r="171" spans="2:65" s="1" customFormat="1" ht="16.5" customHeight="1" x14ac:dyDescent="0.3">
      <c r="B171" s="179"/>
      <c r="C171" s="196" t="s">
        <v>431</v>
      </c>
      <c r="D171" s="196" t="s">
        <v>171</v>
      </c>
      <c r="E171" s="197" t="s">
        <v>432</v>
      </c>
      <c r="F171" s="198" t="s">
        <v>433</v>
      </c>
      <c r="G171" s="199" t="s">
        <v>206</v>
      </c>
      <c r="H171" s="200">
        <v>4</v>
      </c>
      <c r="I171" s="201"/>
      <c r="J171" s="202"/>
      <c r="K171" s="203">
        <f>ROUND(P171*H171,2)</f>
        <v>0</v>
      </c>
      <c r="L171" s="198" t="s">
        <v>145</v>
      </c>
      <c r="M171" s="204"/>
      <c r="N171" s="205" t="s">
        <v>5</v>
      </c>
      <c r="O171" s="188" t="s">
        <v>46</v>
      </c>
      <c r="P171" s="119">
        <f>I171+J171</f>
        <v>0</v>
      </c>
      <c r="Q171" s="119">
        <f>ROUND(I171*H171,2)</f>
        <v>0</v>
      </c>
      <c r="R171" s="119">
        <f>ROUND(J171*H171,2)</f>
        <v>0</v>
      </c>
      <c r="S171" s="40"/>
      <c r="T171" s="189">
        <f>S171*H171</f>
        <v>0</v>
      </c>
      <c r="U171" s="189">
        <v>2.5999999999999998E-4</v>
      </c>
      <c r="V171" s="189">
        <f>U171*H171</f>
        <v>1.0399999999999999E-3</v>
      </c>
      <c r="W171" s="189">
        <v>0</v>
      </c>
      <c r="X171" s="190">
        <f>W171*H171</f>
        <v>0</v>
      </c>
      <c r="AR171" s="22" t="s">
        <v>174</v>
      </c>
      <c r="AT171" s="22" t="s">
        <v>171</v>
      </c>
      <c r="AU171" s="22" t="s">
        <v>87</v>
      </c>
      <c r="AY171" s="22" t="s">
        <v>139</v>
      </c>
      <c r="BE171" s="191">
        <f>IF(O171="základní",K171,0)</f>
        <v>0</v>
      </c>
      <c r="BF171" s="191">
        <f>IF(O171="snížená",K171,0)</f>
        <v>0</v>
      </c>
      <c r="BG171" s="191">
        <f>IF(O171="zákl. přenesená",K171,0)</f>
        <v>0</v>
      </c>
      <c r="BH171" s="191">
        <f>IF(O171="sníž. přenesená",K171,0)</f>
        <v>0</v>
      </c>
      <c r="BI171" s="191">
        <f>IF(O171="nulová",K171,0)</f>
        <v>0</v>
      </c>
      <c r="BJ171" s="22" t="s">
        <v>85</v>
      </c>
      <c r="BK171" s="191">
        <f>ROUND(P171*H171,2)</f>
        <v>0</v>
      </c>
      <c r="BL171" s="22" t="s">
        <v>146</v>
      </c>
      <c r="BM171" s="22" t="s">
        <v>434</v>
      </c>
    </row>
    <row r="172" spans="2:65" s="1" customFormat="1" ht="27" x14ac:dyDescent="0.3">
      <c r="B172" s="39"/>
      <c r="D172" s="192" t="s">
        <v>148</v>
      </c>
      <c r="F172" s="193" t="s">
        <v>435</v>
      </c>
      <c r="I172" s="194"/>
      <c r="J172" s="194"/>
      <c r="M172" s="39"/>
      <c r="N172" s="195"/>
      <c r="O172" s="40"/>
      <c r="P172" s="40"/>
      <c r="Q172" s="40"/>
      <c r="R172" s="40"/>
      <c r="S172" s="40"/>
      <c r="T172" s="40"/>
      <c r="U172" s="40"/>
      <c r="V172" s="40"/>
      <c r="W172" s="40"/>
      <c r="X172" s="67"/>
      <c r="AT172" s="22" t="s">
        <v>148</v>
      </c>
      <c r="AU172" s="22" t="s">
        <v>87</v>
      </c>
    </row>
    <row r="173" spans="2:65" s="1" customFormat="1" ht="38.25" customHeight="1" x14ac:dyDescent="0.3">
      <c r="B173" s="179"/>
      <c r="C173" s="180" t="s">
        <v>436</v>
      </c>
      <c r="D173" s="180" t="s">
        <v>141</v>
      </c>
      <c r="E173" s="181" t="s">
        <v>437</v>
      </c>
      <c r="F173" s="182" t="s">
        <v>438</v>
      </c>
      <c r="G173" s="183" t="s">
        <v>206</v>
      </c>
      <c r="H173" s="184">
        <v>2</v>
      </c>
      <c r="I173" s="185"/>
      <c r="J173" s="185"/>
      <c r="K173" s="186">
        <f>ROUND(P173*H173,2)</f>
        <v>0</v>
      </c>
      <c r="L173" s="182" t="s">
        <v>145</v>
      </c>
      <c r="M173" s="39"/>
      <c r="N173" s="187" t="s">
        <v>5</v>
      </c>
      <c r="O173" s="188" t="s">
        <v>46</v>
      </c>
      <c r="P173" s="119">
        <f>I173+J173</f>
        <v>0</v>
      </c>
      <c r="Q173" s="119">
        <f>ROUND(I173*H173,2)</f>
        <v>0</v>
      </c>
      <c r="R173" s="119">
        <f>ROUND(J173*H173,2)</f>
        <v>0</v>
      </c>
      <c r="S173" s="40"/>
      <c r="T173" s="189">
        <f>S173*H173</f>
        <v>0</v>
      </c>
      <c r="U173" s="189">
        <v>1.0000000000000001E-5</v>
      </c>
      <c r="V173" s="189">
        <f>U173*H173</f>
        <v>2.0000000000000002E-5</v>
      </c>
      <c r="W173" s="189">
        <v>0</v>
      </c>
      <c r="X173" s="190">
        <f>W173*H173</f>
        <v>0</v>
      </c>
      <c r="AR173" s="22" t="s">
        <v>146</v>
      </c>
      <c r="AT173" s="22" t="s">
        <v>141</v>
      </c>
      <c r="AU173" s="22" t="s">
        <v>87</v>
      </c>
      <c r="AY173" s="22" t="s">
        <v>139</v>
      </c>
      <c r="BE173" s="191">
        <f>IF(O173="základní",K173,0)</f>
        <v>0</v>
      </c>
      <c r="BF173" s="191">
        <f>IF(O173="snížená",K173,0)</f>
        <v>0</v>
      </c>
      <c r="BG173" s="191">
        <f>IF(O173="zákl. přenesená",K173,0)</f>
        <v>0</v>
      </c>
      <c r="BH173" s="191">
        <f>IF(O173="sníž. přenesená",K173,0)</f>
        <v>0</v>
      </c>
      <c r="BI173" s="191">
        <f>IF(O173="nulová",K173,0)</f>
        <v>0</v>
      </c>
      <c r="BJ173" s="22" t="s">
        <v>85</v>
      </c>
      <c r="BK173" s="191">
        <f>ROUND(P173*H173,2)</f>
        <v>0</v>
      </c>
      <c r="BL173" s="22" t="s">
        <v>146</v>
      </c>
      <c r="BM173" s="22" t="s">
        <v>439</v>
      </c>
    </row>
    <row r="174" spans="2:65" s="1" customFormat="1" ht="27" x14ac:dyDescent="0.3">
      <c r="B174" s="39"/>
      <c r="D174" s="192" t="s">
        <v>148</v>
      </c>
      <c r="F174" s="193" t="s">
        <v>440</v>
      </c>
      <c r="I174" s="194"/>
      <c r="J174" s="194"/>
      <c r="M174" s="39"/>
      <c r="N174" s="195"/>
      <c r="O174" s="40"/>
      <c r="P174" s="40"/>
      <c r="Q174" s="40"/>
      <c r="R174" s="40"/>
      <c r="S174" s="40"/>
      <c r="T174" s="40"/>
      <c r="U174" s="40"/>
      <c r="V174" s="40"/>
      <c r="W174" s="40"/>
      <c r="X174" s="67"/>
      <c r="AT174" s="22" t="s">
        <v>148</v>
      </c>
      <c r="AU174" s="22" t="s">
        <v>87</v>
      </c>
    </row>
    <row r="175" spans="2:65" s="1" customFormat="1" ht="16.5" customHeight="1" x14ac:dyDescent="0.3">
      <c r="B175" s="179"/>
      <c r="C175" s="196" t="s">
        <v>441</v>
      </c>
      <c r="D175" s="196" t="s">
        <v>171</v>
      </c>
      <c r="E175" s="197" t="s">
        <v>442</v>
      </c>
      <c r="F175" s="198" t="s">
        <v>443</v>
      </c>
      <c r="G175" s="199" t="s">
        <v>206</v>
      </c>
      <c r="H175" s="200">
        <v>2</v>
      </c>
      <c r="I175" s="201"/>
      <c r="J175" s="202"/>
      <c r="K175" s="203">
        <f>ROUND(P175*H175,2)</f>
        <v>0</v>
      </c>
      <c r="L175" s="198" t="s">
        <v>145</v>
      </c>
      <c r="M175" s="204"/>
      <c r="N175" s="205" t="s">
        <v>5</v>
      </c>
      <c r="O175" s="188" t="s">
        <v>46</v>
      </c>
      <c r="P175" s="119">
        <f>I175+J175</f>
        <v>0</v>
      </c>
      <c r="Q175" s="119">
        <f>ROUND(I175*H175,2)</f>
        <v>0</v>
      </c>
      <c r="R175" s="119">
        <f>ROUND(J175*H175,2)</f>
        <v>0</v>
      </c>
      <c r="S175" s="40"/>
      <c r="T175" s="189">
        <f>S175*H175</f>
        <v>0</v>
      </c>
      <c r="U175" s="189">
        <v>6.0999999999999997E-4</v>
      </c>
      <c r="V175" s="189">
        <f>U175*H175</f>
        <v>1.2199999999999999E-3</v>
      </c>
      <c r="W175" s="189">
        <v>0</v>
      </c>
      <c r="X175" s="190">
        <f>W175*H175</f>
        <v>0</v>
      </c>
      <c r="AR175" s="22" t="s">
        <v>174</v>
      </c>
      <c r="AT175" s="22" t="s">
        <v>171</v>
      </c>
      <c r="AU175" s="22" t="s">
        <v>87</v>
      </c>
      <c r="AY175" s="22" t="s">
        <v>139</v>
      </c>
      <c r="BE175" s="191">
        <f>IF(O175="základní",K175,0)</f>
        <v>0</v>
      </c>
      <c r="BF175" s="191">
        <f>IF(O175="snížená",K175,0)</f>
        <v>0</v>
      </c>
      <c r="BG175" s="191">
        <f>IF(O175="zákl. přenesená",K175,0)</f>
        <v>0</v>
      </c>
      <c r="BH175" s="191">
        <f>IF(O175="sníž. přenesená",K175,0)</f>
        <v>0</v>
      </c>
      <c r="BI175" s="191">
        <f>IF(O175="nulová",K175,0)</f>
        <v>0</v>
      </c>
      <c r="BJ175" s="22" t="s">
        <v>85</v>
      </c>
      <c r="BK175" s="191">
        <f>ROUND(P175*H175,2)</f>
        <v>0</v>
      </c>
      <c r="BL175" s="22" t="s">
        <v>146</v>
      </c>
      <c r="BM175" s="22" t="s">
        <v>444</v>
      </c>
    </row>
    <row r="176" spans="2:65" s="1" customFormat="1" ht="27" x14ac:dyDescent="0.3">
      <c r="B176" s="39"/>
      <c r="D176" s="192" t="s">
        <v>148</v>
      </c>
      <c r="F176" s="193" t="s">
        <v>445</v>
      </c>
      <c r="I176" s="194"/>
      <c r="J176" s="194"/>
      <c r="M176" s="39"/>
      <c r="N176" s="195"/>
      <c r="O176" s="40"/>
      <c r="P176" s="40"/>
      <c r="Q176" s="40"/>
      <c r="R176" s="40"/>
      <c r="S176" s="40"/>
      <c r="T176" s="40"/>
      <c r="U176" s="40"/>
      <c r="V176" s="40"/>
      <c r="W176" s="40"/>
      <c r="X176" s="67"/>
      <c r="AT176" s="22" t="s">
        <v>148</v>
      </c>
      <c r="AU176" s="22" t="s">
        <v>87</v>
      </c>
    </row>
    <row r="177" spans="2:65" s="1" customFormat="1" ht="25.5" customHeight="1" x14ac:dyDescent="0.3">
      <c r="B177" s="179"/>
      <c r="C177" s="180" t="s">
        <v>446</v>
      </c>
      <c r="D177" s="180" t="s">
        <v>141</v>
      </c>
      <c r="E177" s="181" t="s">
        <v>447</v>
      </c>
      <c r="F177" s="182" t="s">
        <v>448</v>
      </c>
      <c r="G177" s="183" t="s">
        <v>206</v>
      </c>
      <c r="H177" s="184">
        <v>4</v>
      </c>
      <c r="I177" s="185"/>
      <c r="J177" s="185"/>
      <c r="K177" s="186">
        <f t="shared" ref="K177:K183" si="1">ROUND(P177*H177,2)</f>
        <v>0</v>
      </c>
      <c r="L177" s="182" t="s">
        <v>145</v>
      </c>
      <c r="M177" s="39"/>
      <c r="N177" s="187" t="s">
        <v>5</v>
      </c>
      <c r="O177" s="188" t="s">
        <v>46</v>
      </c>
      <c r="P177" s="119">
        <f t="shared" ref="P177:P183" si="2">I177+J177</f>
        <v>0</v>
      </c>
      <c r="Q177" s="119">
        <f t="shared" ref="Q177:Q183" si="3">ROUND(I177*H177,2)</f>
        <v>0</v>
      </c>
      <c r="R177" s="119">
        <f t="shared" ref="R177:R183" si="4">ROUND(J177*H177,2)</f>
        <v>0</v>
      </c>
      <c r="S177" s="40"/>
      <c r="T177" s="189">
        <f t="shared" ref="T177:T183" si="5">S177*H177</f>
        <v>0</v>
      </c>
      <c r="U177" s="189">
        <v>1E-4</v>
      </c>
      <c r="V177" s="189">
        <f t="shared" ref="V177:V183" si="6">U177*H177</f>
        <v>4.0000000000000002E-4</v>
      </c>
      <c r="W177" s="189">
        <v>0</v>
      </c>
      <c r="X177" s="190">
        <f t="shared" ref="X177:X183" si="7">W177*H177</f>
        <v>0</v>
      </c>
      <c r="AR177" s="22" t="s">
        <v>146</v>
      </c>
      <c r="AT177" s="22" t="s">
        <v>141</v>
      </c>
      <c r="AU177" s="22" t="s">
        <v>87</v>
      </c>
      <c r="AY177" s="22" t="s">
        <v>139</v>
      </c>
      <c r="BE177" s="191">
        <f t="shared" ref="BE177:BE183" si="8">IF(O177="základní",K177,0)</f>
        <v>0</v>
      </c>
      <c r="BF177" s="191">
        <f t="shared" ref="BF177:BF183" si="9">IF(O177="snížená",K177,0)</f>
        <v>0</v>
      </c>
      <c r="BG177" s="191">
        <f t="shared" ref="BG177:BG183" si="10">IF(O177="zákl. přenesená",K177,0)</f>
        <v>0</v>
      </c>
      <c r="BH177" s="191">
        <f t="shared" ref="BH177:BH183" si="11">IF(O177="sníž. přenesená",K177,0)</f>
        <v>0</v>
      </c>
      <c r="BI177" s="191">
        <f t="shared" ref="BI177:BI183" si="12">IF(O177="nulová",K177,0)</f>
        <v>0</v>
      </c>
      <c r="BJ177" s="22" t="s">
        <v>85</v>
      </c>
      <c r="BK177" s="191">
        <f t="shared" ref="BK177:BK183" si="13">ROUND(P177*H177,2)</f>
        <v>0</v>
      </c>
      <c r="BL177" s="22" t="s">
        <v>146</v>
      </c>
      <c r="BM177" s="22" t="s">
        <v>449</v>
      </c>
    </row>
    <row r="178" spans="2:65" s="1" customFormat="1" ht="16.5" customHeight="1" x14ac:dyDescent="0.3">
      <c r="B178" s="179"/>
      <c r="C178" s="196" t="s">
        <v>450</v>
      </c>
      <c r="D178" s="196" t="s">
        <v>171</v>
      </c>
      <c r="E178" s="197" t="s">
        <v>451</v>
      </c>
      <c r="F178" s="198" t="s">
        <v>452</v>
      </c>
      <c r="G178" s="199" t="s">
        <v>206</v>
      </c>
      <c r="H178" s="200">
        <v>4</v>
      </c>
      <c r="I178" s="201"/>
      <c r="J178" s="202"/>
      <c r="K178" s="203">
        <f t="shared" si="1"/>
        <v>0</v>
      </c>
      <c r="L178" s="198" t="s">
        <v>145</v>
      </c>
      <c r="M178" s="204"/>
      <c r="N178" s="205" t="s">
        <v>5</v>
      </c>
      <c r="O178" s="188" t="s">
        <v>46</v>
      </c>
      <c r="P178" s="119">
        <f t="shared" si="2"/>
        <v>0</v>
      </c>
      <c r="Q178" s="119">
        <f t="shared" si="3"/>
        <v>0</v>
      </c>
      <c r="R178" s="119">
        <f t="shared" si="4"/>
        <v>0</v>
      </c>
      <c r="S178" s="40"/>
      <c r="T178" s="189">
        <f t="shared" si="5"/>
        <v>0</v>
      </c>
      <c r="U178" s="189">
        <v>4.7999999999999996E-3</v>
      </c>
      <c r="V178" s="189">
        <f t="shared" si="6"/>
        <v>1.9199999999999998E-2</v>
      </c>
      <c r="W178" s="189">
        <v>0</v>
      </c>
      <c r="X178" s="190">
        <f t="shared" si="7"/>
        <v>0</v>
      </c>
      <c r="AR178" s="22" t="s">
        <v>174</v>
      </c>
      <c r="AT178" s="22" t="s">
        <v>171</v>
      </c>
      <c r="AU178" s="22" t="s">
        <v>87</v>
      </c>
      <c r="AY178" s="22" t="s">
        <v>139</v>
      </c>
      <c r="BE178" s="191">
        <f t="shared" si="8"/>
        <v>0</v>
      </c>
      <c r="BF178" s="191">
        <f t="shared" si="9"/>
        <v>0</v>
      </c>
      <c r="BG178" s="191">
        <f t="shared" si="10"/>
        <v>0</v>
      </c>
      <c r="BH178" s="191">
        <f t="shared" si="11"/>
        <v>0</v>
      </c>
      <c r="BI178" s="191">
        <f t="shared" si="12"/>
        <v>0</v>
      </c>
      <c r="BJ178" s="22" t="s">
        <v>85</v>
      </c>
      <c r="BK178" s="191">
        <f t="shared" si="13"/>
        <v>0</v>
      </c>
      <c r="BL178" s="22" t="s">
        <v>146</v>
      </c>
      <c r="BM178" s="22" t="s">
        <v>453</v>
      </c>
    </row>
    <row r="179" spans="2:65" s="1" customFormat="1" ht="25.5" customHeight="1" x14ac:dyDescent="0.3">
      <c r="B179" s="179"/>
      <c r="C179" s="180" t="s">
        <v>454</v>
      </c>
      <c r="D179" s="180" t="s">
        <v>141</v>
      </c>
      <c r="E179" s="181" t="s">
        <v>447</v>
      </c>
      <c r="F179" s="182" t="s">
        <v>448</v>
      </c>
      <c r="G179" s="183" t="s">
        <v>206</v>
      </c>
      <c r="H179" s="184">
        <v>2</v>
      </c>
      <c r="I179" s="185"/>
      <c r="J179" s="185"/>
      <c r="K179" s="186">
        <f t="shared" si="1"/>
        <v>0</v>
      </c>
      <c r="L179" s="182" t="s">
        <v>145</v>
      </c>
      <c r="M179" s="39"/>
      <c r="N179" s="187" t="s">
        <v>5</v>
      </c>
      <c r="O179" s="188" t="s">
        <v>46</v>
      </c>
      <c r="P179" s="119">
        <f t="shared" si="2"/>
        <v>0</v>
      </c>
      <c r="Q179" s="119">
        <f t="shared" si="3"/>
        <v>0</v>
      </c>
      <c r="R179" s="119">
        <f t="shared" si="4"/>
        <v>0</v>
      </c>
      <c r="S179" s="40"/>
      <c r="T179" s="189">
        <f t="shared" si="5"/>
        <v>0</v>
      </c>
      <c r="U179" s="189">
        <v>1E-4</v>
      </c>
      <c r="V179" s="189">
        <f t="shared" si="6"/>
        <v>2.0000000000000001E-4</v>
      </c>
      <c r="W179" s="189">
        <v>0</v>
      </c>
      <c r="X179" s="190">
        <f t="shared" si="7"/>
        <v>0</v>
      </c>
      <c r="AR179" s="22" t="s">
        <v>146</v>
      </c>
      <c r="AT179" s="22" t="s">
        <v>141</v>
      </c>
      <c r="AU179" s="22" t="s">
        <v>87</v>
      </c>
      <c r="AY179" s="22" t="s">
        <v>139</v>
      </c>
      <c r="BE179" s="191">
        <f t="shared" si="8"/>
        <v>0</v>
      </c>
      <c r="BF179" s="191">
        <f t="shared" si="9"/>
        <v>0</v>
      </c>
      <c r="BG179" s="191">
        <f t="shared" si="10"/>
        <v>0</v>
      </c>
      <c r="BH179" s="191">
        <f t="shared" si="11"/>
        <v>0</v>
      </c>
      <c r="BI179" s="191">
        <f t="shared" si="12"/>
        <v>0</v>
      </c>
      <c r="BJ179" s="22" t="s">
        <v>85</v>
      </c>
      <c r="BK179" s="191">
        <f t="shared" si="13"/>
        <v>0</v>
      </c>
      <c r="BL179" s="22" t="s">
        <v>146</v>
      </c>
      <c r="BM179" s="22" t="s">
        <v>455</v>
      </c>
    </row>
    <row r="180" spans="2:65" s="1" customFormat="1" ht="16.5" customHeight="1" x14ac:dyDescent="0.3">
      <c r="B180" s="179"/>
      <c r="C180" s="196" t="s">
        <v>456</v>
      </c>
      <c r="D180" s="196" t="s">
        <v>171</v>
      </c>
      <c r="E180" s="197" t="s">
        <v>457</v>
      </c>
      <c r="F180" s="198" t="s">
        <v>458</v>
      </c>
      <c r="G180" s="199" t="s">
        <v>206</v>
      </c>
      <c r="H180" s="200">
        <v>2</v>
      </c>
      <c r="I180" s="201"/>
      <c r="J180" s="202"/>
      <c r="K180" s="203">
        <f t="shared" si="1"/>
        <v>0</v>
      </c>
      <c r="L180" s="198" t="s">
        <v>145</v>
      </c>
      <c r="M180" s="204"/>
      <c r="N180" s="205" t="s">
        <v>5</v>
      </c>
      <c r="O180" s="188" t="s">
        <v>46</v>
      </c>
      <c r="P180" s="119">
        <f t="shared" si="2"/>
        <v>0</v>
      </c>
      <c r="Q180" s="119">
        <f t="shared" si="3"/>
        <v>0</v>
      </c>
      <c r="R180" s="119">
        <f t="shared" si="4"/>
        <v>0</v>
      </c>
      <c r="S180" s="40"/>
      <c r="T180" s="189">
        <f t="shared" si="5"/>
        <v>0</v>
      </c>
      <c r="U180" s="189">
        <v>5.5999999999999999E-3</v>
      </c>
      <c r="V180" s="189">
        <f t="shared" si="6"/>
        <v>1.12E-2</v>
      </c>
      <c r="W180" s="189">
        <v>0</v>
      </c>
      <c r="X180" s="190">
        <f t="shared" si="7"/>
        <v>0</v>
      </c>
      <c r="AR180" s="22" t="s">
        <v>174</v>
      </c>
      <c r="AT180" s="22" t="s">
        <v>171</v>
      </c>
      <c r="AU180" s="22" t="s">
        <v>87</v>
      </c>
      <c r="AY180" s="22" t="s">
        <v>139</v>
      </c>
      <c r="BE180" s="191">
        <f t="shared" si="8"/>
        <v>0</v>
      </c>
      <c r="BF180" s="191">
        <f t="shared" si="9"/>
        <v>0</v>
      </c>
      <c r="BG180" s="191">
        <f t="shared" si="10"/>
        <v>0</v>
      </c>
      <c r="BH180" s="191">
        <f t="shared" si="11"/>
        <v>0</v>
      </c>
      <c r="BI180" s="191">
        <f t="shared" si="12"/>
        <v>0</v>
      </c>
      <c r="BJ180" s="22" t="s">
        <v>85</v>
      </c>
      <c r="BK180" s="191">
        <f t="shared" si="13"/>
        <v>0</v>
      </c>
      <c r="BL180" s="22" t="s">
        <v>146</v>
      </c>
      <c r="BM180" s="22" t="s">
        <v>459</v>
      </c>
    </row>
    <row r="181" spans="2:65" s="1" customFormat="1" ht="25.5" customHeight="1" x14ac:dyDescent="0.3">
      <c r="B181" s="179"/>
      <c r="C181" s="180" t="s">
        <v>460</v>
      </c>
      <c r="D181" s="180" t="s">
        <v>141</v>
      </c>
      <c r="E181" s="181" t="s">
        <v>461</v>
      </c>
      <c r="F181" s="182" t="s">
        <v>462</v>
      </c>
      <c r="G181" s="183" t="s">
        <v>206</v>
      </c>
      <c r="H181" s="184">
        <v>6</v>
      </c>
      <c r="I181" s="185"/>
      <c r="J181" s="185"/>
      <c r="K181" s="186">
        <f t="shared" si="1"/>
        <v>0</v>
      </c>
      <c r="L181" s="182" t="s">
        <v>145</v>
      </c>
      <c r="M181" s="39"/>
      <c r="N181" s="187" t="s">
        <v>5</v>
      </c>
      <c r="O181" s="188" t="s">
        <v>46</v>
      </c>
      <c r="P181" s="119">
        <f t="shared" si="2"/>
        <v>0</v>
      </c>
      <c r="Q181" s="119">
        <f t="shared" si="3"/>
        <v>0</v>
      </c>
      <c r="R181" s="119">
        <f t="shared" si="4"/>
        <v>0</v>
      </c>
      <c r="S181" s="40"/>
      <c r="T181" s="189">
        <f t="shared" si="5"/>
        <v>0</v>
      </c>
      <c r="U181" s="189">
        <v>1E-4</v>
      </c>
      <c r="V181" s="189">
        <f t="shared" si="6"/>
        <v>6.0000000000000006E-4</v>
      </c>
      <c r="W181" s="189">
        <v>0</v>
      </c>
      <c r="X181" s="190">
        <f t="shared" si="7"/>
        <v>0</v>
      </c>
      <c r="AR181" s="22" t="s">
        <v>146</v>
      </c>
      <c r="AT181" s="22" t="s">
        <v>141</v>
      </c>
      <c r="AU181" s="22" t="s">
        <v>87</v>
      </c>
      <c r="AY181" s="22" t="s">
        <v>139</v>
      </c>
      <c r="BE181" s="191">
        <f t="shared" si="8"/>
        <v>0</v>
      </c>
      <c r="BF181" s="191">
        <f t="shared" si="9"/>
        <v>0</v>
      </c>
      <c r="BG181" s="191">
        <f t="shared" si="10"/>
        <v>0</v>
      </c>
      <c r="BH181" s="191">
        <f t="shared" si="11"/>
        <v>0</v>
      </c>
      <c r="BI181" s="191">
        <f t="shared" si="12"/>
        <v>0</v>
      </c>
      <c r="BJ181" s="22" t="s">
        <v>85</v>
      </c>
      <c r="BK181" s="191">
        <f t="shared" si="13"/>
        <v>0</v>
      </c>
      <c r="BL181" s="22" t="s">
        <v>146</v>
      </c>
      <c r="BM181" s="22" t="s">
        <v>463</v>
      </c>
    </row>
    <row r="182" spans="2:65" s="1" customFormat="1" ht="16.5" customHeight="1" x14ac:dyDescent="0.3">
      <c r="B182" s="179"/>
      <c r="C182" s="196" t="s">
        <v>464</v>
      </c>
      <c r="D182" s="196" t="s">
        <v>171</v>
      </c>
      <c r="E182" s="197" t="s">
        <v>465</v>
      </c>
      <c r="F182" s="198" t="s">
        <v>466</v>
      </c>
      <c r="G182" s="199" t="s">
        <v>206</v>
      </c>
      <c r="H182" s="200">
        <v>6</v>
      </c>
      <c r="I182" s="201"/>
      <c r="J182" s="202"/>
      <c r="K182" s="203">
        <f t="shared" si="1"/>
        <v>0</v>
      </c>
      <c r="L182" s="198" t="s">
        <v>145</v>
      </c>
      <c r="M182" s="204"/>
      <c r="N182" s="205" t="s">
        <v>5</v>
      </c>
      <c r="O182" s="188" t="s">
        <v>46</v>
      </c>
      <c r="P182" s="119">
        <f t="shared" si="2"/>
        <v>0</v>
      </c>
      <c r="Q182" s="119">
        <f t="shared" si="3"/>
        <v>0</v>
      </c>
      <c r="R182" s="119">
        <f t="shared" si="4"/>
        <v>0</v>
      </c>
      <c r="S182" s="40"/>
      <c r="T182" s="189">
        <f t="shared" si="5"/>
        <v>0</v>
      </c>
      <c r="U182" s="189">
        <v>2.9999999999999997E-4</v>
      </c>
      <c r="V182" s="189">
        <f t="shared" si="6"/>
        <v>1.8E-3</v>
      </c>
      <c r="W182" s="189">
        <v>0</v>
      </c>
      <c r="X182" s="190">
        <f t="shared" si="7"/>
        <v>0</v>
      </c>
      <c r="AR182" s="22" t="s">
        <v>174</v>
      </c>
      <c r="AT182" s="22" t="s">
        <v>171</v>
      </c>
      <c r="AU182" s="22" t="s">
        <v>87</v>
      </c>
      <c r="AY182" s="22" t="s">
        <v>139</v>
      </c>
      <c r="BE182" s="191">
        <f t="shared" si="8"/>
        <v>0</v>
      </c>
      <c r="BF182" s="191">
        <f t="shared" si="9"/>
        <v>0</v>
      </c>
      <c r="BG182" s="191">
        <f t="shared" si="10"/>
        <v>0</v>
      </c>
      <c r="BH182" s="191">
        <f t="shared" si="11"/>
        <v>0</v>
      </c>
      <c r="BI182" s="191">
        <f t="shared" si="12"/>
        <v>0</v>
      </c>
      <c r="BJ182" s="22" t="s">
        <v>85</v>
      </c>
      <c r="BK182" s="191">
        <f t="shared" si="13"/>
        <v>0</v>
      </c>
      <c r="BL182" s="22" t="s">
        <v>146</v>
      </c>
      <c r="BM182" s="22" t="s">
        <v>467</v>
      </c>
    </row>
    <row r="183" spans="2:65" s="1" customFormat="1" ht="38.25" customHeight="1" x14ac:dyDescent="0.3">
      <c r="B183" s="179"/>
      <c r="C183" s="180" t="s">
        <v>468</v>
      </c>
      <c r="D183" s="180" t="s">
        <v>141</v>
      </c>
      <c r="E183" s="181" t="s">
        <v>469</v>
      </c>
      <c r="F183" s="182" t="s">
        <v>470</v>
      </c>
      <c r="G183" s="183" t="s">
        <v>206</v>
      </c>
      <c r="H183" s="184">
        <v>9</v>
      </c>
      <c r="I183" s="185"/>
      <c r="J183" s="185"/>
      <c r="K183" s="186">
        <f t="shared" si="1"/>
        <v>0</v>
      </c>
      <c r="L183" s="182" t="s">
        <v>145</v>
      </c>
      <c r="M183" s="39"/>
      <c r="N183" s="187" t="s">
        <v>5</v>
      </c>
      <c r="O183" s="188" t="s">
        <v>46</v>
      </c>
      <c r="P183" s="119">
        <f t="shared" si="2"/>
        <v>0</v>
      </c>
      <c r="Q183" s="119">
        <f t="shared" si="3"/>
        <v>0</v>
      </c>
      <c r="R183" s="119">
        <f t="shared" si="4"/>
        <v>0</v>
      </c>
      <c r="S183" s="40"/>
      <c r="T183" s="189">
        <f t="shared" si="5"/>
        <v>0</v>
      </c>
      <c r="U183" s="189">
        <v>1.0000000000000001E-5</v>
      </c>
      <c r="V183" s="189">
        <f t="shared" si="6"/>
        <v>9.0000000000000006E-5</v>
      </c>
      <c r="W183" s="189">
        <v>0</v>
      </c>
      <c r="X183" s="190">
        <f t="shared" si="7"/>
        <v>0</v>
      </c>
      <c r="AR183" s="22" t="s">
        <v>146</v>
      </c>
      <c r="AT183" s="22" t="s">
        <v>141</v>
      </c>
      <c r="AU183" s="22" t="s">
        <v>87</v>
      </c>
      <c r="AY183" s="22" t="s">
        <v>139</v>
      </c>
      <c r="BE183" s="191">
        <f t="shared" si="8"/>
        <v>0</v>
      </c>
      <c r="BF183" s="191">
        <f t="shared" si="9"/>
        <v>0</v>
      </c>
      <c r="BG183" s="191">
        <f t="shared" si="10"/>
        <v>0</v>
      </c>
      <c r="BH183" s="191">
        <f t="shared" si="11"/>
        <v>0</v>
      </c>
      <c r="BI183" s="191">
        <f t="shared" si="12"/>
        <v>0</v>
      </c>
      <c r="BJ183" s="22" t="s">
        <v>85</v>
      </c>
      <c r="BK183" s="191">
        <f t="shared" si="13"/>
        <v>0</v>
      </c>
      <c r="BL183" s="22" t="s">
        <v>146</v>
      </c>
      <c r="BM183" s="22" t="s">
        <v>471</v>
      </c>
    </row>
    <row r="184" spans="2:65" s="1" customFormat="1" ht="27" x14ac:dyDescent="0.3">
      <c r="B184" s="39"/>
      <c r="D184" s="192" t="s">
        <v>148</v>
      </c>
      <c r="F184" s="193" t="s">
        <v>472</v>
      </c>
      <c r="I184" s="194"/>
      <c r="J184" s="194"/>
      <c r="M184" s="39"/>
      <c r="N184" s="195"/>
      <c r="O184" s="40"/>
      <c r="P184" s="40"/>
      <c r="Q184" s="40"/>
      <c r="R184" s="40"/>
      <c r="S184" s="40"/>
      <c r="T184" s="40"/>
      <c r="U184" s="40"/>
      <c r="V184" s="40"/>
      <c r="W184" s="40"/>
      <c r="X184" s="67"/>
      <c r="AT184" s="22" t="s">
        <v>148</v>
      </c>
      <c r="AU184" s="22" t="s">
        <v>87</v>
      </c>
    </row>
    <row r="185" spans="2:65" s="1" customFormat="1" ht="16.5" customHeight="1" x14ac:dyDescent="0.3">
      <c r="B185" s="179"/>
      <c r="C185" s="196" t="s">
        <v>473</v>
      </c>
      <c r="D185" s="196" t="s">
        <v>171</v>
      </c>
      <c r="E185" s="197" t="s">
        <v>474</v>
      </c>
      <c r="F185" s="198" t="s">
        <v>475</v>
      </c>
      <c r="G185" s="199" t="s">
        <v>206</v>
      </c>
      <c r="H185" s="200">
        <v>9</v>
      </c>
      <c r="I185" s="201"/>
      <c r="J185" s="202"/>
      <c r="K185" s="203">
        <f>ROUND(P185*H185,2)</f>
        <v>0</v>
      </c>
      <c r="L185" s="198" t="s">
        <v>145</v>
      </c>
      <c r="M185" s="204"/>
      <c r="N185" s="205" t="s">
        <v>5</v>
      </c>
      <c r="O185" s="188" t="s">
        <v>46</v>
      </c>
      <c r="P185" s="119">
        <f>I185+J185</f>
        <v>0</v>
      </c>
      <c r="Q185" s="119">
        <f>ROUND(I185*H185,2)</f>
        <v>0</v>
      </c>
      <c r="R185" s="119">
        <f>ROUND(J185*H185,2)</f>
        <v>0</v>
      </c>
      <c r="S185" s="40"/>
      <c r="T185" s="189">
        <f>S185*H185</f>
        <v>0</v>
      </c>
      <c r="U185" s="189">
        <v>1.8400000000000001E-3</v>
      </c>
      <c r="V185" s="189">
        <f>U185*H185</f>
        <v>1.6560000000000002E-2</v>
      </c>
      <c r="W185" s="189">
        <v>0</v>
      </c>
      <c r="X185" s="190">
        <f>W185*H185</f>
        <v>0</v>
      </c>
      <c r="AR185" s="22" t="s">
        <v>174</v>
      </c>
      <c r="AT185" s="22" t="s">
        <v>171</v>
      </c>
      <c r="AU185" s="22" t="s">
        <v>87</v>
      </c>
      <c r="AY185" s="22" t="s">
        <v>139</v>
      </c>
      <c r="BE185" s="191">
        <f>IF(O185="základní",K185,0)</f>
        <v>0</v>
      </c>
      <c r="BF185" s="191">
        <f>IF(O185="snížená",K185,0)</f>
        <v>0</v>
      </c>
      <c r="BG185" s="191">
        <f>IF(O185="zákl. přenesená",K185,0)</f>
        <v>0</v>
      </c>
      <c r="BH185" s="191">
        <f>IF(O185="sníž. přenesená",K185,0)</f>
        <v>0</v>
      </c>
      <c r="BI185" s="191">
        <f>IF(O185="nulová",K185,0)</f>
        <v>0</v>
      </c>
      <c r="BJ185" s="22" t="s">
        <v>85</v>
      </c>
      <c r="BK185" s="191">
        <f>ROUND(P185*H185,2)</f>
        <v>0</v>
      </c>
      <c r="BL185" s="22" t="s">
        <v>146</v>
      </c>
      <c r="BM185" s="22" t="s">
        <v>476</v>
      </c>
    </row>
    <row r="186" spans="2:65" s="1" customFormat="1" ht="27" x14ac:dyDescent="0.3">
      <c r="B186" s="39"/>
      <c r="D186" s="192" t="s">
        <v>148</v>
      </c>
      <c r="F186" s="193" t="s">
        <v>477</v>
      </c>
      <c r="I186" s="194"/>
      <c r="J186" s="194"/>
      <c r="M186" s="39"/>
      <c r="N186" s="195"/>
      <c r="O186" s="40"/>
      <c r="P186" s="40"/>
      <c r="Q186" s="40"/>
      <c r="R186" s="40"/>
      <c r="S186" s="40"/>
      <c r="T186" s="40"/>
      <c r="U186" s="40"/>
      <c r="V186" s="40"/>
      <c r="W186" s="40"/>
      <c r="X186" s="67"/>
      <c r="AT186" s="22" t="s">
        <v>148</v>
      </c>
      <c r="AU186" s="22" t="s">
        <v>87</v>
      </c>
    </row>
    <row r="187" spans="2:65" s="1" customFormat="1" ht="38.25" customHeight="1" x14ac:dyDescent="0.3">
      <c r="B187" s="179"/>
      <c r="C187" s="180" t="s">
        <v>478</v>
      </c>
      <c r="D187" s="180" t="s">
        <v>141</v>
      </c>
      <c r="E187" s="181" t="s">
        <v>479</v>
      </c>
      <c r="F187" s="182" t="s">
        <v>480</v>
      </c>
      <c r="G187" s="183" t="s">
        <v>206</v>
      </c>
      <c r="H187" s="184">
        <v>1</v>
      </c>
      <c r="I187" s="185"/>
      <c r="J187" s="185"/>
      <c r="K187" s="186">
        <f t="shared" ref="K187:K204" si="14">ROUND(P187*H187,2)</f>
        <v>0</v>
      </c>
      <c r="L187" s="182" t="s">
        <v>145</v>
      </c>
      <c r="M187" s="39"/>
      <c r="N187" s="187" t="s">
        <v>5</v>
      </c>
      <c r="O187" s="188" t="s">
        <v>46</v>
      </c>
      <c r="P187" s="119">
        <f t="shared" ref="P187:P204" si="15">I187+J187</f>
        <v>0</v>
      </c>
      <c r="Q187" s="119">
        <f t="shared" ref="Q187:Q204" si="16">ROUND(I187*H187,2)</f>
        <v>0</v>
      </c>
      <c r="R187" s="119">
        <f t="shared" ref="R187:R204" si="17">ROUND(J187*H187,2)</f>
        <v>0</v>
      </c>
      <c r="S187" s="40"/>
      <c r="T187" s="189">
        <f t="shared" ref="T187:T204" si="18">S187*H187</f>
        <v>0</v>
      </c>
      <c r="U187" s="189">
        <v>5.8029999999999998E-2</v>
      </c>
      <c r="V187" s="189">
        <f t="shared" ref="V187:V204" si="19">U187*H187</f>
        <v>5.8029999999999998E-2</v>
      </c>
      <c r="W187" s="189">
        <v>0</v>
      </c>
      <c r="X187" s="190">
        <f t="shared" ref="X187:X204" si="20">W187*H187</f>
        <v>0</v>
      </c>
      <c r="AR187" s="22" t="s">
        <v>146</v>
      </c>
      <c r="AT187" s="22" t="s">
        <v>141</v>
      </c>
      <c r="AU187" s="22" t="s">
        <v>87</v>
      </c>
      <c r="AY187" s="22" t="s">
        <v>139</v>
      </c>
      <c r="BE187" s="191">
        <f t="shared" ref="BE187:BE204" si="21">IF(O187="základní",K187,0)</f>
        <v>0</v>
      </c>
      <c r="BF187" s="191">
        <f t="shared" ref="BF187:BF204" si="22">IF(O187="snížená",K187,0)</f>
        <v>0</v>
      </c>
      <c r="BG187" s="191">
        <f t="shared" ref="BG187:BG204" si="23">IF(O187="zákl. přenesená",K187,0)</f>
        <v>0</v>
      </c>
      <c r="BH187" s="191">
        <f t="shared" ref="BH187:BH204" si="24">IF(O187="sníž. přenesená",K187,0)</f>
        <v>0</v>
      </c>
      <c r="BI187" s="191">
        <f t="shared" ref="BI187:BI204" si="25">IF(O187="nulová",K187,0)</f>
        <v>0</v>
      </c>
      <c r="BJ187" s="22" t="s">
        <v>85</v>
      </c>
      <c r="BK187" s="191">
        <f t="shared" ref="BK187:BK204" si="26">ROUND(P187*H187,2)</f>
        <v>0</v>
      </c>
      <c r="BL187" s="22" t="s">
        <v>146</v>
      </c>
      <c r="BM187" s="22" t="s">
        <v>481</v>
      </c>
    </row>
    <row r="188" spans="2:65" s="1" customFormat="1" ht="25.5" customHeight="1" x14ac:dyDescent="0.3">
      <c r="B188" s="179"/>
      <c r="C188" s="180" t="s">
        <v>482</v>
      </c>
      <c r="D188" s="180" t="s">
        <v>141</v>
      </c>
      <c r="E188" s="181" t="s">
        <v>483</v>
      </c>
      <c r="F188" s="182" t="s">
        <v>484</v>
      </c>
      <c r="G188" s="183" t="s">
        <v>206</v>
      </c>
      <c r="H188" s="184">
        <v>1</v>
      </c>
      <c r="I188" s="185"/>
      <c r="J188" s="185"/>
      <c r="K188" s="186">
        <f t="shared" si="14"/>
        <v>0</v>
      </c>
      <c r="L188" s="182" t="s">
        <v>145</v>
      </c>
      <c r="M188" s="39"/>
      <c r="N188" s="187" t="s">
        <v>5</v>
      </c>
      <c r="O188" s="188" t="s">
        <v>46</v>
      </c>
      <c r="P188" s="119">
        <f t="shared" si="15"/>
        <v>0</v>
      </c>
      <c r="Q188" s="119">
        <f t="shared" si="16"/>
        <v>0</v>
      </c>
      <c r="R188" s="119">
        <f t="shared" si="17"/>
        <v>0</v>
      </c>
      <c r="S188" s="40"/>
      <c r="T188" s="189">
        <f t="shared" si="18"/>
        <v>0</v>
      </c>
      <c r="U188" s="189">
        <v>1.136E-2</v>
      </c>
      <c r="V188" s="189">
        <f t="shared" si="19"/>
        <v>1.136E-2</v>
      </c>
      <c r="W188" s="189">
        <v>0</v>
      </c>
      <c r="X188" s="190">
        <f t="shared" si="20"/>
        <v>0</v>
      </c>
      <c r="AR188" s="22" t="s">
        <v>146</v>
      </c>
      <c r="AT188" s="22" t="s">
        <v>141</v>
      </c>
      <c r="AU188" s="22" t="s">
        <v>87</v>
      </c>
      <c r="AY188" s="22" t="s">
        <v>139</v>
      </c>
      <c r="BE188" s="191">
        <f t="shared" si="21"/>
        <v>0</v>
      </c>
      <c r="BF188" s="191">
        <f t="shared" si="22"/>
        <v>0</v>
      </c>
      <c r="BG188" s="191">
        <f t="shared" si="23"/>
        <v>0</v>
      </c>
      <c r="BH188" s="191">
        <f t="shared" si="24"/>
        <v>0</v>
      </c>
      <c r="BI188" s="191">
        <f t="shared" si="25"/>
        <v>0</v>
      </c>
      <c r="BJ188" s="22" t="s">
        <v>85</v>
      </c>
      <c r="BK188" s="191">
        <f t="shared" si="26"/>
        <v>0</v>
      </c>
      <c r="BL188" s="22" t="s">
        <v>146</v>
      </c>
      <c r="BM188" s="22" t="s">
        <v>485</v>
      </c>
    </row>
    <row r="189" spans="2:65" s="1" customFormat="1" ht="38.25" customHeight="1" x14ac:dyDescent="0.3">
      <c r="B189" s="179"/>
      <c r="C189" s="180" t="s">
        <v>486</v>
      </c>
      <c r="D189" s="180" t="s">
        <v>141</v>
      </c>
      <c r="E189" s="181" t="s">
        <v>487</v>
      </c>
      <c r="F189" s="182" t="s">
        <v>488</v>
      </c>
      <c r="G189" s="183" t="s">
        <v>206</v>
      </c>
      <c r="H189" s="184">
        <v>1</v>
      </c>
      <c r="I189" s="185"/>
      <c r="J189" s="185"/>
      <c r="K189" s="186">
        <f t="shared" si="14"/>
        <v>0</v>
      </c>
      <c r="L189" s="182" t="s">
        <v>145</v>
      </c>
      <c r="M189" s="39"/>
      <c r="N189" s="187" t="s">
        <v>5</v>
      </c>
      <c r="O189" s="188" t="s">
        <v>46</v>
      </c>
      <c r="P189" s="119">
        <f t="shared" si="15"/>
        <v>0</v>
      </c>
      <c r="Q189" s="119">
        <f t="shared" si="16"/>
        <v>0</v>
      </c>
      <c r="R189" s="119">
        <f t="shared" si="17"/>
        <v>0</v>
      </c>
      <c r="S189" s="40"/>
      <c r="T189" s="189">
        <f t="shared" si="18"/>
        <v>0</v>
      </c>
      <c r="U189" s="189">
        <v>6.2199999999999998E-3</v>
      </c>
      <c r="V189" s="189">
        <f t="shared" si="19"/>
        <v>6.2199999999999998E-3</v>
      </c>
      <c r="W189" s="189">
        <v>0</v>
      </c>
      <c r="X189" s="190">
        <f t="shared" si="20"/>
        <v>0</v>
      </c>
      <c r="AR189" s="22" t="s">
        <v>146</v>
      </c>
      <c r="AT189" s="22" t="s">
        <v>141</v>
      </c>
      <c r="AU189" s="22" t="s">
        <v>87</v>
      </c>
      <c r="AY189" s="22" t="s">
        <v>139</v>
      </c>
      <c r="BE189" s="191">
        <f t="shared" si="21"/>
        <v>0</v>
      </c>
      <c r="BF189" s="191">
        <f t="shared" si="22"/>
        <v>0</v>
      </c>
      <c r="BG189" s="191">
        <f t="shared" si="23"/>
        <v>0</v>
      </c>
      <c r="BH189" s="191">
        <f t="shared" si="24"/>
        <v>0</v>
      </c>
      <c r="BI189" s="191">
        <f t="shared" si="25"/>
        <v>0</v>
      </c>
      <c r="BJ189" s="22" t="s">
        <v>85</v>
      </c>
      <c r="BK189" s="191">
        <f t="shared" si="26"/>
        <v>0</v>
      </c>
      <c r="BL189" s="22" t="s">
        <v>146</v>
      </c>
      <c r="BM189" s="22" t="s">
        <v>489</v>
      </c>
    </row>
    <row r="190" spans="2:65" s="1" customFormat="1" ht="38.25" customHeight="1" x14ac:dyDescent="0.3">
      <c r="B190" s="179"/>
      <c r="C190" s="180" t="s">
        <v>490</v>
      </c>
      <c r="D190" s="180" t="s">
        <v>141</v>
      </c>
      <c r="E190" s="181" t="s">
        <v>491</v>
      </c>
      <c r="F190" s="182" t="s">
        <v>492</v>
      </c>
      <c r="G190" s="183" t="s">
        <v>206</v>
      </c>
      <c r="H190" s="184">
        <v>1</v>
      </c>
      <c r="I190" s="185"/>
      <c r="J190" s="185"/>
      <c r="K190" s="186">
        <f t="shared" si="14"/>
        <v>0</v>
      </c>
      <c r="L190" s="182" t="s">
        <v>145</v>
      </c>
      <c r="M190" s="39"/>
      <c r="N190" s="187" t="s">
        <v>5</v>
      </c>
      <c r="O190" s="188" t="s">
        <v>46</v>
      </c>
      <c r="P190" s="119">
        <f t="shared" si="15"/>
        <v>0</v>
      </c>
      <c r="Q190" s="119">
        <f t="shared" si="16"/>
        <v>0</v>
      </c>
      <c r="R190" s="119">
        <f t="shared" si="17"/>
        <v>0</v>
      </c>
      <c r="S190" s="40"/>
      <c r="T190" s="189">
        <f t="shared" si="18"/>
        <v>0</v>
      </c>
      <c r="U190" s="189">
        <v>0</v>
      </c>
      <c r="V190" s="189">
        <f t="shared" si="19"/>
        <v>0</v>
      </c>
      <c r="W190" s="189">
        <v>0</v>
      </c>
      <c r="X190" s="190">
        <f t="shared" si="20"/>
        <v>0</v>
      </c>
      <c r="AR190" s="22" t="s">
        <v>146</v>
      </c>
      <c r="AT190" s="22" t="s">
        <v>141</v>
      </c>
      <c r="AU190" s="22" t="s">
        <v>87</v>
      </c>
      <c r="AY190" s="22" t="s">
        <v>139</v>
      </c>
      <c r="BE190" s="191">
        <f t="shared" si="21"/>
        <v>0</v>
      </c>
      <c r="BF190" s="191">
        <f t="shared" si="22"/>
        <v>0</v>
      </c>
      <c r="BG190" s="191">
        <f t="shared" si="23"/>
        <v>0</v>
      </c>
      <c r="BH190" s="191">
        <f t="shared" si="24"/>
        <v>0</v>
      </c>
      <c r="BI190" s="191">
        <f t="shared" si="25"/>
        <v>0</v>
      </c>
      <c r="BJ190" s="22" t="s">
        <v>85</v>
      </c>
      <c r="BK190" s="191">
        <f t="shared" si="26"/>
        <v>0</v>
      </c>
      <c r="BL190" s="22" t="s">
        <v>146</v>
      </c>
      <c r="BM190" s="22" t="s">
        <v>493</v>
      </c>
    </row>
    <row r="191" spans="2:65" s="1" customFormat="1" ht="16.5" customHeight="1" x14ac:dyDescent="0.3">
      <c r="B191" s="179"/>
      <c r="C191" s="196" t="s">
        <v>494</v>
      </c>
      <c r="D191" s="196" t="s">
        <v>171</v>
      </c>
      <c r="E191" s="197" t="s">
        <v>495</v>
      </c>
      <c r="F191" s="198" t="s">
        <v>496</v>
      </c>
      <c r="G191" s="199" t="s">
        <v>206</v>
      </c>
      <c r="H191" s="200">
        <v>1</v>
      </c>
      <c r="I191" s="201"/>
      <c r="J191" s="202"/>
      <c r="K191" s="203">
        <f t="shared" si="14"/>
        <v>0</v>
      </c>
      <c r="L191" s="198" t="s">
        <v>145</v>
      </c>
      <c r="M191" s="204"/>
      <c r="N191" s="205" t="s">
        <v>5</v>
      </c>
      <c r="O191" s="188" t="s">
        <v>46</v>
      </c>
      <c r="P191" s="119">
        <f t="shared" si="15"/>
        <v>0</v>
      </c>
      <c r="Q191" s="119">
        <f t="shared" si="16"/>
        <v>0</v>
      </c>
      <c r="R191" s="119">
        <f t="shared" si="17"/>
        <v>0</v>
      </c>
      <c r="S191" s="40"/>
      <c r="T191" s="189">
        <f t="shared" si="18"/>
        <v>0</v>
      </c>
      <c r="U191" s="189">
        <v>4.0000000000000002E-4</v>
      </c>
      <c r="V191" s="189">
        <f t="shared" si="19"/>
        <v>4.0000000000000002E-4</v>
      </c>
      <c r="W191" s="189">
        <v>0</v>
      </c>
      <c r="X191" s="190">
        <f t="shared" si="20"/>
        <v>0</v>
      </c>
      <c r="AR191" s="22" t="s">
        <v>174</v>
      </c>
      <c r="AT191" s="22" t="s">
        <v>171</v>
      </c>
      <c r="AU191" s="22" t="s">
        <v>87</v>
      </c>
      <c r="AY191" s="22" t="s">
        <v>139</v>
      </c>
      <c r="BE191" s="191">
        <f t="shared" si="21"/>
        <v>0</v>
      </c>
      <c r="BF191" s="191">
        <f t="shared" si="22"/>
        <v>0</v>
      </c>
      <c r="BG191" s="191">
        <f t="shared" si="23"/>
        <v>0</v>
      </c>
      <c r="BH191" s="191">
        <f t="shared" si="24"/>
        <v>0</v>
      </c>
      <c r="BI191" s="191">
        <f t="shared" si="25"/>
        <v>0</v>
      </c>
      <c r="BJ191" s="22" t="s">
        <v>85</v>
      </c>
      <c r="BK191" s="191">
        <f t="shared" si="26"/>
        <v>0</v>
      </c>
      <c r="BL191" s="22" t="s">
        <v>146</v>
      </c>
      <c r="BM191" s="22" t="s">
        <v>497</v>
      </c>
    </row>
    <row r="192" spans="2:65" s="1" customFormat="1" ht="16.5" customHeight="1" x14ac:dyDescent="0.3">
      <c r="B192" s="179"/>
      <c r="C192" s="196" t="s">
        <v>498</v>
      </c>
      <c r="D192" s="196" t="s">
        <v>171</v>
      </c>
      <c r="E192" s="197" t="s">
        <v>499</v>
      </c>
      <c r="F192" s="198" t="s">
        <v>500</v>
      </c>
      <c r="G192" s="199" t="s">
        <v>501</v>
      </c>
      <c r="H192" s="200">
        <v>1</v>
      </c>
      <c r="I192" s="201"/>
      <c r="J192" s="202"/>
      <c r="K192" s="203">
        <f t="shared" si="14"/>
        <v>0</v>
      </c>
      <c r="L192" s="198" t="s">
        <v>5</v>
      </c>
      <c r="M192" s="204"/>
      <c r="N192" s="205" t="s">
        <v>5</v>
      </c>
      <c r="O192" s="188" t="s">
        <v>46</v>
      </c>
      <c r="P192" s="119">
        <f t="shared" si="15"/>
        <v>0</v>
      </c>
      <c r="Q192" s="119">
        <f t="shared" si="16"/>
        <v>0</v>
      </c>
      <c r="R192" s="119">
        <f t="shared" si="17"/>
        <v>0</v>
      </c>
      <c r="S192" s="40"/>
      <c r="T192" s="189">
        <f t="shared" si="18"/>
        <v>0</v>
      </c>
      <c r="U192" s="189">
        <v>0</v>
      </c>
      <c r="V192" s="189">
        <f t="shared" si="19"/>
        <v>0</v>
      </c>
      <c r="W192" s="189">
        <v>0</v>
      </c>
      <c r="X192" s="190">
        <f t="shared" si="20"/>
        <v>0</v>
      </c>
      <c r="AR192" s="22" t="s">
        <v>174</v>
      </c>
      <c r="AT192" s="22" t="s">
        <v>171</v>
      </c>
      <c r="AU192" s="22" t="s">
        <v>87</v>
      </c>
      <c r="AY192" s="22" t="s">
        <v>139</v>
      </c>
      <c r="BE192" s="191">
        <f t="shared" si="21"/>
        <v>0</v>
      </c>
      <c r="BF192" s="191">
        <f t="shared" si="22"/>
        <v>0</v>
      </c>
      <c r="BG192" s="191">
        <f t="shared" si="23"/>
        <v>0</v>
      </c>
      <c r="BH192" s="191">
        <f t="shared" si="24"/>
        <v>0</v>
      </c>
      <c r="BI192" s="191">
        <f t="shared" si="25"/>
        <v>0</v>
      </c>
      <c r="BJ192" s="22" t="s">
        <v>85</v>
      </c>
      <c r="BK192" s="191">
        <f t="shared" si="26"/>
        <v>0</v>
      </c>
      <c r="BL192" s="22" t="s">
        <v>146</v>
      </c>
      <c r="BM192" s="22" t="s">
        <v>502</v>
      </c>
    </row>
    <row r="193" spans="2:65" s="1" customFormat="1" ht="38.25" customHeight="1" x14ac:dyDescent="0.3">
      <c r="B193" s="179"/>
      <c r="C193" s="180" t="s">
        <v>503</v>
      </c>
      <c r="D193" s="180" t="s">
        <v>141</v>
      </c>
      <c r="E193" s="181" t="s">
        <v>504</v>
      </c>
      <c r="F193" s="182" t="s">
        <v>505</v>
      </c>
      <c r="G193" s="183" t="s">
        <v>206</v>
      </c>
      <c r="H193" s="184">
        <v>2</v>
      </c>
      <c r="I193" s="185"/>
      <c r="J193" s="185"/>
      <c r="K193" s="186">
        <f t="shared" si="14"/>
        <v>0</v>
      </c>
      <c r="L193" s="182" t="s">
        <v>145</v>
      </c>
      <c r="M193" s="39"/>
      <c r="N193" s="187" t="s">
        <v>5</v>
      </c>
      <c r="O193" s="188" t="s">
        <v>46</v>
      </c>
      <c r="P193" s="119">
        <f t="shared" si="15"/>
        <v>0</v>
      </c>
      <c r="Q193" s="119">
        <f t="shared" si="16"/>
        <v>0</v>
      </c>
      <c r="R193" s="119">
        <f t="shared" si="17"/>
        <v>0</v>
      </c>
      <c r="S193" s="40"/>
      <c r="T193" s="189">
        <f t="shared" si="18"/>
        <v>0</v>
      </c>
      <c r="U193" s="189">
        <v>0.11045000000000001</v>
      </c>
      <c r="V193" s="189">
        <f t="shared" si="19"/>
        <v>0.22090000000000001</v>
      </c>
      <c r="W193" s="189">
        <v>0</v>
      </c>
      <c r="X193" s="190">
        <f t="shared" si="20"/>
        <v>0</v>
      </c>
      <c r="AR193" s="22" t="s">
        <v>146</v>
      </c>
      <c r="AT193" s="22" t="s">
        <v>141</v>
      </c>
      <c r="AU193" s="22" t="s">
        <v>87</v>
      </c>
      <c r="AY193" s="22" t="s">
        <v>139</v>
      </c>
      <c r="BE193" s="191">
        <f t="shared" si="21"/>
        <v>0</v>
      </c>
      <c r="BF193" s="191">
        <f t="shared" si="22"/>
        <v>0</v>
      </c>
      <c r="BG193" s="191">
        <f t="shared" si="23"/>
        <v>0</v>
      </c>
      <c r="BH193" s="191">
        <f t="shared" si="24"/>
        <v>0</v>
      </c>
      <c r="BI193" s="191">
        <f t="shared" si="25"/>
        <v>0</v>
      </c>
      <c r="BJ193" s="22" t="s">
        <v>85</v>
      </c>
      <c r="BK193" s="191">
        <f t="shared" si="26"/>
        <v>0</v>
      </c>
      <c r="BL193" s="22" t="s">
        <v>146</v>
      </c>
      <c r="BM193" s="22" t="s">
        <v>506</v>
      </c>
    </row>
    <row r="194" spans="2:65" s="1" customFormat="1" ht="25.5" customHeight="1" x14ac:dyDescent="0.3">
      <c r="B194" s="179"/>
      <c r="C194" s="180" t="s">
        <v>507</v>
      </c>
      <c r="D194" s="180" t="s">
        <v>141</v>
      </c>
      <c r="E194" s="181" t="s">
        <v>508</v>
      </c>
      <c r="F194" s="182" t="s">
        <v>509</v>
      </c>
      <c r="G194" s="183" t="s">
        <v>206</v>
      </c>
      <c r="H194" s="184">
        <v>2</v>
      </c>
      <c r="I194" s="185"/>
      <c r="J194" s="185"/>
      <c r="K194" s="186">
        <f t="shared" si="14"/>
        <v>0</v>
      </c>
      <c r="L194" s="182" t="s">
        <v>145</v>
      </c>
      <c r="M194" s="39"/>
      <c r="N194" s="187" t="s">
        <v>5</v>
      </c>
      <c r="O194" s="188" t="s">
        <v>46</v>
      </c>
      <c r="P194" s="119">
        <f t="shared" si="15"/>
        <v>0</v>
      </c>
      <c r="Q194" s="119">
        <f t="shared" si="16"/>
        <v>0</v>
      </c>
      <c r="R194" s="119">
        <f t="shared" si="17"/>
        <v>0</v>
      </c>
      <c r="S194" s="40"/>
      <c r="T194" s="189">
        <f t="shared" si="18"/>
        <v>0</v>
      </c>
      <c r="U194" s="189">
        <v>1.2120000000000001E-2</v>
      </c>
      <c r="V194" s="189">
        <f t="shared" si="19"/>
        <v>2.4240000000000001E-2</v>
      </c>
      <c r="W194" s="189">
        <v>0</v>
      </c>
      <c r="X194" s="190">
        <f t="shared" si="20"/>
        <v>0</v>
      </c>
      <c r="AR194" s="22" t="s">
        <v>146</v>
      </c>
      <c r="AT194" s="22" t="s">
        <v>141</v>
      </c>
      <c r="AU194" s="22" t="s">
        <v>87</v>
      </c>
      <c r="AY194" s="22" t="s">
        <v>139</v>
      </c>
      <c r="BE194" s="191">
        <f t="shared" si="21"/>
        <v>0</v>
      </c>
      <c r="BF194" s="191">
        <f t="shared" si="22"/>
        <v>0</v>
      </c>
      <c r="BG194" s="191">
        <f t="shared" si="23"/>
        <v>0</v>
      </c>
      <c r="BH194" s="191">
        <f t="shared" si="24"/>
        <v>0</v>
      </c>
      <c r="BI194" s="191">
        <f t="shared" si="25"/>
        <v>0</v>
      </c>
      <c r="BJ194" s="22" t="s">
        <v>85</v>
      </c>
      <c r="BK194" s="191">
        <f t="shared" si="26"/>
        <v>0</v>
      </c>
      <c r="BL194" s="22" t="s">
        <v>146</v>
      </c>
      <c r="BM194" s="22" t="s">
        <v>510</v>
      </c>
    </row>
    <row r="195" spans="2:65" s="1" customFormat="1" ht="25.5" customHeight="1" x14ac:dyDescent="0.3">
      <c r="B195" s="179"/>
      <c r="C195" s="180" t="s">
        <v>511</v>
      </c>
      <c r="D195" s="180" t="s">
        <v>141</v>
      </c>
      <c r="E195" s="181" t="s">
        <v>512</v>
      </c>
      <c r="F195" s="182" t="s">
        <v>513</v>
      </c>
      <c r="G195" s="183" t="s">
        <v>206</v>
      </c>
      <c r="H195" s="184">
        <v>2</v>
      </c>
      <c r="I195" s="185"/>
      <c r="J195" s="185"/>
      <c r="K195" s="186">
        <f t="shared" si="14"/>
        <v>0</v>
      </c>
      <c r="L195" s="182" t="s">
        <v>145</v>
      </c>
      <c r="M195" s="39"/>
      <c r="N195" s="187" t="s">
        <v>5</v>
      </c>
      <c r="O195" s="188" t="s">
        <v>46</v>
      </c>
      <c r="P195" s="119">
        <f t="shared" si="15"/>
        <v>0</v>
      </c>
      <c r="Q195" s="119">
        <f t="shared" si="16"/>
        <v>0</v>
      </c>
      <c r="R195" s="119">
        <f t="shared" si="17"/>
        <v>0</v>
      </c>
      <c r="S195" s="40"/>
      <c r="T195" s="189">
        <f t="shared" si="18"/>
        <v>0</v>
      </c>
      <c r="U195" s="189">
        <v>0</v>
      </c>
      <c r="V195" s="189">
        <f t="shared" si="19"/>
        <v>0</v>
      </c>
      <c r="W195" s="189">
        <v>0</v>
      </c>
      <c r="X195" s="190">
        <f t="shared" si="20"/>
        <v>0</v>
      </c>
      <c r="AR195" s="22" t="s">
        <v>146</v>
      </c>
      <c r="AT195" s="22" t="s">
        <v>141</v>
      </c>
      <c r="AU195" s="22" t="s">
        <v>87</v>
      </c>
      <c r="AY195" s="22" t="s">
        <v>139</v>
      </c>
      <c r="BE195" s="191">
        <f t="shared" si="21"/>
        <v>0</v>
      </c>
      <c r="BF195" s="191">
        <f t="shared" si="22"/>
        <v>0</v>
      </c>
      <c r="BG195" s="191">
        <f t="shared" si="23"/>
        <v>0</v>
      </c>
      <c r="BH195" s="191">
        <f t="shared" si="24"/>
        <v>0</v>
      </c>
      <c r="BI195" s="191">
        <f t="shared" si="25"/>
        <v>0</v>
      </c>
      <c r="BJ195" s="22" t="s">
        <v>85</v>
      </c>
      <c r="BK195" s="191">
        <f t="shared" si="26"/>
        <v>0</v>
      </c>
      <c r="BL195" s="22" t="s">
        <v>146</v>
      </c>
      <c r="BM195" s="22" t="s">
        <v>514</v>
      </c>
    </row>
    <row r="196" spans="2:65" s="1" customFormat="1" ht="16.5" customHeight="1" x14ac:dyDescent="0.3">
      <c r="B196" s="179"/>
      <c r="C196" s="196" t="s">
        <v>515</v>
      </c>
      <c r="D196" s="196" t="s">
        <v>171</v>
      </c>
      <c r="E196" s="197" t="s">
        <v>516</v>
      </c>
      <c r="F196" s="198" t="s">
        <v>517</v>
      </c>
      <c r="G196" s="199" t="s">
        <v>206</v>
      </c>
      <c r="H196" s="200">
        <v>2</v>
      </c>
      <c r="I196" s="201"/>
      <c r="J196" s="202"/>
      <c r="K196" s="203">
        <f t="shared" si="14"/>
        <v>0</v>
      </c>
      <c r="L196" s="198" t="s">
        <v>145</v>
      </c>
      <c r="M196" s="204"/>
      <c r="N196" s="205" t="s">
        <v>5</v>
      </c>
      <c r="O196" s="188" t="s">
        <v>46</v>
      </c>
      <c r="P196" s="119">
        <f t="shared" si="15"/>
        <v>0</v>
      </c>
      <c r="Q196" s="119">
        <f t="shared" si="16"/>
        <v>0</v>
      </c>
      <c r="R196" s="119">
        <f t="shared" si="17"/>
        <v>0</v>
      </c>
      <c r="S196" s="40"/>
      <c r="T196" s="189">
        <f t="shared" si="18"/>
        <v>0</v>
      </c>
      <c r="U196" s="189">
        <v>1.2E-2</v>
      </c>
      <c r="V196" s="189">
        <f t="shared" si="19"/>
        <v>2.4E-2</v>
      </c>
      <c r="W196" s="189">
        <v>0</v>
      </c>
      <c r="X196" s="190">
        <f t="shared" si="20"/>
        <v>0</v>
      </c>
      <c r="AR196" s="22" t="s">
        <v>174</v>
      </c>
      <c r="AT196" s="22" t="s">
        <v>171</v>
      </c>
      <c r="AU196" s="22" t="s">
        <v>87</v>
      </c>
      <c r="AY196" s="22" t="s">
        <v>139</v>
      </c>
      <c r="BE196" s="191">
        <f t="shared" si="21"/>
        <v>0</v>
      </c>
      <c r="BF196" s="191">
        <f t="shared" si="22"/>
        <v>0</v>
      </c>
      <c r="BG196" s="191">
        <f t="shared" si="23"/>
        <v>0</v>
      </c>
      <c r="BH196" s="191">
        <f t="shared" si="24"/>
        <v>0</v>
      </c>
      <c r="BI196" s="191">
        <f t="shared" si="25"/>
        <v>0</v>
      </c>
      <c r="BJ196" s="22" t="s">
        <v>85</v>
      </c>
      <c r="BK196" s="191">
        <f t="shared" si="26"/>
        <v>0</v>
      </c>
      <c r="BL196" s="22" t="s">
        <v>146</v>
      </c>
      <c r="BM196" s="22" t="s">
        <v>518</v>
      </c>
    </row>
    <row r="197" spans="2:65" s="1" customFormat="1" ht="16.5" customHeight="1" x14ac:dyDescent="0.3">
      <c r="B197" s="179"/>
      <c r="C197" s="196" t="s">
        <v>519</v>
      </c>
      <c r="D197" s="196" t="s">
        <v>171</v>
      </c>
      <c r="E197" s="197" t="s">
        <v>520</v>
      </c>
      <c r="F197" s="198" t="s">
        <v>521</v>
      </c>
      <c r="G197" s="199" t="s">
        <v>206</v>
      </c>
      <c r="H197" s="200">
        <v>2</v>
      </c>
      <c r="I197" s="201"/>
      <c r="J197" s="202"/>
      <c r="K197" s="203">
        <f t="shared" si="14"/>
        <v>0</v>
      </c>
      <c r="L197" s="198" t="s">
        <v>145</v>
      </c>
      <c r="M197" s="204"/>
      <c r="N197" s="205" t="s">
        <v>5</v>
      </c>
      <c r="O197" s="188" t="s">
        <v>46</v>
      </c>
      <c r="P197" s="119">
        <f t="shared" si="15"/>
        <v>0</v>
      </c>
      <c r="Q197" s="119">
        <f t="shared" si="16"/>
        <v>0</v>
      </c>
      <c r="R197" s="119">
        <f t="shared" si="17"/>
        <v>0</v>
      </c>
      <c r="S197" s="40"/>
      <c r="T197" s="189">
        <f t="shared" si="18"/>
        <v>0</v>
      </c>
      <c r="U197" s="189">
        <v>1E-3</v>
      </c>
      <c r="V197" s="189">
        <f t="shared" si="19"/>
        <v>2E-3</v>
      </c>
      <c r="W197" s="189">
        <v>0</v>
      </c>
      <c r="X197" s="190">
        <f t="shared" si="20"/>
        <v>0</v>
      </c>
      <c r="AR197" s="22" t="s">
        <v>174</v>
      </c>
      <c r="AT197" s="22" t="s">
        <v>171</v>
      </c>
      <c r="AU197" s="22" t="s">
        <v>87</v>
      </c>
      <c r="AY197" s="22" t="s">
        <v>139</v>
      </c>
      <c r="BE197" s="191">
        <f t="shared" si="21"/>
        <v>0</v>
      </c>
      <c r="BF197" s="191">
        <f t="shared" si="22"/>
        <v>0</v>
      </c>
      <c r="BG197" s="191">
        <f t="shared" si="23"/>
        <v>0</v>
      </c>
      <c r="BH197" s="191">
        <f t="shared" si="24"/>
        <v>0</v>
      </c>
      <c r="BI197" s="191">
        <f t="shared" si="25"/>
        <v>0</v>
      </c>
      <c r="BJ197" s="22" t="s">
        <v>85</v>
      </c>
      <c r="BK197" s="191">
        <f t="shared" si="26"/>
        <v>0</v>
      </c>
      <c r="BL197" s="22" t="s">
        <v>146</v>
      </c>
      <c r="BM197" s="22" t="s">
        <v>522</v>
      </c>
    </row>
    <row r="198" spans="2:65" s="1" customFormat="1" ht="16.5" customHeight="1" x14ac:dyDescent="0.3">
      <c r="B198" s="179"/>
      <c r="C198" s="196" t="s">
        <v>523</v>
      </c>
      <c r="D198" s="196" t="s">
        <v>171</v>
      </c>
      <c r="E198" s="197" t="s">
        <v>267</v>
      </c>
      <c r="F198" s="198" t="s">
        <v>524</v>
      </c>
      <c r="G198" s="199" t="s">
        <v>206</v>
      </c>
      <c r="H198" s="200">
        <v>2</v>
      </c>
      <c r="I198" s="201"/>
      <c r="J198" s="202"/>
      <c r="K198" s="203">
        <f t="shared" si="14"/>
        <v>0</v>
      </c>
      <c r="L198" s="198" t="s">
        <v>5</v>
      </c>
      <c r="M198" s="204"/>
      <c r="N198" s="205" t="s">
        <v>5</v>
      </c>
      <c r="O198" s="188" t="s">
        <v>46</v>
      </c>
      <c r="P198" s="119">
        <f t="shared" si="15"/>
        <v>0</v>
      </c>
      <c r="Q198" s="119">
        <f t="shared" si="16"/>
        <v>0</v>
      </c>
      <c r="R198" s="119">
        <f t="shared" si="17"/>
        <v>0</v>
      </c>
      <c r="S198" s="40"/>
      <c r="T198" s="189">
        <f t="shared" si="18"/>
        <v>0</v>
      </c>
      <c r="U198" s="189">
        <v>5.2999999999999999E-2</v>
      </c>
      <c r="V198" s="189">
        <f t="shared" si="19"/>
        <v>0.106</v>
      </c>
      <c r="W198" s="189">
        <v>0</v>
      </c>
      <c r="X198" s="190">
        <f t="shared" si="20"/>
        <v>0</v>
      </c>
      <c r="AR198" s="22" t="s">
        <v>174</v>
      </c>
      <c r="AT198" s="22" t="s">
        <v>171</v>
      </c>
      <c r="AU198" s="22" t="s">
        <v>87</v>
      </c>
      <c r="AY198" s="22" t="s">
        <v>139</v>
      </c>
      <c r="BE198" s="191">
        <f t="shared" si="21"/>
        <v>0</v>
      </c>
      <c r="BF198" s="191">
        <f t="shared" si="22"/>
        <v>0</v>
      </c>
      <c r="BG198" s="191">
        <f t="shared" si="23"/>
        <v>0</v>
      </c>
      <c r="BH198" s="191">
        <f t="shared" si="24"/>
        <v>0</v>
      </c>
      <c r="BI198" s="191">
        <f t="shared" si="25"/>
        <v>0</v>
      </c>
      <c r="BJ198" s="22" t="s">
        <v>85</v>
      </c>
      <c r="BK198" s="191">
        <f t="shared" si="26"/>
        <v>0</v>
      </c>
      <c r="BL198" s="22" t="s">
        <v>146</v>
      </c>
      <c r="BM198" s="22" t="s">
        <v>525</v>
      </c>
    </row>
    <row r="199" spans="2:65" s="1" customFormat="1" ht="25.5" customHeight="1" x14ac:dyDescent="0.3">
      <c r="B199" s="179"/>
      <c r="C199" s="180" t="s">
        <v>526</v>
      </c>
      <c r="D199" s="180" t="s">
        <v>141</v>
      </c>
      <c r="E199" s="181" t="s">
        <v>527</v>
      </c>
      <c r="F199" s="182" t="s">
        <v>528</v>
      </c>
      <c r="G199" s="183" t="s">
        <v>206</v>
      </c>
      <c r="H199" s="184">
        <v>1</v>
      </c>
      <c r="I199" s="185"/>
      <c r="J199" s="185"/>
      <c r="K199" s="186">
        <f t="shared" si="14"/>
        <v>0</v>
      </c>
      <c r="L199" s="182" t="s">
        <v>145</v>
      </c>
      <c r="M199" s="39"/>
      <c r="N199" s="187" t="s">
        <v>5</v>
      </c>
      <c r="O199" s="188" t="s">
        <v>46</v>
      </c>
      <c r="P199" s="119">
        <f t="shared" si="15"/>
        <v>0</v>
      </c>
      <c r="Q199" s="119">
        <f t="shared" si="16"/>
        <v>0</v>
      </c>
      <c r="R199" s="119">
        <f t="shared" si="17"/>
        <v>0</v>
      </c>
      <c r="S199" s="40"/>
      <c r="T199" s="189">
        <f t="shared" si="18"/>
        <v>0</v>
      </c>
      <c r="U199" s="189">
        <v>0</v>
      </c>
      <c r="V199" s="189">
        <f t="shared" si="19"/>
        <v>0</v>
      </c>
      <c r="W199" s="189">
        <v>0.1</v>
      </c>
      <c r="X199" s="190">
        <f t="shared" si="20"/>
        <v>0.1</v>
      </c>
      <c r="AR199" s="22" t="s">
        <v>146</v>
      </c>
      <c r="AT199" s="22" t="s">
        <v>141</v>
      </c>
      <c r="AU199" s="22" t="s">
        <v>87</v>
      </c>
      <c r="AY199" s="22" t="s">
        <v>139</v>
      </c>
      <c r="BE199" s="191">
        <f t="shared" si="21"/>
        <v>0</v>
      </c>
      <c r="BF199" s="191">
        <f t="shared" si="22"/>
        <v>0</v>
      </c>
      <c r="BG199" s="191">
        <f t="shared" si="23"/>
        <v>0</v>
      </c>
      <c r="BH199" s="191">
        <f t="shared" si="24"/>
        <v>0</v>
      </c>
      <c r="BI199" s="191">
        <f t="shared" si="25"/>
        <v>0</v>
      </c>
      <c r="BJ199" s="22" t="s">
        <v>85</v>
      </c>
      <c r="BK199" s="191">
        <f t="shared" si="26"/>
        <v>0</v>
      </c>
      <c r="BL199" s="22" t="s">
        <v>146</v>
      </c>
      <c r="BM199" s="22" t="s">
        <v>529</v>
      </c>
    </row>
    <row r="200" spans="2:65" s="1" customFormat="1" ht="25.5" customHeight="1" x14ac:dyDescent="0.3">
      <c r="B200" s="179"/>
      <c r="C200" s="180" t="s">
        <v>530</v>
      </c>
      <c r="D200" s="180" t="s">
        <v>141</v>
      </c>
      <c r="E200" s="181" t="s">
        <v>531</v>
      </c>
      <c r="F200" s="182" t="s">
        <v>532</v>
      </c>
      <c r="G200" s="183" t="s">
        <v>206</v>
      </c>
      <c r="H200" s="184">
        <v>3</v>
      </c>
      <c r="I200" s="185"/>
      <c r="J200" s="185"/>
      <c r="K200" s="186">
        <f t="shared" si="14"/>
        <v>0</v>
      </c>
      <c r="L200" s="182" t="s">
        <v>145</v>
      </c>
      <c r="M200" s="39"/>
      <c r="N200" s="187" t="s">
        <v>5</v>
      </c>
      <c r="O200" s="188" t="s">
        <v>46</v>
      </c>
      <c r="P200" s="119">
        <f t="shared" si="15"/>
        <v>0</v>
      </c>
      <c r="Q200" s="119">
        <f t="shared" si="16"/>
        <v>0</v>
      </c>
      <c r="R200" s="119">
        <f t="shared" si="17"/>
        <v>0</v>
      </c>
      <c r="S200" s="40"/>
      <c r="T200" s="189">
        <f t="shared" si="18"/>
        <v>0</v>
      </c>
      <c r="U200" s="189">
        <v>0</v>
      </c>
      <c r="V200" s="189">
        <f t="shared" si="19"/>
        <v>0</v>
      </c>
      <c r="W200" s="189">
        <v>0.1</v>
      </c>
      <c r="X200" s="190">
        <f t="shared" si="20"/>
        <v>0.30000000000000004</v>
      </c>
      <c r="AR200" s="22" t="s">
        <v>146</v>
      </c>
      <c r="AT200" s="22" t="s">
        <v>141</v>
      </c>
      <c r="AU200" s="22" t="s">
        <v>87</v>
      </c>
      <c r="AY200" s="22" t="s">
        <v>139</v>
      </c>
      <c r="BE200" s="191">
        <f t="shared" si="21"/>
        <v>0</v>
      </c>
      <c r="BF200" s="191">
        <f t="shared" si="22"/>
        <v>0</v>
      </c>
      <c r="BG200" s="191">
        <f t="shared" si="23"/>
        <v>0</v>
      </c>
      <c r="BH200" s="191">
        <f t="shared" si="24"/>
        <v>0</v>
      </c>
      <c r="BI200" s="191">
        <f t="shared" si="25"/>
        <v>0</v>
      </c>
      <c r="BJ200" s="22" t="s">
        <v>85</v>
      </c>
      <c r="BK200" s="191">
        <f t="shared" si="26"/>
        <v>0</v>
      </c>
      <c r="BL200" s="22" t="s">
        <v>146</v>
      </c>
      <c r="BM200" s="22" t="s">
        <v>533</v>
      </c>
    </row>
    <row r="201" spans="2:65" s="1" customFormat="1" ht="25.5" customHeight="1" x14ac:dyDescent="0.3">
      <c r="B201" s="179"/>
      <c r="C201" s="180" t="s">
        <v>534</v>
      </c>
      <c r="D201" s="180" t="s">
        <v>141</v>
      </c>
      <c r="E201" s="181" t="s">
        <v>535</v>
      </c>
      <c r="F201" s="182" t="s">
        <v>536</v>
      </c>
      <c r="G201" s="183" t="s">
        <v>206</v>
      </c>
      <c r="H201" s="184">
        <v>3</v>
      </c>
      <c r="I201" s="185"/>
      <c r="J201" s="185"/>
      <c r="K201" s="186">
        <f t="shared" si="14"/>
        <v>0</v>
      </c>
      <c r="L201" s="182" t="s">
        <v>145</v>
      </c>
      <c r="M201" s="39"/>
      <c r="N201" s="187" t="s">
        <v>5</v>
      </c>
      <c r="O201" s="188" t="s">
        <v>46</v>
      </c>
      <c r="P201" s="119">
        <f t="shared" si="15"/>
        <v>0</v>
      </c>
      <c r="Q201" s="119">
        <f t="shared" si="16"/>
        <v>0</v>
      </c>
      <c r="R201" s="119">
        <f t="shared" si="17"/>
        <v>0</v>
      </c>
      <c r="S201" s="40"/>
      <c r="T201" s="189">
        <f t="shared" si="18"/>
        <v>0</v>
      </c>
      <c r="U201" s="189">
        <v>7.0200000000000002E-3</v>
      </c>
      <c r="V201" s="189">
        <f t="shared" si="19"/>
        <v>2.1060000000000002E-2</v>
      </c>
      <c r="W201" s="189">
        <v>0</v>
      </c>
      <c r="X201" s="190">
        <f t="shared" si="20"/>
        <v>0</v>
      </c>
      <c r="AR201" s="22" t="s">
        <v>146</v>
      </c>
      <c r="AT201" s="22" t="s">
        <v>141</v>
      </c>
      <c r="AU201" s="22" t="s">
        <v>87</v>
      </c>
      <c r="AY201" s="22" t="s">
        <v>139</v>
      </c>
      <c r="BE201" s="191">
        <f t="shared" si="21"/>
        <v>0</v>
      </c>
      <c r="BF201" s="191">
        <f t="shared" si="22"/>
        <v>0</v>
      </c>
      <c r="BG201" s="191">
        <f t="shared" si="23"/>
        <v>0</v>
      </c>
      <c r="BH201" s="191">
        <f t="shared" si="24"/>
        <v>0</v>
      </c>
      <c r="BI201" s="191">
        <f t="shared" si="25"/>
        <v>0</v>
      </c>
      <c r="BJ201" s="22" t="s">
        <v>85</v>
      </c>
      <c r="BK201" s="191">
        <f t="shared" si="26"/>
        <v>0</v>
      </c>
      <c r="BL201" s="22" t="s">
        <v>146</v>
      </c>
      <c r="BM201" s="22" t="s">
        <v>537</v>
      </c>
    </row>
    <row r="202" spans="2:65" s="1" customFormat="1" ht="16.5" customHeight="1" x14ac:dyDescent="0.3">
      <c r="B202" s="179"/>
      <c r="C202" s="196" t="s">
        <v>538</v>
      </c>
      <c r="D202" s="196" t="s">
        <v>171</v>
      </c>
      <c r="E202" s="197" t="s">
        <v>539</v>
      </c>
      <c r="F202" s="198" t="s">
        <v>540</v>
      </c>
      <c r="G202" s="199" t="s">
        <v>206</v>
      </c>
      <c r="H202" s="200">
        <v>2</v>
      </c>
      <c r="I202" s="201"/>
      <c r="J202" s="202"/>
      <c r="K202" s="203">
        <f t="shared" si="14"/>
        <v>0</v>
      </c>
      <c r="L202" s="198" t="s">
        <v>5</v>
      </c>
      <c r="M202" s="204"/>
      <c r="N202" s="205" t="s">
        <v>5</v>
      </c>
      <c r="O202" s="188" t="s">
        <v>46</v>
      </c>
      <c r="P202" s="119">
        <f t="shared" si="15"/>
        <v>0</v>
      </c>
      <c r="Q202" s="119">
        <f t="shared" si="16"/>
        <v>0</v>
      </c>
      <c r="R202" s="119">
        <f t="shared" si="17"/>
        <v>0</v>
      </c>
      <c r="S202" s="40"/>
      <c r="T202" s="189">
        <f t="shared" si="18"/>
        <v>0</v>
      </c>
      <c r="U202" s="189">
        <v>0</v>
      </c>
      <c r="V202" s="189">
        <f t="shared" si="19"/>
        <v>0</v>
      </c>
      <c r="W202" s="189">
        <v>0</v>
      </c>
      <c r="X202" s="190">
        <f t="shared" si="20"/>
        <v>0</v>
      </c>
      <c r="AR202" s="22" t="s">
        <v>174</v>
      </c>
      <c r="AT202" s="22" t="s">
        <v>171</v>
      </c>
      <c r="AU202" s="22" t="s">
        <v>87</v>
      </c>
      <c r="AY202" s="22" t="s">
        <v>139</v>
      </c>
      <c r="BE202" s="191">
        <f t="shared" si="21"/>
        <v>0</v>
      </c>
      <c r="BF202" s="191">
        <f t="shared" si="22"/>
        <v>0</v>
      </c>
      <c r="BG202" s="191">
        <f t="shared" si="23"/>
        <v>0</v>
      </c>
      <c r="BH202" s="191">
        <f t="shared" si="24"/>
        <v>0</v>
      </c>
      <c r="BI202" s="191">
        <f t="shared" si="25"/>
        <v>0</v>
      </c>
      <c r="BJ202" s="22" t="s">
        <v>85</v>
      </c>
      <c r="BK202" s="191">
        <f t="shared" si="26"/>
        <v>0</v>
      </c>
      <c r="BL202" s="22" t="s">
        <v>146</v>
      </c>
      <c r="BM202" s="22" t="s">
        <v>541</v>
      </c>
    </row>
    <row r="203" spans="2:65" s="1" customFormat="1" ht="16.5" customHeight="1" x14ac:dyDescent="0.3">
      <c r="B203" s="179"/>
      <c r="C203" s="196" t="s">
        <v>542</v>
      </c>
      <c r="D203" s="196" t="s">
        <v>171</v>
      </c>
      <c r="E203" s="197" t="s">
        <v>543</v>
      </c>
      <c r="F203" s="198" t="s">
        <v>540</v>
      </c>
      <c r="G203" s="199" t="s">
        <v>206</v>
      </c>
      <c r="H203" s="200">
        <v>1</v>
      </c>
      <c r="I203" s="201"/>
      <c r="J203" s="202"/>
      <c r="K203" s="203">
        <f t="shared" si="14"/>
        <v>0</v>
      </c>
      <c r="L203" s="198" t="s">
        <v>5</v>
      </c>
      <c r="M203" s="204"/>
      <c r="N203" s="205" t="s">
        <v>5</v>
      </c>
      <c r="O203" s="188" t="s">
        <v>46</v>
      </c>
      <c r="P203" s="119">
        <f t="shared" si="15"/>
        <v>0</v>
      </c>
      <c r="Q203" s="119">
        <f t="shared" si="16"/>
        <v>0</v>
      </c>
      <c r="R203" s="119">
        <f t="shared" si="17"/>
        <v>0</v>
      </c>
      <c r="S203" s="40"/>
      <c r="T203" s="189">
        <f t="shared" si="18"/>
        <v>0</v>
      </c>
      <c r="U203" s="189">
        <v>0</v>
      </c>
      <c r="V203" s="189">
        <f t="shared" si="19"/>
        <v>0</v>
      </c>
      <c r="W203" s="189">
        <v>0</v>
      </c>
      <c r="X203" s="190">
        <f t="shared" si="20"/>
        <v>0</v>
      </c>
      <c r="AR203" s="22" t="s">
        <v>174</v>
      </c>
      <c r="AT203" s="22" t="s">
        <v>171</v>
      </c>
      <c r="AU203" s="22" t="s">
        <v>87</v>
      </c>
      <c r="AY203" s="22" t="s">
        <v>139</v>
      </c>
      <c r="BE203" s="191">
        <f t="shared" si="21"/>
        <v>0</v>
      </c>
      <c r="BF203" s="191">
        <f t="shared" si="22"/>
        <v>0</v>
      </c>
      <c r="BG203" s="191">
        <f t="shared" si="23"/>
        <v>0</v>
      </c>
      <c r="BH203" s="191">
        <f t="shared" si="24"/>
        <v>0</v>
      </c>
      <c r="BI203" s="191">
        <f t="shared" si="25"/>
        <v>0</v>
      </c>
      <c r="BJ203" s="22" t="s">
        <v>85</v>
      </c>
      <c r="BK203" s="191">
        <f t="shared" si="26"/>
        <v>0</v>
      </c>
      <c r="BL203" s="22" t="s">
        <v>146</v>
      </c>
      <c r="BM203" s="22" t="s">
        <v>544</v>
      </c>
    </row>
    <row r="204" spans="2:65" s="1" customFormat="1" ht="16.5" customHeight="1" x14ac:dyDescent="0.3">
      <c r="B204" s="179"/>
      <c r="C204" s="180" t="s">
        <v>545</v>
      </c>
      <c r="D204" s="180" t="s">
        <v>141</v>
      </c>
      <c r="E204" s="181" t="s">
        <v>546</v>
      </c>
      <c r="F204" s="182" t="s">
        <v>547</v>
      </c>
      <c r="G204" s="183" t="s">
        <v>157</v>
      </c>
      <c r="H204" s="184">
        <v>80</v>
      </c>
      <c r="I204" s="185"/>
      <c r="J204" s="185"/>
      <c r="K204" s="186">
        <f t="shared" si="14"/>
        <v>0</v>
      </c>
      <c r="L204" s="182" t="s">
        <v>145</v>
      </c>
      <c r="M204" s="39"/>
      <c r="N204" s="187" t="s">
        <v>5</v>
      </c>
      <c r="O204" s="188" t="s">
        <v>46</v>
      </c>
      <c r="P204" s="119">
        <f t="shared" si="15"/>
        <v>0</v>
      </c>
      <c r="Q204" s="119">
        <f t="shared" si="16"/>
        <v>0</v>
      </c>
      <c r="R204" s="119">
        <f t="shared" si="17"/>
        <v>0</v>
      </c>
      <c r="S204" s="40"/>
      <c r="T204" s="189">
        <f t="shared" si="18"/>
        <v>0</v>
      </c>
      <c r="U204" s="189">
        <v>9.0000000000000006E-5</v>
      </c>
      <c r="V204" s="189">
        <f t="shared" si="19"/>
        <v>7.2000000000000007E-3</v>
      </c>
      <c r="W204" s="189">
        <v>0</v>
      </c>
      <c r="X204" s="190">
        <f t="shared" si="20"/>
        <v>0</v>
      </c>
      <c r="AR204" s="22" t="s">
        <v>146</v>
      </c>
      <c r="AT204" s="22" t="s">
        <v>141</v>
      </c>
      <c r="AU204" s="22" t="s">
        <v>87</v>
      </c>
      <c r="AY204" s="22" t="s">
        <v>139</v>
      </c>
      <c r="BE204" s="191">
        <f t="shared" si="21"/>
        <v>0</v>
      </c>
      <c r="BF204" s="191">
        <f t="shared" si="22"/>
        <v>0</v>
      </c>
      <c r="BG204" s="191">
        <f t="shared" si="23"/>
        <v>0</v>
      </c>
      <c r="BH204" s="191">
        <f t="shared" si="24"/>
        <v>0</v>
      </c>
      <c r="BI204" s="191">
        <f t="shared" si="25"/>
        <v>0</v>
      </c>
      <c r="BJ204" s="22" t="s">
        <v>85</v>
      </c>
      <c r="BK204" s="191">
        <f t="shared" si="26"/>
        <v>0</v>
      </c>
      <c r="BL204" s="22" t="s">
        <v>146</v>
      </c>
      <c r="BM204" s="22" t="s">
        <v>548</v>
      </c>
    </row>
    <row r="205" spans="2:65" s="1" customFormat="1" ht="27" x14ac:dyDescent="0.3">
      <c r="B205" s="39"/>
      <c r="D205" s="192" t="s">
        <v>148</v>
      </c>
      <c r="F205" s="193" t="s">
        <v>549</v>
      </c>
      <c r="I205" s="194"/>
      <c r="J205" s="194"/>
      <c r="M205" s="39"/>
      <c r="N205" s="195"/>
      <c r="O205" s="40"/>
      <c r="P205" s="40"/>
      <c r="Q205" s="40"/>
      <c r="R205" s="40"/>
      <c r="S205" s="40"/>
      <c r="T205" s="40"/>
      <c r="U205" s="40"/>
      <c r="V205" s="40"/>
      <c r="W205" s="40"/>
      <c r="X205" s="67"/>
      <c r="AT205" s="22" t="s">
        <v>148</v>
      </c>
      <c r="AU205" s="22" t="s">
        <v>87</v>
      </c>
    </row>
    <row r="206" spans="2:65" s="1" customFormat="1" ht="16.5" customHeight="1" x14ac:dyDescent="0.3">
      <c r="B206" s="179"/>
      <c r="C206" s="180" t="s">
        <v>550</v>
      </c>
      <c r="D206" s="180" t="s">
        <v>141</v>
      </c>
      <c r="E206" s="181" t="s">
        <v>210</v>
      </c>
      <c r="F206" s="182" t="s">
        <v>551</v>
      </c>
      <c r="G206" s="183" t="s">
        <v>206</v>
      </c>
      <c r="H206" s="184">
        <v>4</v>
      </c>
      <c r="I206" s="185"/>
      <c r="J206" s="185"/>
      <c r="K206" s="186">
        <f>ROUND(P206*H206,2)</f>
        <v>0</v>
      </c>
      <c r="L206" s="182" t="s">
        <v>5</v>
      </c>
      <c r="M206" s="39"/>
      <c r="N206" s="187" t="s">
        <v>5</v>
      </c>
      <c r="O206" s="188" t="s">
        <v>46</v>
      </c>
      <c r="P206" s="119">
        <f>I206+J206</f>
        <v>0</v>
      </c>
      <c r="Q206" s="119">
        <f>ROUND(I206*H206,2)</f>
        <v>0</v>
      </c>
      <c r="R206" s="119">
        <f>ROUND(J206*H206,2)</f>
        <v>0</v>
      </c>
      <c r="S206" s="40"/>
      <c r="T206" s="189">
        <f>S206*H206</f>
        <v>0</v>
      </c>
      <c r="U206" s="189">
        <v>0</v>
      </c>
      <c r="V206" s="189">
        <f>U206*H206</f>
        <v>0</v>
      </c>
      <c r="W206" s="189">
        <v>0</v>
      </c>
      <c r="X206" s="190">
        <f>W206*H206</f>
        <v>0</v>
      </c>
      <c r="AR206" s="22" t="s">
        <v>146</v>
      </c>
      <c r="AT206" s="22" t="s">
        <v>141</v>
      </c>
      <c r="AU206" s="22" t="s">
        <v>87</v>
      </c>
      <c r="AY206" s="22" t="s">
        <v>139</v>
      </c>
      <c r="BE206" s="191">
        <f>IF(O206="základní",K206,0)</f>
        <v>0</v>
      </c>
      <c r="BF206" s="191">
        <f>IF(O206="snížená",K206,0)</f>
        <v>0</v>
      </c>
      <c r="BG206" s="191">
        <f>IF(O206="zákl. přenesená",K206,0)</f>
        <v>0</v>
      </c>
      <c r="BH206" s="191">
        <f>IF(O206="sníž. přenesená",K206,0)</f>
        <v>0</v>
      </c>
      <c r="BI206" s="191">
        <f>IF(O206="nulová",K206,0)</f>
        <v>0</v>
      </c>
      <c r="BJ206" s="22" t="s">
        <v>85</v>
      </c>
      <c r="BK206" s="191">
        <f>ROUND(P206*H206,2)</f>
        <v>0</v>
      </c>
      <c r="BL206" s="22" t="s">
        <v>146</v>
      </c>
      <c r="BM206" s="22" t="s">
        <v>552</v>
      </c>
    </row>
    <row r="207" spans="2:65" s="1" customFormat="1" ht="16.5" customHeight="1" x14ac:dyDescent="0.3">
      <c r="B207" s="179"/>
      <c r="C207" s="196" t="s">
        <v>553</v>
      </c>
      <c r="D207" s="196" t="s">
        <v>171</v>
      </c>
      <c r="E207" s="197" t="s">
        <v>554</v>
      </c>
      <c r="F207" s="198" t="s">
        <v>555</v>
      </c>
      <c r="G207" s="199" t="s">
        <v>206</v>
      </c>
      <c r="H207" s="200">
        <v>4</v>
      </c>
      <c r="I207" s="201"/>
      <c r="J207" s="202"/>
      <c r="K207" s="203">
        <f>ROUND(P207*H207,2)</f>
        <v>0</v>
      </c>
      <c r="L207" s="198" t="s">
        <v>145</v>
      </c>
      <c r="M207" s="204"/>
      <c r="N207" s="205" t="s">
        <v>5</v>
      </c>
      <c r="O207" s="188" t="s">
        <v>46</v>
      </c>
      <c r="P207" s="119">
        <f>I207+J207</f>
        <v>0</v>
      </c>
      <c r="Q207" s="119">
        <f>ROUND(I207*H207,2)</f>
        <v>0</v>
      </c>
      <c r="R207" s="119">
        <f>ROUND(J207*H207,2)</f>
        <v>0</v>
      </c>
      <c r="S207" s="40"/>
      <c r="T207" s="189">
        <f>S207*H207</f>
        <v>0</v>
      </c>
      <c r="U207" s="189">
        <v>2.9499999999999998E-2</v>
      </c>
      <c r="V207" s="189">
        <f>U207*H207</f>
        <v>0.11799999999999999</v>
      </c>
      <c r="W207" s="189">
        <v>0</v>
      </c>
      <c r="X207" s="190">
        <f>W207*H207</f>
        <v>0</v>
      </c>
      <c r="AR207" s="22" t="s">
        <v>174</v>
      </c>
      <c r="AT207" s="22" t="s">
        <v>171</v>
      </c>
      <c r="AU207" s="22" t="s">
        <v>87</v>
      </c>
      <c r="AY207" s="22" t="s">
        <v>139</v>
      </c>
      <c r="BE207" s="191">
        <f>IF(O207="základní",K207,0)</f>
        <v>0</v>
      </c>
      <c r="BF207" s="191">
        <f>IF(O207="snížená",K207,0)</f>
        <v>0</v>
      </c>
      <c r="BG207" s="191">
        <f>IF(O207="zákl. přenesená",K207,0)</f>
        <v>0</v>
      </c>
      <c r="BH207" s="191">
        <f>IF(O207="sníž. přenesená",K207,0)</f>
        <v>0</v>
      </c>
      <c r="BI207" s="191">
        <f>IF(O207="nulová",K207,0)</f>
        <v>0</v>
      </c>
      <c r="BJ207" s="22" t="s">
        <v>85</v>
      </c>
      <c r="BK207" s="191">
        <f>ROUND(P207*H207,2)</f>
        <v>0</v>
      </c>
      <c r="BL207" s="22" t="s">
        <v>146</v>
      </c>
      <c r="BM207" s="22" t="s">
        <v>556</v>
      </c>
    </row>
    <row r="208" spans="2:65" s="1" customFormat="1" ht="16.5" customHeight="1" x14ac:dyDescent="0.3">
      <c r="B208" s="179"/>
      <c r="C208" s="196" t="s">
        <v>557</v>
      </c>
      <c r="D208" s="196" t="s">
        <v>171</v>
      </c>
      <c r="E208" s="197" t="s">
        <v>558</v>
      </c>
      <c r="F208" s="198" t="s">
        <v>559</v>
      </c>
      <c r="G208" s="199" t="s">
        <v>560</v>
      </c>
      <c r="H208" s="200">
        <v>1</v>
      </c>
      <c r="I208" s="201"/>
      <c r="J208" s="202"/>
      <c r="K208" s="203">
        <f>ROUND(P208*H208,2)</f>
        <v>0</v>
      </c>
      <c r="L208" s="198" t="s">
        <v>5</v>
      </c>
      <c r="M208" s="204"/>
      <c r="N208" s="205" t="s">
        <v>5</v>
      </c>
      <c r="O208" s="188" t="s">
        <v>46</v>
      </c>
      <c r="P208" s="119">
        <f>I208+J208</f>
        <v>0</v>
      </c>
      <c r="Q208" s="119">
        <f>ROUND(I208*H208,2)</f>
        <v>0</v>
      </c>
      <c r="R208" s="119">
        <f>ROUND(J208*H208,2)</f>
        <v>0</v>
      </c>
      <c r="S208" s="40"/>
      <c r="T208" s="189">
        <f>S208*H208</f>
        <v>0</v>
      </c>
      <c r="U208" s="189">
        <v>0.34139999999999998</v>
      </c>
      <c r="V208" s="189">
        <f>U208*H208</f>
        <v>0.34139999999999998</v>
      </c>
      <c r="W208" s="189">
        <v>0</v>
      </c>
      <c r="X208" s="190">
        <f>W208*H208</f>
        <v>0</v>
      </c>
      <c r="AR208" s="22" t="s">
        <v>174</v>
      </c>
      <c r="AT208" s="22" t="s">
        <v>171</v>
      </c>
      <c r="AU208" s="22" t="s">
        <v>87</v>
      </c>
      <c r="AY208" s="22" t="s">
        <v>139</v>
      </c>
      <c r="BE208" s="191">
        <f>IF(O208="základní",K208,0)</f>
        <v>0</v>
      </c>
      <c r="BF208" s="191">
        <f>IF(O208="snížená",K208,0)</f>
        <v>0</v>
      </c>
      <c r="BG208" s="191">
        <f>IF(O208="zákl. přenesená",K208,0)</f>
        <v>0</v>
      </c>
      <c r="BH208" s="191">
        <f>IF(O208="sníž. přenesená",K208,0)</f>
        <v>0</v>
      </c>
      <c r="BI208" s="191">
        <f>IF(O208="nulová",K208,0)</f>
        <v>0</v>
      </c>
      <c r="BJ208" s="22" t="s">
        <v>85</v>
      </c>
      <c r="BK208" s="191">
        <f>ROUND(P208*H208,2)</f>
        <v>0</v>
      </c>
      <c r="BL208" s="22" t="s">
        <v>146</v>
      </c>
      <c r="BM208" s="22" t="s">
        <v>561</v>
      </c>
    </row>
    <row r="209" spans="2:65" s="1" customFormat="1" ht="27" x14ac:dyDescent="0.3">
      <c r="B209" s="39"/>
      <c r="D209" s="192" t="s">
        <v>148</v>
      </c>
      <c r="F209" s="193" t="s">
        <v>562</v>
      </c>
      <c r="I209" s="194"/>
      <c r="J209" s="194"/>
      <c r="M209" s="39"/>
      <c r="N209" s="195"/>
      <c r="O209" s="40"/>
      <c r="P209" s="40"/>
      <c r="Q209" s="40"/>
      <c r="R209" s="40"/>
      <c r="S209" s="40"/>
      <c r="T209" s="40"/>
      <c r="U209" s="40"/>
      <c r="V209" s="40"/>
      <c r="W209" s="40"/>
      <c r="X209" s="67"/>
      <c r="AT209" s="22" t="s">
        <v>148</v>
      </c>
      <c r="AU209" s="22" t="s">
        <v>87</v>
      </c>
    </row>
    <row r="210" spans="2:65" s="1" customFormat="1" ht="16.5" customHeight="1" x14ac:dyDescent="0.3">
      <c r="B210" s="179"/>
      <c r="C210" s="196" t="s">
        <v>563</v>
      </c>
      <c r="D210" s="196" t="s">
        <v>171</v>
      </c>
      <c r="E210" s="197" t="s">
        <v>564</v>
      </c>
      <c r="F210" s="198" t="s">
        <v>559</v>
      </c>
      <c r="G210" s="199" t="s">
        <v>206</v>
      </c>
      <c r="H210" s="200">
        <v>2</v>
      </c>
      <c r="I210" s="201"/>
      <c r="J210" s="202"/>
      <c r="K210" s="203">
        <f t="shared" ref="K210:K215" si="27">ROUND(P210*H210,2)</f>
        <v>0</v>
      </c>
      <c r="L210" s="198" t="s">
        <v>5</v>
      </c>
      <c r="M210" s="204"/>
      <c r="N210" s="205" t="s">
        <v>5</v>
      </c>
      <c r="O210" s="188" t="s">
        <v>46</v>
      </c>
      <c r="P210" s="119">
        <f t="shared" ref="P210:P215" si="28">I210+J210</f>
        <v>0</v>
      </c>
      <c r="Q210" s="119">
        <f t="shared" ref="Q210:Q215" si="29">ROUND(I210*H210,2)</f>
        <v>0</v>
      </c>
      <c r="R210" s="119">
        <f t="shared" ref="R210:R215" si="30">ROUND(J210*H210,2)</f>
        <v>0</v>
      </c>
      <c r="S210" s="40"/>
      <c r="T210" s="189">
        <f t="shared" ref="T210:T215" si="31">S210*H210</f>
        <v>0</v>
      </c>
      <c r="U210" s="189">
        <v>1E-4</v>
      </c>
      <c r="V210" s="189">
        <f t="shared" ref="V210:V215" si="32">U210*H210</f>
        <v>2.0000000000000001E-4</v>
      </c>
      <c r="W210" s="189">
        <v>0</v>
      </c>
      <c r="X210" s="190">
        <f t="shared" ref="X210:X215" si="33">W210*H210</f>
        <v>0</v>
      </c>
      <c r="AR210" s="22" t="s">
        <v>174</v>
      </c>
      <c r="AT210" s="22" t="s">
        <v>171</v>
      </c>
      <c r="AU210" s="22" t="s">
        <v>87</v>
      </c>
      <c r="AY210" s="22" t="s">
        <v>139</v>
      </c>
      <c r="BE210" s="191">
        <f t="shared" ref="BE210:BE215" si="34">IF(O210="základní",K210,0)</f>
        <v>0</v>
      </c>
      <c r="BF210" s="191">
        <f t="shared" ref="BF210:BF215" si="35">IF(O210="snížená",K210,0)</f>
        <v>0</v>
      </c>
      <c r="BG210" s="191">
        <f t="shared" ref="BG210:BG215" si="36">IF(O210="zákl. přenesená",K210,0)</f>
        <v>0</v>
      </c>
      <c r="BH210" s="191">
        <f t="shared" ref="BH210:BH215" si="37">IF(O210="sníž. přenesená",K210,0)</f>
        <v>0</v>
      </c>
      <c r="BI210" s="191">
        <f t="shared" ref="BI210:BI215" si="38">IF(O210="nulová",K210,0)</f>
        <v>0</v>
      </c>
      <c r="BJ210" s="22" t="s">
        <v>85</v>
      </c>
      <c r="BK210" s="191">
        <f t="shared" ref="BK210:BK215" si="39">ROUND(P210*H210,2)</f>
        <v>0</v>
      </c>
      <c r="BL210" s="22" t="s">
        <v>146</v>
      </c>
      <c r="BM210" s="22" t="s">
        <v>565</v>
      </c>
    </row>
    <row r="211" spans="2:65" s="1" customFormat="1" ht="16.5" customHeight="1" x14ac:dyDescent="0.3">
      <c r="B211" s="179"/>
      <c r="C211" s="196" t="s">
        <v>566</v>
      </c>
      <c r="D211" s="196" t="s">
        <v>171</v>
      </c>
      <c r="E211" s="197" t="s">
        <v>567</v>
      </c>
      <c r="F211" s="198" t="s">
        <v>568</v>
      </c>
      <c r="G211" s="199" t="s">
        <v>206</v>
      </c>
      <c r="H211" s="200">
        <v>69</v>
      </c>
      <c r="I211" s="201"/>
      <c r="J211" s="202"/>
      <c r="K211" s="203">
        <f t="shared" si="27"/>
        <v>0</v>
      </c>
      <c r="L211" s="198" t="s">
        <v>5</v>
      </c>
      <c r="M211" s="204"/>
      <c r="N211" s="205" t="s">
        <v>5</v>
      </c>
      <c r="O211" s="188" t="s">
        <v>46</v>
      </c>
      <c r="P211" s="119">
        <f t="shared" si="28"/>
        <v>0</v>
      </c>
      <c r="Q211" s="119">
        <f t="shared" si="29"/>
        <v>0</v>
      </c>
      <c r="R211" s="119">
        <f t="shared" si="30"/>
        <v>0</v>
      </c>
      <c r="S211" s="40"/>
      <c r="T211" s="189">
        <f t="shared" si="31"/>
        <v>0</v>
      </c>
      <c r="U211" s="189">
        <v>1.89E-3</v>
      </c>
      <c r="V211" s="189">
        <f t="shared" si="32"/>
        <v>0.13041</v>
      </c>
      <c r="W211" s="189">
        <v>0</v>
      </c>
      <c r="X211" s="190">
        <f t="shared" si="33"/>
        <v>0</v>
      </c>
      <c r="AR211" s="22" t="s">
        <v>174</v>
      </c>
      <c r="AT211" s="22" t="s">
        <v>171</v>
      </c>
      <c r="AU211" s="22" t="s">
        <v>87</v>
      </c>
      <c r="AY211" s="22" t="s">
        <v>139</v>
      </c>
      <c r="BE211" s="191">
        <f t="shared" si="34"/>
        <v>0</v>
      </c>
      <c r="BF211" s="191">
        <f t="shared" si="35"/>
        <v>0</v>
      </c>
      <c r="BG211" s="191">
        <f t="shared" si="36"/>
        <v>0</v>
      </c>
      <c r="BH211" s="191">
        <f t="shared" si="37"/>
        <v>0</v>
      </c>
      <c r="BI211" s="191">
        <f t="shared" si="38"/>
        <v>0</v>
      </c>
      <c r="BJ211" s="22" t="s">
        <v>85</v>
      </c>
      <c r="BK211" s="191">
        <f t="shared" si="39"/>
        <v>0</v>
      </c>
      <c r="BL211" s="22" t="s">
        <v>146</v>
      </c>
      <c r="BM211" s="22" t="s">
        <v>569</v>
      </c>
    </row>
    <row r="212" spans="2:65" s="1" customFormat="1" ht="16.5" customHeight="1" x14ac:dyDescent="0.3">
      <c r="B212" s="179"/>
      <c r="C212" s="196" t="s">
        <v>570</v>
      </c>
      <c r="D212" s="196" t="s">
        <v>171</v>
      </c>
      <c r="E212" s="197" t="s">
        <v>571</v>
      </c>
      <c r="F212" s="198" t="s">
        <v>559</v>
      </c>
      <c r="G212" s="199" t="s">
        <v>206</v>
      </c>
      <c r="H212" s="200">
        <v>4</v>
      </c>
      <c r="I212" s="201"/>
      <c r="J212" s="202"/>
      <c r="K212" s="203">
        <f t="shared" si="27"/>
        <v>0</v>
      </c>
      <c r="L212" s="198" t="s">
        <v>5</v>
      </c>
      <c r="M212" s="204"/>
      <c r="N212" s="205" t="s">
        <v>5</v>
      </c>
      <c r="O212" s="188" t="s">
        <v>46</v>
      </c>
      <c r="P212" s="119">
        <f t="shared" si="28"/>
        <v>0</v>
      </c>
      <c r="Q212" s="119">
        <f t="shared" si="29"/>
        <v>0</v>
      </c>
      <c r="R212" s="119">
        <f t="shared" si="30"/>
        <v>0</v>
      </c>
      <c r="S212" s="40"/>
      <c r="T212" s="189">
        <f t="shared" si="31"/>
        <v>0</v>
      </c>
      <c r="U212" s="189">
        <v>1E-4</v>
      </c>
      <c r="V212" s="189">
        <f t="shared" si="32"/>
        <v>4.0000000000000002E-4</v>
      </c>
      <c r="W212" s="189">
        <v>0</v>
      </c>
      <c r="X212" s="190">
        <f t="shared" si="33"/>
        <v>0</v>
      </c>
      <c r="AR212" s="22" t="s">
        <v>174</v>
      </c>
      <c r="AT212" s="22" t="s">
        <v>171</v>
      </c>
      <c r="AU212" s="22" t="s">
        <v>87</v>
      </c>
      <c r="AY212" s="22" t="s">
        <v>139</v>
      </c>
      <c r="BE212" s="191">
        <f t="shared" si="34"/>
        <v>0</v>
      </c>
      <c r="BF212" s="191">
        <f t="shared" si="35"/>
        <v>0</v>
      </c>
      <c r="BG212" s="191">
        <f t="shared" si="36"/>
        <v>0</v>
      </c>
      <c r="BH212" s="191">
        <f t="shared" si="37"/>
        <v>0</v>
      </c>
      <c r="BI212" s="191">
        <f t="shared" si="38"/>
        <v>0</v>
      </c>
      <c r="BJ212" s="22" t="s">
        <v>85</v>
      </c>
      <c r="BK212" s="191">
        <f t="shared" si="39"/>
        <v>0</v>
      </c>
      <c r="BL212" s="22" t="s">
        <v>146</v>
      </c>
      <c r="BM212" s="22" t="s">
        <v>572</v>
      </c>
    </row>
    <row r="213" spans="2:65" s="1" customFormat="1" ht="16.5" customHeight="1" x14ac:dyDescent="0.3">
      <c r="B213" s="179"/>
      <c r="C213" s="196" t="s">
        <v>573</v>
      </c>
      <c r="D213" s="196" t="s">
        <v>171</v>
      </c>
      <c r="E213" s="197" t="s">
        <v>574</v>
      </c>
      <c r="F213" s="198" t="s">
        <v>575</v>
      </c>
      <c r="G213" s="199" t="s">
        <v>206</v>
      </c>
      <c r="H213" s="200">
        <v>66</v>
      </c>
      <c r="I213" s="201"/>
      <c r="J213" s="202"/>
      <c r="K213" s="203">
        <f t="shared" si="27"/>
        <v>0</v>
      </c>
      <c r="L213" s="198" t="s">
        <v>5</v>
      </c>
      <c r="M213" s="204"/>
      <c r="N213" s="205" t="s">
        <v>5</v>
      </c>
      <c r="O213" s="188" t="s">
        <v>46</v>
      </c>
      <c r="P213" s="119">
        <f t="shared" si="28"/>
        <v>0</v>
      </c>
      <c r="Q213" s="119">
        <f t="shared" si="29"/>
        <v>0</v>
      </c>
      <c r="R213" s="119">
        <f t="shared" si="30"/>
        <v>0</v>
      </c>
      <c r="S213" s="40"/>
      <c r="T213" s="189">
        <f t="shared" si="31"/>
        <v>0</v>
      </c>
      <c r="U213" s="189">
        <v>0</v>
      </c>
      <c r="V213" s="189">
        <f t="shared" si="32"/>
        <v>0</v>
      </c>
      <c r="W213" s="189">
        <v>0</v>
      </c>
      <c r="X213" s="190">
        <f t="shared" si="33"/>
        <v>0</v>
      </c>
      <c r="AR213" s="22" t="s">
        <v>174</v>
      </c>
      <c r="AT213" s="22" t="s">
        <v>171</v>
      </c>
      <c r="AU213" s="22" t="s">
        <v>87</v>
      </c>
      <c r="AY213" s="22" t="s">
        <v>139</v>
      </c>
      <c r="BE213" s="191">
        <f t="shared" si="34"/>
        <v>0</v>
      </c>
      <c r="BF213" s="191">
        <f t="shared" si="35"/>
        <v>0</v>
      </c>
      <c r="BG213" s="191">
        <f t="shared" si="36"/>
        <v>0</v>
      </c>
      <c r="BH213" s="191">
        <f t="shared" si="37"/>
        <v>0</v>
      </c>
      <c r="BI213" s="191">
        <f t="shared" si="38"/>
        <v>0</v>
      </c>
      <c r="BJ213" s="22" t="s">
        <v>85</v>
      </c>
      <c r="BK213" s="191">
        <f t="shared" si="39"/>
        <v>0</v>
      </c>
      <c r="BL213" s="22" t="s">
        <v>146</v>
      </c>
      <c r="BM213" s="22" t="s">
        <v>576</v>
      </c>
    </row>
    <row r="214" spans="2:65" s="1" customFormat="1" ht="16.5" customHeight="1" x14ac:dyDescent="0.3">
      <c r="B214" s="179"/>
      <c r="C214" s="196" t="s">
        <v>577</v>
      </c>
      <c r="D214" s="196" t="s">
        <v>171</v>
      </c>
      <c r="E214" s="197" t="s">
        <v>578</v>
      </c>
      <c r="F214" s="198" t="s">
        <v>579</v>
      </c>
      <c r="G214" s="199" t="s">
        <v>206</v>
      </c>
      <c r="H214" s="200">
        <v>1</v>
      </c>
      <c r="I214" s="201"/>
      <c r="J214" s="202"/>
      <c r="K214" s="203">
        <f t="shared" si="27"/>
        <v>0</v>
      </c>
      <c r="L214" s="198" t="s">
        <v>5</v>
      </c>
      <c r="M214" s="204"/>
      <c r="N214" s="205" t="s">
        <v>5</v>
      </c>
      <c r="O214" s="188" t="s">
        <v>46</v>
      </c>
      <c r="P214" s="119">
        <f t="shared" si="28"/>
        <v>0</v>
      </c>
      <c r="Q214" s="119">
        <f t="shared" si="29"/>
        <v>0</v>
      </c>
      <c r="R214" s="119">
        <f t="shared" si="30"/>
        <v>0</v>
      </c>
      <c r="S214" s="40"/>
      <c r="T214" s="189">
        <f t="shared" si="31"/>
        <v>0</v>
      </c>
      <c r="U214" s="189">
        <v>0</v>
      </c>
      <c r="V214" s="189">
        <f t="shared" si="32"/>
        <v>0</v>
      </c>
      <c r="W214" s="189">
        <v>0</v>
      </c>
      <c r="X214" s="190">
        <f t="shared" si="33"/>
        <v>0</v>
      </c>
      <c r="AR214" s="22" t="s">
        <v>174</v>
      </c>
      <c r="AT214" s="22" t="s">
        <v>171</v>
      </c>
      <c r="AU214" s="22" t="s">
        <v>87</v>
      </c>
      <c r="AY214" s="22" t="s">
        <v>139</v>
      </c>
      <c r="BE214" s="191">
        <f t="shared" si="34"/>
        <v>0</v>
      </c>
      <c r="BF214" s="191">
        <f t="shared" si="35"/>
        <v>0</v>
      </c>
      <c r="BG214" s="191">
        <f t="shared" si="36"/>
        <v>0</v>
      </c>
      <c r="BH214" s="191">
        <f t="shared" si="37"/>
        <v>0</v>
      </c>
      <c r="BI214" s="191">
        <f t="shared" si="38"/>
        <v>0</v>
      </c>
      <c r="BJ214" s="22" t="s">
        <v>85</v>
      </c>
      <c r="BK214" s="191">
        <f t="shared" si="39"/>
        <v>0</v>
      </c>
      <c r="BL214" s="22" t="s">
        <v>146</v>
      </c>
      <c r="BM214" s="22" t="s">
        <v>580</v>
      </c>
    </row>
    <row r="215" spans="2:65" s="1" customFormat="1" ht="16.5" customHeight="1" x14ac:dyDescent="0.3">
      <c r="B215" s="179"/>
      <c r="C215" s="196" t="s">
        <v>581</v>
      </c>
      <c r="D215" s="196" t="s">
        <v>171</v>
      </c>
      <c r="E215" s="197" t="s">
        <v>582</v>
      </c>
      <c r="F215" s="198" t="s">
        <v>583</v>
      </c>
      <c r="G215" s="199" t="s">
        <v>206</v>
      </c>
      <c r="H215" s="200">
        <v>6</v>
      </c>
      <c r="I215" s="201"/>
      <c r="J215" s="202"/>
      <c r="K215" s="203">
        <f t="shared" si="27"/>
        <v>0</v>
      </c>
      <c r="L215" s="198" t="s">
        <v>5</v>
      </c>
      <c r="M215" s="204"/>
      <c r="N215" s="205" t="s">
        <v>5</v>
      </c>
      <c r="O215" s="188" t="s">
        <v>46</v>
      </c>
      <c r="P215" s="119">
        <f t="shared" si="28"/>
        <v>0</v>
      </c>
      <c r="Q215" s="119">
        <f t="shared" si="29"/>
        <v>0</v>
      </c>
      <c r="R215" s="119">
        <f t="shared" si="30"/>
        <v>0</v>
      </c>
      <c r="S215" s="40"/>
      <c r="T215" s="189">
        <f t="shared" si="31"/>
        <v>0</v>
      </c>
      <c r="U215" s="189">
        <v>0</v>
      </c>
      <c r="V215" s="189">
        <f t="shared" si="32"/>
        <v>0</v>
      </c>
      <c r="W215" s="189">
        <v>0</v>
      </c>
      <c r="X215" s="190">
        <f t="shared" si="33"/>
        <v>0</v>
      </c>
      <c r="AR215" s="22" t="s">
        <v>174</v>
      </c>
      <c r="AT215" s="22" t="s">
        <v>171</v>
      </c>
      <c r="AU215" s="22" t="s">
        <v>87</v>
      </c>
      <c r="AY215" s="22" t="s">
        <v>139</v>
      </c>
      <c r="BE215" s="191">
        <f t="shared" si="34"/>
        <v>0</v>
      </c>
      <c r="BF215" s="191">
        <f t="shared" si="35"/>
        <v>0</v>
      </c>
      <c r="BG215" s="191">
        <f t="shared" si="36"/>
        <v>0</v>
      </c>
      <c r="BH215" s="191">
        <f t="shared" si="37"/>
        <v>0</v>
      </c>
      <c r="BI215" s="191">
        <f t="shared" si="38"/>
        <v>0</v>
      </c>
      <c r="BJ215" s="22" t="s">
        <v>85</v>
      </c>
      <c r="BK215" s="191">
        <f t="shared" si="39"/>
        <v>0</v>
      </c>
      <c r="BL215" s="22" t="s">
        <v>146</v>
      </c>
      <c r="BM215" s="22" t="s">
        <v>584</v>
      </c>
    </row>
    <row r="216" spans="2:65" s="10" customFormat="1" ht="29.85" customHeight="1" x14ac:dyDescent="0.3">
      <c r="B216" s="165"/>
      <c r="D216" s="166" t="s">
        <v>76</v>
      </c>
      <c r="E216" s="177" t="s">
        <v>221</v>
      </c>
      <c r="F216" s="177" t="s">
        <v>222</v>
      </c>
      <c r="I216" s="168"/>
      <c r="J216" s="168"/>
      <c r="K216" s="178">
        <f>BK216</f>
        <v>0</v>
      </c>
      <c r="M216" s="165"/>
      <c r="N216" s="170"/>
      <c r="O216" s="171"/>
      <c r="P216" s="171"/>
      <c r="Q216" s="172">
        <f>SUM(Q217:Q220)</f>
        <v>0</v>
      </c>
      <c r="R216" s="172">
        <f>SUM(R217:R220)</f>
        <v>0</v>
      </c>
      <c r="S216" s="171"/>
      <c r="T216" s="173">
        <f>SUM(T217:T220)</f>
        <v>0</v>
      </c>
      <c r="U216" s="171"/>
      <c r="V216" s="173">
        <f>SUM(V217:V220)</f>
        <v>0</v>
      </c>
      <c r="W216" s="171"/>
      <c r="X216" s="174">
        <f>SUM(X217:X220)</f>
        <v>0</v>
      </c>
      <c r="AR216" s="166" t="s">
        <v>85</v>
      </c>
      <c r="AT216" s="175" t="s">
        <v>76</v>
      </c>
      <c r="AU216" s="175" t="s">
        <v>85</v>
      </c>
      <c r="AY216" s="166" t="s">
        <v>139</v>
      </c>
      <c r="BK216" s="176">
        <f>SUM(BK217:BK220)</f>
        <v>0</v>
      </c>
    </row>
    <row r="217" spans="2:65" s="1" customFormat="1" ht="25.5" customHeight="1" x14ac:dyDescent="0.3">
      <c r="B217" s="179"/>
      <c r="C217" s="180" t="s">
        <v>585</v>
      </c>
      <c r="D217" s="180" t="s">
        <v>141</v>
      </c>
      <c r="E217" s="181" t="s">
        <v>586</v>
      </c>
      <c r="F217" s="182" t="s">
        <v>587</v>
      </c>
      <c r="G217" s="183" t="s">
        <v>226</v>
      </c>
      <c r="H217" s="184">
        <v>1.8</v>
      </c>
      <c r="I217" s="185"/>
      <c r="J217" s="185"/>
      <c r="K217" s="186">
        <f>ROUND(P217*H217,2)</f>
        <v>0</v>
      </c>
      <c r="L217" s="182" t="s">
        <v>145</v>
      </c>
      <c r="M217" s="39"/>
      <c r="N217" s="187" t="s">
        <v>5</v>
      </c>
      <c r="O217" s="188" t="s">
        <v>46</v>
      </c>
      <c r="P217" s="119">
        <f>I217+J217</f>
        <v>0</v>
      </c>
      <c r="Q217" s="119">
        <f>ROUND(I217*H217,2)</f>
        <v>0</v>
      </c>
      <c r="R217" s="119">
        <f>ROUND(J217*H217,2)</f>
        <v>0</v>
      </c>
      <c r="S217" s="40"/>
      <c r="T217" s="189">
        <f>S217*H217</f>
        <v>0</v>
      </c>
      <c r="U217" s="189">
        <v>0</v>
      </c>
      <c r="V217" s="189">
        <f>U217*H217</f>
        <v>0</v>
      </c>
      <c r="W217" s="189">
        <v>0</v>
      </c>
      <c r="X217" s="190">
        <f>W217*H217</f>
        <v>0</v>
      </c>
      <c r="AR217" s="22" t="s">
        <v>146</v>
      </c>
      <c r="AT217" s="22" t="s">
        <v>141</v>
      </c>
      <c r="AU217" s="22" t="s">
        <v>87</v>
      </c>
      <c r="AY217" s="22" t="s">
        <v>139</v>
      </c>
      <c r="BE217" s="191">
        <f>IF(O217="základní",K217,0)</f>
        <v>0</v>
      </c>
      <c r="BF217" s="191">
        <f>IF(O217="snížená",K217,0)</f>
        <v>0</v>
      </c>
      <c r="BG217" s="191">
        <f>IF(O217="zákl. přenesená",K217,0)</f>
        <v>0</v>
      </c>
      <c r="BH217" s="191">
        <f>IF(O217="sníž. přenesená",K217,0)</f>
        <v>0</v>
      </c>
      <c r="BI217" s="191">
        <f>IF(O217="nulová",K217,0)</f>
        <v>0</v>
      </c>
      <c r="BJ217" s="22" t="s">
        <v>85</v>
      </c>
      <c r="BK217" s="191">
        <f>ROUND(P217*H217,2)</f>
        <v>0</v>
      </c>
      <c r="BL217" s="22" t="s">
        <v>146</v>
      </c>
      <c r="BM217" s="22" t="s">
        <v>588</v>
      </c>
    </row>
    <row r="218" spans="2:65" s="1" customFormat="1" ht="27" x14ac:dyDescent="0.3">
      <c r="B218" s="39"/>
      <c r="D218" s="192" t="s">
        <v>148</v>
      </c>
      <c r="F218" s="193" t="s">
        <v>589</v>
      </c>
      <c r="I218" s="194"/>
      <c r="J218" s="194"/>
      <c r="M218" s="39"/>
      <c r="N218" s="195"/>
      <c r="O218" s="40"/>
      <c r="P218" s="40"/>
      <c r="Q218" s="40"/>
      <c r="R218" s="40"/>
      <c r="S218" s="40"/>
      <c r="T218" s="40"/>
      <c r="U218" s="40"/>
      <c r="V218" s="40"/>
      <c r="W218" s="40"/>
      <c r="X218" s="67"/>
      <c r="AT218" s="22" t="s">
        <v>148</v>
      </c>
      <c r="AU218" s="22" t="s">
        <v>87</v>
      </c>
    </row>
    <row r="219" spans="2:65" s="1" customFormat="1" ht="25.5" customHeight="1" x14ac:dyDescent="0.3">
      <c r="B219" s="179"/>
      <c r="C219" s="180" t="s">
        <v>590</v>
      </c>
      <c r="D219" s="180" t="s">
        <v>141</v>
      </c>
      <c r="E219" s="181" t="s">
        <v>243</v>
      </c>
      <c r="F219" s="182" t="s">
        <v>244</v>
      </c>
      <c r="G219" s="183" t="s">
        <v>226</v>
      </c>
      <c r="H219" s="184">
        <v>26.46</v>
      </c>
      <c r="I219" s="185"/>
      <c r="J219" s="185"/>
      <c r="K219" s="186">
        <f>ROUND(P219*H219,2)</f>
        <v>0</v>
      </c>
      <c r="L219" s="182" t="s">
        <v>145</v>
      </c>
      <c r="M219" s="39"/>
      <c r="N219" s="187" t="s">
        <v>5</v>
      </c>
      <c r="O219" s="188" t="s">
        <v>46</v>
      </c>
      <c r="P219" s="119">
        <f>I219+J219</f>
        <v>0</v>
      </c>
      <c r="Q219" s="119">
        <f>ROUND(I219*H219,2)</f>
        <v>0</v>
      </c>
      <c r="R219" s="119">
        <f>ROUND(J219*H219,2)</f>
        <v>0</v>
      </c>
      <c r="S219" s="40"/>
      <c r="T219" s="189">
        <f>S219*H219</f>
        <v>0</v>
      </c>
      <c r="U219" s="189">
        <v>0</v>
      </c>
      <c r="V219" s="189">
        <f>U219*H219</f>
        <v>0</v>
      </c>
      <c r="W219" s="189">
        <v>0</v>
      </c>
      <c r="X219" s="190">
        <f>W219*H219</f>
        <v>0</v>
      </c>
      <c r="AR219" s="22" t="s">
        <v>146</v>
      </c>
      <c r="AT219" s="22" t="s">
        <v>141</v>
      </c>
      <c r="AU219" s="22" t="s">
        <v>87</v>
      </c>
      <c r="AY219" s="22" t="s">
        <v>139</v>
      </c>
      <c r="BE219" s="191">
        <f>IF(O219="základní",K219,0)</f>
        <v>0</v>
      </c>
      <c r="BF219" s="191">
        <f>IF(O219="snížená",K219,0)</f>
        <v>0</v>
      </c>
      <c r="BG219" s="191">
        <f>IF(O219="zákl. přenesená",K219,0)</f>
        <v>0</v>
      </c>
      <c r="BH219" s="191">
        <f>IF(O219="sníž. přenesená",K219,0)</f>
        <v>0</v>
      </c>
      <c r="BI219" s="191">
        <f>IF(O219="nulová",K219,0)</f>
        <v>0</v>
      </c>
      <c r="BJ219" s="22" t="s">
        <v>85</v>
      </c>
      <c r="BK219" s="191">
        <f>ROUND(P219*H219,2)</f>
        <v>0</v>
      </c>
      <c r="BL219" s="22" t="s">
        <v>146</v>
      </c>
      <c r="BM219" s="22" t="s">
        <v>591</v>
      </c>
    </row>
    <row r="220" spans="2:65" s="1" customFormat="1" ht="16.5" customHeight="1" x14ac:dyDescent="0.3">
      <c r="B220" s="179"/>
      <c r="C220" s="180" t="s">
        <v>592</v>
      </c>
      <c r="D220" s="180" t="s">
        <v>141</v>
      </c>
      <c r="E220" s="181" t="s">
        <v>593</v>
      </c>
      <c r="F220" s="182" t="s">
        <v>594</v>
      </c>
      <c r="G220" s="183" t="s">
        <v>226</v>
      </c>
      <c r="H220" s="184">
        <v>1.8</v>
      </c>
      <c r="I220" s="185"/>
      <c r="J220" s="185"/>
      <c r="K220" s="186">
        <f>ROUND(P220*H220,2)</f>
        <v>0</v>
      </c>
      <c r="L220" s="182" t="s">
        <v>145</v>
      </c>
      <c r="M220" s="39"/>
      <c r="N220" s="187" t="s">
        <v>5</v>
      </c>
      <c r="O220" s="188" t="s">
        <v>46</v>
      </c>
      <c r="P220" s="119">
        <f>I220+J220</f>
        <v>0</v>
      </c>
      <c r="Q220" s="119">
        <f>ROUND(I220*H220,2)</f>
        <v>0</v>
      </c>
      <c r="R220" s="119">
        <f>ROUND(J220*H220,2)</f>
        <v>0</v>
      </c>
      <c r="S220" s="40"/>
      <c r="T220" s="189">
        <f>S220*H220</f>
        <v>0</v>
      </c>
      <c r="U220" s="189">
        <v>0</v>
      </c>
      <c r="V220" s="189">
        <f>U220*H220</f>
        <v>0</v>
      </c>
      <c r="W220" s="189">
        <v>0</v>
      </c>
      <c r="X220" s="190">
        <f>W220*H220</f>
        <v>0</v>
      </c>
      <c r="AR220" s="22" t="s">
        <v>146</v>
      </c>
      <c r="AT220" s="22" t="s">
        <v>141</v>
      </c>
      <c r="AU220" s="22" t="s">
        <v>87</v>
      </c>
      <c r="AY220" s="22" t="s">
        <v>139</v>
      </c>
      <c r="BE220" s="191">
        <f>IF(O220="základní",K220,0)</f>
        <v>0</v>
      </c>
      <c r="BF220" s="191">
        <f>IF(O220="snížená",K220,0)</f>
        <v>0</v>
      </c>
      <c r="BG220" s="191">
        <f>IF(O220="zákl. přenesená",K220,0)</f>
        <v>0</v>
      </c>
      <c r="BH220" s="191">
        <f>IF(O220="sníž. přenesená",K220,0)</f>
        <v>0</v>
      </c>
      <c r="BI220" s="191">
        <f>IF(O220="nulová",K220,0)</f>
        <v>0</v>
      </c>
      <c r="BJ220" s="22" t="s">
        <v>85</v>
      </c>
      <c r="BK220" s="191">
        <f>ROUND(P220*H220,2)</f>
        <v>0</v>
      </c>
      <c r="BL220" s="22" t="s">
        <v>146</v>
      </c>
      <c r="BM220" s="22" t="s">
        <v>595</v>
      </c>
    </row>
    <row r="221" spans="2:65" s="10" customFormat="1" ht="29.85" customHeight="1" x14ac:dyDescent="0.3">
      <c r="B221" s="165"/>
      <c r="D221" s="166" t="s">
        <v>76</v>
      </c>
      <c r="E221" s="177" t="s">
        <v>251</v>
      </c>
      <c r="F221" s="177" t="s">
        <v>252</v>
      </c>
      <c r="I221" s="168"/>
      <c r="J221" s="168"/>
      <c r="K221" s="178">
        <f>BK221</f>
        <v>0</v>
      </c>
      <c r="M221" s="165"/>
      <c r="N221" s="170"/>
      <c r="O221" s="171"/>
      <c r="P221" s="171"/>
      <c r="Q221" s="172">
        <f>Q222</f>
        <v>0</v>
      </c>
      <c r="R221" s="172">
        <f>R222</f>
        <v>0</v>
      </c>
      <c r="S221" s="171"/>
      <c r="T221" s="173">
        <f>T222</f>
        <v>0</v>
      </c>
      <c r="U221" s="171"/>
      <c r="V221" s="173">
        <f>V222</f>
        <v>0</v>
      </c>
      <c r="W221" s="171"/>
      <c r="X221" s="174">
        <f>X222</f>
        <v>0</v>
      </c>
      <c r="AR221" s="166" t="s">
        <v>85</v>
      </c>
      <c r="AT221" s="175" t="s">
        <v>76</v>
      </c>
      <c r="AU221" s="175" t="s">
        <v>85</v>
      </c>
      <c r="AY221" s="166" t="s">
        <v>139</v>
      </c>
      <c r="BK221" s="176">
        <f>BK222</f>
        <v>0</v>
      </c>
    </row>
    <row r="222" spans="2:65" s="1" customFormat="1" ht="38.25" customHeight="1" x14ac:dyDescent="0.3">
      <c r="B222" s="179"/>
      <c r="C222" s="180" t="s">
        <v>596</v>
      </c>
      <c r="D222" s="180" t="s">
        <v>141</v>
      </c>
      <c r="E222" s="181" t="s">
        <v>597</v>
      </c>
      <c r="F222" s="182" t="s">
        <v>598</v>
      </c>
      <c r="G222" s="183" t="s">
        <v>226</v>
      </c>
      <c r="H222" s="184">
        <v>51.933</v>
      </c>
      <c r="I222" s="185"/>
      <c r="J222" s="185"/>
      <c r="K222" s="186">
        <f>ROUND(P222*H222,2)</f>
        <v>0</v>
      </c>
      <c r="L222" s="182" t="s">
        <v>145</v>
      </c>
      <c r="M222" s="39"/>
      <c r="N222" s="187" t="s">
        <v>5</v>
      </c>
      <c r="O222" s="188" t="s">
        <v>46</v>
      </c>
      <c r="P222" s="119">
        <f>I222+J222</f>
        <v>0</v>
      </c>
      <c r="Q222" s="119">
        <f>ROUND(I222*H222,2)</f>
        <v>0</v>
      </c>
      <c r="R222" s="119">
        <f>ROUND(J222*H222,2)</f>
        <v>0</v>
      </c>
      <c r="S222" s="40"/>
      <c r="T222" s="189">
        <f>S222*H222</f>
        <v>0</v>
      </c>
      <c r="U222" s="189">
        <v>0</v>
      </c>
      <c r="V222" s="189">
        <f>U222*H222</f>
        <v>0</v>
      </c>
      <c r="W222" s="189">
        <v>0</v>
      </c>
      <c r="X222" s="190">
        <f>W222*H222</f>
        <v>0</v>
      </c>
      <c r="AR222" s="22" t="s">
        <v>146</v>
      </c>
      <c r="AT222" s="22" t="s">
        <v>141</v>
      </c>
      <c r="AU222" s="22" t="s">
        <v>87</v>
      </c>
      <c r="AY222" s="22" t="s">
        <v>139</v>
      </c>
      <c r="BE222" s="191">
        <f>IF(O222="základní",K222,0)</f>
        <v>0</v>
      </c>
      <c r="BF222" s="191">
        <f>IF(O222="snížená",K222,0)</f>
        <v>0</v>
      </c>
      <c r="BG222" s="191">
        <f>IF(O222="zákl. přenesená",K222,0)</f>
        <v>0</v>
      </c>
      <c r="BH222" s="191">
        <f>IF(O222="sníž. přenesená",K222,0)</f>
        <v>0</v>
      </c>
      <c r="BI222" s="191">
        <f>IF(O222="nulová",K222,0)</f>
        <v>0</v>
      </c>
      <c r="BJ222" s="22" t="s">
        <v>85</v>
      </c>
      <c r="BK222" s="191">
        <f>ROUND(P222*H222,2)</f>
        <v>0</v>
      </c>
      <c r="BL222" s="22" t="s">
        <v>146</v>
      </c>
      <c r="BM222" s="22" t="s">
        <v>599</v>
      </c>
    </row>
    <row r="223" spans="2:65" s="10" customFormat="1" ht="37.35" customHeight="1" x14ac:dyDescent="0.35">
      <c r="B223" s="165"/>
      <c r="D223" s="166" t="s">
        <v>76</v>
      </c>
      <c r="E223" s="167" t="s">
        <v>257</v>
      </c>
      <c r="F223" s="167" t="s">
        <v>258</v>
      </c>
      <c r="I223" s="168"/>
      <c r="J223" s="168"/>
      <c r="K223" s="169">
        <f>BK223</f>
        <v>0</v>
      </c>
      <c r="M223" s="165"/>
      <c r="N223" s="170"/>
      <c r="O223" s="171"/>
      <c r="P223" s="171"/>
      <c r="Q223" s="172">
        <f>Q224</f>
        <v>0</v>
      </c>
      <c r="R223" s="172">
        <f>R224</f>
        <v>0</v>
      </c>
      <c r="S223" s="171"/>
      <c r="T223" s="173">
        <f>T224</f>
        <v>0</v>
      </c>
      <c r="U223" s="171"/>
      <c r="V223" s="173">
        <f>V224</f>
        <v>0</v>
      </c>
      <c r="W223" s="171"/>
      <c r="X223" s="174">
        <f>X224</f>
        <v>0.14088000000000001</v>
      </c>
      <c r="AR223" s="166" t="s">
        <v>87</v>
      </c>
      <c r="AT223" s="175" t="s">
        <v>76</v>
      </c>
      <c r="AU223" s="175" t="s">
        <v>77</v>
      </c>
      <c r="AY223" s="166" t="s">
        <v>139</v>
      </c>
      <c r="BK223" s="176">
        <f>BK224</f>
        <v>0</v>
      </c>
    </row>
    <row r="224" spans="2:65" s="10" customFormat="1" ht="19.899999999999999" customHeight="1" x14ac:dyDescent="0.3">
      <c r="B224" s="165"/>
      <c r="D224" s="166" t="s">
        <v>76</v>
      </c>
      <c r="E224" s="177" t="s">
        <v>600</v>
      </c>
      <c r="F224" s="177" t="s">
        <v>601</v>
      </c>
      <c r="I224" s="168"/>
      <c r="J224" s="168"/>
      <c r="K224" s="178">
        <f>BK224</f>
        <v>0</v>
      </c>
      <c r="M224" s="165"/>
      <c r="N224" s="170"/>
      <c r="O224" s="171"/>
      <c r="P224" s="171"/>
      <c r="Q224" s="172">
        <f>Q225</f>
        <v>0</v>
      </c>
      <c r="R224" s="172">
        <f>R225</f>
        <v>0</v>
      </c>
      <c r="S224" s="171"/>
      <c r="T224" s="173">
        <f>T225</f>
        <v>0</v>
      </c>
      <c r="U224" s="171"/>
      <c r="V224" s="173">
        <f>V225</f>
        <v>0</v>
      </c>
      <c r="W224" s="171"/>
      <c r="X224" s="174">
        <f>X225</f>
        <v>0.14088000000000001</v>
      </c>
      <c r="AR224" s="166" t="s">
        <v>87</v>
      </c>
      <c r="AT224" s="175" t="s">
        <v>76</v>
      </c>
      <c r="AU224" s="175" t="s">
        <v>85</v>
      </c>
      <c r="AY224" s="166" t="s">
        <v>139</v>
      </c>
      <c r="BK224" s="176">
        <f>BK225</f>
        <v>0</v>
      </c>
    </row>
    <row r="225" spans="2:65" s="1" customFormat="1" ht="16.5" customHeight="1" x14ac:dyDescent="0.3">
      <c r="B225" s="179"/>
      <c r="C225" s="180" t="s">
        <v>602</v>
      </c>
      <c r="D225" s="180" t="s">
        <v>141</v>
      </c>
      <c r="E225" s="181" t="s">
        <v>603</v>
      </c>
      <c r="F225" s="182" t="s">
        <v>604</v>
      </c>
      <c r="G225" s="183" t="s">
        <v>206</v>
      </c>
      <c r="H225" s="184">
        <v>4</v>
      </c>
      <c r="I225" s="185"/>
      <c r="J225" s="185"/>
      <c r="K225" s="186">
        <f>ROUND(P225*H225,2)</f>
        <v>0</v>
      </c>
      <c r="L225" s="182" t="s">
        <v>145</v>
      </c>
      <c r="M225" s="39"/>
      <c r="N225" s="187" t="s">
        <v>5</v>
      </c>
      <c r="O225" s="188" t="s">
        <v>46</v>
      </c>
      <c r="P225" s="119">
        <f>I225+J225</f>
        <v>0</v>
      </c>
      <c r="Q225" s="119">
        <f>ROUND(I225*H225,2)</f>
        <v>0</v>
      </c>
      <c r="R225" s="119">
        <f>ROUND(J225*H225,2)</f>
        <v>0</v>
      </c>
      <c r="S225" s="40"/>
      <c r="T225" s="189">
        <f>S225*H225</f>
        <v>0</v>
      </c>
      <c r="U225" s="189">
        <v>0</v>
      </c>
      <c r="V225" s="189">
        <f>U225*H225</f>
        <v>0</v>
      </c>
      <c r="W225" s="189">
        <v>3.5220000000000001E-2</v>
      </c>
      <c r="X225" s="190">
        <f>W225*H225</f>
        <v>0.14088000000000001</v>
      </c>
      <c r="AR225" s="22" t="s">
        <v>201</v>
      </c>
      <c r="AT225" s="22" t="s">
        <v>141</v>
      </c>
      <c r="AU225" s="22" t="s">
        <v>87</v>
      </c>
      <c r="AY225" s="22" t="s">
        <v>139</v>
      </c>
      <c r="BE225" s="191">
        <f>IF(O225="základní",K225,0)</f>
        <v>0</v>
      </c>
      <c r="BF225" s="191">
        <f>IF(O225="snížená",K225,0)</f>
        <v>0</v>
      </c>
      <c r="BG225" s="191">
        <f>IF(O225="zákl. přenesená",K225,0)</f>
        <v>0</v>
      </c>
      <c r="BH225" s="191">
        <f>IF(O225="sníž. přenesená",K225,0)</f>
        <v>0</v>
      </c>
      <c r="BI225" s="191">
        <f>IF(O225="nulová",K225,0)</f>
        <v>0</v>
      </c>
      <c r="BJ225" s="22" t="s">
        <v>85</v>
      </c>
      <c r="BK225" s="191">
        <f>ROUND(P225*H225,2)</f>
        <v>0</v>
      </c>
      <c r="BL225" s="22" t="s">
        <v>201</v>
      </c>
      <c r="BM225" s="22" t="s">
        <v>605</v>
      </c>
    </row>
    <row r="226" spans="2:65" s="10" customFormat="1" ht="37.35" customHeight="1" x14ac:dyDescent="0.35">
      <c r="B226" s="165"/>
      <c r="D226" s="166" t="s">
        <v>76</v>
      </c>
      <c r="E226" s="167" t="s">
        <v>606</v>
      </c>
      <c r="F226" s="167" t="s">
        <v>607</v>
      </c>
      <c r="I226" s="168"/>
      <c r="J226" s="168"/>
      <c r="K226" s="169">
        <f>BK226</f>
        <v>0</v>
      </c>
      <c r="M226" s="165"/>
      <c r="N226" s="170"/>
      <c r="O226" s="171"/>
      <c r="P226" s="171"/>
      <c r="Q226" s="172">
        <f>Q227</f>
        <v>0</v>
      </c>
      <c r="R226" s="172">
        <f>R227</f>
        <v>0</v>
      </c>
      <c r="S226" s="171"/>
      <c r="T226" s="173">
        <f>T227</f>
        <v>0</v>
      </c>
      <c r="U226" s="171"/>
      <c r="V226" s="173">
        <f>V227</f>
        <v>0</v>
      </c>
      <c r="W226" s="171"/>
      <c r="X226" s="174">
        <f>X227</f>
        <v>0</v>
      </c>
      <c r="AR226" s="166" t="s">
        <v>146</v>
      </c>
      <c r="AT226" s="175" t="s">
        <v>76</v>
      </c>
      <c r="AU226" s="175" t="s">
        <v>77</v>
      </c>
      <c r="AY226" s="166" t="s">
        <v>139</v>
      </c>
      <c r="BK226" s="176">
        <f>BK227</f>
        <v>0</v>
      </c>
    </row>
    <row r="227" spans="2:65" s="1" customFormat="1" ht="16.5" customHeight="1" x14ac:dyDescent="0.3">
      <c r="B227" s="179"/>
      <c r="C227" s="196" t="s">
        <v>608</v>
      </c>
      <c r="D227" s="196" t="s">
        <v>171</v>
      </c>
      <c r="E227" s="197" t="s">
        <v>609</v>
      </c>
      <c r="F227" s="198" t="s">
        <v>610</v>
      </c>
      <c r="G227" s="199" t="s">
        <v>262</v>
      </c>
      <c r="H227" s="200">
        <v>1</v>
      </c>
      <c r="I227" s="201"/>
      <c r="J227" s="202"/>
      <c r="K227" s="203">
        <f>ROUND(P227*H227,2)</f>
        <v>0</v>
      </c>
      <c r="L227" s="198" t="s">
        <v>5</v>
      </c>
      <c r="M227" s="204"/>
      <c r="N227" s="205" t="s">
        <v>5</v>
      </c>
      <c r="O227" s="188" t="s">
        <v>46</v>
      </c>
      <c r="P227" s="119">
        <f>I227+J227</f>
        <v>0</v>
      </c>
      <c r="Q227" s="119">
        <f>ROUND(I227*H227,2)</f>
        <v>0</v>
      </c>
      <c r="R227" s="119">
        <f>ROUND(J227*H227,2)</f>
        <v>0</v>
      </c>
      <c r="S227" s="40"/>
      <c r="T227" s="189">
        <f>S227*H227</f>
        <v>0</v>
      </c>
      <c r="U227" s="189">
        <v>0</v>
      </c>
      <c r="V227" s="189">
        <f>U227*H227</f>
        <v>0</v>
      </c>
      <c r="W227" s="189">
        <v>0</v>
      </c>
      <c r="X227" s="190">
        <f>W227*H227</f>
        <v>0</v>
      </c>
      <c r="AR227" s="22" t="s">
        <v>611</v>
      </c>
      <c r="AT227" s="22" t="s">
        <v>171</v>
      </c>
      <c r="AU227" s="22" t="s">
        <v>85</v>
      </c>
      <c r="AY227" s="22" t="s">
        <v>139</v>
      </c>
      <c r="BE227" s="191">
        <f>IF(O227="základní",K227,0)</f>
        <v>0</v>
      </c>
      <c r="BF227" s="191">
        <f>IF(O227="snížená",K227,0)</f>
        <v>0</v>
      </c>
      <c r="BG227" s="191">
        <f>IF(O227="zákl. přenesená",K227,0)</f>
        <v>0</v>
      </c>
      <c r="BH227" s="191">
        <f>IF(O227="sníž. přenesená",K227,0)</f>
        <v>0</v>
      </c>
      <c r="BI227" s="191">
        <f>IF(O227="nulová",K227,0)</f>
        <v>0</v>
      </c>
      <c r="BJ227" s="22" t="s">
        <v>85</v>
      </c>
      <c r="BK227" s="191">
        <f>ROUND(P227*H227,2)</f>
        <v>0</v>
      </c>
      <c r="BL227" s="22" t="s">
        <v>611</v>
      </c>
      <c r="BM227" s="22" t="s">
        <v>612</v>
      </c>
    </row>
    <row r="228" spans="2:65" s="10" customFormat="1" ht="37.35" customHeight="1" x14ac:dyDescent="0.35">
      <c r="B228" s="165"/>
      <c r="D228" s="166" t="s">
        <v>76</v>
      </c>
      <c r="E228" s="167" t="s">
        <v>613</v>
      </c>
      <c r="F228" s="167" t="s">
        <v>614</v>
      </c>
      <c r="I228" s="168"/>
      <c r="J228" s="168"/>
      <c r="K228" s="169">
        <f>BK228</f>
        <v>0</v>
      </c>
      <c r="M228" s="165"/>
      <c r="N228" s="170"/>
      <c r="O228" s="171"/>
      <c r="P228" s="171"/>
      <c r="Q228" s="172">
        <f>Q229+Q239+Q242+Q245+Q248</f>
        <v>0</v>
      </c>
      <c r="R228" s="172">
        <f>R229+R239+R242+R245+R248</f>
        <v>0</v>
      </c>
      <c r="S228" s="171"/>
      <c r="T228" s="173">
        <f>T229+T239+T242+T245+T248</f>
        <v>0</v>
      </c>
      <c r="U228" s="171"/>
      <c r="V228" s="173">
        <f>V229+V239+V242+V245+V248</f>
        <v>0</v>
      </c>
      <c r="W228" s="171"/>
      <c r="X228" s="174">
        <f>X229+X239+X242+X245+X248</f>
        <v>0</v>
      </c>
      <c r="AR228" s="166" t="s">
        <v>165</v>
      </c>
      <c r="AT228" s="175" t="s">
        <v>76</v>
      </c>
      <c r="AU228" s="175" t="s">
        <v>77</v>
      </c>
      <c r="AY228" s="166" t="s">
        <v>139</v>
      </c>
      <c r="BK228" s="176">
        <f>BK229+BK239+BK242+BK245+BK248</f>
        <v>0</v>
      </c>
    </row>
    <row r="229" spans="2:65" s="10" customFormat="1" ht="19.899999999999999" customHeight="1" x14ac:dyDescent="0.3">
      <c r="B229" s="165"/>
      <c r="D229" s="166" t="s">
        <v>76</v>
      </c>
      <c r="E229" s="177" t="s">
        <v>615</v>
      </c>
      <c r="F229" s="177" t="s">
        <v>616</v>
      </c>
      <c r="I229" s="168"/>
      <c r="J229" s="168"/>
      <c r="K229" s="178">
        <f>BK229</f>
        <v>0</v>
      </c>
      <c r="M229" s="165"/>
      <c r="N229" s="170"/>
      <c r="O229" s="171"/>
      <c r="P229" s="171"/>
      <c r="Q229" s="172">
        <f>SUM(Q230:Q238)</f>
        <v>0</v>
      </c>
      <c r="R229" s="172">
        <f>SUM(R230:R238)</f>
        <v>0</v>
      </c>
      <c r="S229" s="171"/>
      <c r="T229" s="173">
        <f>SUM(T230:T238)</f>
        <v>0</v>
      </c>
      <c r="U229" s="171"/>
      <c r="V229" s="173">
        <f>SUM(V230:V238)</f>
        <v>0</v>
      </c>
      <c r="W229" s="171"/>
      <c r="X229" s="174">
        <f>SUM(X230:X238)</f>
        <v>0</v>
      </c>
      <c r="AR229" s="166" t="s">
        <v>165</v>
      </c>
      <c r="AT229" s="175" t="s">
        <v>76</v>
      </c>
      <c r="AU229" s="175" t="s">
        <v>85</v>
      </c>
      <c r="AY229" s="166" t="s">
        <v>139</v>
      </c>
      <c r="BK229" s="176">
        <f>SUM(BK230:BK238)</f>
        <v>0</v>
      </c>
    </row>
    <row r="230" spans="2:65" s="1" customFormat="1" ht="16.5" customHeight="1" x14ac:dyDescent="0.3">
      <c r="B230" s="179"/>
      <c r="C230" s="180" t="s">
        <v>617</v>
      </c>
      <c r="D230" s="180" t="s">
        <v>141</v>
      </c>
      <c r="E230" s="181" t="s">
        <v>618</v>
      </c>
      <c r="F230" s="182" t="s">
        <v>619</v>
      </c>
      <c r="G230" s="183" t="s">
        <v>157</v>
      </c>
      <c r="H230" s="184">
        <v>8</v>
      </c>
      <c r="I230" s="185"/>
      <c r="J230" s="185"/>
      <c r="K230" s="186">
        <f>ROUND(P230*H230,2)</f>
        <v>0</v>
      </c>
      <c r="L230" s="182" t="s">
        <v>145</v>
      </c>
      <c r="M230" s="39"/>
      <c r="N230" s="187" t="s">
        <v>5</v>
      </c>
      <c r="O230" s="188" t="s">
        <v>46</v>
      </c>
      <c r="P230" s="119">
        <f>I230+J230</f>
        <v>0</v>
      </c>
      <c r="Q230" s="119">
        <f>ROUND(I230*H230,2)</f>
        <v>0</v>
      </c>
      <c r="R230" s="119">
        <f>ROUND(J230*H230,2)</f>
        <v>0</v>
      </c>
      <c r="S230" s="40"/>
      <c r="T230" s="189">
        <f>S230*H230</f>
        <v>0</v>
      </c>
      <c r="U230" s="189">
        <v>0</v>
      </c>
      <c r="V230" s="189">
        <f>U230*H230</f>
        <v>0</v>
      </c>
      <c r="W230" s="189">
        <v>0</v>
      </c>
      <c r="X230" s="190">
        <f>W230*H230</f>
        <v>0</v>
      </c>
      <c r="AR230" s="22" t="s">
        <v>263</v>
      </c>
      <c r="AT230" s="22" t="s">
        <v>141</v>
      </c>
      <c r="AU230" s="22" t="s">
        <v>87</v>
      </c>
      <c r="AY230" s="22" t="s">
        <v>139</v>
      </c>
      <c r="BE230" s="191">
        <f>IF(O230="základní",K230,0)</f>
        <v>0</v>
      </c>
      <c r="BF230" s="191">
        <f>IF(O230="snížená",K230,0)</f>
        <v>0</v>
      </c>
      <c r="BG230" s="191">
        <f>IF(O230="zákl. přenesená",K230,0)</f>
        <v>0</v>
      </c>
      <c r="BH230" s="191">
        <f>IF(O230="sníž. přenesená",K230,0)</f>
        <v>0</v>
      </c>
      <c r="BI230" s="191">
        <f>IF(O230="nulová",K230,0)</f>
        <v>0</v>
      </c>
      <c r="BJ230" s="22" t="s">
        <v>85</v>
      </c>
      <c r="BK230" s="191">
        <f>ROUND(P230*H230,2)</f>
        <v>0</v>
      </c>
      <c r="BL230" s="22" t="s">
        <v>263</v>
      </c>
      <c r="BM230" s="22" t="s">
        <v>620</v>
      </c>
    </row>
    <row r="231" spans="2:65" s="1" customFormat="1" ht="40.5" x14ac:dyDescent="0.3">
      <c r="B231" s="39"/>
      <c r="D231" s="192" t="s">
        <v>148</v>
      </c>
      <c r="F231" s="193" t="s">
        <v>621</v>
      </c>
      <c r="I231" s="194"/>
      <c r="J231" s="194"/>
      <c r="M231" s="39"/>
      <c r="N231" s="195"/>
      <c r="O231" s="40"/>
      <c r="P231" s="40"/>
      <c r="Q231" s="40"/>
      <c r="R231" s="40"/>
      <c r="S231" s="40"/>
      <c r="T231" s="40"/>
      <c r="U231" s="40"/>
      <c r="V231" s="40"/>
      <c r="W231" s="40"/>
      <c r="X231" s="67"/>
      <c r="AT231" s="22" t="s">
        <v>148</v>
      </c>
      <c r="AU231" s="22" t="s">
        <v>87</v>
      </c>
    </row>
    <row r="232" spans="2:65" s="1" customFormat="1" ht="25.5" customHeight="1" x14ac:dyDescent="0.3">
      <c r="B232" s="179"/>
      <c r="C232" s="180" t="s">
        <v>622</v>
      </c>
      <c r="D232" s="180" t="s">
        <v>141</v>
      </c>
      <c r="E232" s="181" t="s">
        <v>623</v>
      </c>
      <c r="F232" s="182" t="s">
        <v>624</v>
      </c>
      <c r="G232" s="183" t="s">
        <v>157</v>
      </c>
      <c r="H232" s="184">
        <v>68</v>
      </c>
      <c r="I232" s="185"/>
      <c r="J232" s="185"/>
      <c r="K232" s="186">
        <f>ROUND(P232*H232,2)</f>
        <v>0</v>
      </c>
      <c r="L232" s="182" t="s">
        <v>145</v>
      </c>
      <c r="M232" s="39"/>
      <c r="N232" s="187" t="s">
        <v>5</v>
      </c>
      <c r="O232" s="188" t="s">
        <v>46</v>
      </c>
      <c r="P232" s="119">
        <f>I232+J232</f>
        <v>0</v>
      </c>
      <c r="Q232" s="119">
        <f>ROUND(I232*H232,2)</f>
        <v>0</v>
      </c>
      <c r="R232" s="119">
        <f>ROUND(J232*H232,2)</f>
        <v>0</v>
      </c>
      <c r="S232" s="40"/>
      <c r="T232" s="189">
        <f>S232*H232</f>
        <v>0</v>
      </c>
      <c r="U232" s="189">
        <v>0</v>
      </c>
      <c r="V232" s="189">
        <f>U232*H232</f>
        <v>0</v>
      </c>
      <c r="W232" s="189">
        <v>0</v>
      </c>
      <c r="X232" s="190">
        <f>W232*H232</f>
        <v>0</v>
      </c>
      <c r="AR232" s="22" t="s">
        <v>263</v>
      </c>
      <c r="AT232" s="22" t="s">
        <v>141</v>
      </c>
      <c r="AU232" s="22" t="s">
        <v>87</v>
      </c>
      <c r="AY232" s="22" t="s">
        <v>139</v>
      </c>
      <c r="BE232" s="191">
        <f>IF(O232="základní",K232,0)</f>
        <v>0</v>
      </c>
      <c r="BF232" s="191">
        <f>IF(O232="snížená",K232,0)</f>
        <v>0</v>
      </c>
      <c r="BG232" s="191">
        <f>IF(O232="zákl. přenesená",K232,0)</f>
        <v>0</v>
      </c>
      <c r="BH232" s="191">
        <f>IF(O232="sníž. přenesená",K232,0)</f>
        <v>0</v>
      </c>
      <c r="BI232" s="191">
        <f>IF(O232="nulová",K232,0)</f>
        <v>0</v>
      </c>
      <c r="BJ232" s="22" t="s">
        <v>85</v>
      </c>
      <c r="BK232" s="191">
        <f>ROUND(P232*H232,2)</f>
        <v>0</v>
      </c>
      <c r="BL232" s="22" t="s">
        <v>263</v>
      </c>
      <c r="BM232" s="22" t="s">
        <v>625</v>
      </c>
    </row>
    <row r="233" spans="2:65" s="1" customFormat="1" ht="40.5" x14ac:dyDescent="0.3">
      <c r="B233" s="39"/>
      <c r="D233" s="192" t="s">
        <v>148</v>
      </c>
      <c r="F233" s="193" t="s">
        <v>626</v>
      </c>
      <c r="I233" s="194"/>
      <c r="J233" s="194"/>
      <c r="M233" s="39"/>
      <c r="N233" s="195"/>
      <c r="O233" s="40"/>
      <c r="P233" s="40"/>
      <c r="Q233" s="40"/>
      <c r="R233" s="40"/>
      <c r="S233" s="40"/>
      <c r="T233" s="40"/>
      <c r="U233" s="40"/>
      <c r="V233" s="40"/>
      <c r="W233" s="40"/>
      <c r="X233" s="67"/>
      <c r="AT233" s="22" t="s">
        <v>148</v>
      </c>
      <c r="AU233" s="22" t="s">
        <v>87</v>
      </c>
    </row>
    <row r="234" spans="2:65" s="1" customFormat="1" ht="16.5" customHeight="1" x14ac:dyDescent="0.3">
      <c r="B234" s="179"/>
      <c r="C234" s="180" t="s">
        <v>627</v>
      </c>
      <c r="D234" s="180" t="s">
        <v>141</v>
      </c>
      <c r="E234" s="181" t="s">
        <v>260</v>
      </c>
      <c r="F234" s="182" t="s">
        <v>261</v>
      </c>
      <c r="G234" s="183" t="s">
        <v>262</v>
      </c>
      <c r="H234" s="184">
        <v>1</v>
      </c>
      <c r="I234" s="185"/>
      <c r="J234" s="185"/>
      <c r="K234" s="186">
        <f>ROUND(P234*H234,2)</f>
        <v>0</v>
      </c>
      <c r="L234" s="182" t="s">
        <v>145</v>
      </c>
      <c r="M234" s="39"/>
      <c r="N234" s="187" t="s">
        <v>5</v>
      </c>
      <c r="O234" s="188" t="s">
        <v>46</v>
      </c>
      <c r="P234" s="119">
        <f>I234+J234</f>
        <v>0</v>
      </c>
      <c r="Q234" s="119">
        <f>ROUND(I234*H234,2)</f>
        <v>0</v>
      </c>
      <c r="R234" s="119">
        <f>ROUND(J234*H234,2)</f>
        <v>0</v>
      </c>
      <c r="S234" s="40"/>
      <c r="T234" s="189">
        <f>S234*H234</f>
        <v>0</v>
      </c>
      <c r="U234" s="189">
        <v>0</v>
      </c>
      <c r="V234" s="189">
        <f>U234*H234</f>
        <v>0</v>
      </c>
      <c r="W234" s="189">
        <v>0</v>
      </c>
      <c r="X234" s="190">
        <f>W234*H234</f>
        <v>0</v>
      </c>
      <c r="AR234" s="22" t="s">
        <v>263</v>
      </c>
      <c r="AT234" s="22" t="s">
        <v>141</v>
      </c>
      <c r="AU234" s="22" t="s">
        <v>87</v>
      </c>
      <c r="AY234" s="22" t="s">
        <v>139</v>
      </c>
      <c r="BE234" s="191">
        <f>IF(O234="základní",K234,0)</f>
        <v>0</v>
      </c>
      <c r="BF234" s="191">
        <f>IF(O234="snížená",K234,0)</f>
        <v>0</v>
      </c>
      <c r="BG234" s="191">
        <f>IF(O234="zákl. přenesená",K234,0)</f>
        <v>0</v>
      </c>
      <c r="BH234" s="191">
        <f>IF(O234="sníž. přenesená",K234,0)</f>
        <v>0</v>
      </c>
      <c r="BI234" s="191">
        <f>IF(O234="nulová",K234,0)</f>
        <v>0</v>
      </c>
      <c r="BJ234" s="22" t="s">
        <v>85</v>
      </c>
      <c r="BK234" s="191">
        <f>ROUND(P234*H234,2)</f>
        <v>0</v>
      </c>
      <c r="BL234" s="22" t="s">
        <v>263</v>
      </c>
      <c r="BM234" s="22" t="s">
        <v>628</v>
      </c>
    </row>
    <row r="235" spans="2:65" s="1" customFormat="1" ht="40.5" x14ac:dyDescent="0.3">
      <c r="B235" s="39"/>
      <c r="D235" s="192" t="s">
        <v>148</v>
      </c>
      <c r="F235" s="193" t="s">
        <v>629</v>
      </c>
      <c r="I235" s="194"/>
      <c r="J235" s="194"/>
      <c r="M235" s="39"/>
      <c r="N235" s="195"/>
      <c r="O235" s="40"/>
      <c r="P235" s="40"/>
      <c r="Q235" s="40"/>
      <c r="R235" s="40"/>
      <c r="S235" s="40"/>
      <c r="T235" s="40"/>
      <c r="U235" s="40"/>
      <c r="V235" s="40"/>
      <c r="W235" s="40"/>
      <c r="X235" s="67"/>
      <c r="AT235" s="22" t="s">
        <v>148</v>
      </c>
      <c r="AU235" s="22" t="s">
        <v>87</v>
      </c>
    </row>
    <row r="236" spans="2:65" s="1" customFormat="1" ht="25.5" customHeight="1" x14ac:dyDescent="0.3">
      <c r="B236" s="179"/>
      <c r="C236" s="180" t="s">
        <v>630</v>
      </c>
      <c r="D236" s="180" t="s">
        <v>141</v>
      </c>
      <c r="E236" s="181" t="s">
        <v>631</v>
      </c>
      <c r="F236" s="182" t="s">
        <v>632</v>
      </c>
      <c r="G236" s="183" t="s">
        <v>262</v>
      </c>
      <c r="H236" s="184">
        <v>1</v>
      </c>
      <c r="I236" s="185"/>
      <c r="J236" s="185"/>
      <c r="K236" s="186">
        <f>ROUND(P236*H236,2)</f>
        <v>0</v>
      </c>
      <c r="L236" s="182" t="s">
        <v>145</v>
      </c>
      <c r="M236" s="39"/>
      <c r="N236" s="187" t="s">
        <v>5</v>
      </c>
      <c r="O236" s="188" t="s">
        <v>46</v>
      </c>
      <c r="P236" s="119">
        <f>I236+J236</f>
        <v>0</v>
      </c>
      <c r="Q236" s="119">
        <f>ROUND(I236*H236,2)</f>
        <v>0</v>
      </c>
      <c r="R236" s="119">
        <f>ROUND(J236*H236,2)</f>
        <v>0</v>
      </c>
      <c r="S236" s="40"/>
      <c r="T236" s="189">
        <f>S236*H236</f>
        <v>0</v>
      </c>
      <c r="U236" s="189">
        <v>0</v>
      </c>
      <c r="V236" s="189">
        <f>U236*H236</f>
        <v>0</v>
      </c>
      <c r="W236" s="189">
        <v>0</v>
      </c>
      <c r="X236" s="190">
        <f>W236*H236</f>
        <v>0</v>
      </c>
      <c r="AR236" s="22" t="s">
        <v>263</v>
      </c>
      <c r="AT236" s="22" t="s">
        <v>141</v>
      </c>
      <c r="AU236" s="22" t="s">
        <v>87</v>
      </c>
      <c r="AY236" s="22" t="s">
        <v>139</v>
      </c>
      <c r="BE236" s="191">
        <f>IF(O236="základní",K236,0)</f>
        <v>0</v>
      </c>
      <c r="BF236" s="191">
        <f>IF(O236="snížená",K236,0)</f>
        <v>0</v>
      </c>
      <c r="BG236" s="191">
        <f>IF(O236="zákl. přenesená",K236,0)</f>
        <v>0</v>
      </c>
      <c r="BH236" s="191">
        <f>IF(O236="sníž. přenesená",K236,0)</f>
        <v>0</v>
      </c>
      <c r="BI236" s="191">
        <f>IF(O236="nulová",K236,0)</f>
        <v>0</v>
      </c>
      <c r="BJ236" s="22" t="s">
        <v>85</v>
      </c>
      <c r="BK236" s="191">
        <f>ROUND(P236*H236,2)</f>
        <v>0</v>
      </c>
      <c r="BL236" s="22" t="s">
        <v>263</v>
      </c>
      <c r="BM236" s="22" t="s">
        <v>633</v>
      </c>
    </row>
    <row r="237" spans="2:65" s="1" customFormat="1" ht="16.5" customHeight="1" x14ac:dyDescent="0.3">
      <c r="B237" s="179"/>
      <c r="C237" s="196" t="s">
        <v>634</v>
      </c>
      <c r="D237" s="196" t="s">
        <v>171</v>
      </c>
      <c r="E237" s="197" t="s">
        <v>635</v>
      </c>
      <c r="F237" s="198" t="s">
        <v>636</v>
      </c>
      <c r="G237" s="199" t="s">
        <v>262</v>
      </c>
      <c r="H237" s="200">
        <v>1</v>
      </c>
      <c r="I237" s="201"/>
      <c r="J237" s="202"/>
      <c r="K237" s="203">
        <f>ROUND(P237*H237,2)</f>
        <v>0</v>
      </c>
      <c r="L237" s="198" t="s">
        <v>5</v>
      </c>
      <c r="M237" s="204"/>
      <c r="N237" s="205" t="s">
        <v>5</v>
      </c>
      <c r="O237" s="188" t="s">
        <v>46</v>
      </c>
      <c r="P237" s="119">
        <f>I237+J237</f>
        <v>0</v>
      </c>
      <c r="Q237" s="119">
        <f>ROUND(I237*H237,2)</f>
        <v>0</v>
      </c>
      <c r="R237" s="119">
        <f>ROUND(J237*H237,2)</f>
        <v>0</v>
      </c>
      <c r="S237" s="40"/>
      <c r="T237" s="189">
        <f>S237*H237</f>
        <v>0</v>
      </c>
      <c r="U237" s="189">
        <v>0</v>
      </c>
      <c r="V237" s="189">
        <f>U237*H237</f>
        <v>0</v>
      </c>
      <c r="W237" s="189">
        <v>0</v>
      </c>
      <c r="X237" s="190">
        <f>W237*H237</f>
        <v>0</v>
      </c>
      <c r="AR237" s="22" t="s">
        <v>263</v>
      </c>
      <c r="AT237" s="22" t="s">
        <v>171</v>
      </c>
      <c r="AU237" s="22" t="s">
        <v>87</v>
      </c>
      <c r="AY237" s="22" t="s">
        <v>139</v>
      </c>
      <c r="BE237" s="191">
        <f>IF(O237="základní",K237,0)</f>
        <v>0</v>
      </c>
      <c r="BF237" s="191">
        <f>IF(O237="snížená",K237,0)</f>
        <v>0</v>
      </c>
      <c r="BG237" s="191">
        <f>IF(O237="zákl. přenesená",K237,0)</f>
        <v>0</v>
      </c>
      <c r="BH237" s="191">
        <f>IF(O237="sníž. přenesená",K237,0)</f>
        <v>0</v>
      </c>
      <c r="BI237" s="191">
        <f>IF(O237="nulová",K237,0)</f>
        <v>0</v>
      </c>
      <c r="BJ237" s="22" t="s">
        <v>85</v>
      </c>
      <c r="BK237" s="191">
        <f>ROUND(P237*H237,2)</f>
        <v>0</v>
      </c>
      <c r="BL237" s="22" t="s">
        <v>263</v>
      </c>
      <c r="BM237" s="22" t="s">
        <v>637</v>
      </c>
    </row>
    <row r="238" spans="2:65" s="1" customFormat="1" ht="27" x14ac:dyDescent="0.3">
      <c r="B238" s="39"/>
      <c r="D238" s="192" t="s">
        <v>148</v>
      </c>
      <c r="F238" s="193" t="s">
        <v>638</v>
      </c>
      <c r="I238" s="194"/>
      <c r="J238" s="194"/>
      <c r="M238" s="39"/>
      <c r="N238" s="195"/>
      <c r="O238" s="40"/>
      <c r="P238" s="40"/>
      <c r="Q238" s="40"/>
      <c r="R238" s="40"/>
      <c r="S238" s="40"/>
      <c r="T238" s="40"/>
      <c r="U238" s="40"/>
      <c r="V238" s="40"/>
      <c r="W238" s="40"/>
      <c r="X238" s="67"/>
      <c r="AT238" s="22" t="s">
        <v>148</v>
      </c>
      <c r="AU238" s="22" t="s">
        <v>87</v>
      </c>
    </row>
    <row r="239" spans="2:65" s="10" customFormat="1" ht="29.85" customHeight="1" x14ac:dyDescent="0.3">
      <c r="B239" s="165"/>
      <c r="D239" s="166" t="s">
        <v>76</v>
      </c>
      <c r="E239" s="177" t="s">
        <v>639</v>
      </c>
      <c r="F239" s="177" t="s">
        <v>640</v>
      </c>
      <c r="I239" s="168"/>
      <c r="J239" s="168"/>
      <c r="K239" s="178">
        <f>BK239</f>
        <v>0</v>
      </c>
      <c r="M239" s="165"/>
      <c r="N239" s="170"/>
      <c r="O239" s="171"/>
      <c r="P239" s="171"/>
      <c r="Q239" s="172">
        <f>SUM(Q240:Q241)</f>
        <v>0</v>
      </c>
      <c r="R239" s="172">
        <f>SUM(R240:R241)</f>
        <v>0</v>
      </c>
      <c r="S239" s="171"/>
      <c r="T239" s="173">
        <f>SUM(T240:T241)</f>
        <v>0</v>
      </c>
      <c r="U239" s="171"/>
      <c r="V239" s="173">
        <f>SUM(V240:V241)</f>
        <v>0</v>
      </c>
      <c r="W239" s="171"/>
      <c r="X239" s="174">
        <f>SUM(X240:X241)</f>
        <v>0</v>
      </c>
      <c r="AR239" s="166" t="s">
        <v>165</v>
      </c>
      <c r="AT239" s="175" t="s">
        <v>76</v>
      </c>
      <c r="AU239" s="175" t="s">
        <v>85</v>
      </c>
      <c r="AY239" s="166" t="s">
        <v>139</v>
      </c>
      <c r="BK239" s="176">
        <f>SUM(BK240:BK241)</f>
        <v>0</v>
      </c>
    </row>
    <row r="240" spans="2:65" s="1" customFormat="1" ht="16.5" customHeight="1" x14ac:dyDescent="0.3">
      <c r="B240" s="179"/>
      <c r="C240" s="180" t="s">
        <v>641</v>
      </c>
      <c r="D240" s="180" t="s">
        <v>141</v>
      </c>
      <c r="E240" s="181" t="s">
        <v>642</v>
      </c>
      <c r="F240" s="182" t="s">
        <v>643</v>
      </c>
      <c r="G240" s="183" t="s">
        <v>262</v>
      </c>
      <c r="H240" s="184">
        <v>1</v>
      </c>
      <c r="I240" s="185"/>
      <c r="J240" s="185"/>
      <c r="K240" s="186">
        <f>ROUND(P240*H240,2)</f>
        <v>0</v>
      </c>
      <c r="L240" s="182" t="s">
        <v>145</v>
      </c>
      <c r="M240" s="39"/>
      <c r="N240" s="187" t="s">
        <v>5</v>
      </c>
      <c r="O240" s="188" t="s">
        <v>46</v>
      </c>
      <c r="P240" s="119">
        <f>I240+J240</f>
        <v>0</v>
      </c>
      <c r="Q240" s="119">
        <f>ROUND(I240*H240,2)</f>
        <v>0</v>
      </c>
      <c r="R240" s="119">
        <f>ROUND(J240*H240,2)</f>
        <v>0</v>
      </c>
      <c r="S240" s="40"/>
      <c r="T240" s="189">
        <f>S240*H240</f>
        <v>0</v>
      </c>
      <c r="U240" s="189">
        <v>0</v>
      </c>
      <c r="V240" s="189">
        <f>U240*H240</f>
        <v>0</v>
      </c>
      <c r="W240" s="189">
        <v>0</v>
      </c>
      <c r="X240" s="190">
        <f>W240*H240</f>
        <v>0</v>
      </c>
      <c r="AR240" s="22" t="s">
        <v>263</v>
      </c>
      <c r="AT240" s="22" t="s">
        <v>141</v>
      </c>
      <c r="AU240" s="22" t="s">
        <v>87</v>
      </c>
      <c r="AY240" s="22" t="s">
        <v>139</v>
      </c>
      <c r="BE240" s="191">
        <f>IF(O240="základní",K240,0)</f>
        <v>0</v>
      </c>
      <c r="BF240" s="191">
        <f>IF(O240="snížená",K240,0)</f>
        <v>0</v>
      </c>
      <c r="BG240" s="191">
        <f>IF(O240="zákl. přenesená",K240,0)</f>
        <v>0</v>
      </c>
      <c r="BH240" s="191">
        <f>IF(O240="sníž. přenesená",K240,0)</f>
        <v>0</v>
      </c>
      <c r="BI240" s="191">
        <f>IF(O240="nulová",K240,0)</f>
        <v>0</v>
      </c>
      <c r="BJ240" s="22" t="s">
        <v>85</v>
      </c>
      <c r="BK240" s="191">
        <f>ROUND(P240*H240,2)</f>
        <v>0</v>
      </c>
      <c r="BL240" s="22" t="s">
        <v>263</v>
      </c>
      <c r="BM240" s="22" t="s">
        <v>644</v>
      </c>
    </row>
    <row r="241" spans="2:65" s="1" customFormat="1" ht="27" x14ac:dyDescent="0.3">
      <c r="B241" s="39"/>
      <c r="D241" s="192" t="s">
        <v>148</v>
      </c>
      <c r="F241" s="193" t="s">
        <v>645</v>
      </c>
      <c r="I241" s="194"/>
      <c r="J241" s="194"/>
      <c r="M241" s="39"/>
      <c r="N241" s="195"/>
      <c r="O241" s="40"/>
      <c r="P241" s="40"/>
      <c r="Q241" s="40"/>
      <c r="R241" s="40"/>
      <c r="S241" s="40"/>
      <c r="T241" s="40"/>
      <c r="U241" s="40"/>
      <c r="V241" s="40"/>
      <c r="W241" s="40"/>
      <c r="X241" s="67"/>
      <c r="AT241" s="22" t="s">
        <v>148</v>
      </c>
      <c r="AU241" s="22" t="s">
        <v>87</v>
      </c>
    </row>
    <row r="242" spans="2:65" s="10" customFormat="1" ht="29.85" customHeight="1" x14ac:dyDescent="0.3">
      <c r="B242" s="165"/>
      <c r="D242" s="166" t="s">
        <v>76</v>
      </c>
      <c r="E242" s="177" t="s">
        <v>646</v>
      </c>
      <c r="F242" s="177" t="s">
        <v>647</v>
      </c>
      <c r="I242" s="168"/>
      <c r="J242" s="168"/>
      <c r="K242" s="178">
        <f>BK242</f>
        <v>0</v>
      </c>
      <c r="M242" s="165"/>
      <c r="N242" s="170"/>
      <c r="O242" s="171"/>
      <c r="P242" s="171"/>
      <c r="Q242" s="172">
        <f>SUM(Q243:Q244)</f>
        <v>0</v>
      </c>
      <c r="R242" s="172">
        <f>SUM(R243:R244)</f>
        <v>0</v>
      </c>
      <c r="S242" s="171"/>
      <c r="T242" s="173">
        <f>SUM(T243:T244)</f>
        <v>0</v>
      </c>
      <c r="U242" s="171"/>
      <c r="V242" s="173">
        <f>SUM(V243:V244)</f>
        <v>0</v>
      </c>
      <c r="W242" s="171"/>
      <c r="X242" s="174">
        <f>SUM(X243:X244)</f>
        <v>0</v>
      </c>
      <c r="AR242" s="166" t="s">
        <v>165</v>
      </c>
      <c r="AT242" s="175" t="s">
        <v>76</v>
      </c>
      <c r="AU242" s="175" t="s">
        <v>85</v>
      </c>
      <c r="AY242" s="166" t="s">
        <v>139</v>
      </c>
      <c r="BK242" s="176">
        <f>SUM(BK243:BK244)</f>
        <v>0</v>
      </c>
    </row>
    <row r="243" spans="2:65" s="1" customFormat="1" ht="25.5" customHeight="1" x14ac:dyDescent="0.3">
      <c r="B243" s="179"/>
      <c r="C243" s="180" t="s">
        <v>648</v>
      </c>
      <c r="D243" s="180" t="s">
        <v>141</v>
      </c>
      <c r="E243" s="181" t="s">
        <v>649</v>
      </c>
      <c r="F243" s="182" t="s">
        <v>650</v>
      </c>
      <c r="G243" s="183" t="s">
        <v>262</v>
      </c>
      <c r="H243" s="184">
        <v>1</v>
      </c>
      <c r="I243" s="185"/>
      <c r="J243" s="185"/>
      <c r="K243" s="186">
        <f>ROUND(P243*H243,2)</f>
        <v>0</v>
      </c>
      <c r="L243" s="182" t="s">
        <v>145</v>
      </c>
      <c r="M243" s="39"/>
      <c r="N243" s="187" t="s">
        <v>5</v>
      </c>
      <c r="O243" s="188" t="s">
        <v>46</v>
      </c>
      <c r="P243" s="119">
        <f>I243+J243</f>
        <v>0</v>
      </c>
      <c r="Q243" s="119">
        <f>ROUND(I243*H243,2)</f>
        <v>0</v>
      </c>
      <c r="R243" s="119">
        <f>ROUND(J243*H243,2)</f>
        <v>0</v>
      </c>
      <c r="S243" s="40"/>
      <c r="T243" s="189">
        <f>S243*H243</f>
        <v>0</v>
      </c>
      <c r="U243" s="189">
        <v>0</v>
      </c>
      <c r="V243" s="189">
        <f>U243*H243</f>
        <v>0</v>
      </c>
      <c r="W243" s="189">
        <v>0</v>
      </c>
      <c r="X243" s="190">
        <f>W243*H243</f>
        <v>0</v>
      </c>
      <c r="AR243" s="22" t="s">
        <v>263</v>
      </c>
      <c r="AT243" s="22" t="s">
        <v>141</v>
      </c>
      <c r="AU243" s="22" t="s">
        <v>87</v>
      </c>
      <c r="AY243" s="22" t="s">
        <v>139</v>
      </c>
      <c r="BE243" s="191">
        <f>IF(O243="základní",K243,0)</f>
        <v>0</v>
      </c>
      <c r="BF243" s="191">
        <f>IF(O243="snížená",K243,0)</f>
        <v>0</v>
      </c>
      <c r="BG243" s="191">
        <f>IF(O243="zákl. přenesená",K243,0)</f>
        <v>0</v>
      </c>
      <c r="BH243" s="191">
        <f>IF(O243="sníž. přenesená",K243,0)</f>
        <v>0</v>
      </c>
      <c r="BI243" s="191">
        <f>IF(O243="nulová",K243,0)</f>
        <v>0</v>
      </c>
      <c r="BJ243" s="22" t="s">
        <v>85</v>
      </c>
      <c r="BK243" s="191">
        <f>ROUND(P243*H243,2)</f>
        <v>0</v>
      </c>
      <c r="BL243" s="22" t="s">
        <v>263</v>
      </c>
      <c r="BM243" s="22" t="s">
        <v>651</v>
      </c>
    </row>
    <row r="244" spans="2:65" s="1" customFormat="1" ht="27" x14ac:dyDescent="0.3">
      <c r="B244" s="39"/>
      <c r="D244" s="192" t="s">
        <v>148</v>
      </c>
      <c r="F244" s="193" t="s">
        <v>652</v>
      </c>
      <c r="I244" s="194"/>
      <c r="J244" s="194"/>
      <c r="M244" s="39"/>
      <c r="N244" s="195"/>
      <c r="O244" s="40"/>
      <c r="P244" s="40"/>
      <c r="Q244" s="40"/>
      <c r="R244" s="40"/>
      <c r="S244" s="40"/>
      <c r="T244" s="40"/>
      <c r="U244" s="40"/>
      <c r="V244" s="40"/>
      <c r="W244" s="40"/>
      <c r="X244" s="67"/>
      <c r="AT244" s="22" t="s">
        <v>148</v>
      </c>
      <c r="AU244" s="22" t="s">
        <v>87</v>
      </c>
    </row>
    <row r="245" spans="2:65" s="10" customFormat="1" ht="29.85" customHeight="1" x14ac:dyDescent="0.3">
      <c r="B245" s="165"/>
      <c r="D245" s="166" t="s">
        <v>76</v>
      </c>
      <c r="E245" s="177" t="s">
        <v>653</v>
      </c>
      <c r="F245" s="177" t="s">
        <v>654</v>
      </c>
      <c r="I245" s="168"/>
      <c r="J245" s="168"/>
      <c r="K245" s="178">
        <f>BK245</f>
        <v>0</v>
      </c>
      <c r="M245" s="165"/>
      <c r="N245" s="170"/>
      <c r="O245" s="171"/>
      <c r="P245" s="171"/>
      <c r="Q245" s="172">
        <f>SUM(Q246:Q247)</f>
        <v>0</v>
      </c>
      <c r="R245" s="172">
        <f>SUM(R246:R247)</f>
        <v>0</v>
      </c>
      <c r="S245" s="171"/>
      <c r="T245" s="173">
        <f>SUM(T246:T247)</f>
        <v>0</v>
      </c>
      <c r="U245" s="171"/>
      <c r="V245" s="173">
        <f>SUM(V246:V247)</f>
        <v>0</v>
      </c>
      <c r="W245" s="171"/>
      <c r="X245" s="174">
        <f>SUM(X246:X247)</f>
        <v>0</v>
      </c>
      <c r="AR245" s="166" t="s">
        <v>165</v>
      </c>
      <c r="AT245" s="175" t="s">
        <v>76</v>
      </c>
      <c r="AU245" s="175" t="s">
        <v>85</v>
      </c>
      <c r="AY245" s="166" t="s">
        <v>139</v>
      </c>
      <c r="BK245" s="176">
        <f>SUM(BK246:BK247)</f>
        <v>0</v>
      </c>
    </row>
    <row r="246" spans="2:65" s="1" customFormat="1" ht="16.5" customHeight="1" x14ac:dyDescent="0.3">
      <c r="B246" s="179"/>
      <c r="C246" s="180" t="s">
        <v>655</v>
      </c>
      <c r="D246" s="180" t="s">
        <v>141</v>
      </c>
      <c r="E246" s="181" t="s">
        <v>656</v>
      </c>
      <c r="F246" s="182" t="s">
        <v>657</v>
      </c>
      <c r="G246" s="183" t="s">
        <v>262</v>
      </c>
      <c r="H246" s="184">
        <v>1</v>
      </c>
      <c r="I246" s="185"/>
      <c r="J246" s="185"/>
      <c r="K246" s="186">
        <f>ROUND(P246*H246,2)</f>
        <v>0</v>
      </c>
      <c r="L246" s="182" t="s">
        <v>145</v>
      </c>
      <c r="M246" s="39"/>
      <c r="N246" s="187" t="s">
        <v>5</v>
      </c>
      <c r="O246" s="188" t="s">
        <v>46</v>
      </c>
      <c r="P246" s="119">
        <f>I246+J246</f>
        <v>0</v>
      </c>
      <c r="Q246" s="119">
        <f>ROUND(I246*H246,2)</f>
        <v>0</v>
      </c>
      <c r="R246" s="119">
        <f>ROUND(J246*H246,2)</f>
        <v>0</v>
      </c>
      <c r="S246" s="40"/>
      <c r="T246" s="189">
        <f>S246*H246</f>
        <v>0</v>
      </c>
      <c r="U246" s="189">
        <v>0</v>
      </c>
      <c r="V246" s="189">
        <f>U246*H246</f>
        <v>0</v>
      </c>
      <c r="W246" s="189">
        <v>0</v>
      </c>
      <c r="X246" s="190">
        <f>W246*H246</f>
        <v>0</v>
      </c>
      <c r="AR246" s="22" t="s">
        <v>263</v>
      </c>
      <c r="AT246" s="22" t="s">
        <v>141</v>
      </c>
      <c r="AU246" s="22" t="s">
        <v>87</v>
      </c>
      <c r="AY246" s="22" t="s">
        <v>139</v>
      </c>
      <c r="BE246" s="191">
        <f>IF(O246="základní",K246,0)</f>
        <v>0</v>
      </c>
      <c r="BF246" s="191">
        <f>IF(O246="snížená",K246,0)</f>
        <v>0</v>
      </c>
      <c r="BG246" s="191">
        <f>IF(O246="zákl. přenesená",K246,0)</f>
        <v>0</v>
      </c>
      <c r="BH246" s="191">
        <f>IF(O246="sníž. přenesená",K246,0)</f>
        <v>0</v>
      </c>
      <c r="BI246" s="191">
        <f>IF(O246="nulová",K246,0)</f>
        <v>0</v>
      </c>
      <c r="BJ246" s="22" t="s">
        <v>85</v>
      </c>
      <c r="BK246" s="191">
        <f>ROUND(P246*H246,2)</f>
        <v>0</v>
      </c>
      <c r="BL246" s="22" t="s">
        <v>263</v>
      </c>
      <c r="BM246" s="22" t="s">
        <v>658</v>
      </c>
    </row>
    <row r="247" spans="2:65" s="1" customFormat="1" ht="27" x14ac:dyDescent="0.3">
      <c r="B247" s="39"/>
      <c r="D247" s="192" t="s">
        <v>148</v>
      </c>
      <c r="F247" s="193" t="s">
        <v>659</v>
      </c>
      <c r="I247" s="194"/>
      <c r="J247" s="194"/>
      <c r="M247" s="39"/>
      <c r="N247" s="195"/>
      <c r="O247" s="40"/>
      <c r="P247" s="40"/>
      <c r="Q247" s="40"/>
      <c r="R247" s="40"/>
      <c r="S247" s="40"/>
      <c r="T247" s="40"/>
      <c r="U247" s="40"/>
      <c r="V247" s="40"/>
      <c r="W247" s="40"/>
      <c r="X247" s="67"/>
      <c r="AT247" s="22" t="s">
        <v>148</v>
      </c>
      <c r="AU247" s="22" t="s">
        <v>87</v>
      </c>
    </row>
    <row r="248" spans="2:65" s="10" customFormat="1" ht="29.85" customHeight="1" x14ac:dyDescent="0.3">
      <c r="B248" s="165"/>
      <c r="D248" s="166" t="s">
        <v>76</v>
      </c>
      <c r="E248" s="177" t="s">
        <v>660</v>
      </c>
      <c r="F248" s="177" t="s">
        <v>661</v>
      </c>
      <c r="I248" s="168"/>
      <c r="J248" s="168"/>
      <c r="K248" s="178">
        <f>BK248</f>
        <v>0</v>
      </c>
      <c r="M248" s="165"/>
      <c r="N248" s="170"/>
      <c r="O248" s="171"/>
      <c r="P248" s="171"/>
      <c r="Q248" s="172">
        <f>SUM(Q249:Q250)</f>
        <v>0</v>
      </c>
      <c r="R248" s="172">
        <f>SUM(R249:R250)</f>
        <v>0</v>
      </c>
      <c r="S248" s="171"/>
      <c r="T248" s="173">
        <f>SUM(T249:T250)</f>
        <v>0</v>
      </c>
      <c r="U248" s="171"/>
      <c r="V248" s="173">
        <f>SUM(V249:V250)</f>
        <v>0</v>
      </c>
      <c r="W248" s="171"/>
      <c r="X248" s="174">
        <f>SUM(X249:X250)</f>
        <v>0</v>
      </c>
      <c r="AR248" s="166" t="s">
        <v>165</v>
      </c>
      <c r="AT248" s="175" t="s">
        <v>76</v>
      </c>
      <c r="AU248" s="175" t="s">
        <v>85</v>
      </c>
      <c r="AY248" s="166" t="s">
        <v>139</v>
      </c>
      <c r="BK248" s="176">
        <f>SUM(BK249:BK250)</f>
        <v>0</v>
      </c>
    </row>
    <row r="249" spans="2:65" s="1" customFormat="1" ht="16.5" customHeight="1" x14ac:dyDescent="0.3">
      <c r="B249" s="179"/>
      <c r="C249" s="180" t="s">
        <v>662</v>
      </c>
      <c r="D249" s="180" t="s">
        <v>141</v>
      </c>
      <c r="E249" s="181" t="s">
        <v>663</v>
      </c>
      <c r="F249" s="182" t="s">
        <v>664</v>
      </c>
      <c r="G249" s="183" t="s">
        <v>262</v>
      </c>
      <c r="H249" s="184">
        <v>1</v>
      </c>
      <c r="I249" s="185"/>
      <c r="J249" s="185"/>
      <c r="K249" s="186">
        <f>ROUND(P249*H249,2)</f>
        <v>0</v>
      </c>
      <c r="L249" s="182" t="s">
        <v>359</v>
      </c>
      <c r="M249" s="39"/>
      <c r="N249" s="187" t="s">
        <v>5</v>
      </c>
      <c r="O249" s="188" t="s">
        <v>46</v>
      </c>
      <c r="P249" s="119">
        <f>I249+J249</f>
        <v>0</v>
      </c>
      <c r="Q249" s="119">
        <f>ROUND(I249*H249,2)</f>
        <v>0</v>
      </c>
      <c r="R249" s="119">
        <f>ROUND(J249*H249,2)</f>
        <v>0</v>
      </c>
      <c r="S249" s="40"/>
      <c r="T249" s="189">
        <f>S249*H249</f>
        <v>0</v>
      </c>
      <c r="U249" s="189">
        <v>0</v>
      </c>
      <c r="V249" s="189">
        <f>U249*H249</f>
        <v>0</v>
      </c>
      <c r="W249" s="189">
        <v>0</v>
      </c>
      <c r="X249" s="190">
        <f>W249*H249</f>
        <v>0</v>
      </c>
      <c r="AR249" s="22" t="s">
        <v>263</v>
      </c>
      <c r="AT249" s="22" t="s">
        <v>141</v>
      </c>
      <c r="AU249" s="22" t="s">
        <v>87</v>
      </c>
      <c r="AY249" s="22" t="s">
        <v>139</v>
      </c>
      <c r="BE249" s="191">
        <f>IF(O249="základní",K249,0)</f>
        <v>0</v>
      </c>
      <c r="BF249" s="191">
        <f>IF(O249="snížená",K249,0)</f>
        <v>0</v>
      </c>
      <c r="BG249" s="191">
        <f>IF(O249="zákl. přenesená",K249,0)</f>
        <v>0</v>
      </c>
      <c r="BH249" s="191">
        <f>IF(O249="sníž. přenesená",K249,0)</f>
        <v>0</v>
      </c>
      <c r="BI249" s="191">
        <f>IF(O249="nulová",K249,0)</f>
        <v>0</v>
      </c>
      <c r="BJ249" s="22" t="s">
        <v>85</v>
      </c>
      <c r="BK249" s="191">
        <f>ROUND(P249*H249,2)</f>
        <v>0</v>
      </c>
      <c r="BL249" s="22" t="s">
        <v>263</v>
      </c>
      <c r="BM249" s="22" t="s">
        <v>665</v>
      </c>
    </row>
    <row r="250" spans="2:65" s="1" customFormat="1" ht="27" x14ac:dyDescent="0.3">
      <c r="B250" s="39"/>
      <c r="D250" s="192" t="s">
        <v>148</v>
      </c>
      <c r="F250" s="193" t="s">
        <v>666</v>
      </c>
      <c r="I250" s="194"/>
      <c r="J250" s="194"/>
      <c r="M250" s="39"/>
      <c r="N250" s="227"/>
      <c r="O250" s="208"/>
      <c r="P250" s="208"/>
      <c r="Q250" s="208"/>
      <c r="R250" s="208"/>
      <c r="S250" s="208"/>
      <c r="T250" s="208"/>
      <c r="U250" s="208"/>
      <c r="V250" s="208"/>
      <c r="W250" s="208"/>
      <c r="X250" s="228"/>
      <c r="AT250" s="22" t="s">
        <v>148</v>
      </c>
      <c r="AU250" s="22" t="s">
        <v>87</v>
      </c>
    </row>
    <row r="251" spans="2:65" s="1" customFormat="1" ht="6.95" customHeight="1" x14ac:dyDescent="0.3">
      <c r="B251" s="54"/>
      <c r="C251" s="55"/>
      <c r="D251" s="55"/>
      <c r="E251" s="55"/>
      <c r="F251" s="55"/>
      <c r="G251" s="55"/>
      <c r="H251" s="55"/>
      <c r="I251" s="128"/>
      <c r="J251" s="128"/>
      <c r="K251" s="55"/>
      <c r="L251" s="55"/>
      <c r="M251" s="39"/>
    </row>
  </sheetData>
  <autoFilter ref="C94:L250"/>
  <mergeCells count="10">
    <mergeCell ref="J53:J54"/>
    <mergeCell ref="E85:H85"/>
    <mergeCell ref="E87:H87"/>
    <mergeCell ref="G1:H1"/>
    <mergeCell ref="M2:Z2"/>
    <mergeCell ref="E7:H7"/>
    <mergeCell ref="E9:H9"/>
    <mergeCell ref="E24:H24"/>
    <mergeCell ref="E47:H47"/>
    <mergeCell ref="E49:H49"/>
  </mergeCells>
  <hyperlinks>
    <hyperlink ref="F1:G1" location="C2" display="1) Krycí list soupisu"/>
    <hyperlink ref="G1:H1" location="C56" display="2) Rekapitulace"/>
    <hyperlink ref="J1" location="C94" display="3) Soupis prací"/>
    <hyperlink ref="L1:V1" location="'Rekapitulace stavby'!C2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31"/>
  <sheetViews>
    <sheetView showGridLines="0" workbookViewId="0">
      <pane ySplit="1" topLeftCell="A91" activePane="bottomLeft" state="frozen"/>
      <selection pane="bottomLeft" activeCell="F108" sqref="F108"/>
    </sheetView>
  </sheetViews>
  <sheetFormatPr defaultRowHeight="13.5" x14ac:dyDescent="0.3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10" width="23.5" style="97" customWidth="1"/>
    <col min="11" max="11" width="23.5" customWidth="1"/>
    <col min="12" max="12" width="15.5" customWidth="1"/>
    <col min="14" max="18" width="9.33203125" hidden="1"/>
    <col min="19" max="19" width="8.1640625" hidden="1" customWidth="1"/>
    <col min="20" max="20" width="29.6640625" hidden="1" customWidth="1"/>
    <col min="21" max="21" width="16.33203125" hidden="1" customWidth="1"/>
    <col min="22" max="24" width="20" hidden="1" customWidth="1"/>
    <col min="25" max="25" width="12.33203125" hidden="1" customWidth="1"/>
    <col min="26" max="26" width="16.33203125" customWidth="1"/>
    <col min="27" max="27" width="12.33203125" customWidth="1"/>
    <col min="28" max="28" width="1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70" ht="21.75" customHeight="1" x14ac:dyDescent="0.3">
      <c r="A1" s="19"/>
      <c r="B1" s="98"/>
      <c r="C1" s="98"/>
      <c r="D1" s="99" t="s">
        <v>1</v>
      </c>
      <c r="E1" s="98"/>
      <c r="F1" s="100" t="s">
        <v>94</v>
      </c>
      <c r="G1" s="351" t="s">
        <v>95</v>
      </c>
      <c r="H1" s="351"/>
      <c r="I1" s="101"/>
      <c r="J1" s="102" t="s">
        <v>96</v>
      </c>
      <c r="K1" s="99" t="s">
        <v>97</v>
      </c>
      <c r="L1" s="100" t="s">
        <v>98</v>
      </c>
      <c r="M1" s="100"/>
      <c r="N1" s="100"/>
      <c r="O1" s="100"/>
      <c r="P1" s="100"/>
      <c r="Q1" s="100"/>
      <c r="R1" s="100"/>
      <c r="S1" s="100"/>
      <c r="T1" s="100"/>
      <c r="U1" s="18"/>
      <c r="V1" s="18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</row>
    <row r="2" spans="1:70" ht="36.950000000000003" customHeight="1" x14ac:dyDescent="0.3">
      <c r="M2" s="337" t="s">
        <v>9</v>
      </c>
      <c r="N2" s="338"/>
      <c r="O2" s="338"/>
      <c r="P2" s="338"/>
      <c r="Q2" s="338"/>
      <c r="R2" s="338"/>
      <c r="S2" s="338"/>
      <c r="T2" s="338"/>
      <c r="U2" s="338"/>
      <c r="V2" s="338"/>
      <c r="W2" s="338"/>
      <c r="X2" s="338"/>
      <c r="Y2" s="338"/>
      <c r="Z2" s="338"/>
      <c r="AT2" s="22" t="s">
        <v>93</v>
      </c>
    </row>
    <row r="3" spans="1:70" ht="6.95" customHeight="1" x14ac:dyDescent="0.3">
      <c r="B3" s="23"/>
      <c r="C3" s="24"/>
      <c r="D3" s="24"/>
      <c r="E3" s="24"/>
      <c r="F3" s="24"/>
      <c r="G3" s="24"/>
      <c r="H3" s="24"/>
      <c r="I3" s="103"/>
      <c r="J3" s="103"/>
      <c r="K3" s="24"/>
      <c r="L3" s="25"/>
      <c r="AT3" s="22" t="s">
        <v>87</v>
      </c>
    </row>
    <row r="4" spans="1:70" ht="36.950000000000003" customHeight="1" x14ac:dyDescent="0.3">
      <c r="B4" s="26"/>
      <c r="C4" s="27"/>
      <c r="D4" s="28" t="s">
        <v>99</v>
      </c>
      <c r="E4" s="27"/>
      <c r="F4" s="27"/>
      <c r="G4" s="27"/>
      <c r="H4" s="27"/>
      <c r="I4" s="104"/>
      <c r="J4" s="104"/>
      <c r="K4" s="27"/>
      <c r="L4" s="29"/>
      <c r="N4" s="30" t="s">
        <v>14</v>
      </c>
      <c r="AT4" s="22" t="s">
        <v>6</v>
      </c>
    </row>
    <row r="5" spans="1:70" ht="6.95" customHeight="1" x14ac:dyDescent="0.3">
      <c r="B5" s="26"/>
      <c r="C5" s="27"/>
      <c r="D5" s="27"/>
      <c r="E5" s="27"/>
      <c r="F5" s="27"/>
      <c r="G5" s="27"/>
      <c r="H5" s="27"/>
      <c r="I5" s="104"/>
      <c r="J5" s="104"/>
      <c r="K5" s="27"/>
      <c r="L5" s="29"/>
    </row>
    <row r="6" spans="1:70" ht="15" x14ac:dyDescent="0.3">
      <c r="B6" s="26"/>
      <c r="C6" s="27"/>
      <c r="D6" s="35" t="s">
        <v>20</v>
      </c>
      <c r="E6" s="27"/>
      <c r="F6" s="27"/>
      <c r="G6" s="27"/>
      <c r="H6" s="27"/>
      <c r="I6" s="104"/>
      <c r="J6" s="104"/>
      <c r="K6" s="27"/>
      <c r="L6" s="29"/>
    </row>
    <row r="7" spans="1:70" ht="16.5" customHeight="1" x14ac:dyDescent="0.3">
      <c r="B7" s="26"/>
      <c r="C7" s="27"/>
      <c r="D7" s="27"/>
      <c r="E7" s="352" t="str">
        <f>'Rekapitulace stavby'!K6</f>
        <v>Kolín, ul. Zlatá - rekonstrukce kanalizace, komunikace a veřejného osvětlení</v>
      </c>
      <c r="F7" s="353"/>
      <c r="G7" s="353"/>
      <c r="H7" s="353"/>
      <c r="I7" s="104"/>
      <c r="J7" s="104"/>
      <c r="K7" s="27"/>
      <c r="L7" s="29"/>
    </row>
    <row r="8" spans="1:70" s="1" customFormat="1" ht="15" x14ac:dyDescent="0.3">
      <c r="B8" s="39"/>
      <c r="C8" s="40"/>
      <c r="D8" s="35" t="s">
        <v>100</v>
      </c>
      <c r="E8" s="40"/>
      <c r="F8" s="40"/>
      <c r="G8" s="40"/>
      <c r="H8" s="40"/>
      <c r="I8" s="105"/>
      <c r="J8" s="105"/>
      <c r="K8" s="40"/>
      <c r="L8" s="43"/>
    </row>
    <row r="9" spans="1:70" s="1" customFormat="1" ht="36.950000000000003" customHeight="1" x14ac:dyDescent="0.3">
      <c r="B9" s="39"/>
      <c r="C9" s="40"/>
      <c r="D9" s="40"/>
      <c r="E9" s="354" t="s">
        <v>667</v>
      </c>
      <c r="F9" s="355"/>
      <c r="G9" s="355"/>
      <c r="H9" s="355"/>
      <c r="I9" s="105"/>
      <c r="J9" s="105"/>
      <c r="K9" s="40"/>
      <c r="L9" s="43"/>
    </row>
    <row r="10" spans="1:70" s="1" customFormat="1" x14ac:dyDescent="0.3">
      <c r="B10" s="39"/>
      <c r="C10" s="40"/>
      <c r="D10" s="40"/>
      <c r="E10" s="40"/>
      <c r="F10" s="40"/>
      <c r="G10" s="40"/>
      <c r="H10" s="40"/>
      <c r="I10" s="105"/>
      <c r="J10" s="105"/>
      <c r="K10" s="40"/>
      <c r="L10" s="43"/>
    </row>
    <row r="11" spans="1:70" s="1" customFormat="1" ht="14.45" customHeight="1" x14ac:dyDescent="0.3">
      <c r="B11" s="39"/>
      <c r="C11" s="40"/>
      <c r="D11" s="35" t="s">
        <v>22</v>
      </c>
      <c r="E11" s="40"/>
      <c r="F11" s="33" t="s">
        <v>5</v>
      </c>
      <c r="G11" s="40"/>
      <c r="H11" s="40"/>
      <c r="I11" s="106" t="s">
        <v>23</v>
      </c>
      <c r="J11" s="107" t="s">
        <v>5</v>
      </c>
      <c r="K11" s="40"/>
      <c r="L11" s="43"/>
    </row>
    <row r="12" spans="1:70" s="1" customFormat="1" ht="14.45" customHeight="1" x14ac:dyDescent="0.3">
      <c r="B12" s="39"/>
      <c r="C12" s="40"/>
      <c r="D12" s="35" t="s">
        <v>24</v>
      </c>
      <c r="E12" s="40"/>
      <c r="F12" s="33" t="s">
        <v>25</v>
      </c>
      <c r="G12" s="40"/>
      <c r="H12" s="40"/>
      <c r="I12" s="106" t="s">
        <v>26</v>
      </c>
      <c r="J12" s="108" t="str">
        <f>'Rekapitulace stavby'!AN8</f>
        <v>30. 8. 2017</v>
      </c>
      <c r="K12" s="40"/>
      <c r="L12" s="43"/>
    </row>
    <row r="13" spans="1:70" s="1" customFormat="1" ht="10.9" customHeight="1" x14ac:dyDescent="0.3">
      <c r="B13" s="39"/>
      <c r="C13" s="40"/>
      <c r="D13" s="40"/>
      <c r="E13" s="40"/>
      <c r="F13" s="40"/>
      <c r="G13" s="40"/>
      <c r="H13" s="40"/>
      <c r="I13" s="105"/>
      <c r="J13" s="105"/>
      <c r="K13" s="40"/>
      <c r="L13" s="43"/>
    </row>
    <row r="14" spans="1:70" s="1" customFormat="1" ht="14.45" customHeight="1" x14ac:dyDescent="0.3">
      <c r="B14" s="39"/>
      <c r="C14" s="40"/>
      <c r="D14" s="35" t="s">
        <v>28</v>
      </c>
      <c r="E14" s="40"/>
      <c r="F14" s="40"/>
      <c r="G14" s="40"/>
      <c r="H14" s="40"/>
      <c r="I14" s="106" t="s">
        <v>29</v>
      </c>
      <c r="J14" s="107" t="s">
        <v>30</v>
      </c>
      <c r="K14" s="40"/>
      <c r="L14" s="43"/>
    </row>
    <row r="15" spans="1:70" s="1" customFormat="1" ht="18" customHeight="1" x14ac:dyDescent="0.3">
      <c r="B15" s="39"/>
      <c r="C15" s="40"/>
      <c r="D15" s="40"/>
      <c r="E15" s="33" t="s">
        <v>31</v>
      </c>
      <c r="F15" s="40"/>
      <c r="G15" s="40"/>
      <c r="H15" s="40"/>
      <c r="I15" s="106" t="s">
        <v>32</v>
      </c>
      <c r="J15" s="107" t="s">
        <v>33</v>
      </c>
      <c r="K15" s="40"/>
      <c r="L15" s="43"/>
    </row>
    <row r="16" spans="1:70" s="1" customFormat="1" ht="6.95" customHeight="1" x14ac:dyDescent="0.3">
      <c r="B16" s="39"/>
      <c r="C16" s="40"/>
      <c r="D16" s="40"/>
      <c r="E16" s="40"/>
      <c r="F16" s="40"/>
      <c r="G16" s="40"/>
      <c r="H16" s="40"/>
      <c r="I16" s="105"/>
      <c r="J16" s="105"/>
      <c r="K16" s="40"/>
      <c r="L16" s="43"/>
    </row>
    <row r="17" spans="2:12" s="1" customFormat="1" ht="14.45" customHeight="1" x14ac:dyDescent="0.3">
      <c r="B17" s="39"/>
      <c r="C17" s="40"/>
      <c r="D17" s="35" t="s">
        <v>34</v>
      </c>
      <c r="E17" s="40"/>
      <c r="F17" s="40"/>
      <c r="G17" s="40"/>
      <c r="H17" s="40"/>
      <c r="I17" s="106" t="s">
        <v>29</v>
      </c>
      <c r="J17" s="107" t="str">
        <f>IF('Rekapitulace stavby'!AN13="Vyplň údaj","",IF('Rekapitulace stavby'!AN13="","",'Rekapitulace stavby'!AN13))</f>
        <v/>
      </c>
      <c r="K17" s="40"/>
      <c r="L17" s="43"/>
    </row>
    <row r="18" spans="2:12" s="1" customFormat="1" ht="18" customHeight="1" x14ac:dyDescent="0.3">
      <c r="B18" s="39"/>
      <c r="C18" s="40"/>
      <c r="D18" s="40"/>
      <c r="E18" s="33" t="str">
        <f>IF('Rekapitulace stavby'!E14="Vyplň údaj","",IF('Rekapitulace stavby'!E14="","",'Rekapitulace stavby'!E14))</f>
        <v/>
      </c>
      <c r="F18" s="40"/>
      <c r="G18" s="40"/>
      <c r="H18" s="40"/>
      <c r="I18" s="106" t="s">
        <v>32</v>
      </c>
      <c r="J18" s="107" t="str">
        <f>IF('Rekapitulace stavby'!AN14="Vyplň údaj","",IF('Rekapitulace stavby'!AN14="","",'Rekapitulace stavby'!AN14))</f>
        <v/>
      </c>
      <c r="K18" s="40"/>
      <c r="L18" s="43"/>
    </row>
    <row r="19" spans="2:12" s="1" customFormat="1" ht="6.95" customHeight="1" x14ac:dyDescent="0.3">
      <c r="B19" s="39"/>
      <c r="C19" s="40"/>
      <c r="D19" s="40"/>
      <c r="E19" s="40"/>
      <c r="F19" s="40"/>
      <c r="G19" s="40"/>
      <c r="H19" s="40"/>
      <c r="I19" s="105"/>
      <c r="J19" s="105"/>
      <c r="K19" s="40"/>
      <c r="L19" s="43"/>
    </row>
    <row r="20" spans="2:12" s="1" customFormat="1" ht="14.45" customHeight="1" x14ac:dyDescent="0.3">
      <c r="B20" s="39"/>
      <c r="C20" s="40"/>
      <c r="D20" s="35" t="s">
        <v>36</v>
      </c>
      <c r="E20" s="40"/>
      <c r="F20" s="40"/>
      <c r="G20" s="40"/>
      <c r="H20" s="40"/>
      <c r="I20" s="106" t="s">
        <v>29</v>
      </c>
      <c r="J20" s="107" t="s">
        <v>668</v>
      </c>
      <c r="K20" s="40"/>
      <c r="L20" s="43"/>
    </row>
    <row r="21" spans="2:12" s="1" customFormat="1" ht="18" customHeight="1" x14ac:dyDescent="0.3">
      <c r="B21" s="39"/>
      <c r="C21" s="40"/>
      <c r="D21" s="40"/>
      <c r="E21" s="33" t="s">
        <v>669</v>
      </c>
      <c r="F21" s="40"/>
      <c r="G21" s="40"/>
      <c r="H21" s="40"/>
      <c r="I21" s="106" t="s">
        <v>32</v>
      </c>
      <c r="J21" s="107" t="s">
        <v>670</v>
      </c>
      <c r="K21" s="40"/>
      <c r="L21" s="43"/>
    </row>
    <row r="22" spans="2:12" s="1" customFormat="1" ht="6.95" customHeight="1" x14ac:dyDescent="0.3">
      <c r="B22" s="39"/>
      <c r="C22" s="40"/>
      <c r="D22" s="40"/>
      <c r="E22" s="40"/>
      <c r="F22" s="40"/>
      <c r="G22" s="40"/>
      <c r="H22" s="40"/>
      <c r="I22" s="105"/>
      <c r="J22" s="105"/>
      <c r="K22" s="40"/>
      <c r="L22" s="43"/>
    </row>
    <row r="23" spans="2:12" s="1" customFormat="1" ht="14.45" customHeight="1" x14ac:dyDescent="0.3">
      <c r="B23" s="39"/>
      <c r="C23" s="40"/>
      <c r="D23" s="35" t="s">
        <v>40</v>
      </c>
      <c r="E23" s="40"/>
      <c r="F23" s="40"/>
      <c r="G23" s="40"/>
      <c r="H23" s="40"/>
      <c r="I23" s="105"/>
      <c r="J23" s="105"/>
      <c r="K23" s="40"/>
      <c r="L23" s="43"/>
    </row>
    <row r="24" spans="2:12" s="6" customFormat="1" ht="16.5" customHeight="1" x14ac:dyDescent="0.3">
      <c r="B24" s="109"/>
      <c r="C24" s="110"/>
      <c r="D24" s="110"/>
      <c r="E24" s="316" t="s">
        <v>5</v>
      </c>
      <c r="F24" s="316"/>
      <c r="G24" s="316"/>
      <c r="H24" s="316"/>
      <c r="I24" s="111"/>
      <c r="J24" s="111"/>
      <c r="K24" s="110"/>
      <c r="L24" s="112"/>
    </row>
    <row r="25" spans="2:12" s="1" customFormat="1" ht="6.95" customHeight="1" x14ac:dyDescent="0.3">
      <c r="B25" s="39"/>
      <c r="C25" s="40"/>
      <c r="D25" s="40"/>
      <c r="E25" s="40"/>
      <c r="F25" s="40"/>
      <c r="G25" s="40"/>
      <c r="H25" s="40"/>
      <c r="I25" s="105"/>
      <c r="J25" s="105"/>
      <c r="K25" s="40"/>
      <c r="L25" s="43"/>
    </row>
    <row r="26" spans="2:12" s="1" customFormat="1" ht="6.95" customHeight="1" x14ac:dyDescent="0.3">
      <c r="B26" s="39"/>
      <c r="C26" s="40"/>
      <c r="D26" s="65"/>
      <c r="E26" s="65"/>
      <c r="F26" s="65"/>
      <c r="G26" s="65"/>
      <c r="H26" s="65"/>
      <c r="I26" s="113"/>
      <c r="J26" s="113"/>
      <c r="K26" s="65"/>
      <c r="L26" s="114"/>
    </row>
    <row r="27" spans="2:12" s="1" customFormat="1" ht="15" x14ac:dyDescent="0.3">
      <c r="B27" s="39"/>
      <c r="C27" s="40"/>
      <c r="D27" s="40"/>
      <c r="E27" s="35" t="s">
        <v>102</v>
      </c>
      <c r="F27" s="40"/>
      <c r="G27" s="40"/>
      <c r="H27" s="40"/>
      <c r="I27" s="105"/>
      <c r="J27" s="105"/>
      <c r="K27" s="115">
        <f>I58</f>
        <v>0</v>
      </c>
      <c r="L27" s="43"/>
    </row>
    <row r="28" spans="2:12" s="1" customFormat="1" ht="15" x14ac:dyDescent="0.3">
      <c r="B28" s="39"/>
      <c r="C28" s="40"/>
      <c r="D28" s="40"/>
      <c r="E28" s="35" t="s">
        <v>103</v>
      </c>
      <c r="F28" s="40"/>
      <c r="G28" s="40"/>
      <c r="H28" s="40"/>
      <c r="I28" s="105"/>
      <c r="J28" s="105"/>
      <c r="K28" s="115">
        <f>J58</f>
        <v>0</v>
      </c>
      <c r="L28" s="43"/>
    </row>
    <row r="29" spans="2:12" s="1" customFormat="1" ht="25.35" customHeight="1" x14ac:dyDescent="0.3">
      <c r="B29" s="39"/>
      <c r="C29" s="40"/>
      <c r="D29" s="116" t="s">
        <v>41</v>
      </c>
      <c r="E29" s="40"/>
      <c r="F29" s="40"/>
      <c r="G29" s="40"/>
      <c r="H29" s="40"/>
      <c r="I29" s="105"/>
      <c r="J29" s="105"/>
      <c r="K29" s="117">
        <f>ROUND(K87,2)</f>
        <v>0</v>
      </c>
      <c r="L29" s="43"/>
    </row>
    <row r="30" spans="2:12" s="1" customFormat="1" ht="6.95" customHeight="1" x14ac:dyDescent="0.3">
      <c r="B30" s="39"/>
      <c r="C30" s="40"/>
      <c r="D30" s="65"/>
      <c r="E30" s="65"/>
      <c r="F30" s="65"/>
      <c r="G30" s="65"/>
      <c r="H30" s="65"/>
      <c r="I30" s="113"/>
      <c r="J30" s="113"/>
      <c r="K30" s="65"/>
      <c r="L30" s="114"/>
    </row>
    <row r="31" spans="2:12" s="1" customFormat="1" ht="14.45" customHeight="1" x14ac:dyDescent="0.3">
      <c r="B31" s="39"/>
      <c r="C31" s="40"/>
      <c r="D31" s="40"/>
      <c r="E31" s="40"/>
      <c r="F31" s="44" t="s">
        <v>43</v>
      </c>
      <c r="G31" s="40"/>
      <c r="H31" s="40"/>
      <c r="I31" s="118" t="s">
        <v>42</v>
      </c>
      <c r="J31" s="105"/>
      <c r="K31" s="44" t="s">
        <v>44</v>
      </c>
      <c r="L31" s="43"/>
    </row>
    <row r="32" spans="2:12" s="1" customFormat="1" ht="14.45" customHeight="1" x14ac:dyDescent="0.3">
      <c r="B32" s="39"/>
      <c r="C32" s="40"/>
      <c r="D32" s="47" t="s">
        <v>45</v>
      </c>
      <c r="E32" s="47" t="s">
        <v>46</v>
      </c>
      <c r="F32" s="119">
        <f>ROUND(SUM(BE87:BE130), 2)</f>
        <v>0</v>
      </c>
      <c r="G32" s="40"/>
      <c r="H32" s="40"/>
      <c r="I32" s="120">
        <v>0.21</v>
      </c>
      <c r="J32" s="105"/>
      <c r="K32" s="119">
        <f>ROUND(ROUND((SUM(BE87:BE130)), 2)*I32, 2)</f>
        <v>0</v>
      </c>
      <c r="L32" s="43"/>
    </row>
    <row r="33" spans="2:12" s="1" customFormat="1" ht="14.45" customHeight="1" x14ac:dyDescent="0.3">
      <c r="B33" s="39"/>
      <c r="C33" s="40"/>
      <c r="D33" s="40"/>
      <c r="E33" s="47" t="s">
        <v>47</v>
      </c>
      <c r="F33" s="119">
        <f>ROUND(SUM(BF87:BF130), 2)</f>
        <v>0</v>
      </c>
      <c r="G33" s="40"/>
      <c r="H33" s="40"/>
      <c r="I33" s="120">
        <v>0.15</v>
      </c>
      <c r="J33" s="105"/>
      <c r="K33" s="119">
        <f>ROUND(ROUND((SUM(BF87:BF130)), 2)*I33, 2)</f>
        <v>0</v>
      </c>
      <c r="L33" s="43"/>
    </row>
    <row r="34" spans="2:12" s="1" customFormat="1" ht="14.45" hidden="1" customHeight="1" x14ac:dyDescent="0.3">
      <c r="B34" s="39"/>
      <c r="C34" s="40"/>
      <c r="D34" s="40"/>
      <c r="E34" s="47" t="s">
        <v>48</v>
      </c>
      <c r="F34" s="119">
        <f>ROUND(SUM(BG87:BG130), 2)</f>
        <v>0</v>
      </c>
      <c r="G34" s="40"/>
      <c r="H34" s="40"/>
      <c r="I34" s="120">
        <v>0.21</v>
      </c>
      <c r="J34" s="105"/>
      <c r="K34" s="119">
        <v>0</v>
      </c>
      <c r="L34" s="43"/>
    </row>
    <row r="35" spans="2:12" s="1" customFormat="1" ht="14.45" hidden="1" customHeight="1" x14ac:dyDescent="0.3">
      <c r="B35" s="39"/>
      <c r="C35" s="40"/>
      <c r="D35" s="40"/>
      <c r="E35" s="47" t="s">
        <v>49</v>
      </c>
      <c r="F35" s="119">
        <f>ROUND(SUM(BH87:BH130), 2)</f>
        <v>0</v>
      </c>
      <c r="G35" s="40"/>
      <c r="H35" s="40"/>
      <c r="I35" s="120">
        <v>0.15</v>
      </c>
      <c r="J35" s="105"/>
      <c r="K35" s="119">
        <v>0</v>
      </c>
      <c r="L35" s="43"/>
    </row>
    <row r="36" spans="2:12" s="1" customFormat="1" ht="14.45" hidden="1" customHeight="1" x14ac:dyDescent="0.3">
      <c r="B36" s="39"/>
      <c r="C36" s="40"/>
      <c r="D36" s="40"/>
      <c r="E36" s="47" t="s">
        <v>50</v>
      </c>
      <c r="F36" s="119">
        <f>ROUND(SUM(BI87:BI130), 2)</f>
        <v>0</v>
      </c>
      <c r="G36" s="40"/>
      <c r="H36" s="40"/>
      <c r="I36" s="120">
        <v>0</v>
      </c>
      <c r="J36" s="105"/>
      <c r="K36" s="119">
        <v>0</v>
      </c>
      <c r="L36" s="43"/>
    </row>
    <row r="37" spans="2:12" s="1" customFormat="1" ht="6.95" customHeight="1" x14ac:dyDescent="0.3">
      <c r="B37" s="39"/>
      <c r="C37" s="40"/>
      <c r="D37" s="40"/>
      <c r="E37" s="40"/>
      <c r="F37" s="40"/>
      <c r="G37" s="40"/>
      <c r="H37" s="40"/>
      <c r="I37" s="105"/>
      <c r="J37" s="105"/>
      <c r="K37" s="40"/>
      <c r="L37" s="43"/>
    </row>
    <row r="38" spans="2:12" s="1" customFormat="1" ht="25.35" customHeight="1" x14ac:dyDescent="0.3">
      <c r="B38" s="39"/>
      <c r="C38" s="121"/>
      <c r="D38" s="122" t="s">
        <v>51</v>
      </c>
      <c r="E38" s="68"/>
      <c r="F38" s="68"/>
      <c r="G38" s="123" t="s">
        <v>52</v>
      </c>
      <c r="H38" s="124" t="s">
        <v>53</v>
      </c>
      <c r="I38" s="125"/>
      <c r="J38" s="125"/>
      <c r="K38" s="126">
        <f>SUM(K29:K36)</f>
        <v>0</v>
      </c>
      <c r="L38" s="127"/>
    </row>
    <row r="39" spans="2:12" s="1" customFormat="1" ht="14.45" customHeight="1" x14ac:dyDescent="0.3">
      <c r="B39" s="54"/>
      <c r="C39" s="55"/>
      <c r="D39" s="55"/>
      <c r="E39" s="55"/>
      <c r="F39" s="55"/>
      <c r="G39" s="55"/>
      <c r="H39" s="55"/>
      <c r="I39" s="128"/>
      <c r="J39" s="128"/>
      <c r="K39" s="55"/>
      <c r="L39" s="56"/>
    </row>
    <row r="43" spans="2:12" s="1" customFormat="1" ht="6.95" customHeight="1" x14ac:dyDescent="0.3">
      <c r="B43" s="57"/>
      <c r="C43" s="58"/>
      <c r="D43" s="58"/>
      <c r="E43" s="58"/>
      <c r="F43" s="58"/>
      <c r="G43" s="58"/>
      <c r="H43" s="58"/>
      <c r="I43" s="129"/>
      <c r="J43" s="129"/>
      <c r="K43" s="58"/>
      <c r="L43" s="130"/>
    </row>
    <row r="44" spans="2:12" s="1" customFormat="1" ht="36.950000000000003" customHeight="1" x14ac:dyDescent="0.3">
      <c r="B44" s="39"/>
      <c r="C44" s="28" t="s">
        <v>104</v>
      </c>
      <c r="D44" s="40"/>
      <c r="E44" s="40"/>
      <c r="F44" s="40"/>
      <c r="G44" s="40"/>
      <c r="H44" s="40"/>
      <c r="I44" s="105"/>
      <c r="J44" s="105"/>
      <c r="K44" s="40"/>
      <c r="L44" s="43"/>
    </row>
    <row r="45" spans="2:12" s="1" customFormat="1" ht="6.95" customHeight="1" x14ac:dyDescent="0.3">
      <c r="B45" s="39"/>
      <c r="C45" s="40"/>
      <c r="D45" s="40"/>
      <c r="E45" s="40"/>
      <c r="F45" s="40"/>
      <c r="G45" s="40"/>
      <c r="H45" s="40"/>
      <c r="I45" s="105"/>
      <c r="J45" s="105"/>
      <c r="K45" s="40"/>
      <c r="L45" s="43"/>
    </row>
    <row r="46" spans="2:12" s="1" customFormat="1" ht="14.45" customHeight="1" x14ac:dyDescent="0.3">
      <c r="B46" s="39"/>
      <c r="C46" s="35" t="s">
        <v>20</v>
      </c>
      <c r="D46" s="40"/>
      <c r="E46" s="40"/>
      <c r="F46" s="40"/>
      <c r="G46" s="40"/>
      <c r="H46" s="40"/>
      <c r="I46" s="105"/>
      <c r="J46" s="105"/>
      <c r="K46" s="40"/>
      <c r="L46" s="43"/>
    </row>
    <row r="47" spans="2:12" s="1" customFormat="1" ht="16.5" customHeight="1" x14ac:dyDescent="0.3">
      <c r="B47" s="39"/>
      <c r="C47" s="40"/>
      <c r="D47" s="40"/>
      <c r="E47" s="352" t="str">
        <f>E7</f>
        <v>Kolín, ul. Zlatá - rekonstrukce kanalizace, komunikace a veřejného osvětlení</v>
      </c>
      <c r="F47" s="353"/>
      <c r="G47" s="353"/>
      <c r="H47" s="353"/>
      <c r="I47" s="105"/>
      <c r="J47" s="105"/>
      <c r="K47" s="40"/>
      <c r="L47" s="43"/>
    </row>
    <row r="48" spans="2:12" s="1" customFormat="1" ht="14.45" customHeight="1" x14ac:dyDescent="0.3">
      <c r="B48" s="39"/>
      <c r="C48" s="35" t="s">
        <v>100</v>
      </c>
      <c r="D48" s="40"/>
      <c r="E48" s="40"/>
      <c r="F48" s="40"/>
      <c r="G48" s="40"/>
      <c r="H48" s="40"/>
      <c r="I48" s="105"/>
      <c r="J48" s="105"/>
      <c r="K48" s="40"/>
      <c r="L48" s="43"/>
    </row>
    <row r="49" spans="2:47" s="1" customFormat="1" ht="17.25" customHeight="1" x14ac:dyDescent="0.3">
      <c r="B49" s="39"/>
      <c r="C49" s="40"/>
      <c r="D49" s="40"/>
      <c r="E49" s="354" t="str">
        <f>E9</f>
        <v>SO3 - SO3- Veřejné osvětlení</v>
      </c>
      <c r="F49" s="355"/>
      <c r="G49" s="355"/>
      <c r="H49" s="355"/>
      <c r="I49" s="105"/>
      <c r="J49" s="105"/>
      <c r="K49" s="40"/>
      <c r="L49" s="43"/>
    </row>
    <row r="50" spans="2:47" s="1" customFormat="1" ht="6.95" customHeight="1" x14ac:dyDescent="0.3">
      <c r="B50" s="39"/>
      <c r="C50" s="40"/>
      <c r="D50" s="40"/>
      <c r="E50" s="40"/>
      <c r="F50" s="40"/>
      <c r="G50" s="40"/>
      <c r="H50" s="40"/>
      <c r="I50" s="105"/>
      <c r="J50" s="105"/>
      <c r="K50" s="40"/>
      <c r="L50" s="43"/>
    </row>
    <row r="51" spans="2:47" s="1" customFormat="1" ht="18" customHeight="1" x14ac:dyDescent="0.3">
      <c r="B51" s="39"/>
      <c r="C51" s="35" t="s">
        <v>24</v>
      </c>
      <c r="D51" s="40"/>
      <c r="E51" s="40"/>
      <c r="F51" s="33" t="str">
        <f>F12</f>
        <v xml:space="preserve"> </v>
      </c>
      <c r="G51" s="40"/>
      <c r="H51" s="40"/>
      <c r="I51" s="106" t="s">
        <v>26</v>
      </c>
      <c r="J51" s="108" t="str">
        <f>IF(J12="","",J12)</f>
        <v>30. 8. 2017</v>
      </c>
      <c r="K51" s="40"/>
      <c r="L51" s="43"/>
    </row>
    <row r="52" spans="2:47" s="1" customFormat="1" ht="6.95" customHeight="1" x14ac:dyDescent="0.3">
      <c r="B52" s="39"/>
      <c r="C52" s="40"/>
      <c r="D52" s="40"/>
      <c r="E52" s="40"/>
      <c r="F52" s="40"/>
      <c r="G52" s="40"/>
      <c r="H52" s="40"/>
      <c r="I52" s="105"/>
      <c r="J52" s="105"/>
      <c r="K52" s="40"/>
      <c r="L52" s="43"/>
    </row>
    <row r="53" spans="2:47" s="1" customFormat="1" ht="15" x14ac:dyDescent="0.3">
      <c r="B53" s="39"/>
      <c r="C53" s="35" t="s">
        <v>28</v>
      </c>
      <c r="D53" s="40"/>
      <c r="E53" s="40"/>
      <c r="F53" s="33" t="str">
        <f>E15</f>
        <v>Město Kolín</v>
      </c>
      <c r="G53" s="40"/>
      <c r="H53" s="40"/>
      <c r="I53" s="106" t="s">
        <v>36</v>
      </c>
      <c r="J53" s="346" t="str">
        <f>E21</f>
        <v>Ladislav Vančát</v>
      </c>
      <c r="K53" s="40"/>
      <c r="L53" s="43"/>
    </row>
    <row r="54" spans="2:47" s="1" customFormat="1" ht="14.45" customHeight="1" x14ac:dyDescent="0.3">
      <c r="B54" s="39"/>
      <c r="C54" s="35" t="s">
        <v>34</v>
      </c>
      <c r="D54" s="40"/>
      <c r="E54" s="40"/>
      <c r="F54" s="33" t="str">
        <f>IF(E18="","",E18)</f>
        <v/>
      </c>
      <c r="G54" s="40"/>
      <c r="H54" s="40"/>
      <c r="I54" s="105"/>
      <c r="J54" s="347"/>
      <c r="K54" s="40"/>
      <c r="L54" s="43"/>
    </row>
    <row r="55" spans="2:47" s="1" customFormat="1" ht="10.35" customHeight="1" x14ac:dyDescent="0.3">
      <c r="B55" s="39"/>
      <c r="C55" s="40"/>
      <c r="D55" s="40"/>
      <c r="E55" s="40"/>
      <c r="F55" s="40"/>
      <c r="G55" s="40"/>
      <c r="H55" s="40"/>
      <c r="I55" s="105"/>
      <c r="J55" s="105"/>
      <c r="K55" s="40"/>
      <c r="L55" s="43"/>
    </row>
    <row r="56" spans="2:47" s="1" customFormat="1" ht="29.25" customHeight="1" x14ac:dyDescent="0.3">
      <c r="B56" s="39"/>
      <c r="C56" s="131" t="s">
        <v>105</v>
      </c>
      <c r="D56" s="121"/>
      <c r="E56" s="121"/>
      <c r="F56" s="121"/>
      <c r="G56" s="121"/>
      <c r="H56" s="121"/>
      <c r="I56" s="132" t="s">
        <v>106</v>
      </c>
      <c r="J56" s="132" t="s">
        <v>107</v>
      </c>
      <c r="K56" s="133" t="s">
        <v>108</v>
      </c>
      <c r="L56" s="134"/>
    </row>
    <row r="57" spans="2:47" s="1" customFormat="1" ht="10.35" customHeight="1" x14ac:dyDescent="0.3">
      <c r="B57" s="39"/>
      <c r="C57" s="40"/>
      <c r="D57" s="40"/>
      <c r="E57" s="40"/>
      <c r="F57" s="40"/>
      <c r="G57" s="40"/>
      <c r="H57" s="40"/>
      <c r="I57" s="105"/>
      <c r="J57" s="105"/>
      <c r="K57" s="40"/>
      <c r="L57" s="43"/>
    </row>
    <row r="58" spans="2:47" s="1" customFormat="1" ht="29.25" customHeight="1" x14ac:dyDescent="0.3">
      <c r="B58" s="39"/>
      <c r="C58" s="135" t="s">
        <v>109</v>
      </c>
      <c r="D58" s="40"/>
      <c r="E58" s="40"/>
      <c r="F58" s="40"/>
      <c r="G58" s="40"/>
      <c r="H58" s="40"/>
      <c r="I58" s="136">
        <f t="shared" ref="I58:J60" si="0">Q87</f>
        <v>0</v>
      </c>
      <c r="J58" s="136">
        <f t="shared" si="0"/>
        <v>0</v>
      </c>
      <c r="K58" s="117">
        <f>K87</f>
        <v>0</v>
      </c>
      <c r="L58" s="43"/>
      <c r="AU58" s="22" t="s">
        <v>110</v>
      </c>
    </row>
    <row r="59" spans="2:47" s="7" customFormat="1" ht="24.95" customHeight="1" x14ac:dyDescent="0.3">
      <c r="B59" s="137"/>
      <c r="C59" s="138"/>
      <c r="D59" s="139" t="s">
        <v>671</v>
      </c>
      <c r="E59" s="140"/>
      <c r="F59" s="140"/>
      <c r="G59" s="140"/>
      <c r="H59" s="140"/>
      <c r="I59" s="141">
        <f t="shared" si="0"/>
        <v>0</v>
      </c>
      <c r="J59" s="141">
        <f t="shared" si="0"/>
        <v>0</v>
      </c>
      <c r="K59" s="142">
        <f>K88</f>
        <v>0</v>
      </c>
      <c r="L59" s="143"/>
    </row>
    <row r="60" spans="2:47" s="8" customFormat="1" ht="19.899999999999999" customHeight="1" x14ac:dyDescent="0.3">
      <c r="B60" s="144"/>
      <c r="C60" s="145"/>
      <c r="D60" s="146" t="s">
        <v>112</v>
      </c>
      <c r="E60" s="147"/>
      <c r="F60" s="147"/>
      <c r="G60" s="147"/>
      <c r="H60" s="147"/>
      <c r="I60" s="148">
        <f t="shared" si="0"/>
        <v>0</v>
      </c>
      <c r="J60" s="148">
        <f t="shared" si="0"/>
        <v>0</v>
      </c>
      <c r="K60" s="149">
        <f>K89</f>
        <v>0</v>
      </c>
      <c r="L60" s="150"/>
    </row>
    <row r="61" spans="2:47" s="8" customFormat="1" ht="19.899999999999999" customHeight="1" x14ac:dyDescent="0.3">
      <c r="B61" s="144"/>
      <c r="C61" s="145"/>
      <c r="D61" s="146" t="s">
        <v>272</v>
      </c>
      <c r="E61" s="147"/>
      <c r="F61" s="147"/>
      <c r="G61" s="147"/>
      <c r="H61" s="147"/>
      <c r="I61" s="148">
        <f>Q95</f>
        <v>0</v>
      </c>
      <c r="J61" s="148">
        <f>R95</f>
        <v>0</v>
      </c>
      <c r="K61" s="149">
        <f>K95</f>
        <v>0</v>
      </c>
      <c r="L61" s="150"/>
    </row>
    <row r="62" spans="2:47" s="8" customFormat="1" ht="19.899999999999999" customHeight="1" x14ac:dyDescent="0.3">
      <c r="B62" s="144"/>
      <c r="C62" s="145"/>
      <c r="D62" s="146" t="s">
        <v>115</v>
      </c>
      <c r="E62" s="147"/>
      <c r="F62" s="147"/>
      <c r="G62" s="147"/>
      <c r="H62" s="147"/>
      <c r="I62" s="148">
        <f>Q98</f>
        <v>0</v>
      </c>
      <c r="J62" s="148">
        <f>R98</f>
        <v>0</v>
      </c>
      <c r="K62" s="149">
        <f>K98</f>
        <v>0</v>
      </c>
      <c r="L62" s="150"/>
    </row>
    <row r="63" spans="2:47" s="8" customFormat="1" ht="19.899999999999999" customHeight="1" x14ac:dyDescent="0.3">
      <c r="B63" s="144"/>
      <c r="C63" s="145"/>
      <c r="D63" s="146" t="s">
        <v>672</v>
      </c>
      <c r="E63" s="147"/>
      <c r="F63" s="147"/>
      <c r="G63" s="147"/>
      <c r="H63" s="147"/>
      <c r="I63" s="148">
        <f>Q101</f>
        <v>0</v>
      </c>
      <c r="J63" s="148">
        <f>R101</f>
        <v>0</v>
      </c>
      <c r="K63" s="149">
        <f>K101</f>
        <v>0</v>
      </c>
      <c r="L63" s="150"/>
    </row>
    <row r="64" spans="2:47" s="8" customFormat="1" ht="19.899999999999999" customHeight="1" x14ac:dyDescent="0.3">
      <c r="B64" s="144"/>
      <c r="C64" s="145"/>
      <c r="D64" s="146" t="s">
        <v>673</v>
      </c>
      <c r="E64" s="147"/>
      <c r="F64" s="147"/>
      <c r="G64" s="147"/>
      <c r="H64" s="147"/>
      <c r="I64" s="148">
        <f>Q105</f>
        <v>0</v>
      </c>
      <c r="J64" s="148">
        <f>R105</f>
        <v>0</v>
      </c>
      <c r="K64" s="149">
        <f>K105</f>
        <v>0</v>
      </c>
      <c r="L64" s="150"/>
    </row>
    <row r="65" spans="2:13" s="8" customFormat="1" ht="14.85" customHeight="1" x14ac:dyDescent="0.3">
      <c r="B65" s="144"/>
      <c r="C65" s="145"/>
      <c r="D65" s="146" t="s">
        <v>674</v>
      </c>
      <c r="E65" s="147"/>
      <c r="F65" s="147"/>
      <c r="G65" s="147"/>
      <c r="H65" s="147"/>
      <c r="I65" s="148">
        <f>Q107</f>
        <v>0</v>
      </c>
      <c r="J65" s="148">
        <f>R107</f>
        <v>0</v>
      </c>
      <c r="K65" s="149">
        <f>K107</f>
        <v>0</v>
      </c>
      <c r="L65" s="150"/>
    </row>
    <row r="66" spans="2:13" s="8" customFormat="1" ht="19.899999999999999" customHeight="1" x14ac:dyDescent="0.3">
      <c r="B66" s="144"/>
      <c r="C66" s="145"/>
      <c r="D66" s="146" t="s">
        <v>675</v>
      </c>
      <c r="E66" s="147"/>
      <c r="F66" s="147"/>
      <c r="G66" s="147"/>
      <c r="H66" s="147"/>
      <c r="I66" s="148">
        <f>Q111</f>
        <v>0</v>
      </c>
      <c r="J66" s="148">
        <f>R111</f>
        <v>0</v>
      </c>
      <c r="K66" s="149">
        <f>K111</f>
        <v>0</v>
      </c>
      <c r="L66" s="150"/>
    </row>
    <row r="67" spans="2:13" s="8" customFormat="1" ht="19.899999999999999" customHeight="1" x14ac:dyDescent="0.3">
      <c r="B67" s="144"/>
      <c r="C67" s="145"/>
      <c r="D67" s="146" t="s">
        <v>676</v>
      </c>
      <c r="E67" s="147"/>
      <c r="F67" s="147"/>
      <c r="G67" s="147"/>
      <c r="H67" s="147"/>
      <c r="I67" s="148">
        <f>Q118</f>
        <v>0</v>
      </c>
      <c r="J67" s="148">
        <f>R118</f>
        <v>0</v>
      </c>
      <c r="K67" s="149">
        <f>K118</f>
        <v>0</v>
      </c>
      <c r="L67" s="150"/>
    </row>
    <row r="68" spans="2:13" s="1" customFormat="1" ht="21.75" customHeight="1" x14ac:dyDescent="0.3">
      <c r="B68" s="39"/>
      <c r="C68" s="40"/>
      <c r="D68" s="40"/>
      <c r="E68" s="40"/>
      <c r="F68" s="40"/>
      <c r="G68" s="40"/>
      <c r="H68" s="40"/>
      <c r="I68" s="105"/>
      <c r="J68" s="105"/>
      <c r="K68" s="40"/>
      <c r="L68" s="43"/>
    </row>
    <row r="69" spans="2:13" s="1" customFormat="1" ht="6.95" customHeight="1" x14ac:dyDescent="0.3">
      <c r="B69" s="54"/>
      <c r="C69" s="55"/>
      <c r="D69" s="55"/>
      <c r="E69" s="55"/>
      <c r="F69" s="55"/>
      <c r="G69" s="55"/>
      <c r="H69" s="55"/>
      <c r="I69" s="128"/>
      <c r="J69" s="128"/>
      <c r="K69" s="55"/>
      <c r="L69" s="56"/>
    </row>
    <row r="73" spans="2:13" s="1" customFormat="1" ht="6.95" customHeight="1" x14ac:dyDescent="0.3">
      <c r="B73" s="57"/>
      <c r="C73" s="58"/>
      <c r="D73" s="58"/>
      <c r="E73" s="58"/>
      <c r="F73" s="58"/>
      <c r="G73" s="58"/>
      <c r="H73" s="58"/>
      <c r="I73" s="129"/>
      <c r="J73" s="129"/>
      <c r="K73" s="58"/>
      <c r="L73" s="58"/>
      <c r="M73" s="39"/>
    </row>
    <row r="74" spans="2:13" s="1" customFormat="1" ht="36.950000000000003" customHeight="1" x14ac:dyDescent="0.3">
      <c r="B74" s="39"/>
      <c r="C74" s="59" t="s">
        <v>119</v>
      </c>
      <c r="M74" s="39"/>
    </row>
    <row r="75" spans="2:13" s="1" customFormat="1" ht="6.95" customHeight="1" x14ac:dyDescent="0.3">
      <c r="B75" s="39"/>
      <c r="M75" s="39"/>
    </row>
    <row r="76" spans="2:13" s="1" customFormat="1" ht="14.45" customHeight="1" x14ac:dyDescent="0.3">
      <c r="B76" s="39"/>
      <c r="C76" s="61" t="s">
        <v>20</v>
      </c>
      <c r="M76" s="39"/>
    </row>
    <row r="77" spans="2:13" s="1" customFormat="1" ht="16.5" customHeight="1" x14ac:dyDescent="0.3">
      <c r="B77" s="39"/>
      <c r="E77" s="348" t="str">
        <f>E7</f>
        <v>Kolín, ul. Zlatá - rekonstrukce kanalizace, komunikace a veřejného osvětlení</v>
      </c>
      <c r="F77" s="349"/>
      <c r="G77" s="349"/>
      <c r="H77" s="349"/>
      <c r="M77" s="39"/>
    </row>
    <row r="78" spans="2:13" s="1" customFormat="1" ht="14.45" customHeight="1" x14ac:dyDescent="0.3">
      <c r="B78" s="39"/>
      <c r="C78" s="61" t="s">
        <v>100</v>
      </c>
      <c r="M78" s="39"/>
    </row>
    <row r="79" spans="2:13" s="1" customFormat="1" ht="17.25" customHeight="1" x14ac:dyDescent="0.3">
      <c r="B79" s="39"/>
      <c r="E79" s="344" t="str">
        <f>E9</f>
        <v>SO3 - SO3- Veřejné osvětlení</v>
      </c>
      <c r="F79" s="350"/>
      <c r="G79" s="350"/>
      <c r="H79" s="350"/>
      <c r="M79" s="39"/>
    </row>
    <row r="80" spans="2:13" s="1" customFormat="1" ht="6.95" customHeight="1" x14ac:dyDescent="0.3">
      <c r="B80" s="39"/>
      <c r="M80" s="39"/>
    </row>
    <row r="81" spans="2:65" s="1" customFormat="1" ht="18" customHeight="1" x14ac:dyDescent="0.3">
      <c r="B81" s="39"/>
      <c r="C81" s="61" t="s">
        <v>24</v>
      </c>
      <c r="F81" s="151" t="str">
        <f>F12</f>
        <v xml:space="preserve"> </v>
      </c>
      <c r="I81" s="152" t="s">
        <v>26</v>
      </c>
      <c r="J81" s="153" t="str">
        <f>IF(J12="","",J12)</f>
        <v>30. 8. 2017</v>
      </c>
      <c r="M81" s="39"/>
    </row>
    <row r="82" spans="2:65" s="1" customFormat="1" ht="6.95" customHeight="1" x14ac:dyDescent="0.3">
      <c r="B82" s="39"/>
      <c r="M82" s="39"/>
    </row>
    <row r="83" spans="2:65" s="1" customFormat="1" ht="15" x14ac:dyDescent="0.3">
      <c r="B83" s="39"/>
      <c r="C83" s="61" t="s">
        <v>28</v>
      </c>
      <c r="F83" s="151" t="str">
        <f>E15</f>
        <v>Město Kolín</v>
      </c>
      <c r="I83" s="152" t="s">
        <v>36</v>
      </c>
      <c r="J83" s="154" t="str">
        <f>E21</f>
        <v>Ladislav Vančát</v>
      </c>
      <c r="M83" s="39"/>
    </row>
    <row r="84" spans="2:65" s="1" customFormat="1" ht="14.45" customHeight="1" x14ac:dyDescent="0.3">
      <c r="B84" s="39"/>
      <c r="C84" s="61" t="s">
        <v>34</v>
      </c>
      <c r="F84" s="151" t="str">
        <f>IF(E18="","",E18)</f>
        <v/>
      </c>
      <c r="M84" s="39"/>
    </row>
    <row r="85" spans="2:65" s="1" customFormat="1" ht="10.35" customHeight="1" x14ac:dyDescent="0.3">
      <c r="B85" s="39"/>
      <c r="M85" s="39"/>
    </row>
    <row r="86" spans="2:65" s="9" customFormat="1" ht="29.25" customHeight="1" x14ac:dyDescent="0.3">
      <c r="B86" s="155"/>
      <c r="C86" s="156" t="s">
        <v>120</v>
      </c>
      <c r="D86" s="157" t="s">
        <v>60</v>
      </c>
      <c r="E86" s="157" t="s">
        <v>56</v>
      </c>
      <c r="F86" s="157" t="s">
        <v>121</v>
      </c>
      <c r="G86" s="157" t="s">
        <v>122</v>
      </c>
      <c r="H86" s="157" t="s">
        <v>123</v>
      </c>
      <c r="I86" s="158" t="s">
        <v>124</v>
      </c>
      <c r="J86" s="158" t="s">
        <v>125</v>
      </c>
      <c r="K86" s="157" t="s">
        <v>108</v>
      </c>
      <c r="L86" s="159" t="s">
        <v>126</v>
      </c>
      <c r="M86" s="155"/>
      <c r="N86" s="70" t="s">
        <v>127</v>
      </c>
      <c r="O86" s="71" t="s">
        <v>45</v>
      </c>
      <c r="P86" s="71" t="s">
        <v>128</v>
      </c>
      <c r="Q86" s="71" t="s">
        <v>129</v>
      </c>
      <c r="R86" s="71" t="s">
        <v>130</v>
      </c>
      <c r="S86" s="71" t="s">
        <v>131</v>
      </c>
      <c r="T86" s="71" t="s">
        <v>132</v>
      </c>
      <c r="U86" s="71" t="s">
        <v>133</v>
      </c>
      <c r="V86" s="71" t="s">
        <v>134</v>
      </c>
      <c r="W86" s="71" t="s">
        <v>135</v>
      </c>
      <c r="X86" s="72" t="s">
        <v>136</v>
      </c>
    </row>
    <row r="87" spans="2:65" s="1" customFormat="1" ht="29.25" customHeight="1" x14ac:dyDescent="0.35">
      <c r="B87" s="39"/>
      <c r="C87" s="74" t="s">
        <v>109</v>
      </c>
      <c r="K87" s="160">
        <f>BK87</f>
        <v>0</v>
      </c>
      <c r="M87" s="39"/>
      <c r="N87" s="73"/>
      <c r="O87" s="65"/>
      <c r="P87" s="65"/>
      <c r="Q87" s="161">
        <f>Q88</f>
        <v>0</v>
      </c>
      <c r="R87" s="161">
        <f>R88</f>
        <v>0</v>
      </c>
      <c r="S87" s="65"/>
      <c r="T87" s="162">
        <f>T88</f>
        <v>0</v>
      </c>
      <c r="U87" s="65"/>
      <c r="V87" s="162">
        <f>V88</f>
        <v>0</v>
      </c>
      <c r="W87" s="65"/>
      <c r="X87" s="163">
        <f>X88</f>
        <v>1.08</v>
      </c>
      <c r="AT87" s="22" t="s">
        <v>76</v>
      </c>
      <c r="AU87" s="22" t="s">
        <v>110</v>
      </c>
      <c r="BK87" s="164">
        <f>BK88</f>
        <v>0</v>
      </c>
    </row>
    <row r="88" spans="2:65" s="10" customFormat="1" ht="37.35" customHeight="1" x14ac:dyDescent="0.35">
      <c r="B88" s="165"/>
      <c r="D88" s="166" t="s">
        <v>76</v>
      </c>
      <c r="E88" s="167" t="s">
        <v>137</v>
      </c>
      <c r="F88" s="167" t="s">
        <v>137</v>
      </c>
      <c r="I88" s="168"/>
      <c r="J88" s="168"/>
      <c r="K88" s="169">
        <f>BK88</f>
        <v>0</v>
      </c>
      <c r="M88" s="165"/>
      <c r="N88" s="170"/>
      <c r="O88" s="171"/>
      <c r="P88" s="171"/>
      <c r="Q88" s="172">
        <f>Q89+Q95+Q98+Q101+Q105+Q111+Q118</f>
        <v>0</v>
      </c>
      <c r="R88" s="172">
        <f>R89+R95+R98+R101+R105+R111+R118</f>
        <v>0</v>
      </c>
      <c r="S88" s="171"/>
      <c r="T88" s="173">
        <f>T89+T95+T98+T101+T105+T111+T118</f>
        <v>0</v>
      </c>
      <c r="U88" s="171"/>
      <c r="V88" s="173">
        <f>V89+V95+V98+V101+V105+V111+V118</f>
        <v>0</v>
      </c>
      <c r="W88" s="171"/>
      <c r="X88" s="174">
        <f>X89+X95+X98+X101+X105+X111+X118</f>
        <v>1.08</v>
      </c>
      <c r="AR88" s="166" t="s">
        <v>85</v>
      </c>
      <c r="AT88" s="175" t="s">
        <v>76</v>
      </c>
      <c r="AU88" s="175" t="s">
        <v>77</v>
      </c>
      <c r="AY88" s="166" t="s">
        <v>139</v>
      </c>
      <c r="BK88" s="176">
        <f>BK89+BK95+BK98+BK101+BK105+BK111+BK118</f>
        <v>0</v>
      </c>
    </row>
    <row r="89" spans="2:65" s="10" customFormat="1" ht="19.899999999999999" customHeight="1" x14ac:dyDescent="0.3">
      <c r="B89" s="165"/>
      <c r="D89" s="166" t="s">
        <v>76</v>
      </c>
      <c r="E89" s="177" t="s">
        <v>85</v>
      </c>
      <c r="F89" s="177" t="s">
        <v>140</v>
      </c>
      <c r="I89" s="168"/>
      <c r="J89" s="168"/>
      <c r="K89" s="178">
        <f>BK89</f>
        <v>0</v>
      </c>
      <c r="M89" s="165"/>
      <c r="N89" s="170"/>
      <c r="O89" s="171"/>
      <c r="P89" s="171"/>
      <c r="Q89" s="172">
        <f>SUM(Q90:Q94)</f>
        <v>0</v>
      </c>
      <c r="R89" s="172">
        <f>SUM(R90:R94)</f>
        <v>0</v>
      </c>
      <c r="S89" s="171"/>
      <c r="T89" s="173">
        <f>SUM(T90:T94)</f>
        <v>0</v>
      </c>
      <c r="U89" s="171"/>
      <c r="V89" s="173">
        <f>SUM(V90:V94)</f>
        <v>0</v>
      </c>
      <c r="W89" s="171"/>
      <c r="X89" s="174">
        <f>SUM(X90:X94)</f>
        <v>0</v>
      </c>
      <c r="AR89" s="166" t="s">
        <v>85</v>
      </c>
      <c r="AT89" s="175" t="s">
        <v>76</v>
      </c>
      <c r="AU89" s="175" t="s">
        <v>85</v>
      </c>
      <c r="AY89" s="166" t="s">
        <v>139</v>
      </c>
      <c r="BK89" s="176">
        <f>SUM(BK90:BK94)</f>
        <v>0</v>
      </c>
    </row>
    <row r="90" spans="2:65" s="1" customFormat="1" ht="38.25" customHeight="1" x14ac:dyDescent="0.3">
      <c r="B90" s="179"/>
      <c r="C90" s="180" t="s">
        <v>85</v>
      </c>
      <c r="D90" s="180" t="s">
        <v>141</v>
      </c>
      <c r="E90" s="181" t="s">
        <v>677</v>
      </c>
      <c r="F90" s="182" t="s">
        <v>678</v>
      </c>
      <c r="G90" s="183" t="s">
        <v>190</v>
      </c>
      <c r="H90" s="184">
        <v>6.75</v>
      </c>
      <c r="I90" s="185"/>
      <c r="J90" s="185"/>
      <c r="K90" s="186">
        <f>ROUND(P90*H90,2)</f>
        <v>0</v>
      </c>
      <c r="L90" s="182" t="s">
        <v>145</v>
      </c>
      <c r="M90" s="39"/>
      <c r="N90" s="187" t="s">
        <v>5</v>
      </c>
      <c r="O90" s="188" t="s">
        <v>46</v>
      </c>
      <c r="P90" s="119">
        <f>I90+J90</f>
        <v>0</v>
      </c>
      <c r="Q90" s="119">
        <f>ROUND(I90*H90,2)</f>
        <v>0</v>
      </c>
      <c r="R90" s="119">
        <f>ROUND(J90*H90,2)</f>
        <v>0</v>
      </c>
      <c r="S90" s="40"/>
      <c r="T90" s="189">
        <f>S90*H90</f>
        <v>0</v>
      </c>
      <c r="U90" s="189">
        <v>0</v>
      </c>
      <c r="V90" s="189">
        <f>U90*H90</f>
        <v>0</v>
      </c>
      <c r="W90" s="189">
        <v>0</v>
      </c>
      <c r="X90" s="190">
        <f>W90*H90</f>
        <v>0</v>
      </c>
      <c r="AR90" s="22" t="s">
        <v>146</v>
      </c>
      <c r="AT90" s="22" t="s">
        <v>141</v>
      </c>
      <c r="AU90" s="22" t="s">
        <v>87</v>
      </c>
      <c r="AY90" s="22" t="s">
        <v>139</v>
      </c>
      <c r="BE90" s="191">
        <f>IF(O90="základní",K90,0)</f>
        <v>0</v>
      </c>
      <c r="BF90" s="191">
        <f>IF(O90="snížená",K90,0)</f>
        <v>0</v>
      </c>
      <c r="BG90" s="191">
        <f>IF(O90="zákl. přenesená",K90,0)</f>
        <v>0</v>
      </c>
      <c r="BH90" s="191">
        <f>IF(O90="sníž. přenesená",K90,0)</f>
        <v>0</v>
      </c>
      <c r="BI90" s="191">
        <f>IF(O90="nulová",K90,0)</f>
        <v>0</v>
      </c>
      <c r="BJ90" s="22" t="s">
        <v>85</v>
      </c>
      <c r="BK90" s="191">
        <f>ROUND(P90*H90,2)</f>
        <v>0</v>
      </c>
      <c r="BL90" s="22" t="s">
        <v>146</v>
      </c>
      <c r="BM90" s="22" t="s">
        <v>679</v>
      </c>
    </row>
    <row r="91" spans="2:65" s="1" customFormat="1" ht="54" x14ac:dyDescent="0.3">
      <c r="B91" s="39"/>
      <c r="D91" s="192" t="s">
        <v>148</v>
      </c>
      <c r="F91" s="193" t="s">
        <v>680</v>
      </c>
      <c r="I91" s="194"/>
      <c r="J91" s="194"/>
      <c r="M91" s="39"/>
      <c r="N91" s="195"/>
      <c r="O91" s="40"/>
      <c r="P91" s="40"/>
      <c r="Q91" s="40"/>
      <c r="R91" s="40"/>
      <c r="S91" s="40"/>
      <c r="T91" s="40"/>
      <c r="U91" s="40"/>
      <c r="V91" s="40"/>
      <c r="W91" s="40"/>
      <c r="X91" s="67"/>
      <c r="AT91" s="22" t="s">
        <v>148</v>
      </c>
      <c r="AU91" s="22" t="s">
        <v>87</v>
      </c>
    </row>
    <row r="92" spans="2:65" s="1" customFormat="1" ht="38.25" customHeight="1" x14ac:dyDescent="0.3">
      <c r="B92" s="179"/>
      <c r="C92" s="180" t="s">
        <v>154</v>
      </c>
      <c r="D92" s="180" t="s">
        <v>141</v>
      </c>
      <c r="E92" s="181" t="s">
        <v>315</v>
      </c>
      <c r="F92" s="182" t="s">
        <v>316</v>
      </c>
      <c r="G92" s="183" t="s">
        <v>190</v>
      </c>
      <c r="H92" s="184">
        <v>6.75</v>
      </c>
      <c r="I92" s="185"/>
      <c r="J92" s="185"/>
      <c r="K92" s="186">
        <f>ROUND(P92*H92,2)</f>
        <v>0</v>
      </c>
      <c r="L92" s="182" t="s">
        <v>145</v>
      </c>
      <c r="M92" s="39"/>
      <c r="N92" s="187" t="s">
        <v>5</v>
      </c>
      <c r="O92" s="188" t="s">
        <v>46</v>
      </c>
      <c r="P92" s="119">
        <f>I92+J92</f>
        <v>0</v>
      </c>
      <c r="Q92" s="119">
        <f>ROUND(I92*H92,2)</f>
        <v>0</v>
      </c>
      <c r="R92" s="119">
        <f>ROUND(J92*H92,2)</f>
        <v>0</v>
      </c>
      <c r="S92" s="40"/>
      <c r="T92" s="189">
        <f>S92*H92</f>
        <v>0</v>
      </c>
      <c r="U92" s="189">
        <v>0</v>
      </c>
      <c r="V92" s="189">
        <f>U92*H92</f>
        <v>0</v>
      </c>
      <c r="W92" s="189">
        <v>0</v>
      </c>
      <c r="X92" s="190">
        <f>W92*H92</f>
        <v>0</v>
      </c>
      <c r="AR92" s="22" t="s">
        <v>146</v>
      </c>
      <c r="AT92" s="22" t="s">
        <v>141</v>
      </c>
      <c r="AU92" s="22" t="s">
        <v>87</v>
      </c>
      <c r="AY92" s="22" t="s">
        <v>139</v>
      </c>
      <c r="BE92" s="191">
        <f>IF(O92="základní",K92,0)</f>
        <v>0</v>
      </c>
      <c r="BF92" s="191">
        <f>IF(O92="snížená",K92,0)</f>
        <v>0</v>
      </c>
      <c r="BG92" s="191">
        <f>IF(O92="zákl. přenesená",K92,0)</f>
        <v>0</v>
      </c>
      <c r="BH92" s="191">
        <f>IF(O92="sníž. přenesená",K92,0)</f>
        <v>0</v>
      </c>
      <c r="BI92" s="191">
        <f>IF(O92="nulová",K92,0)</f>
        <v>0</v>
      </c>
      <c r="BJ92" s="22" t="s">
        <v>85</v>
      </c>
      <c r="BK92" s="191">
        <f>ROUND(P92*H92,2)</f>
        <v>0</v>
      </c>
      <c r="BL92" s="22" t="s">
        <v>146</v>
      </c>
      <c r="BM92" s="22" t="s">
        <v>681</v>
      </c>
    </row>
    <row r="93" spans="2:65" s="1" customFormat="1" ht="27" x14ac:dyDescent="0.3">
      <c r="B93" s="39"/>
      <c r="D93" s="192" t="s">
        <v>148</v>
      </c>
      <c r="F93" s="193" t="s">
        <v>682</v>
      </c>
      <c r="I93" s="194"/>
      <c r="J93" s="194"/>
      <c r="M93" s="39"/>
      <c r="N93" s="195"/>
      <c r="O93" s="40"/>
      <c r="P93" s="40"/>
      <c r="Q93" s="40"/>
      <c r="R93" s="40"/>
      <c r="S93" s="40"/>
      <c r="T93" s="40"/>
      <c r="U93" s="40"/>
      <c r="V93" s="40"/>
      <c r="W93" s="40"/>
      <c r="X93" s="67"/>
      <c r="AT93" s="22" t="s">
        <v>148</v>
      </c>
      <c r="AU93" s="22" t="s">
        <v>87</v>
      </c>
    </row>
    <row r="94" spans="2:65" s="1" customFormat="1" ht="38.25" customHeight="1" x14ac:dyDescent="0.3">
      <c r="B94" s="179"/>
      <c r="C94" s="180" t="s">
        <v>87</v>
      </c>
      <c r="D94" s="180" t="s">
        <v>141</v>
      </c>
      <c r="E94" s="181" t="s">
        <v>683</v>
      </c>
      <c r="F94" s="182" t="s">
        <v>684</v>
      </c>
      <c r="G94" s="183" t="s">
        <v>190</v>
      </c>
      <c r="H94" s="184">
        <v>3.75</v>
      </c>
      <c r="I94" s="185"/>
      <c r="J94" s="185"/>
      <c r="K94" s="186">
        <f>ROUND(P94*H94,2)</f>
        <v>0</v>
      </c>
      <c r="L94" s="182" t="s">
        <v>145</v>
      </c>
      <c r="M94" s="39"/>
      <c r="N94" s="187" t="s">
        <v>5</v>
      </c>
      <c r="O94" s="188" t="s">
        <v>46</v>
      </c>
      <c r="P94" s="119">
        <f>I94+J94</f>
        <v>0</v>
      </c>
      <c r="Q94" s="119">
        <f>ROUND(I94*H94,2)</f>
        <v>0</v>
      </c>
      <c r="R94" s="119">
        <f>ROUND(J94*H94,2)</f>
        <v>0</v>
      </c>
      <c r="S94" s="40"/>
      <c r="T94" s="189">
        <f>S94*H94</f>
        <v>0</v>
      </c>
      <c r="U94" s="189">
        <v>0</v>
      </c>
      <c r="V94" s="189">
        <f>U94*H94</f>
        <v>0</v>
      </c>
      <c r="W94" s="189">
        <v>0</v>
      </c>
      <c r="X94" s="190">
        <f>W94*H94</f>
        <v>0</v>
      </c>
      <c r="AR94" s="22" t="s">
        <v>146</v>
      </c>
      <c r="AT94" s="22" t="s">
        <v>141</v>
      </c>
      <c r="AU94" s="22" t="s">
        <v>87</v>
      </c>
      <c r="AY94" s="22" t="s">
        <v>139</v>
      </c>
      <c r="BE94" s="191">
        <f>IF(O94="základní",K94,0)</f>
        <v>0</v>
      </c>
      <c r="BF94" s="191">
        <f>IF(O94="snížená",K94,0)</f>
        <v>0</v>
      </c>
      <c r="BG94" s="191">
        <f>IF(O94="zákl. přenesená",K94,0)</f>
        <v>0</v>
      </c>
      <c r="BH94" s="191">
        <f>IF(O94="sníž. přenesená",K94,0)</f>
        <v>0</v>
      </c>
      <c r="BI94" s="191">
        <f>IF(O94="nulová",K94,0)</f>
        <v>0</v>
      </c>
      <c r="BJ94" s="22" t="s">
        <v>85</v>
      </c>
      <c r="BK94" s="191">
        <f>ROUND(P94*H94,2)</f>
        <v>0</v>
      </c>
      <c r="BL94" s="22" t="s">
        <v>146</v>
      </c>
      <c r="BM94" s="22" t="s">
        <v>685</v>
      </c>
    </row>
    <row r="95" spans="2:65" s="10" customFormat="1" ht="29.85" customHeight="1" x14ac:dyDescent="0.3">
      <c r="B95" s="165"/>
      <c r="D95" s="166" t="s">
        <v>76</v>
      </c>
      <c r="E95" s="177" t="s">
        <v>146</v>
      </c>
      <c r="F95" s="177" t="s">
        <v>361</v>
      </c>
      <c r="I95" s="168"/>
      <c r="J95" s="168"/>
      <c r="K95" s="178">
        <f>BK95</f>
        <v>0</v>
      </c>
      <c r="M95" s="165"/>
      <c r="N95" s="170"/>
      <c r="O95" s="171"/>
      <c r="P95" s="171"/>
      <c r="Q95" s="172">
        <f>SUM(Q96:Q97)</f>
        <v>0</v>
      </c>
      <c r="R95" s="172">
        <f>SUM(R96:R97)</f>
        <v>0</v>
      </c>
      <c r="S95" s="171"/>
      <c r="T95" s="173">
        <f>SUM(T96:T97)</f>
        <v>0</v>
      </c>
      <c r="U95" s="171"/>
      <c r="V95" s="173">
        <f>SUM(V96:V97)</f>
        <v>0</v>
      </c>
      <c r="W95" s="171"/>
      <c r="X95" s="174">
        <f>SUM(X96:X97)</f>
        <v>0</v>
      </c>
      <c r="AR95" s="166" t="s">
        <v>85</v>
      </c>
      <c r="AT95" s="175" t="s">
        <v>76</v>
      </c>
      <c r="AU95" s="175" t="s">
        <v>85</v>
      </c>
      <c r="AY95" s="166" t="s">
        <v>139</v>
      </c>
      <c r="BK95" s="176">
        <f>SUM(BK96:BK97)</f>
        <v>0</v>
      </c>
    </row>
    <row r="96" spans="2:65" s="1" customFormat="1" ht="25.5" customHeight="1" x14ac:dyDescent="0.3">
      <c r="B96" s="179"/>
      <c r="C96" s="180" t="s">
        <v>146</v>
      </c>
      <c r="D96" s="180" t="s">
        <v>141</v>
      </c>
      <c r="E96" s="181" t="s">
        <v>362</v>
      </c>
      <c r="F96" s="182" t="s">
        <v>363</v>
      </c>
      <c r="G96" s="183" t="s">
        <v>190</v>
      </c>
      <c r="H96" s="184">
        <v>3</v>
      </c>
      <c r="I96" s="185"/>
      <c r="J96" s="185"/>
      <c r="K96" s="186">
        <f>ROUND(P96*H96,2)</f>
        <v>0</v>
      </c>
      <c r="L96" s="182" t="s">
        <v>145</v>
      </c>
      <c r="M96" s="39"/>
      <c r="N96" s="187" t="s">
        <v>5</v>
      </c>
      <c r="O96" s="188" t="s">
        <v>46</v>
      </c>
      <c r="P96" s="119">
        <f>I96+J96</f>
        <v>0</v>
      </c>
      <c r="Q96" s="119">
        <f>ROUND(I96*H96,2)</f>
        <v>0</v>
      </c>
      <c r="R96" s="119">
        <f>ROUND(J96*H96,2)</f>
        <v>0</v>
      </c>
      <c r="S96" s="40"/>
      <c r="T96" s="189">
        <f>S96*H96</f>
        <v>0</v>
      </c>
      <c r="U96" s="189">
        <v>0</v>
      </c>
      <c r="V96" s="189">
        <f>U96*H96</f>
        <v>0</v>
      </c>
      <c r="W96" s="189">
        <v>0</v>
      </c>
      <c r="X96" s="190">
        <f>W96*H96</f>
        <v>0</v>
      </c>
      <c r="AR96" s="22" t="s">
        <v>146</v>
      </c>
      <c r="AT96" s="22" t="s">
        <v>141</v>
      </c>
      <c r="AU96" s="22" t="s">
        <v>87</v>
      </c>
      <c r="AY96" s="22" t="s">
        <v>139</v>
      </c>
      <c r="BE96" s="191">
        <f>IF(O96="základní",K96,0)</f>
        <v>0</v>
      </c>
      <c r="BF96" s="191">
        <f>IF(O96="snížená",K96,0)</f>
        <v>0</v>
      </c>
      <c r="BG96" s="191">
        <f>IF(O96="zákl. přenesená",K96,0)</f>
        <v>0</v>
      </c>
      <c r="BH96" s="191">
        <f>IF(O96="sníž. přenesená",K96,0)</f>
        <v>0</v>
      </c>
      <c r="BI96" s="191">
        <f>IF(O96="nulová",K96,0)</f>
        <v>0</v>
      </c>
      <c r="BJ96" s="22" t="s">
        <v>85</v>
      </c>
      <c r="BK96" s="191">
        <f>ROUND(P96*H96,2)</f>
        <v>0</v>
      </c>
      <c r="BL96" s="22" t="s">
        <v>146</v>
      </c>
      <c r="BM96" s="22" t="s">
        <v>686</v>
      </c>
    </row>
    <row r="97" spans="2:65" s="1" customFormat="1" ht="27" x14ac:dyDescent="0.3">
      <c r="B97" s="39"/>
      <c r="D97" s="192" t="s">
        <v>148</v>
      </c>
      <c r="F97" s="193" t="s">
        <v>687</v>
      </c>
      <c r="I97" s="194"/>
      <c r="J97" s="194"/>
      <c r="M97" s="39"/>
      <c r="N97" s="195"/>
      <c r="O97" s="40"/>
      <c r="P97" s="40"/>
      <c r="Q97" s="40"/>
      <c r="R97" s="40"/>
      <c r="S97" s="40"/>
      <c r="T97" s="40"/>
      <c r="U97" s="40"/>
      <c r="V97" s="40"/>
      <c r="W97" s="40"/>
      <c r="X97" s="67"/>
      <c r="AT97" s="22" t="s">
        <v>148</v>
      </c>
      <c r="AU97" s="22" t="s">
        <v>87</v>
      </c>
    </row>
    <row r="98" spans="2:65" s="10" customFormat="1" ht="29.85" customHeight="1" x14ac:dyDescent="0.3">
      <c r="B98" s="165"/>
      <c r="D98" s="166" t="s">
        <v>76</v>
      </c>
      <c r="E98" s="177" t="s">
        <v>186</v>
      </c>
      <c r="F98" s="177" t="s">
        <v>187</v>
      </c>
      <c r="I98" s="168"/>
      <c r="J98" s="168"/>
      <c r="K98" s="178">
        <f>BK98</f>
        <v>0</v>
      </c>
      <c r="M98" s="165"/>
      <c r="N98" s="170"/>
      <c r="O98" s="171"/>
      <c r="P98" s="171"/>
      <c r="Q98" s="172">
        <f>SUM(Q99:Q100)</f>
        <v>0</v>
      </c>
      <c r="R98" s="172">
        <f>SUM(R99:R100)</f>
        <v>0</v>
      </c>
      <c r="S98" s="171"/>
      <c r="T98" s="173">
        <f>SUM(T99:T100)</f>
        <v>0</v>
      </c>
      <c r="U98" s="171"/>
      <c r="V98" s="173">
        <f>SUM(V99:V100)</f>
        <v>0</v>
      </c>
      <c r="W98" s="171"/>
      <c r="X98" s="174">
        <f>SUM(X99:X100)</f>
        <v>1.08</v>
      </c>
      <c r="AR98" s="166" t="s">
        <v>85</v>
      </c>
      <c r="AT98" s="175" t="s">
        <v>76</v>
      </c>
      <c r="AU98" s="175" t="s">
        <v>85</v>
      </c>
      <c r="AY98" s="166" t="s">
        <v>139</v>
      </c>
      <c r="BK98" s="176">
        <f>SUM(BK99:BK100)</f>
        <v>0</v>
      </c>
    </row>
    <row r="99" spans="2:65" s="1" customFormat="1" ht="25.5" customHeight="1" x14ac:dyDescent="0.3">
      <c r="B99" s="179"/>
      <c r="C99" s="180" t="s">
        <v>392</v>
      </c>
      <c r="D99" s="180" t="s">
        <v>141</v>
      </c>
      <c r="E99" s="181" t="s">
        <v>688</v>
      </c>
      <c r="F99" s="182" t="s">
        <v>689</v>
      </c>
      <c r="G99" s="183" t="s">
        <v>190</v>
      </c>
      <c r="H99" s="184">
        <v>0.6</v>
      </c>
      <c r="I99" s="185"/>
      <c r="J99" s="185"/>
      <c r="K99" s="186">
        <f>ROUND(P99*H99,2)</f>
        <v>0</v>
      </c>
      <c r="L99" s="182" t="s">
        <v>145</v>
      </c>
      <c r="M99" s="39"/>
      <c r="N99" s="187" t="s">
        <v>5</v>
      </c>
      <c r="O99" s="188" t="s">
        <v>46</v>
      </c>
      <c r="P99" s="119">
        <f>I99+J99</f>
        <v>0</v>
      </c>
      <c r="Q99" s="119">
        <f>ROUND(I99*H99,2)</f>
        <v>0</v>
      </c>
      <c r="R99" s="119">
        <f>ROUND(J99*H99,2)</f>
        <v>0</v>
      </c>
      <c r="S99" s="40"/>
      <c r="T99" s="189">
        <f>S99*H99</f>
        <v>0</v>
      </c>
      <c r="U99" s="189">
        <v>0</v>
      </c>
      <c r="V99" s="189">
        <f>U99*H99</f>
        <v>0</v>
      </c>
      <c r="W99" s="189">
        <v>1.8</v>
      </c>
      <c r="X99" s="190">
        <f>W99*H99</f>
        <v>1.08</v>
      </c>
      <c r="AR99" s="22" t="s">
        <v>146</v>
      </c>
      <c r="AT99" s="22" t="s">
        <v>141</v>
      </c>
      <c r="AU99" s="22" t="s">
        <v>87</v>
      </c>
      <c r="AY99" s="22" t="s">
        <v>139</v>
      </c>
      <c r="BE99" s="191">
        <f>IF(O99="základní",K99,0)</f>
        <v>0</v>
      </c>
      <c r="BF99" s="191">
        <f>IF(O99="snížená",K99,0)</f>
        <v>0</v>
      </c>
      <c r="BG99" s="191">
        <f>IF(O99="zákl. přenesená",K99,0)</f>
        <v>0</v>
      </c>
      <c r="BH99" s="191">
        <f>IF(O99="sníž. přenesená",K99,0)</f>
        <v>0</v>
      </c>
      <c r="BI99" s="191">
        <f>IF(O99="nulová",K99,0)</f>
        <v>0</v>
      </c>
      <c r="BJ99" s="22" t="s">
        <v>85</v>
      </c>
      <c r="BK99" s="191">
        <f>ROUND(P99*H99,2)</f>
        <v>0</v>
      </c>
      <c r="BL99" s="22" t="s">
        <v>146</v>
      </c>
      <c r="BM99" s="22" t="s">
        <v>690</v>
      </c>
    </row>
    <row r="100" spans="2:65" s="1" customFormat="1" ht="27" x14ac:dyDescent="0.3">
      <c r="B100" s="39"/>
      <c r="D100" s="192" t="s">
        <v>148</v>
      </c>
      <c r="F100" s="193" t="s">
        <v>691</v>
      </c>
      <c r="I100" s="194"/>
      <c r="J100" s="194"/>
      <c r="M100" s="39"/>
      <c r="N100" s="195"/>
      <c r="O100" s="40"/>
      <c r="P100" s="40"/>
      <c r="Q100" s="40"/>
      <c r="R100" s="40"/>
      <c r="S100" s="40"/>
      <c r="T100" s="40"/>
      <c r="U100" s="40"/>
      <c r="V100" s="40"/>
      <c r="W100" s="40"/>
      <c r="X100" s="67"/>
      <c r="AT100" s="22" t="s">
        <v>148</v>
      </c>
      <c r="AU100" s="22" t="s">
        <v>87</v>
      </c>
    </row>
    <row r="101" spans="2:65" s="10" customFormat="1" ht="29.85" customHeight="1" x14ac:dyDescent="0.3">
      <c r="B101" s="165"/>
      <c r="D101" s="166" t="s">
        <v>76</v>
      </c>
      <c r="E101" s="177" t="s">
        <v>692</v>
      </c>
      <c r="F101" s="177" t="s">
        <v>5</v>
      </c>
      <c r="I101" s="168"/>
      <c r="J101" s="168"/>
      <c r="K101" s="178">
        <f>BK101</f>
        <v>0</v>
      </c>
      <c r="M101" s="165"/>
      <c r="N101" s="170"/>
      <c r="O101" s="171"/>
      <c r="P101" s="171"/>
      <c r="Q101" s="172">
        <f>SUM(Q102:Q104)</f>
        <v>0</v>
      </c>
      <c r="R101" s="172">
        <f>SUM(R102:R104)</f>
        <v>0</v>
      </c>
      <c r="S101" s="171"/>
      <c r="T101" s="173">
        <f>SUM(T102:T104)</f>
        <v>0</v>
      </c>
      <c r="U101" s="171"/>
      <c r="V101" s="173">
        <f>SUM(V102:V104)</f>
        <v>0</v>
      </c>
      <c r="W101" s="171"/>
      <c r="X101" s="174">
        <f>SUM(X102:X104)</f>
        <v>0</v>
      </c>
      <c r="AR101" s="166" t="s">
        <v>85</v>
      </c>
      <c r="AT101" s="175" t="s">
        <v>76</v>
      </c>
      <c r="AU101" s="175" t="s">
        <v>85</v>
      </c>
      <c r="AY101" s="166" t="s">
        <v>139</v>
      </c>
      <c r="BK101" s="176">
        <f>SUM(BK102:BK104)</f>
        <v>0</v>
      </c>
    </row>
    <row r="102" spans="2:65" s="1" customFormat="1" ht="16.5" customHeight="1" x14ac:dyDescent="0.3">
      <c r="B102" s="179"/>
      <c r="C102" s="180" t="s">
        <v>165</v>
      </c>
      <c r="D102" s="180" t="s">
        <v>141</v>
      </c>
      <c r="E102" s="181" t="s">
        <v>194</v>
      </c>
      <c r="F102" s="182" t="s">
        <v>933</v>
      </c>
      <c r="G102" s="183" t="s">
        <v>381</v>
      </c>
      <c r="H102" s="184">
        <v>2</v>
      </c>
      <c r="I102" s="185"/>
      <c r="J102" s="185"/>
      <c r="K102" s="186">
        <f>ROUND(P102*H102,2)</f>
        <v>0</v>
      </c>
      <c r="L102" s="182" t="s">
        <v>5</v>
      </c>
      <c r="M102" s="39"/>
      <c r="N102" s="187" t="s">
        <v>5</v>
      </c>
      <c r="O102" s="188" t="s">
        <v>46</v>
      </c>
      <c r="P102" s="119">
        <f>I102+J102</f>
        <v>0</v>
      </c>
      <c r="Q102" s="119">
        <f>ROUND(I102*H102,2)</f>
        <v>0</v>
      </c>
      <c r="R102" s="119">
        <f>ROUND(J102*H102,2)</f>
        <v>0</v>
      </c>
      <c r="S102" s="40"/>
      <c r="T102" s="189">
        <f>S102*H102</f>
        <v>0</v>
      </c>
      <c r="U102" s="189">
        <v>0</v>
      </c>
      <c r="V102" s="189">
        <f>U102*H102</f>
        <v>0</v>
      </c>
      <c r="W102" s="189">
        <v>0</v>
      </c>
      <c r="X102" s="190">
        <f>W102*H102</f>
        <v>0</v>
      </c>
      <c r="AR102" s="22" t="s">
        <v>146</v>
      </c>
      <c r="AT102" s="22" t="s">
        <v>141</v>
      </c>
      <c r="AU102" s="22" t="s">
        <v>87</v>
      </c>
      <c r="AY102" s="22" t="s">
        <v>139</v>
      </c>
      <c r="BE102" s="191">
        <f>IF(O102="základní",K102,0)</f>
        <v>0</v>
      </c>
      <c r="BF102" s="191">
        <f>IF(O102="snížená",K102,0)</f>
        <v>0</v>
      </c>
      <c r="BG102" s="191">
        <f>IF(O102="zákl. přenesená",K102,0)</f>
        <v>0</v>
      </c>
      <c r="BH102" s="191">
        <f>IF(O102="sníž. přenesená",K102,0)</f>
        <v>0</v>
      </c>
      <c r="BI102" s="191">
        <f>IF(O102="nulová",K102,0)</f>
        <v>0</v>
      </c>
      <c r="BJ102" s="22" t="s">
        <v>85</v>
      </c>
      <c r="BK102" s="191">
        <f>ROUND(P102*H102,2)</f>
        <v>0</v>
      </c>
      <c r="BL102" s="22" t="s">
        <v>146</v>
      </c>
      <c r="BM102" s="22" t="s">
        <v>693</v>
      </c>
    </row>
    <row r="103" spans="2:65" s="1" customFormat="1" ht="16.5" customHeight="1" x14ac:dyDescent="0.3">
      <c r="B103" s="179"/>
      <c r="C103" s="180" t="s">
        <v>177</v>
      </c>
      <c r="D103" s="180" t="s">
        <v>141</v>
      </c>
      <c r="E103" s="181" t="s">
        <v>210</v>
      </c>
      <c r="F103" s="182" t="s">
        <v>932</v>
      </c>
      <c r="G103" s="183" t="s">
        <v>381</v>
      </c>
      <c r="H103" s="184">
        <v>2</v>
      </c>
      <c r="I103" s="185"/>
      <c r="J103" s="185"/>
      <c r="K103" s="186">
        <f>ROUND(P103*H103,2)</f>
        <v>0</v>
      </c>
      <c r="L103" s="182" t="s">
        <v>5</v>
      </c>
      <c r="M103" s="39"/>
      <c r="N103" s="187" t="s">
        <v>5</v>
      </c>
      <c r="O103" s="188" t="s">
        <v>46</v>
      </c>
      <c r="P103" s="119">
        <f>I103+J103</f>
        <v>0</v>
      </c>
      <c r="Q103" s="119">
        <f>ROUND(I103*H103,2)</f>
        <v>0</v>
      </c>
      <c r="R103" s="119">
        <f>ROUND(J103*H103,2)</f>
        <v>0</v>
      </c>
      <c r="S103" s="40"/>
      <c r="T103" s="189">
        <f>S103*H103</f>
        <v>0</v>
      </c>
      <c r="U103" s="189">
        <v>0</v>
      </c>
      <c r="V103" s="189">
        <f>U103*H103</f>
        <v>0</v>
      </c>
      <c r="W103" s="189">
        <v>0</v>
      </c>
      <c r="X103" s="190">
        <f>W103*H103</f>
        <v>0</v>
      </c>
      <c r="AR103" s="22" t="s">
        <v>146</v>
      </c>
      <c r="AT103" s="22" t="s">
        <v>141</v>
      </c>
      <c r="AU103" s="22" t="s">
        <v>87</v>
      </c>
      <c r="AY103" s="22" t="s">
        <v>139</v>
      </c>
      <c r="BE103" s="191">
        <f>IF(O103="základní",K103,0)</f>
        <v>0</v>
      </c>
      <c r="BF103" s="191">
        <f>IF(O103="snížená",K103,0)</f>
        <v>0</v>
      </c>
      <c r="BG103" s="191">
        <f>IF(O103="zákl. přenesená",K103,0)</f>
        <v>0</v>
      </c>
      <c r="BH103" s="191">
        <f>IF(O103="sníž. přenesená",K103,0)</f>
        <v>0</v>
      </c>
      <c r="BI103" s="191">
        <f>IF(O103="nulová",K103,0)</f>
        <v>0</v>
      </c>
      <c r="BJ103" s="22" t="s">
        <v>85</v>
      </c>
      <c r="BK103" s="191">
        <f>ROUND(P103*H103,2)</f>
        <v>0</v>
      </c>
      <c r="BL103" s="22" t="s">
        <v>146</v>
      </c>
      <c r="BM103" s="22" t="s">
        <v>695</v>
      </c>
    </row>
    <row r="104" spans="2:65" s="1" customFormat="1" ht="27" x14ac:dyDescent="0.3">
      <c r="B104" s="39"/>
      <c r="D104" s="192" t="s">
        <v>148</v>
      </c>
      <c r="F104" s="193" t="s">
        <v>696</v>
      </c>
      <c r="I104" s="194"/>
      <c r="J104" s="194"/>
      <c r="M104" s="39"/>
      <c r="N104" s="195"/>
      <c r="O104" s="40"/>
      <c r="P104" s="40"/>
      <c r="Q104" s="40"/>
      <c r="R104" s="40"/>
      <c r="S104" s="40"/>
      <c r="T104" s="40"/>
      <c r="U104" s="40"/>
      <c r="V104" s="40"/>
      <c r="W104" s="40"/>
      <c r="X104" s="67"/>
      <c r="AT104" s="22" t="s">
        <v>148</v>
      </c>
      <c r="AU104" s="22" t="s">
        <v>87</v>
      </c>
    </row>
    <row r="105" spans="2:65" s="10" customFormat="1" ht="29.85" customHeight="1" x14ac:dyDescent="0.3">
      <c r="B105" s="165"/>
      <c r="D105" s="166" t="s">
        <v>76</v>
      </c>
      <c r="E105" s="177" t="s">
        <v>252</v>
      </c>
      <c r="F105" s="177" t="s">
        <v>5</v>
      </c>
      <c r="I105" s="168"/>
      <c r="J105" s="168"/>
      <c r="K105" s="178">
        <f>BK105</f>
        <v>0</v>
      </c>
      <c r="M105" s="165"/>
      <c r="N105" s="170"/>
      <c r="O105" s="171"/>
      <c r="P105" s="171"/>
      <c r="Q105" s="172">
        <f>Q106+Q107</f>
        <v>0</v>
      </c>
      <c r="R105" s="172">
        <f>R106+R107</f>
        <v>0</v>
      </c>
      <c r="S105" s="171"/>
      <c r="T105" s="173">
        <f>T106+T107</f>
        <v>0</v>
      </c>
      <c r="U105" s="171"/>
      <c r="V105" s="173">
        <f>V106+V107</f>
        <v>0</v>
      </c>
      <c r="W105" s="171"/>
      <c r="X105" s="174">
        <f>X106+X107</f>
        <v>0</v>
      </c>
      <c r="AR105" s="166" t="s">
        <v>85</v>
      </c>
      <c r="AT105" s="175" t="s">
        <v>76</v>
      </c>
      <c r="AU105" s="175" t="s">
        <v>85</v>
      </c>
      <c r="AY105" s="166" t="s">
        <v>139</v>
      </c>
      <c r="BK105" s="176">
        <f>BK106+BK107</f>
        <v>0</v>
      </c>
    </row>
    <row r="106" spans="2:65" s="1" customFormat="1" ht="16.5" customHeight="1" x14ac:dyDescent="0.3">
      <c r="B106" s="179"/>
      <c r="C106" s="180" t="s">
        <v>259</v>
      </c>
      <c r="D106" s="180" t="s">
        <v>141</v>
      </c>
      <c r="E106" s="181" t="s">
        <v>697</v>
      </c>
      <c r="F106" s="182" t="s">
        <v>931</v>
      </c>
      <c r="G106" s="183" t="s">
        <v>5</v>
      </c>
      <c r="H106" s="184">
        <v>0.1</v>
      </c>
      <c r="I106" s="185"/>
      <c r="J106" s="185"/>
      <c r="K106" s="186">
        <f>ROUND(P106*H106,2)</f>
        <v>0</v>
      </c>
      <c r="L106" s="182" t="s">
        <v>5</v>
      </c>
      <c r="M106" s="39"/>
      <c r="N106" s="187" t="s">
        <v>5</v>
      </c>
      <c r="O106" s="188" t="s">
        <v>46</v>
      </c>
      <c r="P106" s="119">
        <f>I106+J106</f>
        <v>0</v>
      </c>
      <c r="Q106" s="119">
        <f>ROUND(I106*H106,2)</f>
        <v>0</v>
      </c>
      <c r="R106" s="119">
        <f>ROUND(J106*H106,2)</f>
        <v>0</v>
      </c>
      <c r="S106" s="40"/>
      <c r="T106" s="189">
        <f>S106*H106</f>
        <v>0</v>
      </c>
      <c r="U106" s="189">
        <v>0</v>
      </c>
      <c r="V106" s="189">
        <f>U106*H106</f>
        <v>0</v>
      </c>
      <c r="W106" s="189">
        <v>0</v>
      </c>
      <c r="X106" s="190">
        <f>W106*H106</f>
        <v>0</v>
      </c>
      <c r="AR106" s="22" t="s">
        <v>146</v>
      </c>
      <c r="AT106" s="22" t="s">
        <v>141</v>
      </c>
      <c r="AU106" s="22" t="s">
        <v>87</v>
      </c>
      <c r="AY106" s="22" t="s">
        <v>139</v>
      </c>
      <c r="BE106" s="191">
        <f>IF(O106="základní",K106,0)</f>
        <v>0</v>
      </c>
      <c r="BF106" s="191">
        <f>IF(O106="snížená",K106,0)</f>
        <v>0</v>
      </c>
      <c r="BG106" s="191">
        <f>IF(O106="zákl. přenesená",K106,0)</f>
        <v>0</v>
      </c>
      <c r="BH106" s="191">
        <f>IF(O106="sníž. přenesená",K106,0)</f>
        <v>0</v>
      </c>
      <c r="BI106" s="191">
        <f>IF(O106="nulová",K106,0)</f>
        <v>0</v>
      </c>
      <c r="BJ106" s="22" t="s">
        <v>85</v>
      </c>
      <c r="BK106" s="191">
        <f>ROUND(P106*H106,2)</f>
        <v>0</v>
      </c>
      <c r="BL106" s="22" t="s">
        <v>146</v>
      </c>
      <c r="BM106" s="22" t="s">
        <v>698</v>
      </c>
    </row>
    <row r="107" spans="2:65" s="10" customFormat="1" ht="22.35" customHeight="1" x14ac:dyDescent="0.3">
      <c r="B107" s="165"/>
      <c r="D107" s="166" t="s">
        <v>76</v>
      </c>
      <c r="E107" s="177" t="s">
        <v>699</v>
      </c>
      <c r="F107" s="177" t="s">
        <v>5</v>
      </c>
      <c r="I107" s="168"/>
      <c r="J107" s="168"/>
      <c r="K107" s="178">
        <f>BK107</f>
        <v>0</v>
      </c>
      <c r="M107" s="165"/>
      <c r="N107" s="170"/>
      <c r="O107" s="171"/>
      <c r="P107" s="171"/>
      <c r="Q107" s="172">
        <f>SUM(Q108:Q110)</f>
        <v>0</v>
      </c>
      <c r="R107" s="172">
        <f>SUM(R108:R110)</f>
        <v>0</v>
      </c>
      <c r="S107" s="171"/>
      <c r="T107" s="173">
        <f>SUM(T108:T110)</f>
        <v>0</v>
      </c>
      <c r="U107" s="171"/>
      <c r="V107" s="173">
        <f>SUM(V108:V110)</f>
        <v>0</v>
      </c>
      <c r="W107" s="171"/>
      <c r="X107" s="174">
        <f>SUM(X108:X110)</f>
        <v>0</v>
      </c>
      <c r="AR107" s="166" t="s">
        <v>85</v>
      </c>
      <c r="AT107" s="175" t="s">
        <v>76</v>
      </c>
      <c r="AU107" s="175" t="s">
        <v>87</v>
      </c>
      <c r="AY107" s="166" t="s">
        <v>139</v>
      </c>
      <c r="BK107" s="176">
        <f>SUM(BK108:BK110)</f>
        <v>0</v>
      </c>
    </row>
    <row r="108" spans="2:65" s="1" customFormat="1" ht="16.5" customHeight="1" x14ac:dyDescent="0.3">
      <c r="B108" s="179"/>
      <c r="C108" s="180" t="s">
        <v>266</v>
      </c>
      <c r="D108" s="180" t="s">
        <v>141</v>
      </c>
      <c r="E108" s="181" t="s">
        <v>700</v>
      </c>
      <c r="F108" s="182" t="s">
        <v>934</v>
      </c>
      <c r="G108" s="183" t="s">
        <v>5</v>
      </c>
      <c r="H108" s="184">
        <v>0.15</v>
      </c>
      <c r="I108" s="185"/>
      <c r="J108" s="185"/>
      <c r="K108" s="186">
        <f>ROUND(P108*H108,2)</f>
        <v>0</v>
      </c>
      <c r="L108" s="182" t="s">
        <v>5</v>
      </c>
      <c r="M108" s="39"/>
      <c r="N108" s="187" t="s">
        <v>5</v>
      </c>
      <c r="O108" s="188" t="s">
        <v>46</v>
      </c>
      <c r="P108" s="119">
        <f>I108+J108</f>
        <v>0</v>
      </c>
      <c r="Q108" s="119">
        <f>ROUND(I108*H108,2)</f>
        <v>0</v>
      </c>
      <c r="R108" s="119">
        <f>ROUND(J108*H108,2)</f>
        <v>0</v>
      </c>
      <c r="S108" s="40"/>
      <c r="T108" s="189">
        <f>S108*H108</f>
        <v>0</v>
      </c>
      <c r="U108" s="189">
        <v>0</v>
      </c>
      <c r="V108" s="189">
        <f>U108*H108</f>
        <v>0</v>
      </c>
      <c r="W108" s="189">
        <v>0</v>
      </c>
      <c r="X108" s="190">
        <f>W108*H108</f>
        <v>0</v>
      </c>
      <c r="AR108" s="22" t="s">
        <v>146</v>
      </c>
      <c r="AT108" s="22" t="s">
        <v>141</v>
      </c>
      <c r="AU108" s="22" t="s">
        <v>154</v>
      </c>
      <c r="AY108" s="22" t="s">
        <v>139</v>
      </c>
      <c r="BE108" s="191">
        <f>IF(O108="základní",K108,0)</f>
        <v>0</v>
      </c>
      <c r="BF108" s="191">
        <f>IF(O108="snížená",K108,0)</f>
        <v>0</v>
      </c>
      <c r="BG108" s="191">
        <f>IF(O108="zákl. přenesená",K108,0)</f>
        <v>0</v>
      </c>
      <c r="BH108" s="191">
        <f>IF(O108="sníž. přenesená",K108,0)</f>
        <v>0</v>
      </c>
      <c r="BI108" s="191">
        <f>IF(O108="nulová",K108,0)</f>
        <v>0</v>
      </c>
      <c r="BJ108" s="22" t="s">
        <v>85</v>
      </c>
      <c r="BK108" s="191">
        <f>ROUND(P108*H108,2)</f>
        <v>0</v>
      </c>
      <c r="BL108" s="22" t="s">
        <v>146</v>
      </c>
      <c r="BM108" s="22" t="s">
        <v>701</v>
      </c>
    </row>
    <row r="109" spans="2:65" s="1" customFormat="1" ht="16.5" customHeight="1" x14ac:dyDescent="0.3">
      <c r="B109" s="179"/>
      <c r="C109" s="180" t="s">
        <v>378</v>
      </c>
      <c r="D109" s="180" t="s">
        <v>141</v>
      </c>
      <c r="E109" s="181" t="s">
        <v>702</v>
      </c>
      <c r="F109" s="182" t="s">
        <v>703</v>
      </c>
      <c r="G109" s="183" t="s">
        <v>381</v>
      </c>
      <c r="H109" s="184">
        <v>2</v>
      </c>
      <c r="I109" s="185"/>
      <c r="J109" s="185"/>
      <c r="K109" s="186">
        <f>ROUND(P109*H109,2)</f>
        <v>0</v>
      </c>
      <c r="L109" s="182" t="s">
        <v>5</v>
      </c>
      <c r="M109" s="39"/>
      <c r="N109" s="187" t="s">
        <v>5</v>
      </c>
      <c r="O109" s="188" t="s">
        <v>46</v>
      </c>
      <c r="P109" s="119">
        <f>I109+J109</f>
        <v>0</v>
      </c>
      <c r="Q109" s="119">
        <f>ROUND(I109*H109,2)</f>
        <v>0</v>
      </c>
      <c r="R109" s="119">
        <f>ROUND(J109*H109,2)</f>
        <v>0</v>
      </c>
      <c r="S109" s="40"/>
      <c r="T109" s="189">
        <f>S109*H109</f>
        <v>0</v>
      </c>
      <c r="U109" s="189">
        <v>0</v>
      </c>
      <c r="V109" s="189">
        <f>U109*H109</f>
        <v>0</v>
      </c>
      <c r="W109" s="189">
        <v>0</v>
      </c>
      <c r="X109" s="190">
        <f>W109*H109</f>
        <v>0</v>
      </c>
      <c r="AR109" s="22" t="s">
        <v>146</v>
      </c>
      <c r="AT109" s="22" t="s">
        <v>141</v>
      </c>
      <c r="AU109" s="22" t="s">
        <v>154</v>
      </c>
      <c r="AY109" s="22" t="s">
        <v>139</v>
      </c>
      <c r="BE109" s="191">
        <f>IF(O109="základní",K109,0)</f>
        <v>0</v>
      </c>
      <c r="BF109" s="191">
        <f>IF(O109="snížená",K109,0)</f>
        <v>0</v>
      </c>
      <c r="BG109" s="191">
        <f>IF(O109="zákl. přenesená",K109,0)</f>
        <v>0</v>
      </c>
      <c r="BH109" s="191">
        <f>IF(O109="sníž. přenesená",K109,0)</f>
        <v>0</v>
      </c>
      <c r="BI109" s="191">
        <f>IF(O109="nulová",K109,0)</f>
        <v>0</v>
      </c>
      <c r="BJ109" s="22" t="s">
        <v>85</v>
      </c>
      <c r="BK109" s="191">
        <f>ROUND(P109*H109,2)</f>
        <v>0</v>
      </c>
      <c r="BL109" s="22" t="s">
        <v>146</v>
      </c>
      <c r="BM109" s="22" t="s">
        <v>704</v>
      </c>
    </row>
    <row r="110" spans="2:65" s="1" customFormat="1" ht="16.5" customHeight="1" x14ac:dyDescent="0.3">
      <c r="B110" s="179"/>
      <c r="C110" s="180" t="s">
        <v>384</v>
      </c>
      <c r="D110" s="180" t="s">
        <v>141</v>
      </c>
      <c r="E110" s="181" t="s">
        <v>705</v>
      </c>
      <c r="F110" s="182" t="s">
        <v>706</v>
      </c>
      <c r="G110" s="183" t="s">
        <v>5</v>
      </c>
      <c r="H110" s="184">
        <v>1</v>
      </c>
      <c r="I110" s="185"/>
      <c r="J110" s="185"/>
      <c r="K110" s="186">
        <f>ROUND(P110*H110,2)</f>
        <v>0</v>
      </c>
      <c r="L110" s="182" t="s">
        <v>5</v>
      </c>
      <c r="M110" s="39"/>
      <c r="N110" s="187" t="s">
        <v>5</v>
      </c>
      <c r="O110" s="188" t="s">
        <v>46</v>
      </c>
      <c r="P110" s="119">
        <f>I110+J110</f>
        <v>0</v>
      </c>
      <c r="Q110" s="119">
        <f>ROUND(I110*H110,2)</f>
        <v>0</v>
      </c>
      <c r="R110" s="119">
        <f>ROUND(J110*H110,2)</f>
        <v>0</v>
      </c>
      <c r="S110" s="40"/>
      <c r="T110" s="189">
        <f>S110*H110</f>
        <v>0</v>
      </c>
      <c r="U110" s="189">
        <v>0</v>
      </c>
      <c r="V110" s="189">
        <f>U110*H110</f>
        <v>0</v>
      </c>
      <c r="W110" s="189">
        <v>0</v>
      </c>
      <c r="X110" s="190">
        <f>W110*H110</f>
        <v>0</v>
      </c>
      <c r="AR110" s="22" t="s">
        <v>146</v>
      </c>
      <c r="AT110" s="22" t="s">
        <v>141</v>
      </c>
      <c r="AU110" s="22" t="s">
        <v>154</v>
      </c>
      <c r="AY110" s="22" t="s">
        <v>139</v>
      </c>
      <c r="BE110" s="191">
        <f>IF(O110="základní",K110,0)</f>
        <v>0</v>
      </c>
      <c r="BF110" s="191">
        <f>IF(O110="snížená",K110,0)</f>
        <v>0</v>
      </c>
      <c r="BG110" s="191">
        <f>IF(O110="zákl. přenesená",K110,0)</f>
        <v>0</v>
      </c>
      <c r="BH110" s="191">
        <f>IF(O110="sníž. přenesená",K110,0)</f>
        <v>0</v>
      </c>
      <c r="BI110" s="191">
        <f>IF(O110="nulová",K110,0)</f>
        <v>0</v>
      </c>
      <c r="BJ110" s="22" t="s">
        <v>85</v>
      </c>
      <c r="BK110" s="191">
        <f>ROUND(P110*H110,2)</f>
        <v>0</v>
      </c>
      <c r="BL110" s="22" t="s">
        <v>146</v>
      </c>
      <c r="BM110" s="22" t="s">
        <v>707</v>
      </c>
    </row>
    <row r="111" spans="2:65" s="10" customFormat="1" ht="29.85" customHeight="1" x14ac:dyDescent="0.3">
      <c r="B111" s="165"/>
      <c r="D111" s="166" t="s">
        <v>76</v>
      </c>
      <c r="E111" s="177" t="s">
        <v>222</v>
      </c>
      <c r="F111" s="177" t="s">
        <v>5</v>
      </c>
      <c r="I111" s="168"/>
      <c r="J111" s="168"/>
      <c r="K111" s="178">
        <f>BK111</f>
        <v>0</v>
      </c>
      <c r="M111" s="165"/>
      <c r="N111" s="170"/>
      <c r="O111" s="171"/>
      <c r="P111" s="171"/>
      <c r="Q111" s="172">
        <f>SUM(Q112:Q117)</f>
        <v>0</v>
      </c>
      <c r="R111" s="172">
        <f>SUM(R112:R117)</f>
        <v>0</v>
      </c>
      <c r="S111" s="171"/>
      <c r="T111" s="173">
        <f>SUM(T112:T117)</f>
        <v>0</v>
      </c>
      <c r="U111" s="171"/>
      <c r="V111" s="173">
        <f>SUM(V112:V117)</f>
        <v>0</v>
      </c>
      <c r="W111" s="171"/>
      <c r="X111" s="174">
        <f>SUM(X112:X117)</f>
        <v>0</v>
      </c>
      <c r="AR111" s="166" t="s">
        <v>85</v>
      </c>
      <c r="AT111" s="175" t="s">
        <v>76</v>
      </c>
      <c r="AU111" s="175" t="s">
        <v>85</v>
      </c>
      <c r="AY111" s="166" t="s">
        <v>139</v>
      </c>
      <c r="BK111" s="176">
        <f>SUM(BK112:BK117)</f>
        <v>0</v>
      </c>
    </row>
    <row r="112" spans="2:65" s="1" customFormat="1" ht="16.5" customHeight="1" x14ac:dyDescent="0.3">
      <c r="B112" s="179"/>
      <c r="C112" s="180" t="s">
        <v>182</v>
      </c>
      <c r="D112" s="180" t="s">
        <v>141</v>
      </c>
      <c r="E112" s="181" t="s">
        <v>325</v>
      </c>
      <c r="F112" s="182" t="s">
        <v>326</v>
      </c>
      <c r="G112" s="183" t="s">
        <v>190</v>
      </c>
      <c r="H112" s="184">
        <v>7.35</v>
      </c>
      <c r="I112" s="185"/>
      <c r="J112" s="185"/>
      <c r="K112" s="186">
        <f>ROUND(P112*H112,2)</f>
        <v>0</v>
      </c>
      <c r="L112" s="182" t="s">
        <v>145</v>
      </c>
      <c r="M112" s="39"/>
      <c r="N112" s="187" t="s">
        <v>5</v>
      </c>
      <c r="O112" s="188" t="s">
        <v>46</v>
      </c>
      <c r="P112" s="119">
        <f>I112+J112</f>
        <v>0</v>
      </c>
      <c r="Q112" s="119">
        <f>ROUND(I112*H112,2)</f>
        <v>0</v>
      </c>
      <c r="R112" s="119">
        <f>ROUND(J112*H112,2)</f>
        <v>0</v>
      </c>
      <c r="S112" s="40"/>
      <c r="T112" s="189">
        <f>S112*H112</f>
        <v>0</v>
      </c>
      <c r="U112" s="189">
        <v>0</v>
      </c>
      <c r="V112" s="189">
        <f>U112*H112</f>
        <v>0</v>
      </c>
      <c r="W112" s="189">
        <v>0</v>
      </c>
      <c r="X112" s="190">
        <f>W112*H112</f>
        <v>0</v>
      </c>
      <c r="AR112" s="22" t="s">
        <v>146</v>
      </c>
      <c r="AT112" s="22" t="s">
        <v>141</v>
      </c>
      <c r="AU112" s="22" t="s">
        <v>87</v>
      </c>
      <c r="AY112" s="22" t="s">
        <v>139</v>
      </c>
      <c r="BE112" s="191">
        <f>IF(O112="základní",K112,0)</f>
        <v>0</v>
      </c>
      <c r="BF112" s="191">
        <f>IF(O112="snížená",K112,0)</f>
        <v>0</v>
      </c>
      <c r="BG112" s="191">
        <f>IF(O112="zákl. přenesená",K112,0)</f>
        <v>0</v>
      </c>
      <c r="BH112" s="191">
        <f>IF(O112="sníž. přenesená",K112,0)</f>
        <v>0</v>
      </c>
      <c r="BI112" s="191">
        <f>IF(O112="nulová",K112,0)</f>
        <v>0</v>
      </c>
      <c r="BJ112" s="22" t="s">
        <v>85</v>
      </c>
      <c r="BK112" s="191">
        <f>ROUND(P112*H112,2)</f>
        <v>0</v>
      </c>
      <c r="BL112" s="22" t="s">
        <v>146</v>
      </c>
      <c r="BM112" s="22" t="s">
        <v>708</v>
      </c>
    </row>
    <row r="113" spans="2:65" s="1" customFormat="1" ht="16.5" customHeight="1" x14ac:dyDescent="0.3">
      <c r="B113" s="179"/>
      <c r="C113" s="180" t="s">
        <v>174</v>
      </c>
      <c r="D113" s="180" t="s">
        <v>141</v>
      </c>
      <c r="E113" s="181" t="s">
        <v>328</v>
      </c>
      <c r="F113" s="182" t="s">
        <v>329</v>
      </c>
      <c r="G113" s="183" t="s">
        <v>226</v>
      </c>
      <c r="H113" s="184">
        <v>13.65</v>
      </c>
      <c r="I113" s="185"/>
      <c r="J113" s="185"/>
      <c r="K113" s="186">
        <f>ROUND(P113*H113,2)</f>
        <v>0</v>
      </c>
      <c r="L113" s="182" t="s">
        <v>145</v>
      </c>
      <c r="M113" s="39"/>
      <c r="N113" s="187" t="s">
        <v>5</v>
      </c>
      <c r="O113" s="188" t="s">
        <v>46</v>
      </c>
      <c r="P113" s="119">
        <f>I113+J113</f>
        <v>0</v>
      </c>
      <c r="Q113" s="119">
        <f>ROUND(I113*H113,2)</f>
        <v>0</v>
      </c>
      <c r="R113" s="119">
        <f>ROUND(J113*H113,2)</f>
        <v>0</v>
      </c>
      <c r="S113" s="40"/>
      <c r="T113" s="189">
        <f>S113*H113</f>
        <v>0</v>
      </c>
      <c r="U113" s="189">
        <v>0</v>
      </c>
      <c r="V113" s="189">
        <f>U113*H113</f>
        <v>0</v>
      </c>
      <c r="W113" s="189">
        <v>0</v>
      </c>
      <c r="X113" s="190">
        <f>W113*H113</f>
        <v>0</v>
      </c>
      <c r="AR113" s="22" t="s">
        <v>146</v>
      </c>
      <c r="AT113" s="22" t="s">
        <v>141</v>
      </c>
      <c r="AU113" s="22" t="s">
        <v>87</v>
      </c>
      <c r="AY113" s="22" t="s">
        <v>139</v>
      </c>
      <c r="BE113" s="191">
        <f>IF(O113="základní",K113,0)</f>
        <v>0</v>
      </c>
      <c r="BF113" s="191">
        <f>IF(O113="snížená",K113,0)</f>
        <v>0</v>
      </c>
      <c r="BG113" s="191">
        <f>IF(O113="zákl. přenesená",K113,0)</f>
        <v>0</v>
      </c>
      <c r="BH113" s="191">
        <f>IF(O113="sníž. přenesená",K113,0)</f>
        <v>0</v>
      </c>
      <c r="BI113" s="191">
        <f>IF(O113="nulová",K113,0)</f>
        <v>0</v>
      </c>
      <c r="BJ113" s="22" t="s">
        <v>85</v>
      </c>
      <c r="BK113" s="191">
        <f>ROUND(P113*H113,2)</f>
        <v>0</v>
      </c>
      <c r="BL113" s="22" t="s">
        <v>146</v>
      </c>
      <c r="BM113" s="22" t="s">
        <v>709</v>
      </c>
    </row>
    <row r="114" spans="2:65" s="1" customFormat="1" ht="27" x14ac:dyDescent="0.3">
      <c r="B114" s="39"/>
      <c r="D114" s="192" t="s">
        <v>148</v>
      </c>
      <c r="F114" s="193" t="s">
        <v>710</v>
      </c>
      <c r="I114" s="194"/>
      <c r="J114" s="194"/>
      <c r="M114" s="39"/>
      <c r="N114" s="195"/>
      <c r="O114" s="40"/>
      <c r="P114" s="40"/>
      <c r="Q114" s="40"/>
      <c r="R114" s="40"/>
      <c r="S114" s="40"/>
      <c r="T114" s="40"/>
      <c r="U114" s="40"/>
      <c r="V114" s="40"/>
      <c r="W114" s="40"/>
      <c r="X114" s="67"/>
      <c r="AT114" s="22" t="s">
        <v>148</v>
      </c>
      <c r="AU114" s="22" t="s">
        <v>87</v>
      </c>
    </row>
    <row r="115" spans="2:65" s="1" customFormat="1" ht="25.5" customHeight="1" x14ac:dyDescent="0.3">
      <c r="B115" s="179"/>
      <c r="C115" s="180" t="s">
        <v>186</v>
      </c>
      <c r="D115" s="180" t="s">
        <v>141</v>
      </c>
      <c r="E115" s="181" t="s">
        <v>586</v>
      </c>
      <c r="F115" s="182" t="s">
        <v>587</v>
      </c>
      <c r="G115" s="183" t="s">
        <v>226</v>
      </c>
      <c r="H115" s="184">
        <v>13.65</v>
      </c>
      <c r="I115" s="185"/>
      <c r="J115" s="185"/>
      <c r="K115" s="186">
        <f>ROUND(P115*H115,2)</f>
        <v>0</v>
      </c>
      <c r="L115" s="182" t="s">
        <v>145</v>
      </c>
      <c r="M115" s="39"/>
      <c r="N115" s="187" t="s">
        <v>5</v>
      </c>
      <c r="O115" s="188" t="s">
        <v>46</v>
      </c>
      <c r="P115" s="119">
        <f>I115+J115</f>
        <v>0</v>
      </c>
      <c r="Q115" s="119">
        <f>ROUND(I115*H115,2)</f>
        <v>0</v>
      </c>
      <c r="R115" s="119">
        <f>ROUND(J115*H115,2)</f>
        <v>0</v>
      </c>
      <c r="S115" s="40"/>
      <c r="T115" s="189">
        <f>S115*H115</f>
        <v>0</v>
      </c>
      <c r="U115" s="189">
        <v>0</v>
      </c>
      <c r="V115" s="189">
        <f>U115*H115</f>
        <v>0</v>
      </c>
      <c r="W115" s="189">
        <v>0</v>
      </c>
      <c r="X115" s="190">
        <f>W115*H115</f>
        <v>0</v>
      </c>
      <c r="AR115" s="22" t="s">
        <v>146</v>
      </c>
      <c r="AT115" s="22" t="s">
        <v>141</v>
      </c>
      <c r="AU115" s="22" t="s">
        <v>87</v>
      </c>
      <c r="AY115" s="22" t="s">
        <v>139</v>
      </c>
      <c r="BE115" s="191">
        <f>IF(O115="základní",K115,0)</f>
        <v>0</v>
      </c>
      <c r="BF115" s="191">
        <f>IF(O115="snížená",K115,0)</f>
        <v>0</v>
      </c>
      <c r="BG115" s="191">
        <f>IF(O115="zákl. přenesená",K115,0)</f>
        <v>0</v>
      </c>
      <c r="BH115" s="191">
        <f>IF(O115="sníž. přenesená",K115,0)</f>
        <v>0</v>
      </c>
      <c r="BI115" s="191">
        <f>IF(O115="nulová",K115,0)</f>
        <v>0</v>
      </c>
      <c r="BJ115" s="22" t="s">
        <v>85</v>
      </c>
      <c r="BK115" s="191">
        <f>ROUND(P115*H115,2)</f>
        <v>0</v>
      </c>
      <c r="BL115" s="22" t="s">
        <v>146</v>
      </c>
      <c r="BM115" s="22" t="s">
        <v>711</v>
      </c>
    </row>
    <row r="116" spans="2:65" s="1" customFormat="1" ht="25.5" customHeight="1" x14ac:dyDescent="0.3">
      <c r="B116" s="179"/>
      <c r="C116" s="180" t="s">
        <v>209</v>
      </c>
      <c r="D116" s="180" t="s">
        <v>141</v>
      </c>
      <c r="E116" s="181" t="s">
        <v>243</v>
      </c>
      <c r="F116" s="182" t="s">
        <v>244</v>
      </c>
      <c r="G116" s="183" t="s">
        <v>226</v>
      </c>
      <c r="H116" s="184">
        <v>191.1</v>
      </c>
      <c r="I116" s="185"/>
      <c r="J116" s="185"/>
      <c r="K116" s="186">
        <f>ROUND(P116*H116,2)</f>
        <v>0</v>
      </c>
      <c r="L116" s="182" t="s">
        <v>145</v>
      </c>
      <c r="M116" s="39"/>
      <c r="N116" s="187" t="s">
        <v>5</v>
      </c>
      <c r="O116" s="188" t="s">
        <v>46</v>
      </c>
      <c r="P116" s="119">
        <f>I116+J116</f>
        <v>0</v>
      </c>
      <c r="Q116" s="119">
        <f>ROUND(I116*H116,2)</f>
        <v>0</v>
      </c>
      <c r="R116" s="119">
        <f>ROUND(J116*H116,2)</f>
        <v>0</v>
      </c>
      <c r="S116" s="40"/>
      <c r="T116" s="189">
        <f>S116*H116</f>
        <v>0</v>
      </c>
      <c r="U116" s="189">
        <v>0</v>
      </c>
      <c r="V116" s="189">
        <f>U116*H116</f>
        <v>0</v>
      </c>
      <c r="W116" s="189">
        <v>0</v>
      </c>
      <c r="X116" s="190">
        <f>W116*H116</f>
        <v>0</v>
      </c>
      <c r="AR116" s="22" t="s">
        <v>146</v>
      </c>
      <c r="AT116" s="22" t="s">
        <v>141</v>
      </c>
      <c r="AU116" s="22" t="s">
        <v>87</v>
      </c>
      <c r="AY116" s="22" t="s">
        <v>139</v>
      </c>
      <c r="BE116" s="191">
        <f>IF(O116="základní",K116,0)</f>
        <v>0</v>
      </c>
      <c r="BF116" s="191">
        <f>IF(O116="snížená",K116,0)</f>
        <v>0</v>
      </c>
      <c r="BG116" s="191">
        <f>IF(O116="zákl. přenesená",K116,0)</f>
        <v>0</v>
      </c>
      <c r="BH116" s="191">
        <f>IF(O116="sníž. přenesená",K116,0)</f>
        <v>0</v>
      </c>
      <c r="BI116" s="191">
        <f>IF(O116="nulová",K116,0)</f>
        <v>0</v>
      </c>
      <c r="BJ116" s="22" t="s">
        <v>85</v>
      </c>
      <c r="BK116" s="191">
        <f>ROUND(P116*H116,2)</f>
        <v>0</v>
      </c>
      <c r="BL116" s="22" t="s">
        <v>146</v>
      </c>
      <c r="BM116" s="22" t="s">
        <v>712</v>
      </c>
    </row>
    <row r="117" spans="2:65" s="1" customFormat="1" ht="27" x14ac:dyDescent="0.3">
      <c r="B117" s="39"/>
      <c r="D117" s="192" t="s">
        <v>148</v>
      </c>
      <c r="F117" s="193" t="s">
        <v>713</v>
      </c>
      <c r="I117" s="194"/>
      <c r="J117" s="194"/>
      <c r="M117" s="39"/>
      <c r="N117" s="195"/>
      <c r="O117" s="40"/>
      <c r="P117" s="40"/>
      <c r="Q117" s="40"/>
      <c r="R117" s="40"/>
      <c r="S117" s="40"/>
      <c r="T117" s="40"/>
      <c r="U117" s="40"/>
      <c r="V117" s="40"/>
      <c r="W117" s="40"/>
      <c r="X117" s="67"/>
      <c r="AT117" s="22" t="s">
        <v>148</v>
      </c>
      <c r="AU117" s="22" t="s">
        <v>87</v>
      </c>
    </row>
    <row r="118" spans="2:65" s="10" customFormat="1" ht="29.85" customHeight="1" x14ac:dyDescent="0.3">
      <c r="B118" s="165"/>
      <c r="D118" s="166" t="s">
        <v>76</v>
      </c>
      <c r="E118" s="177" t="s">
        <v>714</v>
      </c>
      <c r="F118" s="177" t="s">
        <v>5</v>
      </c>
      <c r="I118" s="168"/>
      <c r="J118" s="168"/>
      <c r="K118" s="178">
        <f>BK118</f>
        <v>0</v>
      </c>
      <c r="M118" s="165"/>
      <c r="N118" s="170"/>
      <c r="O118" s="171"/>
      <c r="P118" s="171"/>
      <c r="Q118" s="172">
        <f>SUM(Q119:Q130)</f>
        <v>0</v>
      </c>
      <c r="R118" s="172">
        <f>SUM(R119:R130)</f>
        <v>0</v>
      </c>
      <c r="S118" s="171"/>
      <c r="T118" s="173">
        <f>SUM(T119:T130)</f>
        <v>0</v>
      </c>
      <c r="U118" s="171"/>
      <c r="V118" s="173">
        <f>SUM(V119:V130)</f>
        <v>0</v>
      </c>
      <c r="W118" s="171"/>
      <c r="X118" s="174">
        <f>SUM(X119:X130)</f>
        <v>0</v>
      </c>
      <c r="AR118" s="166" t="s">
        <v>85</v>
      </c>
      <c r="AT118" s="175" t="s">
        <v>76</v>
      </c>
      <c r="AU118" s="175" t="s">
        <v>85</v>
      </c>
      <c r="AY118" s="166" t="s">
        <v>139</v>
      </c>
      <c r="BK118" s="176">
        <f>SUM(BK119:BK130)</f>
        <v>0</v>
      </c>
    </row>
    <row r="119" spans="2:65" s="1" customFormat="1" ht="16.5" customHeight="1" x14ac:dyDescent="0.3">
      <c r="B119" s="179"/>
      <c r="C119" s="180" t="s">
        <v>247</v>
      </c>
      <c r="D119" s="180" t="s">
        <v>141</v>
      </c>
      <c r="E119" s="181" t="s">
        <v>715</v>
      </c>
      <c r="F119" s="182" t="s">
        <v>716</v>
      </c>
      <c r="G119" s="183" t="s">
        <v>157</v>
      </c>
      <c r="H119" s="184">
        <v>60</v>
      </c>
      <c r="I119" s="185"/>
      <c r="J119" s="185"/>
      <c r="K119" s="186">
        <f t="shared" ref="K119:K124" si="1">ROUND(P119*H119,2)</f>
        <v>0</v>
      </c>
      <c r="L119" s="182" t="s">
        <v>5</v>
      </c>
      <c r="M119" s="39"/>
      <c r="N119" s="187" t="s">
        <v>5</v>
      </c>
      <c r="O119" s="188" t="s">
        <v>46</v>
      </c>
      <c r="P119" s="119">
        <f t="shared" ref="P119:P124" si="2">I119+J119</f>
        <v>0</v>
      </c>
      <c r="Q119" s="119">
        <f t="shared" ref="Q119:Q124" si="3">ROUND(I119*H119,2)</f>
        <v>0</v>
      </c>
      <c r="R119" s="119">
        <f t="shared" ref="R119:R124" si="4">ROUND(J119*H119,2)</f>
        <v>0</v>
      </c>
      <c r="S119" s="40"/>
      <c r="T119" s="189">
        <f t="shared" ref="T119:T124" si="5">S119*H119</f>
        <v>0</v>
      </c>
      <c r="U119" s="189">
        <v>0</v>
      </c>
      <c r="V119" s="189">
        <f t="shared" ref="V119:V124" si="6">U119*H119</f>
        <v>0</v>
      </c>
      <c r="W119" s="189">
        <v>0</v>
      </c>
      <c r="X119" s="190">
        <f t="shared" ref="X119:X124" si="7">W119*H119</f>
        <v>0</v>
      </c>
      <c r="AR119" s="22" t="s">
        <v>146</v>
      </c>
      <c r="AT119" s="22" t="s">
        <v>141</v>
      </c>
      <c r="AU119" s="22" t="s">
        <v>87</v>
      </c>
      <c r="AY119" s="22" t="s">
        <v>139</v>
      </c>
      <c r="BE119" s="191">
        <f t="shared" ref="BE119:BE124" si="8">IF(O119="základní",K119,0)</f>
        <v>0</v>
      </c>
      <c r="BF119" s="191">
        <f t="shared" ref="BF119:BF124" si="9">IF(O119="snížená",K119,0)</f>
        <v>0</v>
      </c>
      <c r="BG119" s="191">
        <f t="shared" ref="BG119:BG124" si="10">IF(O119="zákl. přenesená",K119,0)</f>
        <v>0</v>
      </c>
      <c r="BH119" s="191">
        <f t="shared" ref="BH119:BH124" si="11">IF(O119="sníž. přenesená",K119,0)</f>
        <v>0</v>
      </c>
      <c r="BI119" s="191">
        <f t="shared" ref="BI119:BI124" si="12">IF(O119="nulová",K119,0)</f>
        <v>0</v>
      </c>
      <c r="BJ119" s="22" t="s">
        <v>85</v>
      </c>
      <c r="BK119" s="191">
        <f t="shared" ref="BK119:BK124" si="13">ROUND(P119*H119,2)</f>
        <v>0</v>
      </c>
      <c r="BL119" s="22" t="s">
        <v>146</v>
      </c>
      <c r="BM119" s="22" t="s">
        <v>717</v>
      </c>
    </row>
    <row r="120" spans="2:65" s="1" customFormat="1" ht="16.5" customHeight="1" x14ac:dyDescent="0.3">
      <c r="B120" s="179"/>
      <c r="C120" s="180" t="s">
        <v>253</v>
      </c>
      <c r="D120" s="180" t="s">
        <v>141</v>
      </c>
      <c r="E120" s="181" t="s">
        <v>718</v>
      </c>
      <c r="F120" s="182" t="s">
        <v>719</v>
      </c>
      <c r="G120" s="183" t="s">
        <v>720</v>
      </c>
      <c r="H120" s="184">
        <v>1</v>
      </c>
      <c r="I120" s="185"/>
      <c r="J120" s="185"/>
      <c r="K120" s="186">
        <f t="shared" si="1"/>
        <v>0</v>
      </c>
      <c r="L120" s="182" t="s">
        <v>5</v>
      </c>
      <c r="M120" s="39"/>
      <c r="N120" s="187" t="s">
        <v>5</v>
      </c>
      <c r="O120" s="188" t="s">
        <v>46</v>
      </c>
      <c r="P120" s="119">
        <f t="shared" si="2"/>
        <v>0</v>
      </c>
      <c r="Q120" s="119">
        <f t="shared" si="3"/>
        <v>0</v>
      </c>
      <c r="R120" s="119">
        <f t="shared" si="4"/>
        <v>0</v>
      </c>
      <c r="S120" s="40"/>
      <c r="T120" s="189">
        <f t="shared" si="5"/>
        <v>0</v>
      </c>
      <c r="U120" s="189">
        <v>0</v>
      </c>
      <c r="V120" s="189">
        <f t="shared" si="6"/>
        <v>0</v>
      </c>
      <c r="W120" s="189">
        <v>0</v>
      </c>
      <c r="X120" s="190">
        <f t="shared" si="7"/>
        <v>0</v>
      </c>
      <c r="AR120" s="22" t="s">
        <v>146</v>
      </c>
      <c r="AT120" s="22" t="s">
        <v>141</v>
      </c>
      <c r="AU120" s="22" t="s">
        <v>87</v>
      </c>
      <c r="AY120" s="22" t="s">
        <v>139</v>
      </c>
      <c r="BE120" s="191">
        <f t="shared" si="8"/>
        <v>0</v>
      </c>
      <c r="BF120" s="191">
        <f t="shared" si="9"/>
        <v>0</v>
      </c>
      <c r="BG120" s="191">
        <f t="shared" si="10"/>
        <v>0</v>
      </c>
      <c r="BH120" s="191">
        <f t="shared" si="11"/>
        <v>0</v>
      </c>
      <c r="BI120" s="191">
        <f t="shared" si="12"/>
        <v>0</v>
      </c>
      <c r="BJ120" s="22" t="s">
        <v>85</v>
      </c>
      <c r="BK120" s="191">
        <f t="shared" si="13"/>
        <v>0</v>
      </c>
      <c r="BL120" s="22" t="s">
        <v>146</v>
      </c>
      <c r="BM120" s="22" t="s">
        <v>721</v>
      </c>
    </row>
    <row r="121" spans="2:65" s="1" customFormat="1" ht="16.5" customHeight="1" x14ac:dyDescent="0.3">
      <c r="B121" s="179"/>
      <c r="C121" s="180" t="s">
        <v>170</v>
      </c>
      <c r="D121" s="180" t="s">
        <v>141</v>
      </c>
      <c r="E121" s="181" t="s">
        <v>722</v>
      </c>
      <c r="F121" s="182" t="s">
        <v>925</v>
      </c>
      <c r="G121" s="183" t="s">
        <v>381</v>
      </c>
      <c r="H121" s="184">
        <v>3</v>
      </c>
      <c r="I121" s="185"/>
      <c r="J121" s="185"/>
      <c r="K121" s="186">
        <f t="shared" si="1"/>
        <v>0</v>
      </c>
      <c r="L121" s="182" t="s">
        <v>5</v>
      </c>
      <c r="M121" s="39"/>
      <c r="N121" s="187" t="s">
        <v>5</v>
      </c>
      <c r="O121" s="188" t="s">
        <v>46</v>
      </c>
      <c r="P121" s="119">
        <f t="shared" si="2"/>
        <v>0</v>
      </c>
      <c r="Q121" s="119">
        <f t="shared" si="3"/>
        <v>0</v>
      </c>
      <c r="R121" s="119">
        <f t="shared" si="4"/>
        <v>0</v>
      </c>
      <c r="S121" s="40"/>
      <c r="T121" s="189">
        <f t="shared" si="5"/>
        <v>0</v>
      </c>
      <c r="U121" s="189">
        <v>0</v>
      </c>
      <c r="V121" s="189">
        <f t="shared" si="6"/>
        <v>0</v>
      </c>
      <c r="W121" s="189">
        <v>0</v>
      </c>
      <c r="X121" s="190">
        <f t="shared" si="7"/>
        <v>0</v>
      </c>
      <c r="AR121" s="22" t="s">
        <v>146</v>
      </c>
      <c r="AT121" s="22" t="s">
        <v>141</v>
      </c>
      <c r="AU121" s="22" t="s">
        <v>87</v>
      </c>
      <c r="AY121" s="22" t="s">
        <v>139</v>
      </c>
      <c r="BE121" s="191">
        <f t="shared" si="8"/>
        <v>0</v>
      </c>
      <c r="BF121" s="191">
        <f t="shared" si="9"/>
        <v>0</v>
      </c>
      <c r="BG121" s="191">
        <f t="shared" si="10"/>
        <v>0</v>
      </c>
      <c r="BH121" s="191">
        <f t="shared" si="11"/>
        <v>0</v>
      </c>
      <c r="BI121" s="191">
        <f t="shared" si="12"/>
        <v>0</v>
      </c>
      <c r="BJ121" s="22" t="s">
        <v>85</v>
      </c>
      <c r="BK121" s="191">
        <f t="shared" si="13"/>
        <v>0</v>
      </c>
      <c r="BL121" s="22" t="s">
        <v>146</v>
      </c>
      <c r="BM121" s="22" t="s">
        <v>723</v>
      </c>
    </row>
    <row r="122" spans="2:65" s="1" customFormat="1" ht="16.5" customHeight="1" x14ac:dyDescent="0.3">
      <c r="B122" s="179"/>
      <c r="C122" s="180" t="s">
        <v>11</v>
      </c>
      <c r="D122" s="180" t="s">
        <v>141</v>
      </c>
      <c r="E122" s="181" t="s">
        <v>724</v>
      </c>
      <c r="F122" s="182" t="s">
        <v>930</v>
      </c>
      <c r="G122" s="183" t="s">
        <v>381</v>
      </c>
      <c r="H122" s="184">
        <v>3</v>
      </c>
      <c r="I122" s="185"/>
      <c r="J122" s="185"/>
      <c r="K122" s="186">
        <f t="shared" si="1"/>
        <v>0</v>
      </c>
      <c r="L122" s="182" t="s">
        <v>5</v>
      </c>
      <c r="M122" s="39"/>
      <c r="N122" s="187" t="s">
        <v>5</v>
      </c>
      <c r="O122" s="188" t="s">
        <v>46</v>
      </c>
      <c r="P122" s="119">
        <f t="shared" si="2"/>
        <v>0</v>
      </c>
      <c r="Q122" s="119">
        <f t="shared" si="3"/>
        <v>0</v>
      </c>
      <c r="R122" s="119">
        <f t="shared" si="4"/>
        <v>0</v>
      </c>
      <c r="S122" s="40"/>
      <c r="T122" s="189">
        <f t="shared" si="5"/>
        <v>0</v>
      </c>
      <c r="U122" s="189">
        <v>0</v>
      </c>
      <c r="V122" s="189">
        <f t="shared" si="6"/>
        <v>0</v>
      </c>
      <c r="W122" s="189">
        <v>0</v>
      </c>
      <c r="X122" s="190">
        <f t="shared" si="7"/>
        <v>0</v>
      </c>
      <c r="AR122" s="22" t="s">
        <v>146</v>
      </c>
      <c r="AT122" s="22" t="s">
        <v>141</v>
      </c>
      <c r="AU122" s="22" t="s">
        <v>87</v>
      </c>
      <c r="AY122" s="22" t="s">
        <v>139</v>
      </c>
      <c r="BE122" s="191">
        <f t="shared" si="8"/>
        <v>0</v>
      </c>
      <c r="BF122" s="191">
        <f t="shared" si="9"/>
        <v>0</v>
      </c>
      <c r="BG122" s="191">
        <f t="shared" si="10"/>
        <v>0</v>
      </c>
      <c r="BH122" s="191">
        <f t="shared" si="11"/>
        <v>0</v>
      </c>
      <c r="BI122" s="191">
        <f t="shared" si="12"/>
        <v>0</v>
      </c>
      <c r="BJ122" s="22" t="s">
        <v>85</v>
      </c>
      <c r="BK122" s="191">
        <f t="shared" si="13"/>
        <v>0</v>
      </c>
      <c r="BL122" s="22" t="s">
        <v>146</v>
      </c>
      <c r="BM122" s="22" t="s">
        <v>725</v>
      </c>
    </row>
    <row r="123" spans="2:65" s="1" customFormat="1" ht="16.5" customHeight="1" x14ac:dyDescent="0.3">
      <c r="B123" s="179"/>
      <c r="C123" s="180" t="s">
        <v>198</v>
      </c>
      <c r="D123" s="180" t="s">
        <v>141</v>
      </c>
      <c r="E123" s="181" t="s">
        <v>726</v>
      </c>
      <c r="F123" s="182" t="s">
        <v>926</v>
      </c>
      <c r="G123" s="183" t="s">
        <v>381</v>
      </c>
      <c r="H123" s="184">
        <v>2</v>
      </c>
      <c r="I123" s="185"/>
      <c r="J123" s="185"/>
      <c r="K123" s="186">
        <f t="shared" si="1"/>
        <v>0</v>
      </c>
      <c r="L123" s="182" t="s">
        <v>5</v>
      </c>
      <c r="M123" s="39"/>
      <c r="N123" s="187" t="s">
        <v>5</v>
      </c>
      <c r="O123" s="188" t="s">
        <v>46</v>
      </c>
      <c r="P123" s="119">
        <f t="shared" si="2"/>
        <v>0</v>
      </c>
      <c r="Q123" s="119">
        <f t="shared" si="3"/>
        <v>0</v>
      </c>
      <c r="R123" s="119">
        <f t="shared" si="4"/>
        <v>0</v>
      </c>
      <c r="S123" s="40"/>
      <c r="T123" s="189">
        <f t="shared" si="5"/>
        <v>0</v>
      </c>
      <c r="U123" s="189">
        <v>0</v>
      </c>
      <c r="V123" s="189">
        <f t="shared" si="6"/>
        <v>0</v>
      </c>
      <c r="W123" s="189">
        <v>0</v>
      </c>
      <c r="X123" s="190">
        <f t="shared" si="7"/>
        <v>0</v>
      </c>
      <c r="AR123" s="22" t="s">
        <v>146</v>
      </c>
      <c r="AT123" s="22" t="s">
        <v>141</v>
      </c>
      <c r="AU123" s="22" t="s">
        <v>87</v>
      </c>
      <c r="AY123" s="22" t="s">
        <v>139</v>
      </c>
      <c r="BE123" s="191">
        <f t="shared" si="8"/>
        <v>0</v>
      </c>
      <c r="BF123" s="191">
        <f t="shared" si="9"/>
        <v>0</v>
      </c>
      <c r="BG123" s="191">
        <f t="shared" si="10"/>
        <v>0</v>
      </c>
      <c r="BH123" s="191">
        <f t="shared" si="11"/>
        <v>0</v>
      </c>
      <c r="BI123" s="191">
        <f t="shared" si="12"/>
        <v>0</v>
      </c>
      <c r="BJ123" s="22" t="s">
        <v>85</v>
      </c>
      <c r="BK123" s="191">
        <f t="shared" si="13"/>
        <v>0</v>
      </c>
      <c r="BL123" s="22" t="s">
        <v>146</v>
      </c>
      <c r="BM123" s="22" t="s">
        <v>727</v>
      </c>
    </row>
    <row r="124" spans="2:65" s="1" customFormat="1" ht="16.5" customHeight="1" x14ac:dyDescent="0.3">
      <c r="B124" s="179"/>
      <c r="C124" s="180" t="s">
        <v>216</v>
      </c>
      <c r="D124" s="180" t="s">
        <v>141</v>
      </c>
      <c r="E124" s="181" t="s">
        <v>267</v>
      </c>
      <c r="F124" s="182" t="s">
        <v>927</v>
      </c>
      <c r="G124" s="183" t="s">
        <v>157</v>
      </c>
      <c r="H124" s="184">
        <v>200</v>
      </c>
      <c r="I124" s="185"/>
      <c r="J124" s="185"/>
      <c r="K124" s="186">
        <f t="shared" si="1"/>
        <v>0</v>
      </c>
      <c r="L124" s="182" t="s">
        <v>5</v>
      </c>
      <c r="M124" s="39"/>
      <c r="N124" s="187" t="s">
        <v>5</v>
      </c>
      <c r="O124" s="188" t="s">
        <v>46</v>
      </c>
      <c r="P124" s="119">
        <f t="shared" si="2"/>
        <v>0</v>
      </c>
      <c r="Q124" s="119">
        <f t="shared" si="3"/>
        <v>0</v>
      </c>
      <c r="R124" s="119">
        <f t="shared" si="4"/>
        <v>0</v>
      </c>
      <c r="S124" s="40"/>
      <c r="T124" s="189">
        <f t="shared" si="5"/>
        <v>0</v>
      </c>
      <c r="U124" s="189">
        <v>0</v>
      </c>
      <c r="V124" s="189">
        <f t="shared" si="6"/>
        <v>0</v>
      </c>
      <c r="W124" s="189">
        <v>0</v>
      </c>
      <c r="X124" s="190">
        <f t="shared" si="7"/>
        <v>0</v>
      </c>
      <c r="AR124" s="22" t="s">
        <v>146</v>
      </c>
      <c r="AT124" s="22" t="s">
        <v>141</v>
      </c>
      <c r="AU124" s="22" t="s">
        <v>87</v>
      </c>
      <c r="AY124" s="22" t="s">
        <v>139</v>
      </c>
      <c r="BE124" s="191">
        <f t="shared" si="8"/>
        <v>0</v>
      </c>
      <c r="BF124" s="191">
        <f t="shared" si="9"/>
        <v>0</v>
      </c>
      <c r="BG124" s="191">
        <f t="shared" si="10"/>
        <v>0</v>
      </c>
      <c r="BH124" s="191">
        <f t="shared" si="11"/>
        <v>0</v>
      </c>
      <c r="BI124" s="191">
        <f t="shared" si="12"/>
        <v>0</v>
      </c>
      <c r="BJ124" s="22" t="s">
        <v>85</v>
      </c>
      <c r="BK124" s="191">
        <f t="shared" si="13"/>
        <v>0</v>
      </c>
      <c r="BL124" s="22" t="s">
        <v>146</v>
      </c>
      <c r="BM124" s="22" t="s">
        <v>728</v>
      </c>
    </row>
    <row r="125" spans="2:65" s="1" customFormat="1" ht="16.5" customHeight="1" x14ac:dyDescent="0.3">
      <c r="B125" s="179"/>
      <c r="C125" s="180" t="s">
        <v>223</v>
      </c>
      <c r="D125" s="180" t="s">
        <v>141</v>
      </c>
      <c r="E125" s="181" t="s">
        <v>729</v>
      </c>
      <c r="F125" s="182" t="s">
        <v>730</v>
      </c>
      <c r="G125" s="183" t="s">
        <v>157</v>
      </c>
      <c r="H125" s="184">
        <v>50</v>
      </c>
      <c r="I125" s="185"/>
      <c r="J125" s="185"/>
      <c r="K125" s="186">
        <f t="shared" ref="K125:K130" si="14">ROUND(P125*H125,2)</f>
        <v>0</v>
      </c>
      <c r="L125" s="182" t="s">
        <v>5</v>
      </c>
      <c r="M125" s="39"/>
      <c r="N125" s="187" t="s">
        <v>5</v>
      </c>
      <c r="O125" s="188" t="s">
        <v>46</v>
      </c>
      <c r="P125" s="119">
        <f t="shared" ref="P125:P130" si="15">I125+J125</f>
        <v>0</v>
      </c>
      <c r="Q125" s="119">
        <f t="shared" ref="Q125:Q130" si="16">ROUND(I125*H125,2)</f>
        <v>0</v>
      </c>
      <c r="R125" s="119">
        <f t="shared" ref="R125:R130" si="17">ROUND(J125*H125,2)</f>
        <v>0</v>
      </c>
      <c r="S125" s="40"/>
      <c r="T125" s="189">
        <f t="shared" ref="T125:T130" si="18">S125*H125</f>
        <v>0</v>
      </c>
      <c r="U125" s="189">
        <v>0</v>
      </c>
      <c r="V125" s="189">
        <f t="shared" ref="V125:V130" si="19">U125*H125</f>
        <v>0</v>
      </c>
      <c r="W125" s="189">
        <v>0</v>
      </c>
      <c r="X125" s="190">
        <f t="shared" ref="X125:X130" si="20">W125*H125</f>
        <v>0</v>
      </c>
      <c r="AR125" s="22" t="s">
        <v>146</v>
      </c>
      <c r="AT125" s="22" t="s">
        <v>141</v>
      </c>
      <c r="AU125" s="22" t="s">
        <v>87</v>
      </c>
      <c r="AY125" s="22" t="s">
        <v>139</v>
      </c>
      <c r="BE125" s="191">
        <f t="shared" ref="BE125:BE130" si="21">IF(O125="základní",K125,0)</f>
        <v>0</v>
      </c>
      <c r="BF125" s="191">
        <f t="shared" ref="BF125:BF130" si="22">IF(O125="snížená",K125,0)</f>
        <v>0</v>
      </c>
      <c r="BG125" s="191">
        <f t="shared" ref="BG125:BG130" si="23">IF(O125="zákl. přenesená",K125,0)</f>
        <v>0</v>
      </c>
      <c r="BH125" s="191">
        <f t="shared" ref="BH125:BH130" si="24">IF(O125="sníž. přenesená",K125,0)</f>
        <v>0</v>
      </c>
      <c r="BI125" s="191">
        <f t="shared" ref="BI125:BI130" si="25">IF(O125="nulová",K125,0)</f>
        <v>0</v>
      </c>
      <c r="BJ125" s="22" t="s">
        <v>85</v>
      </c>
      <c r="BK125" s="191">
        <f t="shared" ref="BK125:BK130" si="26">ROUND(P125*H125,2)</f>
        <v>0</v>
      </c>
      <c r="BL125" s="22" t="s">
        <v>146</v>
      </c>
      <c r="BM125" s="22" t="s">
        <v>731</v>
      </c>
    </row>
    <row r="126" spans="2:65" s="1" customFormat="1" ht="16.5" customHeight="1" x14ac:dyDescent="0.3">
      <c r="B126" s="179"/>
      <c r="C126" s="180" t="s">
        <v>229</v>
      </c>
      <c r="D126" s="180" t="s">
        <v>141</v>
      </c>
      <c r="E126" s="181" t="s">
        <v>732</v>
      </c>
      <c r="F126" s="182" t="s">
        <v>694</v>
      </c>
      <c r="G126" s="183" t="s">
        <v>157</v>
      </c>
      <c r="H126" s="184">
        <v>90</v>
      </c>
      <c r="I126" s="185"/>
      <c r="J126" s="185"/>
      <c r="K126" s="186">
        <f t="shared" si="14"/>
        <v>0</v>
      </c>
      <c r="L126" s="182" t="s">
        <v>5</v>
      </c>
      <c r="M126" s="39"/>
      <c r="N126" s="187" t="s">
        <v>5</v>
      </c>
      <c r="O126" s="188" t="s">
        <v>46</v>
      </c>
      <c r="P126" s="119">
        <f t="shared" si="15"/>
        <v>0</v>
      </c>
      <c r="Q126" s="119">
        <f t="shared" si="16"/>
        <v>0</v>
      </c>
      <c r="R126" s="119">
        <f t="shared" si="17"/>
        <v>0</v>
      </c>
      <c r="S126" s="40"/>
      <c r="T126" s="189">
        <f t="shared" si="18"/>
        <v>0</v>
      </c>
      <c r="U126" s="189">
        <v>0</v>
      </c>
      <c r="V126" s="189">
        <f t="shared" si="19"/>
        <v>0</v>
      </c>
      <c r="W126" s="189">
        <v>0</v>
      </c>
      <c r="X126" s="190">
        <f t="shared" si="20"/>
        <v>0</v>
      </c>
      <c r="AR126" s="22" t="s">
        <v>146</v>
      </c>
      <c r="AT126" s="22" t="s">
        <v>141</v>
      </c>
      <c r="AU126" s="22" t="s">
        <v>87</v>
      </c>
      <c r="AY126" s="22" t="s">
        <v>139</v>
      </c>
      <c r="BE126" s="191">
        <f t="shared" si="21"/>
        <v>0</v>
      </c>
      <c r="BF126" s="191">
        <f t="shared" si="22"/>
        <v>0</v>
      </c>
      <c r="BG126" s="191">
        <f t="shared" si="23"/>
        <v>0</v>
      </c>
      <c r="BH126" s="191">
        <f t="shared" si="24"/>
        <v>0</v>
      </c>
      <c r="BI126" s="191">
        <f t="shared" si="25"/>
        <v>0</v>
      </c>
      <c r="BJ126" s="22" t="s">
        <v>85</v>
      </c>
      <c r="BK126" s="191">
        <f t="shared" si="26"/>
        <v>0</v>
      </c>
      <c r="BL126" s="22" t="s">
        <v>146</v>
      </c>
      <c r="BM126" s="22" t="s">
        <v>733</v>
      </c>
    </row>
    <row r="127" spans="2:65" s="1" customFormat="1" ht="16.5" customHeight="1" x14ac:dyDescent="0.3">
      <c r="B127" s="179"/>
      <c r="C127" s="180" t="s">
        <v>234</v>
      </c>
      <c r="D127" s="180" t="s">
        <v>141</v>
      </c>
      <c r="E127" s="181" t="s">
        <v>734</v>
      </c>
      <c r="F127" s="182" t="s">
        <v>928</v>
      </c>
      <c r="G127" s="183" t="s">
        <v>157</v>
      </c>
      <c r="H127" s="184">
        <v>45</v>
      </c>
      <c r="I127" s="185"/>
      <c r="J127" s="185"/>
      <c r="K127" s="186">
        <f t="shared" si="14"/>
        <v>0</v>
      </c>
      <c r="L127" s="182" t="s">
        <v>5</v>
      </c>
      <c r="M127" s="39"/>
      <c r="N127" s="187" t="s">
        <v>5</v>
      </c>
      <c r="O127" s="188" t="s">
        <v>46</v>
      </c>
      <c r="P127" s="119">
        <f t="shared" si="15"/>
        <v>0</v>
      </c>
      <c r="Q127" s="119">
        <f t="shared" si="16"/>
        <v>0</v>
      </c>
      <c r="R127" s="119">
        <f t="shared" si="17"/>
        <v>0</v>
      </c>
      <c r="S127" s="40"/>
      <c r="T127" s="189">
        <f t="shared" si="18"/>
        <v>0</v>
      </c>
      <c r="U127" s="189">
        <v>0</v>
      </c>
      <c r="V127" s="189">
        <f t="shared" si="19"/>
        <v>0</v>
      </c>
      <c r="W127" s="189">
        <v>0</v>
      </c>
      <c r="X127" s="190">
        <f t="shared" si="20"/>
        <v>0</v>
      </c>
      <c r="AR127" s="22" t="s">
        <v>146</v>
      </c>
      <c r="AT127" s="22" t="s">
        <v>141</v>
      </c>
      <c r="AU127" s="22" t="s">
        <v>87</v>
      </c>
      <c r="AY127" s="22" t="s">
        <v>139</v>
      </c>
      <c r="BE127" s="191">
        <f t="shared" si="21"/>
        <v>0</v>
      </c>
      <c r="BF127" s="191">
        <f t="shared" si="22"/>
        <v>0</v>
      </c>
      <c r="BG127" s="191">
        <f t="shared" si="23"/>
        <v>0</v>
      </c>
      <c r="BH127" s="191">
        <f t="shared" si="24"/>
        <v>0</v>
      </c>
      <c r="BI127" s="191">
        <f t="shared" si="25"/>
        <v>0</v>
      </c>
      <c r="BJ127" s="22" t="s">
        <v>85</v>
      </c>
      <c r="BK127" s="191">
        <f t="shared" si="26"/>
        <v>0</v>
      </c>
      <c r="BL127" s="22" t="s">
        <v>146</v>
      </c>
      <c r="BM127" s="22" t="s">
        <v>735</v>
      </c>
    </row>
    <row r="128" spans="2:65" s="1" customFormat="1" ht="16.5" customHeight="1" x14ac:dyDescent="0.3">
      <c r="B128" s="179"/>
      <c r="C128" s="180" t="s">
        <v>12</v>
      </c>
      <c r="D128" s="180" t="s">
        <v>141</v>
      </c>
      <c r="E128" s="181" t="s">
        <v>736</v>
      </c>
      <c r="F128" s="182" t="s">
        <v>929</v>
      </c>
      <c r="G128" s="183" t="s">
        <v>381</v>
      </c>
      <c r="H128" s="184">
        <v>4</v>
      </c>
      <c r="I128" s="185"/>
      <c r="J128" s="185"/>
      <c r="K128" s="186">
        <f t="shared" si="14"/>
        <v>0</v>
      </c>
      <c r="L128" s="182" t="s">
        <v>5</v>
      </c>
      <c r="M128" s="39"/>
      <c r="N128" s="187" t="s">
        <v>5</v>
      </c>
      <c r="O128" s="188" t="s">
        <v>46</v>
      </c>
      <c r="P128" s="119">
        <f t="shared" si="15"/>
        <v>0</v>
      </c>
      <c r="Q128" s="119">
        <f t="shared" si="16"/>
        <v>0</v>
      </c>
      <c r="R128" s="119">
        <f t="shared" si="17"/>
        <v>0</v>
      </c>
      <c r="S128" s="40"/>
      <c r="T128" s="189">
        <f t="shared" si="18"/>
        <v>0</v>
      </c>
      <c r="U128" s="189">
        <v>0</v>
      </c>
      <c r="V128" s="189">
        <f t="shared" si="19"/>
        <v>0</v>
      </c>
      <c r="W128" s="189">
        <v>0</v>
      </c>
      <c r="X128" s="190">
        <f t="shared" si="20"/>
        <v>0</v>
      </c>
      <c r="AR128" s="22" t="s">
        <v>146</v>
      </c>
      <c r="AT128" s="22" t="s">
        <v>141</v>
      </c>
      <c r="AU128" s="22" t="s">
        <v>87</v>
      </c>
      <c r="AY128" s="22" t="s">
        <v>139</v>
      </c>
      <c r="BE128" s="191">
        <f t="shared" si="21"/>
        <v>0</v>
      </c>
      <c r="BF128" s="191">
        <f t="shared" si="22"/>
        <v>0</v>
      </c>
      <c r="BG128" s="191">
        <f t="shared" si="23"/>
        <v>0</v>
      </c>
      <c r="BH128" s="191">
        <f t="shared" si="24"/>
        <v>0</v>
      </c>
      <c r="BI128" s="191">
        <f t="shared" si="25"/>
        <v>0</v>
      </c>
      <c r="BJ128" s="22" t="s">
        <v>85</v>
      </c>
      <c r="BK128" s="191">
        <f t="shared" si="26"/>
        <v>0</v>
      </c>
      <c r="BL128" s="22" t="s">
        <v>146</v>
      </c>
      <c r="BM128" s="22" t="s">
        <v>737</v>
      </c>
    </row>
    <row r="129" spans="2:65" s="1" customFormat="1" ht="16.5" customHeight="1" x14ac:dyDescent="0.3">
      <c r="B129" s="179"/>
      <c r="C129" s="180" t="s">
        <v>201</v>
      </c>
      <c r="D129" s="180" t="s">
        <v>141</v>
      </c>
      <c r="E129" s="181" t="s">
        <v>738</v>
      </c>
      <c r="F129" s="182" t="s">
        <v>739</v>
      </c>
      <c r="G129" s="183" t="s">
        <v>157</v>
      </c>
      <c r="H129" s="184">
        <v>70</v>
      </c>
      <c r="I129" s="185"/>
      <c r="J129" s="185"/>
      <c r="K129" s="186">
        <f t="shared" si="14"/>
        <v>0</v>
      </c>
      <c r="L129" s="182" t="s">
        <v>5</v>
      </c>
      <c r="M129" s="39"/>
      <c r="N129" s="187" t="s">
        <v>5</v>
      </c>
      <c r="O129" s="188" t="s">
        <v>46</v>
      </c>
      <c r="P129" s="119">
        <f t="shared" si="15"/>
        <v>0</v>
      </c>
      <c r="Q129" s="119">
        <f t="shared" si="16"/>
        <v>0</v>
      </c>
      <c r="R129" s="119">
        <f t="shared" si="17"/>
        <v>0</v>
      </c>
      <c r="S129" s="40"/>
      <c r="T129" s="189">
        <f t="shared" si="18"/>
        <v>0</v>
      </c>
      <c r="U129" s="189">
        <v>0</v>
      </c>
      <c r="V129" s="189">
        <f t="shared" si="19"/>
        <v>0</v>
      </c>
      <c r="W129" s="189">
        <v>0</v>
      </c>
      <c r="X129" s="190">
        <f t="shared" si="20"/>
        <v>0</v>
      </c>
      <c r="AR129" s="22" t="s">
        <v>146</v>
      </c>
      <c r="AT129" s="22" t="s">
        <v>141</v>
      </c>
      <c r="AU129" s="22" t="s">
        <v>87</v>
      </c>
      <c r="AY129" s="22" t="s">
        <v>139</v>
      </c>
      <c r="BE129" s="191">
        <f t="shared" si="21"/>
        <v>0</v>
      </c>
      <c r="BF129" s="191">
        <f t="shared" si="22"/>
        <v>0</v>
      </c>
      <c r="BG129" s="191">
        <f t="shared" si="23"/>
        <v>0</v>
      </c>
      <c r="BH129" s="191">
        <f t="shared" si="24"/>
        <v>0</v>
      </c>
      <c r="BI129" s="191">
        <f t="shared" si="25"/>
        <v>0</v>
      </c>
      <c r="BJ129" s="22" t="s">
        <v>85</v>
      </c>
      <c r="BK129" s="191">
        <f t="shared" si="26"/>
        <v>0</v>
      </c>
      <c r="BL129" s="22" t="s">
        <v>146</v>
      </c>
      <c r="BM129" s="22" t="s">
        <v>740</v>
      </c>
    </row>
    <row r="130" spans="2:65" s="1" customFormat="1" ht="16.5" customHeight="1" x14ac:dyDescent="0.3">
      <c r="B130" s="179"/>
      <c r="C130" s="180" t="s">
        <v>339</v>
      </c>
      <c r="D130" s="180" t="s">
        <v>141</v>
      </c>
      <c r="E130" s="181" t="s">
        <v>741</v>
      </c>
      <c r="F130" s="182" t="s">
        <v>742</v>
      </c>
      <c r="G130" s="183" t="s">
        <v>381</v>
      </c>
      <c r="H130" s="184">
        <v>6</v>
      </c>
      <c r="I130" s="185"/>
      <c r="J130" s="185"/>
      <c r="K130" s="186">
        <f t="shared" si="14"/>
        <v>0</v>
      </c>
      <c r="L130" s="182" t="s">
        <v>5</v>
      </c>
      <c r="M130" s="39"/>
      <c r="N130" s="187" t="s">
        <v>5</v>
      </c>
      <c r="O130" s="206" t="s">
        <v>46</v>
      </c>
      <c r="P130" s="207">
        <f t="shared" si="15"/>
        <v>0</v>
      </c>
      <c r="Q130" s="207">
        <f t="shared" si="16"/>
        <v>0</v>
      </c>
      <c r="R130" s="207">
        <f t="shared" si="17"/>
        <v>0</v>
      </c>
      <c r="S130" s="208"/>
      <c r="T130" s="209">
        <f t="shared" si="18"/>
        <v>0</v>
      </c>
      <c r="U130" s="209">
        <v>0</v>
      </c>
      <c r="V130" s="209">
        <f t="shared" si="19"/>
        <v>0</v>
      </c>
      <c r="W130" s="209">
        <v>0</v>
      </c>
      <c r="X130" s="210">
        <f t="shared" si="20"/>
        <v>0</v>
      </c>
      <c r="AR130" s="22" t="s">
        <v>146</v>
      </c>
      <c r="AT130" s="22" t="s">
        <v>141</v>
      </c>
      <c r="AU130" s="22" t="s">
        <v>87</v>
      </c>
      <c r="AY130" s="22" t="s">
        <v>139</v>
      </c>
      <c r="BE130" s="191">
        <f t="shared" si="21"/>
        <v>0</v>
      </c>
      <c r="BF130" s="191">
        <f t="shared" si="22"/>
        <v>0</v>
      </c>
      <c r="BG130" s="191">
        <f t="shared" si="23"/>
        <v>0</v>
      </c>
      <c r="BH130" s="191">
        <f t="shared" si="24"/>
        <v>0</v>
      </c>
      <c r="BI130" s="191">
        <f t="shared" si="25"/>
        <v>0</v>
      </c>
      <c r="BJ130" s="22" t="s">
        <v>85</v>
      </c>
      <c r="BK130" s="191">
        <f t="shared" si="26"/>
        <v>0</v>
      </c>
      <c r="BL130" s="22" t="s">
        <v>146</v>
      </c>
      <c r="BM130" s="22" t="s">
        <v>743</v>
      </c>
    </row>
    <row r="131" spans="2:65" s="1" customFormat="1" ht="6.95" customHeight="1" x14ac:dyDescent="0.3">
      <c r="B131" s="54"/>
      <c r="C131" s="55"/>
      <c r="D131" s="55"/>
      <c r="E131" s="55"/>
      <c r="F131" s="55"/>
      <c r="G131" s="55"/>
      <c r="H131" s="55"/>
      <c r="I131" s="128"/>
      <c r="J131" s="128"/>
      <c r="K131" s="55"/>
      <c r="L131" s="55"/>
      <c r="M131" s="39"/>
    </row>
  </sheetData>
  <autoFilter ref="C86:L130"/>
  <mergeCells count="10">
    <mergeCell ref="J53:J54"/>
    <mergeCell ref="E77:H77"/>
    <mergeCell ref="E79:H79"/>
    <mergeCell ref="G1:H1"/>
    <mergeCell ref="M2:Z2"/>
    <mergeCell ref="E7:H7"/>
    <mergeCell ref="E9:H9"/>
    <mergeCell ref="E24:H24"/>
    <mergeCell ref="E47:H47"/>
    <mergeCell ref="E49:H49"/>
  </mergeCells>
  <hyperlinks>
    <hyperlink ref="F1:G1" location="C2" display="1) Krycí list soupisu"/>
    <hyperlink ref="G1:H1" location="C56" display="2) Rekapitulace"/>
    <hyperlink ref="J1" location="C86" display="3) Soupis prací"/>
    <hyperlink ref="L1:V1" location="'Rekapitulace stavby'!C2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6"/>
  <sheetViews>
    <sheetView showGridLines="0" zoomScaleNormal="100" workbookViewId="0"/>
  </sheetViews>
  <sheetFormatPr defaultRowHeight="13.5" x14ac:dyDescent="0.3"/>
  <cols>
    <col min="1" max="1" width="8.33203125" style="229" customWidth="1"/>
    <col min="2" max="2" width="1.6640625" style="229" customWidth="1"/>
    <col min="3" max="4" width="5" style="229" customWidth="1"/>
    <col min="5" max="5" width="11.6640625" style="229" customWidth="1"/>
    <col min="6" max="6" width="9.1640625" style="229" customWidth="1"/>
    <col min="7" max="7" width="5" style="229" customWidth="1"/>
    <col min="8" max="8" width="77.83203125" style="229" customWidth="1"/>
    <col min="9" max="10" width="20" style="229" customWidth="1"/>
    <col min="11" max="11" width="1.6640625" style="229" customWidth="1"/>
  </cols>
  <sheetData>
    <row r="1" spans="2:11" ht="37.5" customHeight="1" x14ac:dyDescent="0.3"/>
    <row r="2" spans="2:11" ht="7.5" customHeight="1" x14ac:dyDescent="0.3">
      <c r="B2" s="230"/>
      <c r="C2" s="231"/>
      <c r="D2" s="231"/>
      <c r="E2" s="231"/>
      <c r="F2" s="231"/>
      <c r="G2" s="231"/>
      <c r="H2" s="231"/>
      <c r="I2" s="231"/>
      <c r="J2" s="231"/>
      <c r="K2" s="232"/>
    </row>
    <row r="3" spans="2:11" s="13" customFormat="1" ht="45" customHeight="1" x14ac:dyDescent="0.3">
      <c r="B3" s="233"/>
      <c r="C3" s="356" t="s">
        <v>744</v>
      </c>
      <c r="D3" s="356"/>
      <c r="E3" s="356"/>
      <c r="F3" s="356"/>
      <c r="G3" s="356"/>
      <c r="H3" s="356"/>
      <c r="I3" s="356"/>
      <c r="J3" s="356"/>
      <c r="K3" s="234"/>
    </row>
    <row r="4" spans="2:11" ht="25.5" customHeight="1" x14ac:dyDescent="0.3">
      <c r="B4" s="235"/>
      <c r="C4" s="363" t="s">
        <v>745</v>
      </c>
      <c r="D4" s="363"/>
      <c r="E4" s="363"/>
      <c r="F4" s="363"/>
      <c r="G4" s="363"/>
      <c r="H4" s="363"/>
      <c r="I4" s="363"/>
      <c r="J4" s="363"/>
      <c r="K4" s="236"/>
    </row>
    <row r="5" spans="2:11" ht="5.25" customHeight="1" x14ac:dyDescent="0.3">
      <c r="B5" s="235"/>
      <c r="C5" s="237"/>
      <c r="D5" s="237"/>
      <c r="E5" s="237"/>
      <c r="F5" s="237"/>
      <c r="G5" s="237"/>
      <c r="H5" s="237"/>
      <c r="I5" s="237"/>
      <c r="J5" s="237"/>
      <c r="K5" s="236"/>
    </row>
    <row r="6" spans="2:11" ht="15" customHeight="1" x14ac:dyDescent="0.3">
      <c r="B6" s="235"/>
      <c r="C6" s="359" t="s">
        <v>746</v>
      </c>
      <c r="D6" s="359"/>
      <c r="E6" s="359"/>
      <c r="F6" s="359"/>
      <c r="G6" s="359"/>
      <c r="H6" s="359"/>
      <c r="I6" s="359"/>
      <c r="J6" s="359"/>
      <c r="K6" s="236"/>
    </row>
    <row r="7" spans="2:11" ht="15" customHeight="1" x14ac:dyDescent="0.3">
      <c r="B7" s="239"/>
      <c r="C7" s="359" t="s">
        <v>747</v>
      </c>
      <c r="D7" s="359"/>
      <c r="E7" s="359"/>
      <c r="F7" s="359"/>
      <c r="G7" s="359"/>
      <c r="H7" s="359"/>
      <c r="I7" s="359"/>
      <c r="J7" s="359"/>
      <c r="K7" s="236"/>
    </row>
    <row r="8" spans="2:11" ht="12.75" customHeight="1" x14ac:dyDescent="0.3">
      <c r="B8" s="239"/>
      <c r="C8" s="238"/>
      <c r="D8" s="238"/>
      <c r="E8" s="238"/>
      <c r="F8" s="238"/>
      <c r="G8" s="238"/>
      <c r="H8" s="238"/>
      <c r="I8" s="238"/>
      <c r="J8" s="238"/>
      <c r="K8" s="236"/>
    </row>
    <row r="9" spans="2:11" ht="15" customHeight="1" x14ac:dyDescent="0.3">
      <c r="B9" s="239"/>
      <c r="C9" s="359" t="s">
        <v>748</v>
      </c>
      <c r="D9" s="359"/>
      <c r="E9" s="359"/>
      <c r="F9" s="359"/>
      <c r="G9" s="359"/>
      <c r="H9" s="359"/>
      <c r="I9" s="359"/>
      <c r="J9" s="359"/>
      <c r="K9" s="236"/>
    </row>
    <row r="10" spans="2:11" ht="15" customHeight="1" x14ac:dyDescent="0.3">
      <c r="B10" s="239"/>
      <c r="C10" s="238"/>
      <c r="D10" s="359" t="s">
        <v>749</v>
      </c>
      <c r="E10" s="359"/>
      <c r="F10" s="359"/>
      <c r="G10" s="359"/>
      <c r="H10" s="359"/>
      <c r="I10" s="359"/>
      <c r="J10" s="359"/>
      <c r="K10" s="236"/>
    </row>
    <row r="11" spans="2:11" ht="15" customHeight="1" x14ac:dyDescent="0.3">
      <c r="B11" s="239"/>
      <c r="C11" s="240"/>
      <c r="D11" s="359" t="s">
        <v>750</v>
      </c>
      <c r="E11" s="359"/>
      <c r="F11" s="359"/>
      <c r="G11" s="359"/>
      <c r="H11" s="359"/>
      <c r="I11" s="359"/>
      <c r="J11" s="359"/>
      <c r="K11" s="236"/>
    </row>
    <row r="12" spans="2:11" ht="12.75" customHeight="1" x14ac:dyDescent="0.3">
      <c r="B12" s="239"/>
      <c r="C12" s="240"/>
      <c r="D12" s="240"/>
      <c r="E12" s="240"/>
      <c r="F12" s="240"/>
      <c r="G12" s="240"/>
      <c r="H12" s="240"/>
      <c r="I12" s="240"/>
      <c r="J12" s="240"/>
      <c r="K12" s="236"/>
    </row>
    <row r="13" spans="2:11" ht="15" customHeight="1" x14ac:dyDescent="0.3">
      <c r="B13" s="239"/>
      <c r="C13" s="240"/>
      <c r="D13" s="359" t="s">
        <v>751</v>
      </c>
      <c r="E13" s="359"/>
      <c r="F13" s="359"/>
      <c r="G13" s="359"/>
      <c r="H13" s="359"/>
      <c r="I13" s="359"/>
      <c r="J13" s="359"/>
      <c r="K13" s="236"/>
    </row>
    <row r="14" spans="2:11" ht="15" customHeight="1" x14ac:dyDescent="0.3">
      <c r="B14" s="239"/>
      <c r="C14" s="240"/>
      <c r="D14" s="359" t="s">
        <v>752</v>
      </c>
      <c r="E14" s="359"/>
      <c r="F14" s="359"/>
      <c r="G14" s="359"/>
      <c r="H14" s="359"/>
      <c r="I14" s="359"/>
      <c r="J14" s="359"/>
      <c r="K14" s="236"/>
    </row>
    <row r="15" spans="2:11" ht="15" customHeight="1" x14ac:dyDescent="0.3">
      <c r="B15" s="239"/>
      <c r="C15" s="240"/>
      <c r="D15" s="359" t="s">
        <v>753</v>
      </c>
      <c r="E15" s="359"/>
      <c r="F15" s="359"/>
      <c r="G15" s="359"/>
      <c r="H15" s="359"/>
      <c r="I15" s="359"/>
      <c r="J15" s="359"/>
      <c r="K15" s="236"/>
    </row>
    <row r="16" spans="2:11" ht="15" customHeight="1" x14ac:dyDescent="0.3">
      <c r="B16" s="239"/>
      <c r="C16" s="240"/>
      <c r="D16" s="240"/>
      <c r="E16" s="241" t="s">
        <v>84</v>
      </c>
      <c r="F16" s="359" t="s">
        <v>754</v>
      </c>
      <c r="G16" s="359"/>
      <c r="H16" s="359"/>
      <c r="I16" s="359"/>
      <c r="J16" s="359"/>
      <c r="K16" s="236"/>
    </row>
    <row r="17" spans="2:11" ht="15" customHeight="1" x14ac:dyDescent="0.3">
      <c r="B17" s="239"/>
      <c r="C17" s="240"/>
      <c r="D17" s="240"/>
      <c r="E17" s="241" t="s">
        <v>755</v>
      </c>
      <c r="F17" s="359" t="s">
        <v>756</v>
      </c>
      <c r="G17" s="359"/>
      <c r="H17" s="359"/>
      <c r="I17" s="359"/>
      <c r="J17" s="359"/>
      <c r="K17" s="236"/>
    </row>
    <row r="18" spans="2:11" ht="15" customHeight="1" x14ac:dyDescent="0.3">
      <c r="B18" s="239"/>
      <c r="C18" s="240"/>
      <c r="D18" s="240"/>
      <c r="E18" s="241" t="s">
        <v>757</v>
      </c>
      <c r="F18" s="359" t="s">
        <v>758</v>
      </c>
      <c r="G18" s="359"/>
      <c r="H18" s="359"/>
      <c r="I18" s="359"/>
      <c r="J18" s="359"/>
      <c r="K18" s="236"/>
    </row>
    <row r="19" spans="2:11" ht="15" customHeight="1" x14ac:dyDescent="0.3">
      <c r="B19" s="239"/>
      <c r="C19" s="240"/>
      <c r="D19" s="240"/>
      <c r="E19" s="241" t="s">
        <v>759</v>
      </c>
      <c r="F19" s="359" t="s">
        <v>760</v>
      </c>
      <c r="G19" s="359"/>
      <c r="H19" s="359"/>
      <c r="I19" s="359"/>
      <c r="J19" s="359"/>
      <c r="K19" s="236"/>
    </row>
    <row r="20" spans="2:11" ht="15" customHeight="1" x14ac:dyDescent="0.3">
      <c r="B20" s="239"/>
      <c r="C20" s="240"/>
      <c r="D20" s="240"/>
      <c r="E20" s="241" t="s">
        <v>606</v>
      </c>
      <c r="F20" s="359" t="s">
        <v>607</v>
      </c>
      <c r="G20" s="359"/>
      <c r="H20" s="359"/>
      <c r="I20" s="359"/>
      <c r="J20" s="359"/>
      <c r="K20" s="236"/>
    </row>
    <row r="21" spans="2:11" ht="15" customHeight="1" x14ac:dyDescent="0.3">
      <c r="B21" s="239"/>
      <c r="C21" s="240"/>
      <c r="D21" s="240"/>
      <c r="E21" s="241" t="s">
        <v>761</v>
      </c>
      <c r="F21" s="359" t="s">
        <v>762</v>
      </c>
      <c r="G21" s="359"/>
      <c r="H21" s="359"/>
      <c r="I21" s="359"/>
      <c r="J21" s="359"/>
      <c r="K21" s="236"/>
    </row>
    <row r="22" spans="2:11" ht="12.75" customHeight="1" x14ac:dyDescent="0.3">
      <c r="B22" s="239"/>
      <c r="C22" s="240"/>
      <c r="D22" s="240"/>
      <c r="E22" s="240"/>
      <c r="F22" s="240"/>
      <c r="G22" s="240"/>
      <c r="H22" s="240"/>
      <c r="I22" s="240"/>
      <c r="J22" s="240"/>
      <c r="K22" s="236"/>
    </row>
    <row r="23" spans="2:11" ht="15" customHeight="1" x14ac:dyDescent="0.3">
      <c r="B23" s="239"/>
      <c r="C23" s="359" t="s">
        <v>763</v>
      </c>
      <c r="D23" s="359"/>
      <c r="E23" s="359"/>
      <c r="F23" s="359"/>
      <c r="G23" s="359"/>
      <c r="H23" s="359"/>
      <c r="I23" s="359"/>
      <c r="J23" s="359"/>
      <c r="K23" s="236"/>
    </row>
    <row r="24" spans="2:11" ht="15" customHeight="1" x14ac:dyDescent="0.3">
      <c r="B24" s="239"/>
      <c r="C24" s="359" t="s">
        <v>764</v>
      </c>
      <c r="D24" s="359"/>
      <c r="E24" s="359"/>
      <c r="F24" s="359"/>
      <c r="G24" s="359"/>
      <c r="H24" s="359"/>
      <c r="I24" s="359"/>
      <c r="J24" s="359"/>
      <c r="K24" s="236"/>
    </row>
    <row r="25" spans="2:11" ht="15" customHeight="1" x14ac:dyDescent="0.3">
      <c r="B25" s="239"/>
      <c r="C25" s="238"/>
      <c r="D25" s="359" t="s">
        <v>765</v>
      </c>
      <c r="E25" s="359"/>
      <c r="F25" s="359"/>
      <c r="G25" s="359"/>
      <c r="H25" s="359"/>
      <c r="I25" s="359"/>
      <c r="J25" s="359"/>
      <c r="K25" s="236"/>
    </row>
    <row r="26" spans="2:11" ht="15" customHeight="1" x14ac:dyDescent="0.3">
      <c r="B26" s="239"/>
      <c r="C26" s="240"/>
      <c r="D26" s="359" t="s">
        <v>766</v>
      </c>
      <c r="E26" s="359"/>
      <c r="F26" s="359"/>
      <c r="G26" s="359"/>
      <c r="H26" s="359"/>
      <c r="I26" s="359"/>
      <c r="J26" s="359"/>
      <c r="K26" s="236"/>
    </row>
    <row r="27" spans="2:11" ht="12.75" customHeight="1" x14ac:dyDescent="0.3">
      <c r="B27" s="239"/>
      <c r="C27" s="240"/>
      <c r="D27" s="240"/>
      <c r="E27" s="240"/>
      <c r="F27" s="240"/>
      <c r="G27" s="240"/>
      <c r="H27" s="240"/>
      <c r="I27" s="240"/>
      <c r="J27" s="240"/>
      <c r="K27" s="236"/>
    </row>
    <row r="28" spans="2:11" ht="15" customHeight="1" x14ac:dyDescent="0.3">
      <c r="B28" s="239"/>
      <c r="C28" s="240"/>
      <c r="D28" s="359" t="s">
        <v>767</v>
      </c>
      <c r="E28" s="359"/>
      <c r="F28" s="359"/>
      <c r="G28" s="359"/>
      <c r="H28" s="359"/>
      <c r="I28" s="359"/>
      <c r="J28" s="359"/>
      <c r="K28" s="236"/>
    </row>
    <row r="29" spans="2:11" ht="15" customHeight="1" x14ac:dyDescent="0.3">
      <c r="B29" s="239"/>
      <c r="C29" s="240"/>
      <c r="D29" s="359" t="s">
        <v>768</v>
      </c>
      <c r="E29" s="359"/>
      <c r="F29" s="359"/>
      <c r="G29" s="359"/>
      <c r="H29" s="359"/>
      <c r="I29" s="359"/>
      <c r="J29" s="359"/>
      <c r="K29" s="236"/>
    </row>
    <row r="30" spans="2:11" ht="12.75" customHeight="1" x14ac:dyDescent="0.3">
      <c r="B30" s="239"/>
      <c r="C30" s="240"/>
      <c r="D30" s="240"/>
      <c r="E30" s="240"/>
      <c r="F30" s="240"/>
      <c r="G30" s="240"/>
      <c r="H30" s="240"/>
      <c r="I30" s="240"/>
      <c r="J30" s="240"/>
      <c r="K30" s="236"/>
    </row>
    <row r="31" spans="2:11" ht="15" customHeight="1" x14ac:dyDescent="0.3">
      <c r="B31" s="239"/>
      <c r="C31" s="240"/>
      <c r="D31" s="359" t="s">
        <v>769</v>
      </c>
      <c r="E31" s="359"/>
      <c r="F31" s="359"/>
      <c r="G31" s="359"/>
      <c r="H31" s="359"/>
      <c r="I31" s="359"/>
      <c r="J31" s="359"/>
      <c r="K31" s="236"/>
    </row>
    <row r="32" spans="2:11" ht="15" customHeight="1" x14ac:dyDescent="0.3">
      <c r="B32" s="239"/>
      <c r="C32" s="240"/>
      <c r="D32" s="359" t="s">
        <v>770</v>
      </c>
      <c r="E32" s="359"/>
      <c r="F32" s="359"/>
      <c r="G32" s="359"/>
      <c r="H32" s="359"/>
      <c r="I32" s="359"/>
      <c r="J32" s="359"/>
      <c r="K32" s="236"/>
    </row>
    <row r="33" spans="2:11" ht="15" customHeight="1" x14ac:dyDescent="0.3">
      <c r="B33" s="239"/>
      <c r="C33" s="240"/>
      <c r="D33" s="359" t="s">
        <v>771</v>
      </c>
      <c r="E33" s="359"/>
      <c r="F33" s="359"/>
      <c r="G33" s="359"/>
      <c r="H33" s="359"/>
      <c r="I33" s="359"/>
      <c r="J33" s="359"/>
      <c r="K33" s="236"/>
    </row>
    <row r="34" spans="2:11" ht="15" customHeight="1" x14ac:dyDescent="0.3">
      <c r="B34" s="239"/>
      <c r="C34" s="240"/>
      <c r="D34" s="238"/>
      <c r="E34" s="242" t="s">
        <v>120</v>
      </c>
      <c r="F34" s="238"/>
      <c r="G34" s="359" t="s">
        <v>772</v>
      </c>
      <c r="H34" s="359"/>
      <c r="I34" s="359"/>
      <c r="J34" s="359"/>
      <c r="K34" s="236"/>
    </row>
    <row r="35" spans="2:11" ht="30.75" customHeight="1" x14ac:dyDescent="0.3">
      <c r="B35" s="239"/>
      <c r="C35" s="240"/>
      <c r="D35" s="238"/>
      <c r="E35" s="242" t="s">
        <v>773</v>
      </c>
      <c r="F35" s="238"/>
      <c r="G35" s="359" t="s">
        <v>774</v>
      </c>
      <c r="H35" s="359"/>
      <c r="I35" s="359"/>
      <c r="J35" s="359"/>
      <c r="K35" s="236"/>
    </row>
    <row r="36" spans="2:11" ht="15" customHeight="1" x14ac:dyDescent="0.3">
      <c r="B36" s="239"/>
      <c r="C36" s="240"/>
      <c r="D36" s="238"/>
      <c r="E36" s="242" t="s">
        <v>56</v>
      </c>
      <c r="F36" s="238"/>
      <c r="G36" s="359" t="s">
        <v>775</v>
      </c>
      <c r="H36" s="359"/>
      <c r="I36" s="359"/>
      <c r="J36" s="359"/>
      <c r="K36" s="236"/>
    </row>
    <row r="37" spans="2:11" ht="15" customHeight="1" x14ac:dyDescent="0.3">
      <c r="B37" s="239"/>
      <c r="C37" s="240"/>
      <c r="D37" s="238"/>
      <c r="E37" s="242" t="s">
        <v>121</v>
      </c>
      <c r="F37" s="238"/>
      <c r="G37" s="359" t="s">
        <v>776</v>
      </c>
      <c r="H37" s="359"/>
      <c r="I37" s="359"/>
      <c r="J37" s="359"/>
      <c r="K37" s="236"/>
    </row>
    <row r="38" spans="2:11" ht="15" customHeight="1" x14ac:dyDescent="0.3">
      <c r="B38" s="239"/>
      <c r="C38" s="240"/>
      <c r="D38" s="238"/>
      <c r="E38" s="242" t="s">
        <v>122</v>
      </c>
      <c r="F38" s="238"/>
      <c r="G38" s="359" t="s">
        <v>777</v>
      </c>
      <c r="H38" s="359"/>
      <c r="I38" s="359"/>
      <c r="J38" s="359"/>
      <c r="K38" s="236"/>
    </row>
    <row r="39" spans="2:11" ht="15" customHeight="1" x14ac:dyDescent="0.3">
      <c r="B39" s="239"/>
      <c r="C39" s="240"/>
      <c r="D39" s="238"/>
      <c r="E39" s="242" t="s">
        <v>123</v>
      </c>
      <c r="F39" s="238"/>
      <c r="G39" s="359" t="s">
        <v>778</v>
      </c>
      <c r="H39" s="359"/>
      <c r="I39" s="359"/>
      <c r="J39" s="359"/>
      <c r="K39" s="236"/>
    </row>
    <row r="40" spans="2:11" ht="15" customHeight="1" x14ac:dyDescent="0.3">
      <c r="B40" s="239"/>
      <c r="C40" s="240"/>
      <c r="D40" s="238"/>
      <c r="E40" s="242" t="s">
        <v>779</v>
      </c>
      <c r="F40" s="238"/>
      <c r="G40" s="359" t="s">
        <v>780</v>
      </c>
      <c r="H40" s="359"/>
      <c r="I40" s="359"/>
      <c r="J40" s="359"/>
      <c r="K40" s="236"/>
    </row>
    <row r="41" spans="2:11" ht="15" customHeight="1" x14ac:dyDescent="0.3">
      <c r="B41" s="239"/>
      <c r="C41" s="240"/>
      <c r="D41" s="238"/>
      <c r="E41" s="242"/>
      <c r="F41" s="238"/>
      <c r="G41" s="359" t="s">
        <v>781</v>
      </c>
      <c r="H41" s="359"/>
      <c r="I41" s="359"/>
      <c r="J41" s="359"/>
      <c r="K41" s="236"/>
    </row>
    <row r="42" spans="2:11" ht="15" customHeight="1" x14ac:dyDescent="0.3">
      <c r="B42" s="239"/>
      <c r="C42" s="240"/>
      <c r="D42" s="238"/>
      <c r="E42" s="242" t="s">
        <v>782</v>
      </c>
      <c r="F42" s="238"/>
      <c r="G42" s="359" t="s">
        <v>783</v>
      </c>
      <c r="H42" s="359"/>
      <c r="I42" s="359"/>
      <c r="J42" s="359"/>
      <c r="K42" s="236"/>
    </row>
    <row r="43" spans="2:11" ht="15" customHeight="1" x14ac:dyDescent="0.3">
      <c r="B43" s="239"/>
      <c r="C43" s="240"/>
      <c r="D43" s="238"/>
      <c r="E43" s="242" t="s">
        <v>126</v>
      </c>
      <c r="F43" s="238"/>
      <c r="G43" s="359" t="s">
        <v>784</v>
      </c>
      <c r="H43" s="359"/>
      <c r="I43" s="359"/>
      <c r="J43" s="359"/>
      <c r="K43" s="236"/>
    </row>
    <row r="44" spans="2:11" ht="12.75" customHeight="1" x14ac:dyDescent="0.3">
      <c r="B44" s="239"/>
      <c r="C44" s="240"/>
      <c r="D44" s="238"/>
      <c r="E44" s="238"/>
      <c r="F44" s="238"/>
      <c r="G44" s="238"/>
      <c r="H44" s="238"/>
      <c r="I44" s="238"/>
      <c r="J44" s="238"/>
      <c r="K44" s="236"/>
    </row>
    <row r="45" spans="2:11" ht="15" customHeight="1" x14ac:dyDescent="0.3">
      <c r="B45" s="239"/>
      <c r="C45" s="240"/>
      <c r="D45" s="359" t="s">
        <v>785</v>
      </c>
      <c r="E45" s="359"/>
      <c r="F45" s="359"/>
      <c r="G45" s="359"/>
      <c r="H45" s="359"/>
      <c r="I45" s="359"/>
      <c r="J45" s="359"/>
      <c r="K45" s="236"/>
    </row>
    <row r="46" spans="2:11" ht="15" customHeight="1" x14ac:dyDescent="0.3">
      <c r="B46" s="239"/>
      <c r="C46" s="240"/>
      <c r="D46" s="240"/>
      <c r="E46" s="359" t="s">
        <v>786</v>
      </c>
      <c r="F46" s="359"/>
      <c r="G46" s="359"/>
      <c r="H46" s="359"/>
      <c r="I46" s="359"/>
      <c r="J46" s="359"/>
      <c r="K46" s="236"/>
    </row>
    <row r="47" spans="2:11" ht="15" customHeight="1" x14ac:dyDescent="0.3">
      <c r="B47" s="239"/>
      <c r="C47" s="240"/>
      <c r="D47" s="240"/>
      <c r="E47" s="359" t="s">
        <v>787</v>
      </c>
      <c r="F47" s="359"/>
      <c r="G47" s="359"/>
      <c r="H47" s="359"/>
      <c r="I47" s="359"/>
      <c r="J47" s="359"/>
      <c r="K47" s="236"/>
    </row>
    <row r="48" spans="2:11" ht="15" customHeight="1" x14ac:dyDescent="0.3">
      <c r="B48" s="239"/>
      <c r="C48" s="240"/>
      <c r="D48" s="240"/>
      <c r="E48" s="359" t="s">
        <v>788</v>
      </c>
      <c r="F48" s="359"/>
      <c r="G48" s="359"/>
      <c r="H48" s="359"/>
      <c r="I48" s="359"/>
      <c r="J48" s="359"/>
      <c r="K48" s="236"/>
    </row>
    <row r="49" spans="2:11" ht="15" customHeight="1" x14ac:dyDescent="0.3">
      <c r="B49" s="239"/>
      <c r="C49" s="240"/>
      <c r="D49" s="359" t="s">
        <v>789</v>
      </c>
      <c r="E49" s="359"/>
      <c r="F49" s="359"/>
      <c r="G49" s="359"/>
      <c r="H49" s="359"/>
      <c r="I49" s="359"/>
      <c r="J49" s="359"/>
      <c r="K49" s="236"/>
    </row>
    <row r="50" spans="2:11" ht="25.5" customHeight="1" x14ac:dyDescent="0.3">
      <c r="B50" s="235"/>
      <c r="C50" s="363" t="s">
        <v>790</v>
      </c>
      <c r="D50" s="363"/>
      <c r="E50" s="363"/>
      <c r="F50" s="363"/>
      <c r="G50" s="363"/>
      <c r="H50" s="363"/>
      <c r="I50" s="363"/>
      <c r="J50" s="363"/>
      <c r="K50" s="236"/>
    </row>
    <row r="51" spans="2:11" ht="5.25" customHeight="1" x14ac:dyDescent="0.3">
      <c r="B51" s="235"/>
      <c r="C51" s="237"/>
      <c r="D51" s="237"/>
      <c r="E51" s="237"/>
      <c r="F51" s="237"/>
      <c r="G51" s="237"/>
      <c r="H51" s="237"/>
      <c r="I51" s="237"/>
      <c r="J51" s="237"/>
      <c r="K51" s="236"/>
    </row>
    <row r="52" spans="2:11" ht="15" customHeight="1" x14ac:dyDescent="0.3">
      <c r="B52" s="235"/>
      <c r="C52" s="359" t="s">
        <v>791</v>
      </c>
      <c r="D52" s="359"/>
      <c r="E52" s="359"/>
      <c r="F52" s="359"/>
      <c r="G52" s="359"/>
      <c r="H52" s="359"/>
      <c r="I52" s="359"/>
      <c r="J52" s="359"/>
      <c r="K52" s="236"/>
    </row>
    <row r="53" spans="2:11" ht="15" customHeight="1" x14ac:dyDescent="0.3">
      <c r="B53" s="235"/>
      <c r="C53" s="359" t="s">
        <v>792</v>
      </c>
      <c r="D53" s="359"/>
      <c r="E53" s="359"/>
      <c r="F53" s="359"/>
      <c r="G53" s="359"/>
      <c r="H53" s="359"/>
      <c r="I53" s="359"/>
      <c r="J53" s="359"/>
      <c r="K53" s="236"/>
    </row>
    <row r="54" spans="2:11" ht="12.75" customHeight="1" x14ac:dyDescent="0.3">
      <c r="B54" s="235"/>
      <c r="C54" s="238"/>
      <c r="D54" s="238"/>
      <c r="E54" s="238"/>
      <c r="F54" s="238"/>
      <c r="G54" s="238"/>
      <c r="H54" s="238"/>
      <c r="I54" s="238"/>
      <c r="J54" s="238"/>
      <c r="K54" s="236"/>
    </row>
    <row r="55" spans="2:11" ht="15" customHeight="1" x14ac:dyDescent="0.3">
      <c r="B55" s="235"/>
      <c r="C55" s="359" t="s">
        <v>793</v>
      </c>
      <c r="D55" s="359"/>
      <c r="E55" s="359"/>
      <c r="F55" s="359"/>
      <c r="G55" s="359"/>
      <c r="H55" s="359"/>
      <c r="I55" s="359"/>
      <c r="J55" s="359"/>
      <c r="K55" s="236"/>
    </row>
    <row r="56" spans="2:11" ht="15" customHeight="1" x14ac:dyDescent="0.3">
      <c r="B56" s="235"/>
      <c r="C56" s="240"/>
      <c r="D56" s="359" t="s">
        <v>794</v>
      </c>
      <c r="E56" s="359"/>
      <c r="F56" s="359"/>
      <c r="G56" s="359"/>
      <c r="H56" s="359"/>
      <c r="I56" s="359"/>
      <c r="J56" s="359"/>
      <c r="K56" s="236"/>
    </row>
    <row r="57" spans="2:11" ht="15" customHeight="1" x14ac:dyDescent="0.3">
      <c r="B57" s="235"/>
      <c r="C57" s="240"/>
      <c r="D57" s="359" t="s">
        <v>795</v>
      </c>
      <c r="E57" s="359"/>
      <c r="F57" s="359"/>
      <c r="G57" s="359"/>
      <c r="H57" s="359"/>
      <c r="I57" s="359"/>
      <c r="J57" s="359"/>
      <c r="K57" s="236"/>
    </row>
    <row r="58" spans="2:11" ht="15" customHeight="1" x14ac:dyDescent="0.3">
      <c r="B58" s="235"/>
      <c r="C58" s="240"/>
      <c r="D58" s="359" t="s">
        <v>796</v>
      </c>
      <c r="E58" s="359"/>
      <c r="F58" s="359"/>
      <c r="G58" s="359"/>
      <c r="H58" s="359"/>
      <c r="I58" s="359"/>
      <c r="J58" s="359"/>
      <c r="K58" s="236"/>
    </row>
    <row r="59" spans="2:11" ht="15" customHeight="1" x14ac:dyDescent="0.3">
      <c r="B59" s="235"/>
      <c r="C59" s="240"/>
      <c r="D59" s="359" t="s">
        <v>797</v>
      </c>
      <c r="E59" s="359"/>
      <c r="F59" s="359"/>
      <c r="G59" s="359"/>
      <c r="H59" s="359"/>
      <c r="I59" s="359"/>
      <c r="J59" s="359"/>
      <c r="K59" s="236"/>
    </row>
    <row r="60" spans="2:11" ht="15" customHeight="1" x14ac:dyDescent="0.3">
      <c r="B60" s="235"/>
      <c r="C60" s="240"/>
      <c r="D60" s="360" t="s">
        <v>798</v>
      </c>
      <c r="E60" s="360"/>
      <c r="F60" s="360"/>
      <c r="G60" s="360"/>
      <c r="H60" s="360"/>
      <c r="I60" s="360"/>
      <c r="J60" s="360"/>
      <c r="K60" s="236"/>
    </row>
    <row r="61" spans="2:11" ht="15" customHeight="1" x14ac:dyDescent="0.3">
      <c r="B61" s="235"/>
      <c r="C61" s="240"/>
      <c r="D61" s="359" t="s">
        <v>799</v>
      </c>
      <c r="E61" s="359"/>
      <c r="F61" s="359"/>
      <c r="G61" s="359"/>
      <c r="H61" s="359"/>
      <c r="I61" s="359"/>
      <c r="J61" s="359"/>
      <c r="K61" s="236"/>
    </row>
    <row r="62" spans="2:11" ht="12.75" customHeight="1" x14ac:dyDescent="0.3">
      <c r="B62" s="235"/>
      <c r="C62" s="240"/>
      <c r="D62" s="240"/>
      <c r="E62" s="243"/>
      <c r="F62" s="240"/>
      <c r="G62" s="240"/>
      <c r="H62" s="240"/>
      <c r="I62" s="240"/>
      <c r="J62" s="240"/>
      <c r="K62" s="236"/>
    </row>
    <row r="63" spans="2:11" ht="15" customHeight="1" x14ac:dyDescent="0.3">
      <c r="B63" s="235"/>
      <c r="C63" s="240"/>
      <c r="D63" s="359" t="s">
        <v>800</v>
      </c>
      <c r="E63" s="359"/>
      <c r="F63" s="359"/>
      <c r="G63" s="359"/>
      <c r="H63" s="359"/>
      <c r="I63" s="359"/>
      <c r="J63" s="359"/>
      <c r="K63" s="236"/>
    </row>
    <row r="64" spans="2:11" ht="15" customHeight="1" x14ac:dyDescent="0.3">
      <c r="B64" s="235"/>
      <c r="C64" s="240"/>
      <c r="D64" s="360" t="s">
        <v>801</v>
      </c>
      <c r="E64" s="360"/>
      <c r="F64" s="360"/>
      <c r="G64" s="360"/>
      <c r="H64" s="360"/>
      <c r="I64" s="360"/>
      <c r="J64" s="360"/>
      <c r="K64" s="236"/>
    </row>
    <row r="65" spans="2:11" ht="15" customHeight="1" x14ac:dyDescent="0.3">
      <c r="B65" s="235"/>
      <c r="C65" s="240"/>
      <c r="D65" s="359" t="s">
        <v>802</v>
      </c>
      <c r="E65" s="359"/>
      <c r="F65" s="359"/>
      <c r="G65" s="359"/>
      <c r="H65" s="359"/>
      <c r="I65" s="359"/>
      <c r="J65" s="359"/>
      <c r="K65" s="236"/>
    </row>
    <row r="66" spans="2:11" ht="15" customHeight="1" x14ac:dyDescent="0.3">
      <c r="B66" s="235"/>
      <c r="C66" s="240"/>
      <c r="D66" s="359" t="s">
        <v>803</v>
      </c>
      <c r="E66" s="359"/>
      <c r="F66" s="359"/>
      <c r="G66" s="359"/>
      <c r="H66" s="359"/>
      <c r="I66" s="359"/>
      <c r="J66" s="359"/>
      <c r="K66" s="236"/>
    </row>
    <row r="67" spans="2:11" ht="15" customHeight="1" x14ac:dyDescent="0.3">
      <c r="B67" s="235"/>
      <c r="C67" s="240"/>
      <c r="D67" s="359" t="s">
        <v>804</v>
      </c>
      <c r="E67" s="359"/>
      <c r="F67" s="359"/>
      <c r="G67" s="359"/>
      <c r="H67" s="359"/>
      <c r="I67" s="359"/>
      <c r="J67" s="359"/>
      <c r="K67" s="236"/>
    </row>
    <row r="68" spans="2:11" ht="15" customHeight="1" x14ac:dyDescent="0.3">
      <c r="B68" s="235"/>
      <c r="C68" s="240"/>
      <c r="D68" s="359" t="s">
        <v>805</v>
      </c>
      <c r="E68" s="359"/>
      <c r="F68" s="359"/>
      <c r="G68" s="359"/>
      <c r="H68" s="359"/>
      <c r="I68" s="359"/>
      <c r="J68" s="359"/>
      <c r="K68" s="236"/>
    </row>
    <row r="69" spans="2:11" ht="12.75" customHeight="1" x14ac:dyDescent="0.3">
      <c r="B69" s="244"/>
      <c r="C69" s="245"/>
      <c r="D69" s="245"/>
      <c r="E69" s="245"/>
      <c r="F69" s="245"/>
      <c r="G69" s="245"/>
      <c r="H69" s="245"/>
      <c r="I69" s="245"/>
      <c r="J69" s="245"/>
      <c r="K69" s="246"/>
    </row>
    <row r="70" spans="2:11" ht="18.75" customHeight="1" x14ac:dyDescent="0.3">
      <c r="B70" s="247"/>
      <c r="C70" s="247"/>
      <c r="D70" s="247"/>
      <c r="E70" s="247"/>
      <c r="F70" s="247"/>
      <c r="G70" s="247"/>
      <c r="H70" s="247"/>
      <c r="I70" s="247"/>
      <c r="J70" s="247"/>
      <c r="K70" s="248"/>
    </row>
    <row r="71" spans="2:11" ht="18.75" customHeight="1" x14ac:dyDescent="0.3">
      <c r="B71" s="248"/>
      <c r="C71" s="248"/>
      <c r="D71" s="248"/>
      <c r="E71" s="248"/>
      <c r="F71" s="248"/>
      <c r="G71" s="248"/>
      <c r="H71" s="248"/>
      <c r="I71" s="248"/>
      <c r="J71" s="248"/>
      <c r="K71" s="248"/>
    </row>
    <row r="72" spans="2:11" ht="7.5" customHeight="1" x14ac:dyDescent="0.3">
      <c r="B72" s="249"/>
      <c r="C72" s="250"/>
      <c r="D72" s="250"/>
      <c r="E72" s="250"/>
      <c r="F72" s="250"/>
      <c r="G72" s="250"/>
      <c r="H72" s="250"/>
      <c r="I72" s="250"/>
      <c r="J72" s="250"/>
      <c r="K72" s="251"/>
    </row>
    <row r="73" spans="2:11" ht="45" customHeight="1" x14ac:dyDescent="0.3">
      <c r="B73" s="252"/>
      <c r="C73" s="361" t="s">
        <v>98</v>
      </c>
      <c r="D73" s="361"/>
      <c r="E73" s="361"/>
      <c r="F73" s="361"/>
      <c r="G73" s="361"/>
      <c r="H73" s="361"/>
      <c r="I73" s="361"/>
      <c r="J73" s="361"/>
      <c r="K73" s="253"/>
    </row>
    <row r="74" spans="2:11" ht="17.25" customHeight="1" x14ac:dyDescent="0.3">
      <c r="B74" s="252"/>
      <c r="C74" s="254" t="s">
        <v>806</v>
      </c>
      <c r="D74" s="254"/>
      <c r="E74" s="254"/>
      <c r="F74" s="254" t="s">
        <v>807</v>
      </c>
      <c r="G74" s="255"/>
      <c r="H74" s="254" t="s">
        <v>121</v>
      </c>
      <c r="I74" s="254" t="s">
        <v>60</v>
      </c>
      <c r="J74" s="254" t="s">
        <v>808</v>
      </c>
      <c r="K74" s="253"/>
    </row>
    <row r="75" spans="2:11" ht="17.25" customHeight="1" x14ac:dyDescent="0.3">
      <c r="B75" s="252"/>
      <c r="C75" s="256" t="s">
        <v>809</v>
      </c>
      <c r="D75" s="256"/>
      <c r="E75" s="256"/>
      <c r="F75" s="257" t="s">
        <v>810</v>
      </c>
      <c r="G75" s="258"/>
      <c r="H75" s="256"/>
      <c r="I75" s="256"/>
      <c r="J75" s="256" t="s">
        <v>811</v>
      </c>
      <c r="K75" s="253"/>
    </row>
    <row r="76" spans="2:11" ht="5.25" customHeight="1" x14ac:dyDescent="0.3">
      <c r="B76" s="252"/>
      <c r="C76" s="259"/>
      <c r="D76" s="259"/>
      <c r="E76" s="259"/>
      <c r="F76" s="259"/>
      <c r="G76" s="260"/>
      <c r="H76" s="259"/>
      <c r="I76" s="259"/>
      <c r="J76" s="259"/>
      <c r="K76" s="253"/>
    </row>
    <row r="77" spans="2:11" ht="15" customHeight="1" x14ac:dyDescent="0.3">
      <c r="B77" s="252"/>
      <c r="C77" s="242" t="s">
        <v>56</v>
      </c>
      <c r="D77" s="259"/>
      <c r="E77" s="259"/>
      <c r="F77" s="261" t="s">
        <v>812</v>
      </c>
      <c r="G77" s="260"/>
      <c r="H77" s="242" t="s">
        <v>813</v>
      </c>
      <c r="I77" s="242" t="s">
        <v>814</v>
      </c>
      <c r="J77" s="242">
        <v>20</v>
      </c>
      <c r="K77" s="253"/>
    </row>
    <row r="78" spans="2:11" ht="15" customHeight="1" x14ac:dyDescent="0.3">
      <c r="B78" s="252"/>
      <c r="C78" s="242" t="s">
        <v>815</v>
      </c>
      <c r="D78" s="242"/>
      <c r="E78" s="242"/>
      <c r="F78" s="261" t="s">
        <v>812</v>
      </c>
      <c r="G78" s="260"/>
      <c r="H78" s="242" t="s">
        <v>816</v>
      </c>
      <c r="I78" s="242" t="s">
        <v>814</v>
      </c>
      <c r="J78" s="242">
        <v>120</v>
      </c>
      <c r="K78" s="253"/>
    </row>
    <row r="79" spans="2:11" ht="15" customHeight="1" x14ac:dyDescent="0.3">
      <c r="B79" s="262"/>
      <c r="C79" s="242" t="s">
        <v>817</v>
      </c>
      <c r="D79" s="242"/>
      <c r="E79" s="242"/>
      <c r="F79" s="261" t="s">
        <v>818</v>
      </c>
      <c r="G79" s="260"/>
      <c r="H79" s="242" t="s">
        <v>819</v>
      </c>
      <c r="I79" s="242" t="s">
        <v>814</v>
      </c>
      <c r="J79" s="242">
        <v>50</v>
      </c>
      <c r="K79" s="253"/>
    </row>
    <row r="80" spans="2:11" ht="15" customHeight="1" x14ac:dyDescent="0.3">
      <c r="B80" s="262"/>
      <c r="C80" s="242" t="s">
        <v>820</v>
      </c>
      <c r="D80" s="242"/>
      <c r="E80" s="242"/>
      <c r="F80" s="261" t="s">
        <v>812</v>
      </c>
      <c r="G80" s="260"/>
      <c r="H80" s="242" t="s">
        <v>821</v>
      </c>
      <c r="I80" s="242" t="s">
        <v>822</v>
      </c>
      <c r="J80" s="242"/>
      <c r="K80" s="253"/>
    </row>
    <row r="81" spans="2:11" ht="15" customHeight="1" x14ac:dyDescent="0.3">
      <c r="B81" s="262"/>
      <c r="C81" s="263" t="s">
        <v>823</v>
      </c>
      <c r="D81" s="263"/>
      <c r="E81" s="263"/>
      <c r="F81" s="264" t="s">
        <v>818</v>
      </c>
      <c r="G81" s="263"/>
      <c r="H81" s="263" t="s">
        <v>824</v>
      </c>
      <c r="I81" s="263" t="s">
        <v>814</v>
      </c>
      <c r="J81" s="263">
        <v>15</v>
      </c>
      <c r="K81" s="253"/>
    </row>
    <row r="82" spans="2:11" ht="15" customHeight="1" x14ac:dyDescent="0.3">
      <c r="B82" s="262"/>
      <c r="C82" s="263" t="s">
        <v>825</v>
      </c>
      <c r="D82" s="263"/>
      <c r="E82" s="263"/>
      <c r="F82" s="264" t="s">
        <v>818</v>
      </c>
      <c r="G82" s="263"/>
      <c r="H82" s="263" t="s">
        <v>826</v>
      </c>
      <c r="I82" s="263" t="s">
        <v>814</v>
      </c>
      <c r="J82" s="263">
        <v>15</v>
      </c>
      <c r="K82" s="253"/>
    </row>
    <row r="83" spans="2:11" ht="15" customHeight="1" x14ac:dyDescent="0.3">
      <c r="B83" s="262"/>
      <c r="C83" s="263" t="s">
        <v>827</v>
      </c>
      <c r="D83" s="263"/>
      <c r="E83" s="263"/>
      <c r="F83" s="264" t="s">
        <v>818</v>
      </c>
      <c r="G83" s="263"/>
      <c r="H83" s="263" t="s">
        <v>828</v>
      </c>
      <c r="I83" s="263" t="s">
        <v>814</v>
      </c>
      <c r="J83" s="263">
        <v>20</v>
      </c>
      <c r="K83" s="253"/>
    </row>
    <row r="84" spans="2:11" ht="15" customHeight="1" x14ac:dyDescent="0.3">
      <c r="B84" s="262"/>
      <c r="C84" s="263" t="s">
        <v>829</v>
      </c>
      <c r="D84" s="263"/>
      <c r="E84" s="263"/>
      <c r="F84" s="264" t="s">
        <v>818</v>
      </c>
      <c r="G84" s="263"/>
      <c r="H84" s="263" t="s">
        <v>830</v>
      </c>
      <c r="I84" s="263" t="s">
        <v>814</v>
      </c>
      <c r="J84" s="263">
        <v>20</v>
      </c>
      <c r="K84" s="253"/>
    </row>
    <row r="85" spans="2:11" ht="15" customHeight="1" x14ac:dyDescent="0.3">
      <c r="B85" s="262"/>
      <c r="C85" s="242" t="s">
        <v>831</v>
      </c>
      <c r="D85" s="242"/>
      <c r="E85" s="242"/>
      <c r="F85" s="261" t="s">
        <v>818</v>
      </c>
      <c r="G85" s="260"/>
      <c r="H85" s="242" t="s">
        <v>832</v>
      </c>
      <c r="I85" s="242" t="s">
        <v>814</v>
      </c>
      <c r="J85" s="242">
        <v>50</v>
      </c>
      <c r="K85" s="253"/>
    </row>
    <row r="86" spans="2:11" ht="15" customHeight="1" x14ac:dyDescent="0.3">
      <c r="B86" s="262"/>
      <c r="C86" s="242" t="s">
        <v>833</v>
      </c>
      <c r="D86" s="242"/>
      <c r="E86" s="242"/>
      <c r="F86" s="261" t="s">
        <v>818</v>
      </c>
      <c r="G86" s="260"/>
      <c r="H86" s="242" t="s">
        <v>834</v>
      </c>
      <c r="I86" s="242" t="s">
        <v>814</v>
      </c>
      <c r="J86" s="242">
        <v>20</v>
      </c>
      <c r="K86" s="253"/>
    </row>
    <row r="87" spans="2:11" ht="15" customHeight="1" x14ac:dyDescent="0.3">
      <c r="B87" s="262"/>
      <c r="C87" s="242" t="s">
        <v>835</v>
      </c>
      <c r="D87" s="242"/>
      <c r="E87" s="242"/>
      <c r="F87" s="261" t="s">
        <v>818</v>
      </c>
      <c r="G87" s="260"/>
      <c r="H87" s="242" t="s">
        <v>836</v>
      </c>
      <c r="I87" s="242" t="s">
        <v>814</v>
      </c>
      <c r="J87" s="242">
        <v>20</v>
      </c>
      <c r="K87" s="253"/>
    </row>
    <row r="88" spans="2:11" ht="15" customHeight="1" x14ac:dyDescent="0.3">
      <c r="B88" s="262"/>
      <c r="C88" s="242" t="s">
        <v>837</v>
      </c>
      <c r="D88" s="242"/>
      <c r="E88" s="242"/>
      <c r="F88" s="261" t="s">
        <v>818</v>
      </c>
      <c r="G88" s="260"/>
      <c r="H88" s="242" t="s">
        <v>838</v>
      </c>
      <c r="I88" s="242" t="s">
        <v>814</v>
      </c>
      <c r="J88" s="242">
        <v>50</v>
      </c>
      <c r="K88" s="253"/>
    </row>
    <row r="89" spans="2:11" ht="15" customHeight="1" x14ac:dyDescent="0.3">
      <c r="B89" s="262"/>
      <c r="C89" s="242" t="s">
        <v>839</v>
      </c>
      <c r="D89" s="242"/>
      <c r="E89" s="242"/>
      <c r="F89" s="261" t="s">
        <v>818</v>
      </c>
      <c r="G89" s="260"/>
      <c r="H89" s="242" t="s">
        <v>839</v>
      </c>
      <c r="I89" s="242" t="s">
        <v>814</v>
      </c>
      <c r="J89" s="242">
        <v>50</v>
      </c>
      <c r="K89" s="253"/>
    </row>
    <row r="90" spans="2:11" ht="15" customHeight="1" x14ac:dyDescent="0.3">
      <c r="B90" s="262"/>
      <c r="C90" s="242" t="s">
        <v>127</v>
      </c>
      <c r="D90" s="242"/>
      <c r="E90" s="242"/>
      <c r="F90" s="261" t="s">
        <v>818</v>
      </c>
      <c r="G90" s="260"/>
      <c r="H90" s="242" t="s">
        <v>840</v>
      </c>
      <c r="I90" s="242" t="s">
        <v>814</v>
      </c>
      <c r="J90" s="242">
        <v>255</v>
      </c>
      <c r="K90" s="253"/>
    </row>
    <row r="91" spans="2:11" ht="15" customHeight="1" x14ac:dyDescent="0.3">
      <c r="B91" s="262"/>
      <c r="C91" s="242" t="s">
        <v>841</v>
      </c>
      <c r="D91" s="242"/>
      <c r="E91" s="242"/>
      <c r="F91" s="261" t="s">
        <v>812</v>
      </c>
      <c r="G91" s="260"/>
      <c r="H91" s="242" t="s">
        <v>842</v>
      </c>
      <c r="I91" s="242" t="s">
        <v>843</v>
      </c>
      <c r="J91" s="242"/>
      <c r="K91" s="253"/>
    </row>
    <row r="92" spans="2:11" ht="15" customHeight="1" x14ac:dyDescent="0.3">
      <c r="B92" s="262"/>
      <c r="C92" s="242" t="s">
        <v>844</v>
      </c>
      <c r="D92" s="242"/>
      <c r="E92" s="242"/>
      <c r="F92" s="261" t="s">
        <v>812</v>
      </c>
      <c r="G92" s="260"/>
      <c r="H92" s="242" t="s">
        <v>845</v>
      </c>
      <c r="I92" s="242" t="s">
        <v>846</v>
      </c>
      <c r="J92" s="242"/>
      <c r="K92" s="253"/>
    </row>
    <row r="93" spans="2:11" ht="15" customHeight="1" x14ac:dyDescent="0.3">
      <c r="B93" s="262"/>
      <c r="C93" s="242" t="s">
        <v>847</v>
      </c>
      <c r="D93" s="242"/>
      <c r="E93" s="242"/>
      <c r="F93" s="261" t="s">
        <v>812</v>
      </c>
      <c r="G93" s="260"/>
      <c r="H93" s="242" t="s">
        <v>847</v>
      </c>
      <c r="I93" s="242" t="s">
        <v>846</v>
      </c>
      <c r="J93" s="242"/>
      <c r="K93" s="253"/>
    </row>
    <row r="94" spans="2:11" ht="15" customHeight="1" x14ac:dyDescent="0.3">
      <c r="B94" s="262"/>
      <c r="C94" s="242" t="s">
        <v>41</v>
      </c>
      <c r="D94" s="242"/>
      <c r="E94" s="242"/>
      <c r="F94" s="261" t="s">
        <v>812</v>
      </c>
      <c r="G94" s="260"/>
      <c r="H94" s="242" t="s">
        <v>848</v>
      </c>
      <c r="I94" s="242" t="s">
        <v>846</v>
      </c>
      <c r="J94" s="242"/>
      <c r="K94" s="253"/>
    </row>
    <row r="95" spans="2:11" ht="15" customHeight="1" x14ac:dyDescent="0.3">
      <c r="B95" s="262"/>
      <c r="C95" s="242" t="s">
        <v>51</v>
      </c>
      <c r="D95" s="242"/>
      <c r="E95" s="242"/>
      <c r="F95" s="261" t="s">
        <v>812</v>
      </c>
      <c r="G95" s="260"/>
      <c r="H95" s="242" t="s">
        <v>849</v>
      </c>
      <c r="I95" s="242" t="s">
        <v>846</v>
      </c>
      <c r="J95" s="242"/>
      <c r="K95" s="253"/>
    </row>
    <row r="96" spans="2:11" ht="15" customHeight="1" x14ac:dyDescent="0.3">
      <c r="B96" s="265"/>
      <c r="C96" s="266"/>
      <c r="D96" s="266"/>
      <c r="E96" s="266"/>
      <c r="F96" s="266"/>
      <c r="G96" s="266"/>
      <c r="H96" s="266"/>
      <c r="I96" s="266"/>
      <c r="J96" s="266"/>
      <c r="K96" s="267"/>
    </row>
    <row r="97" spans="2:11" ht="18.75" customHeight="1" x14ac:dyDescent="0.3">
      <c r="B97" s="268"/>
      <c r="C97" s="269"/>
      <c r="D97" s="269"/>
      <c r="E97" s="269"/>
      <c r="F97" s="269"/>
      <c r="G97" s="269"/>
      <c r="H97" s="269"/>
      <c r="I97" s="269"/>
      <c r="J97" s="269"/>
      <c r="K97" s="268"/>
    </row>
    <row r="98" spans="2:11" ht="18.75" customHeight="1" x14ac:dyDescent="0.3">
      <c r="B98" s="248"/>
      <c r="C98" s="248"/>
      <c r="D98" s="248"/>
      <c r="E98" s="248"/>
      <c r="F98" s="248"/>
      <c r="G98" s="248"/>
      <c r="H98" s="248"/>
      <c r="I98" s="248"/>
      <c r="J98" s="248"/>
      <c r="K98" s="248"/>
    </row>
    <row r="99" spans="2:11" ht="7.5" customHeight="1" x14ac:dyDescent="0.3">
      <c r="B99" s="249"/>
      <c r="C99" s="250"/>
      <c r="D99" s="250"/>
      <c r="E99" s="250"/>
      <c r="F99" s="250"/>
      <c r="G99" s="250"/>
      <c r="H99" s="250"/>
      <c r="I99" s="250"/>
      <c r="J99" s="250"/>
      <c r="K99" s="251"/>
    </row>
    <row r="100" spans="2:11" ht="45" customHeight="1" x14ac:dyDescent="0.3">
      <c r="B100" s="252"/>
      <c r="C100" s="361" t="s">
        <v>850</v>
      </c>
      <c r="D100" s="361"/>
      <c r="E100" s="361"/>
      <c r="F100" s="361"/>
      <c r="G100" s="361"/>
      <c r="H100" s="361"/>
      <c r="I100" s="361"/>
      <c r="J100" s="361"/>
      <c r="K100" s="253"/>
    </row>
    <row r="101" spans="2:11" ht="17.25" customHeight="1" x14ac:dyDescent="0.3">
      <c r="B101" s="252"/>
      <c r="C101" s="254" t="s">
        <v>806</v>
      </c>
      <c r="D101" s="254"/>
      <c r="E101" s="254"/>
      <c r="F101" s="254" t="s">
        <v>807</v>
      </c>
      <c r="G101" s="255"/>
      <c r="H101" s="254" t="s">
        <v>121</v>
      </c>
      <c r="I101" s="254" t="s">
        <v>60</v>
      </c>
      <c r="J101" s="254" t="s">
        <v>808</v>
      </c>
      <c r="K101" s="253"/>
    </row>
    <row r="102" spans="2:11" ht="17.25" customHeight="1" x14ac:dyDescent="0.3">
      <c r="B102" s="252"/>
      <c r="C102" s="256" t="s">
        <v>809</v>
      </c>
      <c r="D102" s="256"/>
      <c r="E102" s="256"/>
      <c r="F102" s="257" t="s">
        <v>810</v>
      </c>
      <c r="G102" s="258"/>
      <c r="H102" s="256"/>
      <c r="I102" s="256"/>
      <c r="J102" s="256" t="s">
        <v>811</v>
      </c>
      <c r="K102" s="253"/>
    </row>
    <row r="103" spans="2:11" ht="5.25" customHeight="1" x14ac:dyDescent="0.3">
      <c r="B103" s="252"/>
      <c r="C103" s="254"/>
      <c r="D103" s="254"/>
      <c r="E103" s="254"/>
      <c r="F103" s="254"/>
      <c r="G103" s="270"/>
      <c r="H103" s="254"/>
      <c r="I103" s="254"/>
      <c r="J103" s="254"/>
      <c r="K103" s="253"/>
    </row>
    <row r="104" spans="2:11" ht="15" customHeight="1" x14ac:dyDescent="0.3">
      <c r="B104" s="252"/>
      <c r="C104" s="242" t="s">
        <v>56</v>
      </c>
      <c r="D104" s="259"/>
      <c r="E104" s="259"/>
      <c r="F104" s="261" t="s">
        <v>812</v>
      </c>
      <c r="G104" s="270"/>
      <c r="H104" s="242" t="s">
        <v>851</v>
      </c>
      <c r="I104" s="242" t="s">
        <v>814</v>
      </c>
      <c r="J104" s="242">
        <v>20</v>
      </c>
      <c r="K104" s="253"/>
    </row>
    <row r="105" spans="2:11" ht="15" customHeight="1" x14ac:dyDescent="0.3">
      <c r="B105" s="252"/>
      <c r="C105" s="242" t="s">
        <v>815</v>
      </c>
      <c r="D105" s="242"/>
      <c r="E105" s="242"/>
      <c r="F105" s="261" t="s">
        <v>812</v>
      </c>
      <c r="G105" s="242"/>
      <c r="H105" s="242" t="s">
        <v>851</v>
      </c>
      <c r="I105" s="242" t="s">
        <v>814</v>
      </c>
      <c r="J105" s="242">
        <v>120</v>
      </c>
      <c r="K105" s="253"/>
    </row>
    <row r="106" spans="2:11" ht="15" customHeight="1" x14ac:dyDescent="0.3">
      <c r="B106" s="262"/>
      <c r="C106" s="242" t="s">
        <v>817</v>
      </c>
      <c r="D106" s="242"/>
      <c r="E106" s="242"/>
      <c r="F106" s="261" t="s">
        <v>818</v>
      </c>
      <c r="G106" s="242"/>
      <c r="H106" s="242" t="s">
        <v>851</v>
      </c>
      <c r="I106" s="242" t="s">
        <v>814</v>
      </c>
      <c r="J106" s="242">
        <v>50</v>
      </c>
      <c r="K106" s="253"/>
    </row>
    <row r="107" spans="2:11" ht="15" customHeight="1" x14ac:dyDescent="0.3">
      <c r="B107" s="262"/>
      <c r="C107" s="242" t="s">
        <v>820</v>
      </c>
      <c r="D107" s="242"/>
      <c r="E107" s="242"/>
      <c r="F107" s="261" t="s">
        <v>812</v>
      </c>
      <c r="G107" s="242"/>
      <c r="H107" s="242" t="s">
        <v>851</v>
      </c>
      <c r="I107" s="242" t="s">
        <v>822</v>
      </c>
      <c r="J107" s="242"/>
      <c r="K107" s="253"/>
    </row>
    <row r="108" spans="2:11" ht="15" customHeight="1" x14ac:dyDescent="0.3">
      <c r="B108" s="262"/>
      <c r="C108" s="242" t="s">
        <v>831</v>
      </c>
      <c r="D108" s="242"/>
      <c r="E108" s="242"/>
      <c r="F108" s="261" t="s">
        <v>818</v>
      </c>
      <c r="G108" s="242"/>
      <c r="H108" s="242" t="s">
        <v>851</v>
      </c>
      <c r="I108" s="242" t="s">
        <v>814</v>
      </c>
      <c r="J108" s="242">
        <v>50</v>
      </c>
      <c r="K108" s="253"/>
    </row>
    <row r="109" spans="2:11" ht="15" customHeight="1" x14ac:dyDescent="0.3">
      <c r="B109" s="262"/>
      <c r="C109" s="242" t="s">
        <v>839</v>
      </c>
      <c r="D109" s="242"/>
      <c r="E109" s="242"/>
      <c r="F109" s="261" t="s">
        <v>818</v>
      </c>
      <c r="G109" s="242"/>
      <c r="H109" s="242" t="s">
        <v>851</v>
      </c>
      <c r="I109" s="242" t="s">
        <v>814</v>
      </c>
      <c r="J109" s="242">
        <v>50</v>
      </c>
      <c r="K109" s="253"/>
    </row>
    <row r="110" spans="2:11" ht="15" customHeight="1" x14ac:dyDescent="0.3">
      <c r="B110" s="262"/>
      <c r="C110" s="242" t="s">
        <v>837</v>
      </c>
      <c r="D110" s="242"/>
      <c r="E110" s="242"/>
      <c r="F110" s="261" t="s">
        <v>818</v>
      </c>
      <c r="G110" s="242"/>
      <c r="H110" s="242" t="s">
        <v>851</v>
      </c>
      <c r="I110" s="242" t="s">
        <v>814</v>
      </c>
      <c r="J110" s="242">
        <v>50</v>
      </c>
      <c r="K110" s="253"/>
    </row>
    <row r="111" spans="2:11" ht="15" customHeight="1" x14ac:dyDescent="0.3">
      <c r="B111" s="262"/>
      <c r="C111" s="242" t="s">
        <v>56</v>
      </c>
      <c r="D111" s="242"/>
      <c r="E111" s="242"/>
      <c r="F111" s="261" t="s">
        <v>812</v>
      </c>
      <c r="G111" s="242"/>
      <c r="H111" s="242" t="s">
        <v>852</v>
      </c>
      <c r="I111" s="242" t="s">
        <v>814</v>
      </c>
      <c r="J111" s="242">
        <v>20</v>
      </c>
      <c r="K111" s="253"/>
    </row>
    <row r="112" spans="2:11" ht="15" customHeight="1" x14ac:dyDescent="0.3">
      <c r="B112" s="262"/>
      <c r="C112" s="242" t="s">
        <v>853</v>
      </c>
      <c r="D112" s="242"/>
      <c r="E112" s="242"/>
      <c r="F112" s="261" t="s">
        <v>812</v>
      </c>
      <c r="G112" s="242"/>
      <c r="H112" s="242" t="s">
        <v>854</v>
      </c>
      <c r="I112" s="242" t="s">
        <v>814</v>
      </c>
      <c r="J112" s="242">
        <v>120</v>
      </c>
      <c r="K112" s="253"/>
    </row>
    <row r="113" spans="2:11" ht="15" customHeight="1" x14ac:dyDescent="0.3">
      <c r="B113" s="262"/>
      <c r="C113" s="242" t="s">
        <v>41</v>
      </c>
      <c r="D113" s="242"/>
      <c r="E113" s="242"/>
      <c r="F113" s="261" t="s">
        <v>812</v>
      </c>
      <c r="G113" s="242"/>
      <c r="H113" s="242" t="s">
        <v>855</v>
      </c>
      <c r="I113" s="242" t="s">
        <v>846</v>
      </c>
      <c r="J113" s="242"/>
      <c r="K113" s="253"/>
    </row>
    <row r="114" spans="2:11" ht="15" customHeight="1" x14ac:dyDescent="0.3">
      <c r="B114" s="262"/>
      <c r="C114" s="242" t="s">
        <v>51</v>
      </c>
      <c r="D114" s="242"/>
      <c r="E114" s="242"/>
      <c r="F114" s="261" t="s">
        <v>812</v>
      </c>
      <c r="G114" s="242"/>
      <c r="H114" s="242" t="s">
        <v>856</v>
      </c>
      <c r="I114" s="242" t="s">
        <v>846</v>
      </c>
      <c r="J114" s="242"/>
      <c r="K114" s="253"/>
    </row>
    <row r="115" spans="2:11" ht="15" customHeight="1" x14ac:dyDescent="0.3">
      <c r="B115" s="262"/>
      <c r="C115" s="242" t="s">
        <v>60</v>
      </c>
      <c r="D115" s="242"/>
      <c r="E115" s="242"/>
      <c r="F115" s="261" t="s">
        <v>812</v>
      </c>
      <c r="G115" s="242"/>
      <c r="H115" s="242" t="s">
        <v>857</v>
      </c>
      <c r="I115" s="242" t="s">
        <v>858</v>
      </c>
      <c r="J115" s="242"/>
      <c r="K115" s="253"/>
    </row>
    <row r="116" spans="2:11" ht="15" customHeight="1" x14ac:dyDescent="0.3">
      <c r="B116" s="265"/>
      <c r="C116" s="271"/>
      <c r="D116" s="271"/>
      <c r="E116" s="271"/>
      <c r="F116" s="271"/>
      <c r="G116" s="271"/>
      <c r="H116" s="271"/>
      <c r="I116" s="271"/>
      <c r="J116" s="271"/>
      <c r="K116" s="267"/>
    </row>
    <row r="117" spans="2:11" ht="18.75" customHeight="1" x14ac:dyDescent="0.3">
      <c r="B117" s="272"/>
      <c r="C117" s="238"/>
      <c r="D117" s="238"/>
      <c r="E117" s="238"/>
      <c r="F117" s="273"/>
      <c r="G117" s="238"/>
      <c r="H117" s="238"/>
      <c r="I117" s="238"/>
      <c r="J117" s="238"/>
      <c r="K117" s="272"/>
    </row>
    <row r="118" spans="2:11" ht="18.75" customHeight="1" x14ac:dyDescent="0.3">
      <c r="B118" s="248"/>
      <c r="C118" s="248"/>
      <c r="D118" s="248"/>
      <c r="E118" s="248"/>
      <c r="F118" s="248"/>
      <c r="G118" s="248"/>
      <c r="H118" s="248"/>
      <c r="I118" s="248"/>
      <c r="J118" s="248"/>
      <c r="K118" s="248"/>
    </row>
    <row r="119" spans="2:11" ht="7.5" customHeight="1" x14ac:dyDescent="0.3">
      <c r="B119" s="274"/>
      <c r="C119" s="275"/>
      <c r="D119" s="275"/>
      <c r="E119" s="275"/>
      <c r="F119" s="275"/>
      <c r="G119" s="275"/>
      <c r="H119" s="275"/>
      <c r="I119" s="275"/>
      <c r="J119" s="275"/>
      <c r="K119" s="276"/>
    </row>
    <row r="120" spans="2:11" ht="45" customHeight="1" x14ac:dyDescent="0.3">
      <c r="B120" s="277"/>
      <c r="C120" s="356" t="s">
        <v>859</v>
      </c>
      <c r="D120" s="356"/>
      <c r="E120" s="356"/>
      <c r="F120" s="356"/>
      <c r="G120" s="356"/>
      <c r="H120" s="356"/>
      <c r="I120" s="356"/>
      <c r="J120" s="356"/>
      <c r="K120" s="278"/>
    </row>
    <row r="121" spans="2:11" ht="17.25" customHeight="1" x14ac:dyDescent="0.3">
      <c r="B121" s="279"/>
      <c r="C121" s="254" t="s">
        <v>806</v>
      </c>
      <c r="D121" s="254"/>
      <c r="E121" s="254"/>
      <c r="F121" s="254" t="s">
        <v>807</v>
      </c>
      <c r="G121" s="255"/>
      <c r="H121" s="254" t="s">
        <v>121</v>
      </c>
      <c r="I121" s="254" t="s">
        <v>60</v>
      </c>
      <c r="J121" s="254" t="s">
        <v>808</v>
      </c>
      <c r="K121" s="280"/>
    </row>
    <row r="122" spans="2:11" ht="17.25" customHeight="1" x14ac:dyDescent="0.3">
      <c r="B122" s="279"/>
      <c r="C122" s="256" t="s">
        <v>809</v>
      </c>
      <c r="D122" s="256"/>
      <c r="E122" s="256"/>
      <c r="F122" s="257" t="s">
        <v>810</v>
      </c>
      <c r="G122" s="258"/>
      <c r="H122" s="256"/>
      <c r="I122" s="256"/>
      <c r="J122" s="256" t="s">
        <v>811</v>
      </c>
      <c r="K122" s="280"/>
    </row>
    <row r="123" spans="2:11" ht="5.25" customHeight="1" x14ac:dyDescent="0.3">
      <c r="B123" s="281"/>
      <c r="C123" s="259"/>
      <c r="D123" s="259"/>
      <c r="E123" s="259"/>
      <c r="F123" s="259"/>
      <c r="G123" s="242"/>
      <c r="H123" s="259"/>
      <c r="I123" s="259"/>
      <c r="J123" s="259"/>
      <c r="K123" s="282"/>
    </row>
    <row r="124" spans="2:11" ht="15" customHeight="1" x14ac:dyDescent="0.3">
      <c r="B124" s="281"/>
      <c r="C124" s="242" t="s">
        <v>815</v>
      </c>
      <c r="D124" s="259"/>
      <c r="E124" s="259"/>
      <c r="F124" s="261" t="s">
        <v>812</v>
      </c>
      <c r="G124" s="242"/>
      <c r="H124" s="242" t="s">
        <v>851</v>
      </c>
      <c r="I124" s="242" t="s">
        <v>814</v>
      </c>
      <c r="J124" s="242">
        <v>120</v>
      </c>
      <c r="K124" s="283"/>
    </row>
    <row r="125" spans="2:11" ht="15" customHeight="1" x14ac:dyDescent="0.3">
      <c r="B125" s="281"/>
      <c r="C125" s="242" t="s">
        <v>860</v>
      </c>
      <c r="D125" s="242"/>
      <c r="E125" s="242"/>
      <c r="F125" s="261" t="s">
        <v>812</v>
      </c>
      <c r="G125" s="242"/>
      <c r="H125" s="242" t="s">
        <v>861</v>
      </c>
      <c r="I125" s="242" t="s">
        <v>814</v>
      </c>
      <c r="J125" s="242" t="s">
        <v>862</v>
      </c>
      <c r="K125" s="283"/>
    </row>
    <row r="126" spans="2:11" ht="15" customHeight="1" x14ac:dyDescent="0.3">
      <c r="B126" s="281"/>
      <c r="C126" s="242" t="s">
        <v>761</v>
      </c>
      <c r="D126" s="242"/>
      <c r="E126" s="242"/>
      <c r="F126" s="261" t="s">
        <v>812</v>
      </c>
      <c r="G126" s="242"/>
      <c r="H126" s="242" t="s">
        <v>863</v>
      </c>
      <c r="I126" s="242" t="s">
        <v>814</v>
      </c>
      <c r="J126" s="242" t="s">
        <v>862</v>
      </c>
      <c r="K126" s="283"/>
    </row>
    <row r="127" spans="2:11" ht="15" customHeight="1" x14ac:dyDescent="0.3">
      <c r="B127" s="281"/>
      <c r="C127" s="242" t="s">
        <v>823</v>
      </c>
      <c r="D127" s="242"/>
      <c r="E127" s="242"/>
      <c r="F127" s="261" t="s">
        <v>818</v>
      </c>
      <c r="G127" s="242"/>
      <c r="H127" s="242" t="s">
        <v>824</v>
      </c>
      <c r="I127" s="242" t="s">
        <v>814</v>
      </c>
      <c r="J127" s="242">
        <v>15</v>
      </c>
      <c r="K127" s="283"/>
    </row>
    <row r="128" spans="2:11" ht="15" customHeight="1" x14ac:dyDescent="0.3">
      <c r="B128" s="281"/>
      <c r="C128" s="263" t="s">
        <v>825</v>
      </c>
      <c r="D128" s="263"/>
      <c r="E128" s="263"/>
      <c r="F128" s="264" t="s">
        <v>818</v>
      </c>
      <c r="G128" s="263"/>
      <c r="H128" s="263" t="s">
        <v>826</v>
      </c>
      <c r="I128" s="263" t="s">
        <v>814</v>
      </c>
      <c r="J128" s="263">
        <v>15</v>
      </c>
      <c r="K128" s="283"/>
    </row>
    <row r="129" spans="2:11" ht="15" customHeight="1" x14ac:dyDescent="0.3">
      <c r="B129" s="281"/>
      <c r="C129" s="263" t="s">
        <v>827</v>
      </c>
      <c r="D129" s="263"/>
      <c r="E129" s="263"/>
      <c r="F129" s="264" t="s">
        <v>818</v>
      </c>
      <c r="G129" s="263"/>
      <c r="H129" s="263" t="s">
        <v>828</v>
      </c>
      <c r="I129" s="263" t="s">
        <v>814</v>
      </c>
      <c r="J129" s="263">
        <v>20</v>
      </c>
      <c r="K129" s="283"/>
    </row>
    <row r="130" spans="2:11" ht="15" customHeight="1" x14ac:dyDescent="0.3">
      <c r="B130" s="281"/>
      <c r="C130" s="263" t="s">
        <v>829</v>
      </c>
      <c r="D130" s="263"/>
      <c r="E130" s="263"/>
      <c r="F130" s="264" t="s">
        <v>818</v>
      </c>
      <c r="G130" s="263"/>
      <c r="H130" s="263" t="s">
        <v>830</v>
      </c>
      <c r="I130" s="263" t="s">
        <v>814</v>
      </c>
      <c r="J130" s="263">
        <v>20</v>
      </c>
      <c r="K130" s="283"/>
    </row>
    <row r="131" spans="2:11" ht="15" customHeight="1" x14ac:dyDescent="0.3">
      <c r="B131" s="281"/>
      <c r="C131" s="242" t="s">
        <v>817</v>
      </c>
      <c r="D131" s="242"/>
      <c r="E131" s="242"/>
      <c r="F131" s="261" t="s">
        <v>818</v>
      </c>
      <c r="G131" s="242"/>
      <c r="H131" s="242" t="s">
        <v>851</v>
      </c>
      <c r="I131" s="242" t="s">
        <v>814</v>
      </c>
      <c r="J131" s="242">
        <v>50</v>
      </c>
      <c r="K131" s="283"/>
    </row>
    <row r="132" spans="2:11" ht="15" customHeight="1" x14ac:dyDescent="0.3">
      <c r="B132" s="281"/>
      <c r="C132" s="242" t="s">
        <v>831</v>
      </c>
      <c r="D132" s="242"/>
      <c r="E132" s="242"/>
      <c r="F132" s="261" t="s">
        <v>818</v>
      </c>
      <c r="G132" s="242"/>
      <c r="H132" s="242" t="s">
        <v>851</v>
      </c>
      <c r="I132" s="242" t="s">
        <v>814</v>
      </c>
      <c r="J132" s="242">
        <v>50</v>
      </c>
      <c r="K132" s="283"/>
    </row>
    <row r="133" spans="2:11" ht="15" customHeight="1" x14ac:dyDescent="0.3">
      <c r="B133" s="281"/>
      <c r="C133" s="242" t="s">
        <v>837</v>
      </c>
      <c r="D133" s="242"/>
      <c r="E133" s="242"/>
      <c r="F133" s="261" t="s">
        <v>818</v>
      </c>
      <c r="G133" s="242"/>
      <c r="H133" s="242" t="s">
        <v>851</v>
      </c>
      <c r="I133" s="242" t="s">
        <v>814</v>
      </c>
      <c r="J133" s="242">
        <v>50</v>
      </c>
      <c r="K133" s="283"/>
    </row>
    <row r="134" spans="2:11" ht="15" customHeight="1" x14ac:dyDescent="0.3">
      <c r="B134" s="281"/>
      <c r="C134" s="242" t="s">
        <v>839</v>
      </c>
      <c r="D134" s="242"/>
      <c r="E134" s="242"/>
      <c r="F134" s="261" t="s">
        <v>818</v>
      </c>
      <c r="G134" s="242"/>
      <c r="H134" s="242" t="s">
        <v>851</v>
      </c>
      <c r="I134" s="242" t="s">
        <v>814</v>
      </c>
      <c r="J134" s="242">
        <v>50</v>
      </c>
      <c r="K134" s="283"/>
    </row>
    <row r="135" spans="2:11" ht="15" customHeight="1" x14ac:dyDescent="0.3">
      <c r="B135" s="281"/>
      <c r="C135" s="242" t="s">
        <v>127</v>
      </c>
      <c r="D135" s="242"/>
      <c r="E135" s="242"/>
      <c r="F135" s="261" t="s">
        <v>818</v>
      </c>
      <c r="G135" s="242"/>
      <c r="H135" s="242" t="s">
        <v>864</v>
      </c>
      <c r="I135" s="242" t="s">
        <v>814</v>
      </c>
      <c r="J135" s="242">
        <v>255</v>
      </c>
      <c r="K135" s="283"/>
    </row>
    <row r="136" spans="2:11" ht="15" customHeight="1" x14ac:dyDescent="0.3">
      <c r="B136" s="281"/>
      <c r="C136" s="242" t="s">
        <v>841</v>
      </c>
      <c r="D136" s="242"/>
      <c r="E136" s="242"/>
      <c r="F136" s="261" t="s">
        <v>812</v>
      </c>
      <c r="G136" s="242"/>
      <c r="H136" s="242" t="s">
        <v>865</v>
      </c>
      <c r="I136" s="242" t="s">
        <v>843</v>
      </c>
      <c r="J136" s="242"/>
      <c r="K136" s="283"/>
    </row>
    <row r="137" spans="2:11" ht="15" customHeight="1" x14ac:dyDescent="0.3">
      <c r="B137" s="281"/>
      <c r="C137" s="242" t="s">
        <v>844</v>
      </c>
      <c r="D137" s="242"/>
      <c r="E137" s="242"/>
      <c r="F137" s="261" t="s">
        <v>812</v>
      </c>
      <c r="G137" s="242"/>
      <c r="H137" s="242" t="s">
        <v>866</v>
      </c>
      <c r="I137" s="242" t="s">
        <v>846</v>
      </c>
      <c r="J137" s="242"/>
      <c r="K137" s="283"/>
    </row>
    <row r="138" spans="2:11" ht="15" customHeight="1" x14ac:dyDescent="0.3">
      <c r="B138" s="281"/>
      <c r="C138" s="242" t="s">
        <v>847</v>
      </c>
      <c r="D138" s="242"/>
      <c r="E138" s="242"/>
      <c r="F138" s="261" t="s">
        <v>812</v>
      </c>
      <c r="G138" s="242"/>
      <c r="H138" s="242" t="s">
        <v>847</v>
      </c>
      <c r="I138" s="242" t="s">
        <v>846</v>
      </c>
      <c r="J138" s="242"/>
      <c r="K138" s="283"/>
    </row>
    <row r="139" spans="2:11" ht="15" customHeight="1" x14ac:dyDescent="0.3">
      <c r="B139" s="281"/>
      <c r="C139" s="242" t="s">
        <v>41</v>
      </c>
      <c r="D139" s="242"/>
      <c r="E139" s="242"/>
      <c r="F139" s="261" t="s">
        <v>812</v>
      </c>
      <c r="G139" s="242"/>
      <c r="H139" s="242" t="s">
        <v>867</v>
      </c>
      <c r="I139" s="242" t="s">
        <v>846</v>
      </c>
      <c r="J139" s="242"/>
      <c r="K139" s="283"/>
    </row>
    <row r="140" spans="2:11" ht="15" customHeight="1" x14ac:dyDescent="0.3">
      <c r="B140" s="281"/>
      <c r="C140" s="242" t="s">
        <v>868</v>
      </c>
      <c r="D140" s="242"/>
      <c r="E140" s="242"/>
      <c r="F140" s="261" t="s">
        <v>812</v>
      </c>
      <c r="G140" s="242"/>
      <c r="H140" s="242" t="s">
        <v>869</v>
      </c>
      <c r="I140" s="242" t="s">
        <v>846</v>
      </c>
      <c r="J140" s="242"/>
      <c r="K140" s="283"/>
    </row>
    <row r="141" spans="2:11" ht="15" customHeight="1" x14ac:dyDescent="0.3">
      <c r="B141" s="284"/>
      <c r="C141" s="285"/>
      <c r="D141" s="285"/>
      <c r="E141" s="285"/>
      <c r="F141" s="285"/>
      <c r="G141" s="285"/>
      <c r="H141" s="285"/>
      <c r="I141" s="285"/>
      <c r="J141" s="285"/>
      <c r="K141" s="286"/>
    </row>
    <row r="142" spans="2:11" ht="18.75" customHeight="1" x14ac:dyDescent="0.3">
      <c r="B142" s="238"/>
      <c r="C142" s="238"/>
      <c r="D142" s="238"/>
      <c r="E142" s="238"/>
      <c r="F142" s="273"/>
      <c r="G142" s="238"/>
      <c r="H142" s="238"/>
      <c r="I142" s="238"/>
      <c r="J142" s="238"/>
      <c r="K142" s="238"/>
    </row>
    <row r="143" spans="2:11" ht="18.75" customHeight="1" x14ac:dyDescent="0.3">
      <c r="B143" s="248"/>
      <c r="C143" s="248"/>
      <c r="D143" s="248"/>
      <c r="E143" s="248"/>
      <c r="F143" s="248"/>
      <c r="G143" s="248"/>
      <c r="H143" s="248"/>
      <c r="I143" s="248"/>
      <c r="J143" s="248"/>
      <c r="K143" s="248"/>
    </row>
    <row r="144" spans="2:11" ht="7.5" customHeight="1" x14ac:dyDescent="0.3">
      <c r="B144" s="249"/>
      <c r="C144" s="250"/>
      <c r="D144" s="250"/>
      <c r="E144" s="250"/>
      <c r="F144" s="250"/>
      <c r="G144" s="250"/>
      <c r="H144" s="250"/>
      <c r="I144" s="250"/>
      <c r="J144" s="250"/>
      <c r="K144" s="251"/>
    </row>
    <row r="145" spans="2:11" ht="45" customHeight="1" x14ac:dyDescent="0.3">
      <c r="B145" s="252"/>
      <c r="C145" s="361" t="s">
        <v>870</v>
      </c>
      <c r="D145" s="361"/>
      <c r="E145" s="361"/>
      <c r="F145" s="361"/>
      <c r="G145" s="361"/>
      <c r="H145" s="361"/>
      <c r="I145" s="361"/>
      <c r="J145" s="361"/>
      <c r="K145" s="253"/>
    </row>
    <row r="146" spans="2:11" ht="17.25" customHeight="1" x14ac:dyDescent="0.3">
      <c r="B146" s="252"/>
      <c r="C146" s="254" t="s">
        <v>806</v>
      </c>
      <c r="D146" s="254"/>
      <c r="E146" s="254"/>
      <c r="F146" s="254" t="s">
        <v>807</v>
      </c>
      <c r="G146" s="255"/>
      <c r="H146" s="254" t="s">
        <v>121</v>
      </c>
      <c r="I146" s="254" t="s">
        <v>60</v>
      </c>
      <c r="J146" s="254" t="s">
        <v>808</v>
      </c>
      <c r="K146" s="253"/>
    </row>
    <row r="147" spans="2:11" ht="17.25" customHeight="1" x14ac:dyDescent="0.3">
      <c r="B147" s="252"/>
      <c r="C147" s="256" t="s">
        <v>809</v>
      </c>
      <c r="D147" s="256"/>
      <c r="E147" s="256"/>
      <c r="F147" s="257" t="s">
        <v>810</v>
      </c>
      <c r="G147" s="258"/>
      <c r="H147" s="256"/>
      <c r="I147" s="256"/>
      <c r="J147" s="256" t="s">
        <v>811</v>
      </c>
      <c r="K147" s="253"/>
    </row>
    <row r="148" spans="2:11" ht="5.25" customHeight="1" x14ac:dyDescent="0.3">
      <c r="B148" s="262"/>
      <c r="C148" s="259"/>
      <c r="D148" s="259"/>
      <c r="E148" s="259"/>
      <c r="F148" s="259"/>
      <c r="G148" s="260"/>
      <c r="H148" s="259"/>
      <c r="I148" s="259"/>
      <c r="J148" s="259"/>
      <c r="K148" s="283"/>
    </row>
    <row r="149" spans="2:11" ht="15" customHeight="1" x14ac:dyDescent="0.3">
      <c r="B149" s="262"/>
      <c r="C149" s="287" t="s">
        <v>815</v>
      </c>
      <c r="D149" s="242"/>
      <c r="E149" s="242"/>
      <c r="F149" s="288" t="s">
        <v>812</v>
      </c>
      <c r="G149" s="242"/>
      <c r="H149" s="287" t="s">
        <v>851</v>
      </c>
      <c r="I149" s="287" t="s">
        <v>814</v>
      </c>
      <c r="J149" s="287">
        <v>120</v>
      </c>
      <c r="K149" s="283"/>
    </row>
    <row r="150" spans="2:11" ht="15" customHeight="1" x14ac:dyDescent="0.3">
      <c r="B150" s="262"/>
      <c r="C150" s="287" t="s">
        <v>860</v>
      </c>
      <c r="D150" s="242"/>
      <c r="E150" s="242"/>
      <c r="F150" s="288" t="s">
        <v>812</v>
      </c>
      <c r="G150" s="242"/>
      <c r="H150" s="287" t="s">
        <v>871</v>
      </c>
      <c r="I150" s="287" t="s">
        <v>814</v>
      </c>
      <c r="J150" s="287" t="s">
        <v>862</v>
      </c>
      <c r="K150" s="283"/>
    </row>
    <row r="151" spans="2:11" ht="15" customHeight="1" x14ac:dyDescent="0.3">
      <c r="B151" s="262"/>
      <c r="C151" s="287" t="s">
        <v>761</v>
      </c>
      <c r="D151" s="242"/>
      <c r="E151" s="242"/>
      <c r="F151" s="288" t="s">
        <v>812</v>
      </c>
      <c r="G151" s="242"/>
      <c r="H151" s="287" t="s">
        <v>872</v>
      </c>
      <c r="I151" s="287" t="s">
        <v>814</v>
      </c>
      <c r="J151" s="287" t="s">
        <v>862</v>
      </c>
      <c r="K151" s="283"/>
    </row>
    <row r="152" spans="2:11" ht="15" customHeight="1" x14ac:dyDescent="0.3">
      <c r="B152" s="262"/>
      <c r="C152" s="287" t="s">
        <v>817</v>
      </c>
      <c r="D152" s="242"/>
      <c r="E152" s="242"/>
      <c r="F152" s="288" t="s">
        <v>818</v>
      </c>
      <c r="G152" s="242"/>
      <c r="H152" s="287" t="s">
        <v>851</v>
      </c>
      <c r="I152" s="287" t="s">
        <v>814</v>
      </c>
      <c r="J152" s="287">
        <v>50</v>
      </c>
      <c r="K152" s="283"/>
    </row>
    <row r="153" spans="2:11" ht="15" customHeight="1" x14ac:dyDescent="0.3">
      <c r="B153" s="262"/>
      <c r="C153" s="287" t="s">
        <v>820</v>
      </c>
      <c r="D153" s="242"/>
      <c r="E153" s="242"/>
      <c r="F153" s="288" t="s">
        <v>812</v>
      </c>
      <c r="G153" s="242"/>
      <c r="H153" s="287" t="s">
        <v>851</v>
      </c>
      <c r="I153" s="287" t="s">
        <v>822</v>
      </c>
      <c r="J153" s="287"/>
      <c r="K153" s="283"/>
    </row>
    <row r="154" spans="2:11" ht="15" customHeight="1" x14ac:dyDescent="0.3">
      <c r="B154" s="262"/>
      <c r="C154" s="287" t="s">
        <v>831</v>
      </c>
      <c r="D154" s="242"/>
      <c r="E154" s="242"/>
      <c r="F154" s="288" t="s">
        <v>818</v>
      </c>
      <c r="G154" s="242"/>
      <c r="H154" s="287" t="s">
        <v>851</v>
      </c>
      <c r="I154" s="287" t="s">
        <v>814</v>
      </c>
      <c r="J154" s="287">
        <v>50</v>
      </c>
      <c r="K154" s="283"/>
    </row>
    <row r="155" spans="2:11" ht="15" customHeight="1" x14ac:dyDescent="0.3">
      <c r="B155" s="262"/>
      <c r="C155" s="287" t="s">
        <v>839</v>
      </c>
      <c r="D155" s="242"/>
      <c r="E155" s="242"/>
      <c r="F155" s="288" t="s">
        <v>818</v>
      </c>
      <c r="G155" s="242"/>
      <c r="H155" s="287" t="s">
        <v>851</v>
      </c>
      <c r="I155" s="287" t="s">
        <v>814</v>
      </c>
      <c r="J155" s="287">
        <v>50</v>
      </c>
      <c r="K155" s="283"/>
    </row>
    <row r="156" spans="2:11" ht="15" customHeight="1" x14ac:dyDescent="0.3">
      <c r="B156" s="262"/>
      <c r="C156" s="287" t="s">
        <v>837</v>
      </c>
      <c r="D156" s="242"/>
      <c r="E156" s="242"/>
      <c r="F156" s="288" t="s">
        <v>818</v>
      </c>
      <c r="G156" s="242"/>
      <c r="H156" s="287" t="s">
        <v>851</v>
      </c>
      <c r="I156" s="287" t="s">
        <v>814</v>
      </c>
      <c r="J156" s="287">
        <v>50</v>
      </c>
      <c r="K156" s="283"/>
    </row>
    <row r="157" spans="2:11" ht="15" customHeight="1" x14ac:dyDescent="0.3">
      <c r="B157" s="262"/>
      <c r="C157" s="287" t="s">
        <v>105</v>
      </c>
      <c r="D157" s="242"/>
      <c r="E157" s="242"/>
      <c r="F157" s="288" t="s">
        <v>812</v>
      </c>
      <c r="G157" s="242"/>
      <c r="H157" s="287" t="s">
        <v>873</v>
      </c>
      <c r="I157" s="287" t="s">
        <v>814</v>
      </c>
      <c r="J157" s="287" t="s">
        <v>874</v>
      </c>
      <c r="K157" s="283"/>
    </row>
    <row r="158" spans="2:11" ht="15" customHeight="1" x14ac:dyDescent="0.3">
      <c r="B158" s="262"/>
      <c r="C158" s="287" t="s">
        <v>875</v>
      </c>
      <c r="D158" s="242"/>
      <c r="E158" s="242"/>
      <c r="F158" s="288" t="s">
        <v>812</v>
      </c>
      <c r="G158" s="242"/>
      <c r="H158" s="287" t="s">
        <v>876</v>
      </c>
      <c r="I158" s="287" t="s">
        <v>846</v>
      </c>
      <c r="J158" s="287"/>
      <c r="K158" s="283"/>
    </row>
    <row r="159" spans="2:11" ht="15" customHeight="1" x14ac:dyDescent="0.3">
      <c r="B159" s="289"/>
      <c r="C159" s="271"/>
      <c r="D159" s="271"/>
      <c r="E159" s="271"/>
      <c r="F159" s="271"/>
      <c r="G159" s="271"/>
      <c r="H159" s="271"/>
      <c r="I159" s="271"/>
      <c r="J159" s="271"/>
      <c r="K159" s="290"/>
    </row>
    <row r="160" spans="2:11" ht="18.75" customHeight="1" x14ac:dyDescent="0.3">
      <c r="B160" s="238"/>
      <c r="C160" s="242"/>
      <c r="D160" s="242"/>
      <c r="E160" s="242"/>
      <c r="F160" s="261"/>
      <c r="G160" s="242"/>
      <c r="H160" s="242"/>
      <c r="I160" s="242"/>
      <c r="J160" s="242"/>
      <c r="K160" s="238"/>
    </row>
    <row r="161" spans="2:11" ht="18.75" customHeight="1" x14ac:dyDescent="0.3">
      <c r="B161" s="248"/>
      <c r="C161" s="248"/>
      <c r="D161" s="248"/>
      <c r="E161" s="248"/>
      <c r="F161" s="248"/>
      <c r="G161" s="248"/>
      <c r="H161" s="248"/>
      <c r="I161" s="248"/>
      <c r="J161" s="248"/>
      <c r="K161" s="248"/>
    </row>
    <row r="162" spans="2:11" ht="7.5" customHeight="1" x14ac:dyDescent="0.3">
      <c r="B162" s="230"/>
      <c r="C162" s="231"/>
      <c r="D162" s="231"/>
      <c r="E162" s="231"/>
      <c r="F162" s="231"/>
      <c r="G162" s="231"/>
      <c r="H162" s="231"/>
      <c r="I162" s="231"/>
      <c r="J162" s="231"/>
      <c r="K162" s="232"/>
    </row>
    <row r="163" spans="2:11" ht="45" customHeight="1" x14ac:dyDescent="0.3">
      <c r="B163" s="233"/>
      <c r="C163" s="356" t="s">
        <v>877</v>
      </c>
      <c r="D163" s="356"/>
      <c r="E163" s="356"/>
      <c r="F163" s="356"/>
      <c r="G163" s="356"/>
      <c r="H163" s="356"/>
      <c r="I163" s="356"/>
      <c r="J163" s="356"/>
      <c r="K163" s="234"/>
    </row>
    <row r="164" spans="2:11" ht="17.25" customHeight="1" x14ac:dyDescent="0.3">
      <c r="B164" s="233"/>
      <c r="C164" s="254" t="s">
        <v>806</v>
      </c>
      <c r="D164" s="254"/>
      <c r="E164" s="254"/>
      <c r="F164" s="254" t="s">
        <v>807</v>
      </c>
      <c r="G164" s="291"/>
      <c r="H164" s="292" t="s">
        <v>121</v>
      </c>
      <c r="I164" s="292" t="s">
        <v>60</v>
      </c>
      <c r="J164" s="254" t="s">
        <v>808</v>
      </c>
      <c r="K164" s="234"/>
    </row>
    <row r="165" spans="2:11" ht="17.25" customHeight="1" x14ac:dyDescent="0.3">
      <c r="B165" s="235"/>
      <c r="C165" s="256" t="s">
        <v>809</v>
      </c>
      <c r="D165" s="256"/>
      <c r="E165" s="256"/>
      <c r="F165" s="257" t="s">
        <v>810</v>
      </c>
      <c r="G165" s="293"/>
      <c r="H165" s="294"/>
      <c r="I165" s="294"/>
      <c r="J165" s="256" t="s">
        <v>811</v>
      </c>
      <c r="K165" s="236"/>
    </row>
    <row r="166" spans="2:11" ht="5.25" customHeight="1" x14ac:dyDescent="0.3">
      <c r="B166" s="262"/>
      <c r="C166" s="259"/>
      <c r="D166" s="259"/>
      <c r="E166" s="259"/>
      <c r="F166" s="259"/>
      <c r="G166" s="260"/>
      <c r="H166" s="259"/>
      <c r="I166" s="259"/>
      <c r="J166" s="259"/>
      <c r="K166" s="283"/>
    </row>
    <row r="167" spans="2:11" ht="15" customHeight="1" x14ac:dyDescent="0.3">
      <c r="B167" s="262"/>
      <c r="C167" s="242" t="s">
        <v>815</v>
      </c>
      <c r="D167" s="242"/>
      <c r="E167" s="242"/>
      <c r="F167" s="261" t="s">
        <v>812</v>
      </c>
      <c r="G167" s="242"/>
      <c r="H167" s="242" t="s">
        <v>851</v>
      </c>
      <c r="I167" s="242" t="s">
        <v>814</v>
      </c>
      <c r="J167" s="242">
        <v>120</v>
      </c>
      <c r="K167" s="283"/>
    </row>
    <row r="168" spans="2:11" ht="15" customHeight="1" x14ac:dyDescent="0.3">
      <c r="B168" s="262"/>
      <c r="C168" s="242" t="s">
        <v>860</v>
      </c>
      <c r="D168" s="242"/>
      <c r="E168" s="242"/>
      <c r="F168" s="261" t="s">
        <v>812</v>
      </c>
      <c r="G168" s="242"/>
      <c r="H168" s="242" t="s">
        <v>861</v>
      </c>
      <c r="I168" s="242" t="s">
        <v>814</v>
      </c>
      <c r="J168" s="242" t="s">
        <v>862</v>
      </c>
      <c r="K168" s="283"/>
    </row>
    <row r="169" spans="2:11" ht="15" customHeight="1" x14ac:dyDescent="0.3">
      <c r="B169" s="262"/>
      <c r="C169" s="242" t="s">
        <v>761</v>
      </c>
      <c r="D169" s="242"/>
      <c r="E169" s="242"/>
      <c r="F169" s="261" t="s">
        <v>812</v>
      </c>
      <c r="G169" s="242"/>
      <c r="H169" s="242" t="s">
        <v>878</v>
      </c>
      <c r="I169" s="242" t="s">
        <v>814</v>
      </c>
      <c r="J169" s="242" t="s">
        <v>862</v>
      </c>
      <c r="K169" s="283"/>
    </row>
    <row r="170" spans="2:11" ht="15" customHeight="1" x14ac:dyDescent="0.3">
      <c r="B170" s="262"/>
      <c r="C170" s="242" t="s">
        <v>817</v>
      </c>
      <c r="D170" s="242"/>
      <c r="E170" s="242"/>
      <c r="F170" s="261" t="s">
        <v>818</v>
      </c>
      <c r="G170" s="242"/>
      <c r="H170" s="242" t="s">
        <v>878</v>
      </c>
      <c r="I170" s="242" t="s">
        <v>814</v>
      </c>
      <c r="J170" s="242">
        <v>50</v>
      </c>
      <c r="K170" s="283"/>
    </row>
    <row r="171" spans="2:11" ht="15" customHeight="1" x14ac:dyDescent="0.3">
      <c r="B171" s="262"/>
      <c r="C171" s="242" t="s">
        <v>820</v>
      </c>
      <c r="D171" s="242"/>
      <c r="E171" s="242"/>
      <c r="F171" s="261" t="s">
        <v>812</v>
      </c>
      <c r="G171" s="242"/>
      <c r="H171" s="242" t="s">
        <v>878</v>
      </c>
      <c r="I171" s="242" t="s">
        <v>822</v>
      </c>
      <c r="J171" s="242"/>
      <c r="K171" s="283"/>
    </row>
    <row r="172" spans="2:11" ht="15" customHeight="1" x14ac:dyDescent="0.3">
      <c r="B172" s="262"/>
      <c r="C172" s="242" t="s">
        <v>831</v>
      </c>
      <c r="D172" s="242"/>
      <c r="E172" s="242"/>
      <c r="F172" s="261" t="s">
        <v>818</v>
      </c>
      <c r="G172" s="242"/>
      <c r="H172" s="242" t="s">
        <v>878</v>
      </c>
      <c r="I172" s="242" t="s">
        <v>814</v>
      </c>
      <c r="J172" s="242">
        <v>50</v>
      </c>
      <c r="K172" s="283"/>
    </row>
    <row r="173" spans="2:11" ht="15" customHeight="1" x14ac:dyDescent="0.3">
      <c r="B173" s="262"/>
      <c r="C173" s="242" t="s">
        <v>839</v>
      </c>
      <c r="D173" s="242"/>
      <c r="E173" s="242"/>
      <c r="F173" s="261" t="s">
        <v>818</v>
      </c>
      <c r="G173" s="242"/>
      <c r="H173" s="242" t="s">
        <v>878</v>
      </c>
      <c r="I173" s="242" t="s">
        <v>814</v>
      </c>
      <c r="J173" s="242">
        <v>50</v>
      </c>
      <c r="K173" s="283"/>
    </row>
    <row r="174" spans="2:11" ht="15" customHeight="1" x14ac:dyDescent="0.3">
      <c r="B174" s="262"/>
      <c r="C174" s="242" t="s">
        <v>837</v>
      </c>
      <c r="D174" s="242"/>
      <c r="E174" s="242"/>
      <c r="F174" s="261" t="s">
        <v>818</v>
      </c>
      <c r="G174" s="242"/>
      <c r="H174" s="242" t="s">
        <v>878</v>
      </c>
      <c r="I174" s="242" t="s">
        <v>814</v>
      </c>
      <c r="J174" s="242">
        <v>50</v>
      </c>
      <c r="K174" s="283"/>
    </row>
    <row r="175" spans="2:11" ht="15" customHeight="1" x14ac:dyDescent="0.3">
      <c r="B175" s="262"/>
      <c r="C175" s="242" t="s">
        <v>120</v>
      </c>
      <c r="D175" s="242"/>
      <c r="E175" s="242"/>
      <c r="F175" s="261" t="s">
        <v>812</v>
      </c>
      <c r="G175" s="242"/>
      <c r="H175" s="242" t="s">
        <v>879</v>
      </c>
      <c r="I175" s="242" t="s">
        <v>880</v>
      </c>
      <c r="J175" s="242"/>
      <c r="K175" s="283"/>
    </row>
    <row r="176" spans="2:11" ht="15" customHeight="1" x14ac:dyDescent="0.3">
      <c r="B176" s="262"/>
      <c r="C176" s="242" t="s">
        <v>60</v>
      </c>
      <c r="D176" s="242"/>
      <c r="E176" s="242"/>
      <c r="F176" s="261" t="s">
        <v>812</v>
      </c>
      <c r="G176" s="242"/>
      <c r="H176" s="242" t="s">
        <v>881</v>
      </c>
      <c r="I176" s="242" t="s">
        <v>882</v>
      </c>
      <c r="J176" s="242">
        <v>1</v>
      </c>
      <c r="K176" s="283"/>
    </row>
    <row r="177" spans="2:11" ht="15" customHeight="1" x14ac:dyDescent="0.3">
      <c r="B177" s="262"/>
      <c r="C177" s="242" t="s">
        <v>56</v>
      </c>
      <c r="D177" s="242"/>
      <c r="E177" s="242"/>
      <c r="F177" s="261" t="s">
        <v>812</v>
      </c>
      <c r="G177" s="242"/>
      <c r="H177" s="242" t="s">
        <v>883</v>
      </c>
      <c r="I177" s="242" t="s">
        <v>814</v>
      </c>
      <c r="J177" s="242">
        <v>20</v>
      </c>
      <c r="K177" s="283"/>
    </row>
    <row r="178" spans="2:11" ht="15" customHeight="1" x14ac:dyDescent="0.3">
      <c r="B178" s="262"/>
      <c r="C178" s="242" t="s">
        <v>121</v>
      </c>
      <c r="D178" s="242"/>
      <c r="E178" s="242"/>
      <c r="F178" s="261" t="s">
        <v>812</v>
      </c>
      <c r="G178" s="242"/>
      <c r="H178" s="242" t="s">
        <v>884</v>
      </c>
      <c r="I178" s="242" t="s">
        <v>814</v>
      </c>
      <c r="J178" s="242">
        <v>255</v>
      </c>
      <c r="K178" s="283"/>
    </row>
    <row r="179" spans="2:11" ht="15" customHeight="1" x14ac:dyDescent="0.3">
      <c r="B179" s="262"/>
      <c r="C179" s="242" t="s">
        <v>122</v>
      </c>
      <c r="D179" s="242"/>
      <c r="E179" s="242"/>
      <c r="F179" s="261" t="s">
        <v>812</v>
      </c>
      <c r="G179" s="242"/>
      <c r="H179" s="242" t="s">
        <v>777</v>
      </c>
      <c r="I179" s="242" t="s">
        <v>814</v>
      </c>
      <c r="J179" s="242">
        <v>10</v>
      </c>
      <c r="K179" s="283"/>
    </row>
    <row r="180" spans="2:11" ht="15" customHeight="1" x14ac:dyDescent="0.3">
      <c r="B180" s="262"/>
      <c r="C180" s="242" t="s">
        <v>123</v>
      </c>
      <c r="D180" s="242"/>
      <c r="E180" s="242"/>
      <c r="F180" s="261" t="s">
        <v>812</v>
      </c>
      <c r="G180" s="242"/>
      <c r="H180" s="242" t="s">
        <v>885</v>
      </c>
      <c r="I180" s="242" t="s">
        <v>846</v>
      </c>
      <c r="J180" s="242"/>
      <c r="K180" s="283"/>
    </row>
    <row r="181" spans="2:11" ht="15" customHeight="1" x14ac:dyDescent="0.3">
      <c r="B181" s="262"/>
      <c r="C181" s="242" t="s">
        <v>886</v>
      </c>
      <c r="D181" s="242"/>
      <c r="E181" s="242"/>
      <c r="F181" s="261" t="s">
        <v>812</v>
      </c>
      <c r="G181" s="242"/>
      <c r="H181" s="242" t="s">
        <v>887</v>
      </c>
      <c r="I181" s="242" t="s">
        <v>846</v>
      </c>
      <c r="J181" s="242"/>
      <c r="K181" s="283"/>
    </row>
    <row r="182" spans="2:11" ht="15" customHeight="1" x14ac:dyDescent="0.3">
      <c r="B182" s="262"/>
      <c r="C182" s="242" t="s">
        <v>875</v>
      </c>
      <c r="D182" s="242"/>
      <c r="E182" s="242"/>
      <c r="F182" s="261" t="s">
        <v>812</v>
      </c>
      <c r="G182" s="242"/>
      <c r="H182" s="242" t="s">
        <v>888</v>
      </c>
      <c r="I182" s="242" t="s">
        <v>846</v>
      </c>
      <c r="J182" s="242"/>
      <c r="K182" s="283"/>
    </row>
    <row r="183" spans="2:11" ht="15" customHeight="1" x14ac:dyDescent="0.3">
      <c r="B183" s="262"/>
      <c r="C183" s="242" t="s">
        <v>126</v>
      </c>
      <c r="D183" s="242"/>
      <c r="E183" s="242"/>
      <c r="F183" s="261" t="s">
        <v>818</v>
      </c>
      <c r="G183" s="242"/>
      <c r="H183" s="242" t="s">
        <v>889</v>
      </c>
      <c r="I183" s="242" t="s">
        <v>814</v>
      </c>
      <c r="J183" s="242">
        <v>50</v>
      </c>
      <c r="K183" s="283"/>
    </row>
    <row r="184" spans="2:11" ht="15" customHeight="1" x14ac:dyDescent="0.3">
      <c r="B184" s="262"/>
      <c r="C184" s="242" t="s">
        <v>890</v>
      </c>
      <c r="D184" s="242"/>
      <c r="E184" s="242"/>
      <c r="F184" s="261" t="s">
        <v>818</v>
      </c>
      <c r="G184" s="242"/>
      <c r="H184" s="242" t="s">
        <v>891</v>
      </c>
      <c r="I184" s="242" t="s">
        <v>892</v>
      </c>
      <c r="J184" s="242"/>
      <c r="K184" s="283"/>
    </row>
    <row r="185" spans="2:11" ht="15" customHeight="1" x14ac:dyDescent="0.3">
      <c r="B185" s="262"/>
      <c r="C185" s="242" t="s">
        <v>893</v>
      </c>
      <c r="D185" s="242"/>
      <c r="E185" s="242"/>
      <c r="F185" s="261" t="s">
        <v>818</v>
      </c>
      <c r="G185" s="242"/>
      <c r="H185" s="242" t="s">
        <v>894</v>
      </c>
      <c r="I185" s="242" t="s">
        <v>892</v>
      </c>
      <c r="J185" s="242"/>
      <c r="K185" s="283"/>
    </row>
    <row r="186" spans="2:11" ht="15" customHeight="1" x14ac:dyDescent="0.3">
      <c r="B186" s="262"/>
      <c r="C186" s="242" t="s">
        <v>895</v>
      </c>
      <c r="D186" s="242"/>
      <c r="E186" s="242"/>
      <c r="F186" s="261" t="s">
        <v>818</v>
      </c>
      <c r="G186" s="242"/>
      <c r="H186" s="242" t="s">
        <v>896</v>
      </c>
      <c r="I186" s="242" t="s">
        <v>892</v>
      </c>
      <c r="J186" s="242"/>
      <c r="K186" s="283"/>
    </row>
    <row r="187" spans="2:11" ht="15" customHeight="1" x14ac:dyDescent="0.3">
      <c r="B187" s="262"/>
      <c r="C187" s="295" t="s">
        <v>897</v>
      </c>
      <c r="D187" s="242"/>
      <c r="E187" s="242"/>
      <c r="F187" s="261" t="s">
        <v>818</v>
      </c>
      <c r="G187" s="242"/>
      <c r="H187" s="242" t="s">
        <v>898</v>
      </c>
      <c r="I187" s="242" t="s">
        <v>899</v>
      </c>
      <c r="J187" s="296" t="s">
        <v>900</v>
      </c>
      <c r="K187" s="283"/>
    </row>
    <row r="188" spans="2:11" ht="15" customHeight="1" x14ac:dyDescent="0.3">
      <c r="B188" s="262"/>
      <c r="C188" s="247" t="s">
        <v>45</v>
      </c>
      <c r="D188" s="242"/>
      <c r="E188" s="242"/>
      <c r="F188" s="261" t="s">
        <v>812</v>
      </c>
      <c r="G188" s="242"/>
      <c r="H188" s="238" t="s">
        <v>901</v>
      </c>
      <c r="I188" s="242" t="s">
        <v>902</v>
      </c>
      <c r="J188" s="242"/>
      <c r="K188" s="283"/>
    </row>
    <row r="189" spans="2:11" ht="15" customHeight="1" x14ac:dyDescent="0.3">
      <c r="B189" s="262"/>
      <c r="C189" s="247" t="s">
        <v>903</v>
      </c>
      <c r="D189" s="242"/>
      <c r="E189" s="242"/>
      <c r="F189" s="261" t="s">
        <v>812</v>
      </c>
      <c r="G189" s="242"/>
      <c r="H189" s="242" t="s">
        <v>904</v>
      </c>
      <c r="I189" s="242" t="s">
        <v>846</v>
      </c>
      <c r="J189" s="242"/>
      <c r="K189" s="283"/>
    </row>
    <row r="190" spans="2:11" ht="15" customHeight="1" x14ac:dyDescent="0.3">
      <c r="B190" s="262"/>
      <c r="C190" s="247" t="s">
        <v>905</v>
      </c>
      <c r="D190" s="242"/>
      <c r="E190" s="242"/>
      <c r="F190" s="261" t="s">
        <v>812</v>
      </c>
      <c r="G190" s="242"/>
      <c r="H190" s="242" t="s">
        <v>906</v>
      </c>
      <c r="I190" s="242" t="s">
        <v>846</v>
      </c>
      <c r="J190" s="242"/>
      <c r="K190" s="283"/>
    </row>
    <row r="191" spans="2:11" ht="15" customHeight="1" x14ac:dyDescent="0.3">
      <c r="B191" s="262"/>
      <c r="C191" s="247" t="s">
        <v>907</v>
      </c>
      <c r="D191" s="242"/>
      <c r="E191" s="242"/>
      <c r="F191" s="261" t="s">
        <v>818</v>
      </c>
      <c r="G191" s="242"/>
      <c r="H191" s="242" t="s">
        <v>908</v>
      </c>
      <c r="I191" s="242" t="s">
        <v>846</v>
      </c>
      <c r="J191" s="242"/>
      <c r="K191" s="283"/>
    </row>
    <row r="192" spans="2:11" ht="15" customHeight="1" x14ac:dyDescent="0.3">
      <c r="B192" s="289"/>
      <c r="C192" s="297"/>
      <c r="D192" s="271"/>
      <c r="E192" s="271"/>
      <c r="F192" s="271"/>
      <c r="G192" s="271"/>
      <c r="H192" s="271"/>
      <c r="I192" s="271"/>
      <c r="J192" s="271"/>
      <c r="K192" s="290"/>
    </row>
    <row r="193" spans="2:11" ht="18.75" customHeight="1" x14ac:dyDescent="0.3">
      <c r="B193" s="238"/>
      <c r="C193" s="242"/>
      <c r="D193" s="242"/>
      <c r="E193" s="242"/>
      <c r="F193" s="261"/>
      <c r="G193" s="242"/>
      <c r="H193" s="242"/>
      <c r="I193" s="242"/>
      <c r="J193" s="242"/>
      <c r="K193" s="238"/>
    </row>
    <row r="194" spans="2:11" ht="18.75" customHeight="1" x14ac:dyDescent="0.3">
      <c r="B194" s="238"/>
      <c r="C194" s="242"/>
      <c r="D194" s="242"/>
      <c r="E194" s="242"/>
      <c r="F194" s="261"/>
      <c r="G194" s="242"/>
      <c r="H194" s="242"/>
      <c r="I194" s="242"/>
      <c r="J194" s="242"/>
      <c r="K194" s="238"/>
    </row>
    <row r="195" spans="2:11" ht="18.75" customHeight="1" x14ac:dyDescent="0.3">
      <c r="B195" s="248"/>
      <c r="C195" s="248"/>
      <c r="D195" s="248"/>
      <c r="E195" s="248"/>
      <c r="F195" s="248"/>
      <c r="G195" s="248"/>
      <c r="H195" s="248"/>
      <c r="I195" s="248"/>
      <c r="J195" s="248"/>
      <c r="K195" s="248"/>
    </row>
    <row r="196" spans="2:11" x14ac:dyDescent="0.3">
      <c r="B196" s="230"/>
      <c r="C196" s="231"/>
      <c r="D196" s="231"/>
      <c r="E196" s="231"/>
      <c r="F196" s="231"/>
      <c r="G196" s="231"/>
      <c r="H196" s="231"/>
      <c r="I196" s="231"/>
      <c r="J196" s="231"/>
      <c r="K196" s="232"/>
    </row>
    <row r="197" spans="2:11" ht="21" x14ac:dyDescent="0.3">
      <c r="B197" s="233"/>
      <c r="C197" s="356" t="s">
        <v>909</v>
      </c>
      <c r="D197" s="356"/>
      <c r="E197" s="356"/>
      <c r="F197" s="356"/>
      <c r="G197" s="356"/>
      <c r="H197" s="356"/>
      <c r="I197" s="356"/>
      <c r="J197" s="356"/>
      <c r="K197" s="234"/>
    </row>
    <row r="198" spans="2:11" ht="25.5" customHeight="1" x14ac:dyDescent="0.3">
      <c r="B198" s="233"/>
      <c r="C198" s="298" t="s">
        <v>910</v>
      </c>
      <c r="D198" s="298"/>
      <c r="E198" s="298"/>
      <c r="F198" s="298" t="s">
        <v>911</v>
      </c>
      <c r="G198" s="299"/>
      <c r="H198" s="362" t="s">
        <v>912</v>
      </c>
      <c r="I198" s="362"/>
      <c r="J198" s="362"/>
      <c r="K198" s="234"/>
    </row>
    <row r="199" spans="2:11" ht="5.25" customHeight="1" x14ac:dyDescent="0.3">
      <c r="B199" s="262"/>
      <c r="C199" s="259"/>
      <c r="D199" s="259"/>
      <c r="E199" s="259"/>
      <c r="F199" s="259"/>
      <c r="G199" s="242"/>
      <c r="H199" s="259"/>
      <c r="I199" s="259"/>
      <c r="J199" s="259"/>
      <c r="K199" s="283"/>
    </row>
    <row r="200" spans="2:11" ht="15" customHeight="1" x14ac:dyDescent="0.3">
      <c r="B200" s="262"/>
      <c r="C200" s="242" t="s">
        <v>902</v>
      </c>
      <c r="D200" s="242"/>
      <c r="E200" s="242"/>
      <c r="F200" s="261" t="s">
        <v>46</v>
      </c>
      <c r="G200" s="242"/>
      <c r="H200" s="358" t="s">
        <v>913</v>
      </c>
      <c r="I200" s="358"/>
      <c r="J200" s="358"/>
      <c r="K200" s="283"/>
    </row>
    <row r="201" spans="2:11" ht="15" customHeight="1" x14ac:dyDescent="0.3">
      <c r="B201" s="262"/>
      <c r="C201" s="268"/>
      <c r="D201" s="242"/>
      <c r="E201" s="242"/>
      <c r="F201" s="261" t="s">
        <v>47</v>
      </c>
      <c r="G201" s="242"/>
      <c r="H201" s="358" t="s">
        <v>914</v>
      </c>
      <c r="I201" s="358"/>
      <c r="J201" s="358"/>
      <c r="K201" s="283"/>
    </row>
    <row r="202" spans="2:11" ht="15" customHeight="1" x14ac:dyDescent="0.3">
      <c r="B202" s="262"/>
      <c r="C202" s="268"/>
      <c r="D202" s="242"/>
      <c r="E202" s="242"/>
      <c r="F202" s="261" t="s">
        <v>50</v>
      </c>
      <c r="G202" s="242"/>
      <c r="H202" s="358" t="s">
        <v>915</v>
      </c>
      <c r="I202" s="358"/>
      <c r="J202" s="358"/>
      <c r="K202" s="283"/>
    </row>
    <row r="203" spans="2:11" ht="15" customHeight="1" x14ac:dyDescent="0.3">
      <c r="B203" s="262"/>
      <c r="C203" s="242"/>
      <c r="D203" s="242"/>
      <c r="E203" s="242"/>
      <c r="F203" s="261" t="s">
        <v>48</v>
      </c>
      <c r="G203" s="242"/>
      <c r="H203" s="358" t="s">
        <v>916</v>
      </c>
      <c r="I203" s="358"/>
      <c r="J203" s="358"/>
      <c r="K203" s="283"/>
    </row>
    <row r="204" spans="2:11" ht="15" customHeight="1" x14ac:dyDescent="0.3">
      <c r="B204" s="262"/>
      <c r="C204" s="242"/>
      <c r="D204" s="242"/>
      <c r="E204" s="242"/>
      <c r="F204" s="261" t="s">
        <v>49</v>
      </c>
      <c r="G204" s="242"/>
      <c r="H204" s="358" t="s">
        <v>917</v>
      </c>
      <c r="I204" s="358"/>
      <c r="J204" s="358"/>
      <c r="K204" s="283"/>
    </row>
    <row r="205" spans="2:11" ht="15" customHeight="1" x14ac:dyDescent="0.3">
      <c r="B205" s="262"/>
      <c r="C205" s="242"/>
      <c r="D205" s="242"/>
      <c r="E205" s="242"/>
      <c r="F205" s="261"/>
      <c r="G205" s="242"/>
      <c r="H205" s="242"/>
      <c r="I205" s="242"/>
      <c r="J205" s="242"/>
      <c r="K205" s="283"/>
    </row>
    <row r="206" spans="2:11" ht="15" customHeight="1" x14ac:dyDescent="0.3">
      <c r="B206" s="262"/>
      <c r="C206" s="242" t="s">
        <v>858</v>
      </c>
      <c r="D206" s="242"/>
      <c r="E206" s="242"/>
      <c r="F206" s="261" t="s">
        <v>84</v>
      </c>
      <c r="G206" s="242"/>
      <c r="H206" s="358" t="s">
        <v>918</v>
      </c>
      <c r="I206" s="358"/>
      <c r="J206" s="358"/>
      <c r="K206" s="283"/>
    </row>
    <row r="207" spans="2:11" ht="15" customHeight="1" x14ac:dyDescent="0.3">
      <c r="B207" s="262"/>
      <c r="C207" s="268"/>
      <c r="D207" s="242"/>
      <c r="E207" s="242"/>
      <c r="F207" s="261" t="s">
        <v>757</v>
      </c>
      <c r="G207" s="242"/>
      <c r="H207" s="358" t="s">
        <v>758</v>
      </c>
      <c r="I207" s="358"/>
      <c r="J207" s="358"/>
      <c r="K207" s="283"/>
    </row>
    <row r="208" spans="2:11" ht="15" customHeight="1" x14ac:dyDescent="0.3">
      <c r="B208" s="262"/>
      <c r="C208" s="242"/>
      <c r="D208" s="242"/>
      <c r="E208" s="242"/>
      <c r="F208" s="261" t="s">
        <v>755</v>
      </c>
      <c r="G208" s="242"/>
      <c r="H208" s="358" t="s">
        <v>919</v>
      </c>
      <c r="I208" s="358"/>
      <c r="J208" s="358"/>
      <c r="K208" s="283"/>
    </row>
    <row r="209" spans="2:11" ht="15" customHeight="1" x14ac:dyDescent="0.3">
      <c r="B209" s="300"/>
      <c r="C209" s="268"/>
      <c r="D209" s="268"/>
      <c r="E209" s="268"/>
      <c r="F209" s="261" t="s">
        <v>759</v>
      </c>
      <c r="G209" s="247"/>
      <c r="H209" s="357" t="s">
        <v>760</v>
      </c>
      <c r="I209" s="357"/>
      <c r="J209" s="357"/>
      <c r="K209" s="301"/>
    </row>
    <row r="210" spans="2:11" ht="15" customHeight="1" x14ac:dyDescent="0.3">
      <c r="B210" s="300"/>
      <c r="C210" s="268"/>
      <c r="D210" s="268"/>
      <c r="E210" s="268"/>
      <c r="F210" s="261" t="s">
        <v>606</v>
      </c>
      <c r="G210" s="247"/>
      <c r="H210" s="357" t="s">
        <v>920</v>
      </c>
      <c r="I210" s="357"/>
      <c r="J210" s="357"/>
      <c r="K210" s="301"/>
    </row>
    <row r="211" spans="2:11" ht="15" customHeight="1" x14ac:dyDescent="0.3">
      <c r="B211" s="300"/>
      <c r="C211" s="268"/>
      <c r="D211" s="268"/>
      <c r="E211" s="268"/>
      <c r="F211" s="302"/>
      <c r="G211" s="247"/>
      <c r="H211" s="303"/>
      <c r="I211" s="303"/>
      <c r="J211" s="303"/>
      <c r="K211" s="301"/>
    </row>
    <row r="212" spans="2:11" ht="15" customHeight="1" x14ac:dyDescent="0.3">
      <c r="B212" s="300"/>
      <c r="C212" s="242" t="s">
        <v>882</v>
      </c>
      <c r="D212" s="268"/>
      <c r="E212" s="268"/>
      <c r="F212" s="261">
        <v>1</v>
      </c>
      <c r="G212" s="247"/>
      <c r="H212" s="357" t="s">
        <v>921</v>
      </c>
      <c r="I212" s="357"/>
      <c r="J212" s="357"/>
      <c r="K212" s="301"/>
    </row>
    <row r="213" spans="2:11" ht="15" customHeight="1" x14ac:dyDescent="0.3">
      <c r="B213" s="300"/>
      <c r="C213" s="268"/>
      <c r="D213" s="268"/>
      <c r="E213" s="268"/>
      <c r="F213" s="261">
        <v>2</v>
      </c>
      <c r="G213" s="247"/>
      <c r="H213" s="357" t="s">
        <v>922</v>
      </c>
      <c r="I213" s="357"/>
      <c r="J213" s="357"/>
      <c r="K213" s="301"/>
    </row>
    <row r="214" spans="2:11" ht="15" customHeight="1" x14ac:dyDescent="0.3">
      <c r="B214" s="300"/>
      <c r="C214" s="268"/>
      <c r="D214" s="268"/>
      <c r="E214" s="268"/>
      <c r="F214" s="261">
        <v>3</v>
      </c>
      <c r="G214" s="247"/>
      <c r="H214" s="357" t="s">
        <v>923</v>
      </c>
      <c r="I214" s="357"/>
      <c r="J214" s="357"/>
      <c r="K214" s="301"/>
    </row>
    <row r="215" spans="2:11" ht="15" customHeight="1" x14ac:dyDescent="0.3">
      <c r="B215" s="300"/>
      <c r="C215" s="268"/>
      <c r="D215" s="268"/>
      <c r="E215" s="268"/>
      <c r="F215" s="261">
        <v>4</v>
      </c>
      <c r="G215" s="247"/>
      <c r="H215" s="357" t="s">
        <v>924</v>
      </c>
      <c r="I215" s="357"/>
      <c r="J215" s="357"/>
      <c r="K215" s="301"/>
    </row>
    <row r="216" spans="2:11" ht="12.75" customHeight="1" x14ac:dyDescent="0.3">
      <c r="B216" s="304"/>
      <c r="C216" s="305"/>
      <c r="D216" s="305"/>
      <c r="E216" s="305"/>
      <c r="F216" s="305"/>
      <c r="G216" s="305"/>
      <c r="H216" s="305"/>
      <c r="I216" s="305"/>
      <c r="J216" s="305"/>
      <c r="K216" s="306"/>
    </row>
  </sheetData>
  <sheetProtection formatCells="0" formatColumns="0" formatRows="0" insertColumns="0" insertRows="0" insertHyperlinks="0" deleteColumns="0" deleteRows="0" sort="0" autoFilter="0" pivotTables="0"/>
  <mergeCells count="77">
    <mergeCell ref="C3:J3"/>
    <mergeCell ref="C4:J4"/>
    <mergeCell ref="C6:J6"/>
    <mergeCell ref="C7:J7"/>
    <mergeCell ref="D11:J11"/>
    <mergeCell ref="D14:J14"/>
    <mergeCell ref="D15:J15"/>
    <mergeCell ref="F16:J16"/>
    <mergeCell ref="F17:J17"/>
    <mergeCell ref="C9:J9"/>
    <mergeCell ref="D10:J10"/>
    <mergeCell ref="D13:J13"/>
    <mergeCell ref="D31:J31"/>
    <mergeCell ref="C24:J24"/>
    <mergeCell ref="D32:J32"/>
    <mergeCell ref="F18:J18"/>
    <mergeCell ref="F21:J21"/>
    <mergeCell ref="C23:J23"/>
    <mergeCell ref="D25:J25"/>
    <mergeCell ref="D26:J26"/>
    <mergeCell ref="D28:J28"/>
    <mergeCell ref="D29:J29"/>
    <mergeCell ref="F19:J19"/>
    <mergeCell ref="F20:J20"/>
    <mergeCell ref="D33:J33"/>
    <mergeCell ref="G34:J34"/>
    <mergeCell ref="G35:J35"/>
    <mergeCell ref="D49:J49"/>
    <mergeCell ref="E48:J48"/>
    <mergeCell ref="G36:J36"/>
    <mergeCell ref="G37:J37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C52:J52"/>
    <mergeCell ref="C53:J53"/>
    <mergeCell ref="C55:J55"/>
    <mergeCell ref="D56:J56"/>
    <mergeCell ref="D57:J57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H198:J198"/>
    <mergeCell ref="C163:J163"/>
    <mergeCell ref="C120:J120"/>
    <mergeCell ref="C145:J145"/>
    <mergeCell ref="C197:J197"/>
    <mergeCell ref="H215:J215"/>
    <mergeCell ref="H213:J213"/>
    <mergeCell ref="H210:J210"/>
    <mergeCell ref="H209:J209"/>
    <mergeCell ref="H207:J207"/>
    <mergeCell ref="H208:J208"/>
    <mergeCell ref="H203:J203"/>
    <mergeCell ref="H201:J201"/>
    <mergeCell ref="H212:J212"/>
    <mergeCell ref="H214:J214"/>
    <mergeCell ref="H206:J206"/>
    <mergeCell ref="H204:J204"/>
    <mergeCell ref="H202:J202"/>
  </mergeCells>
  <pageMargins left="0.59027779999999996" right="0.59027779999999996" top="0.59027779999999996" bottom="0.59027779999999996" header="0" footer="0"/>
  <pageSetup paperSize="9" scale="77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5</vt:i4>
      </vt:variant>
      <vt:variant>
        <vt:lpstr>Pojmenované oblasti</vt:lpstr>
      </vt:variant>
      <vt:variant>
        <vt:i4>9</vt:i4>
      </vt:variant>
    </vt:vector>
  </HeadingPairs>
  <TitlesOfParts>
    <vt:vector size="14" baseType="lpstr">
      <vt:lpstr>Rekapitulace stavby</vt:lpstr>
      <vt:lpstr>SL40017017 - SO2- Komunikace</vt:lpstr>
      <vt:lpstr>SL40017017_1 - SO1 kanali...</vt:lpstr>
      <vt:lpstr>SO3 - SO3- Veřejné osvětlení</vt:lpstr>
      <vt:lpstr>Pokyny pro vyplnění</vt:lpstr>
      <vt:lpstr>'Rekapitulace stavby'!Názvy_tisku</vt:lpstr>
      <vt:lpstr>'SL40017017 - SO2- Komunikace'!Názvy_tisku</vt:lpstr>
      <vt:lpstr>'SL40017017_1 - SO1 kanali...'!Názvy_tisku</vt:lpstr>
      <vt:lpstr>'SO3 - SO3- Veřejné osvětlení'!Názvy_tisku</vt:lpstr>
      <vt:lpstr>'Pokyny pro vyplnění'!Oblast_tisku</vt:lpstr>
      <vt:lpstr>'Rekapitulace stavby'!Oblast_tisku</vt:lpstr>
      <vt:lpstr>'SL40017017 - SO2- Komunikace'!Oblast_tisku</vt:lpstr>
      <vt:lpstr>'SL40017017_1 - SO1 kanali...'!Oblast_tisku</vt:lpstr>
      <vt:lpstr>'SO3 - SO3- Veřejné osvětlení'!Oblast_tisku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Aquion - Lucie Váňová</dc:creator>
  <cp:lastModifiedBy>Aquion - Jaroslav Blazek</cp:lastModifiedBy>
  <dcterms:created xsi:type="dcterms:W3CDTF">2018-04-24T12:04:35Z</dcterms:created>
  <dcterms:modified xsi:type="dcterms:W3CDTF">2018-04-27T08:42:06Z</dcterms:modified>
</cp:coreProperties>
</file>