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Pol'!$A$1:$U$58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G39" i="1"/>
  <c r="G40" i="1" s="1"/>
  <c r="G25" i="1" s="1"/>
  <c r="G26" i="1" s="1"/>
  <c r="F39" i="1"/>
  <c r="F40" i="1" s="1"/>
  <c r="G48" i="12"/>
  <c r="AC48" i="12"/>
  <c r="AD48" i="12"/>
  <c r="BA12" i="12"/>
  <c r="G9" i="12"/>
  <c r="G8" i="12" s="1"/>
  <c r="I9" i="12"/>
  <c r="I8" i="12" s="1"/>
  <c r="K9" i="12"/>
  <c r="O9" i="12"/>
  <c r="O8" i="12" s="1"/>
  <c r="Q9" i="12"/>
  <c r="Q8" i="12" s="1"/>
  <c r="U9" i="12"/>
  <c r="G11" i="12"/>
  <c r="M11" i="12" s="1"/>
  <c r="I11" i="12"/>
  <c r="K11" i="12"/>
  <c r="O11" i="12"/>
  <c r="Q11" i="12"/>
  <c r="U11" i="12"/>
  <c r="G13" i="12"/>
  <c r="I13" i="12"/>
  <c r="K13" i="12"/>
  <c r="K8" i="12" s="1"/>
  <c r="M13" i="12"/>
  <c r="O13" i="12"/>
  <c r="Q13" i="12"/>
  <c r="U13" i="12"/>
  <c r="U8" i="12" s="1"/>
  <c r="G15" i="12"/>
  <c r="I15" i="12"/>
  <c r="K15" i="12"/>
  <c r="M15" i="12"/>
  <c r="O15" i="12"/>
  <c r="Q15" i="12"/>
  <c r="U15" i="12"/>
  <c r="G17" i="12"/>
  <c r="M17" i="12" s="1"/>
  <c r="I17" i="12"/>
  <c r="K17" i="12"/>
  <c r="O17" i="12"/>
  <c r="Q17" i="12"/>
  <c r="U17" i="12"/>
  <c r="G20" i="12"/>
  <c r="I20" i="12"/>
  <c r="K20" i="12"/>
  <c r="K19" i="12" s="1"/>
  <c r="M20" i="12"/>
  <c r="M19" i="12" s="1"/>
  <c r="O20" i="12"/>
  <c r="Q20" i="12"/>
  <c r="U20" i="12"/>
  <c r="U19" i="12" s="1"/>
  <c r="G22" i="12"/>
  <c r="I22" i="12"/>
  <c r="K22" i="12"/>
  <c r="M22" i="12"/>
  <c r="O22" i="12"/>
  <c r="Q22" i="12"/>
  <c r="U22" i="12"/>
  <c r="G24" i="12"/>
  <c r="M24" i="12" s="1"/>
  <c r="I24" i="12"/>
  <c r="K24" i="12"/>
  <c r="O24" i="12"/>
  <c r="O19" i="12" s="1"/>
  <c r="Q24" i="12"/>
  <c r="U24" i="12"/>
  <c r="G26" i="12"/>
  <c r="M26" i="12" s="1"/>
  <c r="I26" i="12"/>
  <c r="I19" i="12" s="1"/>
  <c r="K26" i="12"/>
  <c r="O26" i="12"/>
  <c r="Q26" i="12"/>
  <c r="Q19" i="12" s="1"/>
  <c r="U26" i="12"/>
  <c r="G28" i="12"/>
  <c r="I28" i="12"/>
  <c r="K28" i="12"/>
  <c r="M28" i="12"/>
  <c r="O28" i="12"/>
  <c r="Q28" i="12"/>
  <c r="U28" i="12"/>
  <c r="G30" i="12"/>
  <c r="I30" i="12"/>
  <c r="K30" i="12"/>
  <c r="M30" i="12"/>
  <c r="O30" i="12"/>
  <c r="Q30" i="12"/>
  <c r="U30" i="12"/>
  <c r="G31" i="12"/>
  <c r="O31" i="12"/>
  <c r="G32" i="12"/>
  <c r="M32" i="12" s="1"/>
  <c r="M31" i="12" s="1"/>
  <c r="I32" i="12"/>
  <c r="I31" i="12" s="1"/>
  <c r="K32" i="12"/>
  <c r="K31" i="12" s="1"/>
  <c r="O32" i="12"/>
  <c r="Q32" i="12"/>
  <c r="Q31" i="12" s="1"/>
  <c r="U32" i="12"/>
  <c r="U31" i="12" s="1"/>
  <c r="G36" i="12"/>
  <c r="I36" i="12"/>
  <c r="K36" i="12"/>
  <c r="M36" i="12"/>
  <c r="O36" i="12"/>
  <c r="Q36" i="12"/>
  <c r="U36" i="12"/>
  <c r="K39" i="12"/>
  <c r="U39" i="12"/>
  <c r="G40" i="12"/>
  <c r="G39" i="12" s="1"/>
  <c r="I40" i="12"/>
  <c r="I39" i="12" s="1"/>
  <c r="K40" i="12"/>
  <c r="O40" i="12"/>
  <c r="O39" i="12" s="1"/>
  <c r="Q40" i="12"/>
  <c r="Q39" i="12" s="1"/>
  <c r="U40" i="12"/>
  <c r="G44" i="12"/>
  <c r="M44" i="12" s="1"/>
  <c r="I44" i="12"/>
  <c r="K44" i="12"/>
  <c r="O44" i="12"/>
  <c r="Q44" i="12"/>
  <c r="U44" i="12"/>
  <c r="I45" i="12"/>
  <c r="K45" i="12"/>
  <c r="Q45" i="12"/>
  <c r="U45" i="12"/>
  <c r="G46" i="12"/>
  <c r="G45" i="12" s="1"/>
  <c r="I46" i="12"/>
  <c r="K46" i="12"/>
  <c r="M46" i="12"/>
  <c r="M45" i="12" s="1"/>
  <c r="O46" i="12"/>
  <c r="O45" i="12" s="1"/>
  <c r="Q46" i="12"/>
  <c r="U46" i="12"/>
  <c r="I20" i="1"/>
  <c r="I19" i="1"/>
  <c r="I18" i="1"/>
  <c r="I17" i="1"/>
  <c r="I16" i="1"/>
  <c r="AZ50" i="1"/>
  <c r="AZ49" i="1"/>
  <c r="AZ48" i="1"/>
  <c r="AZ47" i="1"/>
  <c r="AZ46" i="1"/>
  <c r="AZ45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I61" i="1" l="1"/>
  <c r="G23" i="1"/>
  <c r="G28" i="1"/>
  <c r="H39" i="1"/>
  <c r="H40" i="1" s="1"/>
  <c r="G19" i="12"/>
  <c r="M9" i="12"/>
  <c r="M8" i="12" s="1"/>
  <c r="M40" i="12"/>
  <c r="M39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<sst xmlns="http://schemas.openxmlformats.org/spreadsheetml/2006/main" count="261" uniqueCount="169">
  <si>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</si>
  <si>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</si>
  <si>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</si>
  <si>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</si>
  <si>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</si>
  <si>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</si>
  <si>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</si>
  <si>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</si>
  <si>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</si>
  <si>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</si>
  <si>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</si>
  <si>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</si>
  <si>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</si>
  <si>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</si>
  <si>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</si>
  <si>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</si>
  <si>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</si>
  <si>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</si>
  <si>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</si>
  <si>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</si>
  <si>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</si>
  <si>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</si>
  <si>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</si>
  <si>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</si>
  <si>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</si>
  <si>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</si>
  <si>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</si>
  <si>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</si>
  <si>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</si>
  <si>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</si>
  <si>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</si>
  <si>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</si>
  <si>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</si>
  <si>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</si>
  <si>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</si>
  <si>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</si>
  <si>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</si>
  <si>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</si>
  <si>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</si>
  <si>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</si>
  <si>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</si>
  <si>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</si>
  <si>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MŠ Bachmačská</t>
  </si>
  <si>
    <t>Rozpočet:</t>
  </si>
  <si>
    <t>Misto</t>
  </si>
  <si>
    <t>Oprava oplocení MŠ Bachmačská</t>
  </si>
  <si>
    <t>Město Kolín</t>
  </si>
  <si>
    <t>Karlovo náměstí 78</t>
  </si>
  <si>
    <t>Kolín 1</t>
  </si>
  <si>
    <t>280 12</t>
  </si>
  <si>
    <t>235440</t>
  </si>
  <si>
    <t>Celkem za stavbu</t>
  </si>
  <si>
    <t>CZK</t>
  </si>
  <si>
    <t xml:space="preserve">Popis rozpočtu:  - </t>
  </si>
  <si>
    <t>Vybourání sloupků a podhrabových desek z monolitického betonu</t>
  </si>
  <si>
    <t>Demontáž výplní oplocení a vrat z ocelových tyčových rámů pro zpětnou montáž</t>
  </si>
  <si>
    <t>Odvoz suti na recyklaci</t>
  </si>
  <si>
    <t>Montáž sloupků z plotových betonových tvárnic 300x300x200 mm s betonovou zálivkou C16/20 a ocelovou výztuží 4 x V12. Výztuž bude uložená do vyrtaných otvorů stávajících základových patek s cementovou zálivkou.</t>
  </si>
  <si>
    <t>Osazení stanové stříšky na cementovou maltu na sloupky.</t>
  </si>
  <si>
    <t>Montáž prefabrikovaných podhrabových desek s jejich úpravou na požadovanou délku</t>
  </si>
  <si>
    <t>Montáž výplní oplocení.</t>
  </si>
  <si>
    <t>Odstranění původního nátěru a provedení nového nátěru polyuretanovou barvou v odstínu dle již opraveného oplocení.</t>
  </si>
  <si>
    <t>Rekapitulace dílů</t>
  </si>
  <si>
    <t>Typ dílu</t>
  </si>
  <si>
    <t>3</t>
  </si>
  <si>
    <t>Svislé a kompletní konstrukce</t>
  </si>
  <si>
    <t>96</t>
  </si>
  <si>
    <t>Bourání konstrukcí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</si>
  <si>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</si>
  <si>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</si>
  <si>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</si>
  <si>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</si>
  <si>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</si>
  <si>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</si>
  <si>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</si>
  <si>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</si>
  <si>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</si>
  <si>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</si>
  <si>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</si>
  <si>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</si>
  <si>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</si>
  <si>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</si>
  <si>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</si>
  <si>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</si>
  <si>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</si>
  <si>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</si>
  <si>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</si>
  <si>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</si>
  <si>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</si>
  <si>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</si>
  <si>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</si>
  <si>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</si>
  <si>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</si>
  <si>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</si>
  <si>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</si>
  <si>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</si>
  <si>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</si>
  <si>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</si>
  <si>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</si>
  <si>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</si>
  <si>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</si>
  <si>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339921111R00</t>
  </si>
  <si>
    <t>Sloup plot.300x300mm z tvar.přír.KB-BLOK</t>
  </si>
  <si>
    <t>m</t>
  </si>
  <si>
    <t>POL1_0</t>
  </si>
  <si>
    <t>1,4*60</t>
  </si>
  <si>
    <t>VV</t>
  </si>
  <si>
    <t>318110011RT2</t>
  </si>
  <si>
    <t>Osazení beton. podhrabové desky do ZN držáků, deska 295x20x5cm, držák na sloupek 6x6/4cm v.20cm</t>
  </si>
  <si>
    <t>soubor</t>
  </si>
  <si>
    <t>včetně úpravy na požadovanou délku</t>
  </si>
  <si>
    <t>POP</t>
  </si>
  <si>
    <t>341321310R00</t>
  </si>
  <si>
    <t>Beton nosných stěn železový C 16/20</t>
  </si>
  <si>
    <t>m3</t>
  </si>
  <si>
    <t>zálivka ze 70%:0,3*0,3*1,4*0,7*60</t>
  </si>
  <si>
    <t>311361721R00</t>
  </si>
  <si>
    <t>Výztuž nadzákladových zdí z ocel 10425 (BSt 500 S)</t>
  </si>
  <si>
    <t>t</t>
  </si>
  <si>
    <t>1,7*4*60*0,888*1,025*0,001</t>
  </si>
  <si>
    <t>348924231R00</t>
  </si>
  <si>
    <t>Stříška plot.zeď tl.300mm z tvar.hlad.přír,KB-BLOK</t>
  </si>
  <si>
    <t>0,39*60</t>
  </si>
  <si>
    <t>962051114R00</t>
  </si>
  <si>
    <t>Bourání příček železobetonových tl. 5 cm</t>
  </si>
  <si>
    <t>m2</t>
  </si>
  <si>
    <t>podhrabové desky:2,1*0,15*62</t>
  </si>
  <si>
    <t>962052314R00</t>
  </si>
  <si>
    <t>Bourání pilířů železobetonových</t>
  </si>
  <si>
    <t>0,13*0,3*1,35*60</t>
  </si>
  <si>
    <t>979 08-2111.R00</t>
  </si>
  <si>
    <t>Vnitrostaveništní doprava suti do 10 m</t>
  </si>
  <si>
    <t>POL3_0</t>
  </si>
  <si>
    <t>9,9252</t>
  </si>
  <si>
    <t>979 08-1111.R00</t>
  </si>
  <si>
    <t>Odvoz suti a vybour. hmot na skládku do 1 km</t>
  </si>
  <si>
    <t>41,556</t>
  </si>
  <si>
    <t>979 08-1112.R00</t>
  </si>
  <si>
    <t>Odvoz suti a vybour. hmot na skládku zkd 1 km</t>
  </si>
  <si>
    <t>9,9252*18</t>
  </si>
  <si>
    <t>999-1</t>
  </si>
  <si>
    <t>skládka suti</t>
  </si>
  <si>
    <t>767996802R00</t>
  </si>
  <si>
    <t>Demontáž atypických ocelových konstr. do100 kg, pro zpětnou montáž</t>
  </si>
  <si>
    <t>kg</t>
  </si>
  <si>
    <t>plotová výplň z tyčoviny:</t>
  </si>
  <si>
    <t>35 kg na jeden díl:</t>
  </si>
  <si>
    <t>35*62</t>
  </si>
  <si>
    <t>767995105R00</t>
  </si>
  <si>
    <t>Montáž kovových atypických konstrukcí do 100 kg</t>
  </si>
  <si>
    <t>zpětná montáž plotových dílů z tyčoviny:</t>
  </si>
  <si>
    <t>35*60</t>
  </si>
  <si>
    <t>783201821R00</t>
  </si>
  <si>
    <t>Odstranění nátěrů z kovových konstrukcí opálením</t>
  </si>
  <si>
    <t>repase nátěrů plotových výplní:</t>
  </si>
  <si>
    <t>2,1*1,35*0,2*62</t>
  </si>
  <si>
    <t>stávající vrata:4,5*1,35*0,2*2</t>
  </si>
  <si>
    <t>783271001R00</t>
  </si>
  <si>
    <t>Nátěr polyuretanový kovových konstr. 1+ 2x email</t>
  </si>
  <si>
    <t>VRN1</t>
  </si>
  <si>
    <t>Zařízení staveniště</t>
  </si>
  <si>
    <t xml:space="preserve"> </t>
  </si>
  <si>
    <t>POL99_0</t>
  </si>
  <si>
    <t/>
  </si>
  <si>
    <t>SUM</t>
  </si>
  <si>
    <t>POPUZIV</t>
  </si>
  <si>
    <t>END</t>
  </si>
  <si>
    <t>Zadání stavby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</si>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</sst>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4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167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45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44</v>
      </c>
      <c r="C3" s="112"/>
      <c r="D3" s="113" t="s">
        <v>42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43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46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47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SUMIF(F56:F60,A16,I56:I60)+SUMIF(F56:F60,"PSU",I56:I60)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SUMIF(F56:F60,A17,I56:I60)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SUMIF(F56:F60,A18,I56:I60)</f>
        <v>0</v>
      </c>
      <c r="J18" s="93"/>
    </row>
    <row r="19" spans="1:10" ht="23.25" customHeight="1" x14ac:dyDescent="0.2">
      <c r="A19" s="195" t="s">
        <v>72</v>
      </c>
      <c r="B19" s="196" t="s">
        <v>26</v>
      </c>
      <c r="C19" s="58"/>
      <c r="D19" s="59"/>
      <c r="E19" s="83"/>
      <c r="F19" s="84"/>
      <c r="G19" s="83"/>
      <c r="H19" s="84"/>
      <c r="I19" s="83">
        <f>SUMIF(F56:F60,A19,I56:I60)</f>
        <v>0</v>
      </c>
      <c r="J19" s="93"/>
    </row>
    <row r="20" spans="1:10" ht="23.25" customHeight="1" x14ac:dyDescent="0.2">
      <c r="A20" s="195" t="s">
        <v>73</v>
      </c>
      <c r="B20" s="196" t="s">
        <v>27</v>
      </c>
      <c r="C20" s="58"/>
      <c r="D20" s="59"/>
      <c r="E20" s="83"/>
      <c r="F20" s="84"/>
      <c r="G20" s="83"/>
      <c r="H20" s="84"/>
      <c r="I20" s="83">
        <f>SUMIF(F56:F60,A20,I56:I60)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0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0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19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19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43124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/>
      <c r="C39" s="138"/>
      <c r="D39" s="139"/>
      <c r="E39" s="139"/>
      <c r="F39" s="147">
        <f>' Pol'!AC48</f>
        <v>0</v>
      </c>
      <c r="G39" s="148">
        <f>' Pol'!AD48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51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53</v>
      </c>
    </row>
    <row r="43" spans="1:52" x14ac:dyDescent="0.2">
      <c r="B43" s="162" t="s">
        <v>54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Vybourání sloupků a podhrabových desek z monolitického betonu</v>
      </c>
    </row>
    <row r="44" spans="1:52" x14ac:dyDescent="0.2">
      <c r="B44" s="162" t="s">
        <v>55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Demontáž výplní oplocení a vrat z ocelových tyčových rámů pro zpětnou montáž</v>
      </c>
    </row>
    <row r="45" spans="1:52" x14ac:dyDescent="0.2">
      <c r="B45" s="162" t="s">
        <v>56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Odvoz suti na recyklaci</v>
      </c>
    </row>
    <row r="46" spans="1:52" ht="38.25" x14ac:dyDescent="0.2">
      <c r="B46" s="162" t="s">
        <v>57</v>
      </c>
      <c r="C46" s="162"/>
      <c r="D46" s="162"/>
      <c r="E46" s="162"/>
      <c r="F46" s="162"/>
      <c r="G46" s="162"/>
      <c r="H46" s="162"/>
      <c r="I46" s="162"/>
      <c r="J46" s="162"/>
      <c r="AZ46" s="161" t="str">
        <f>B46</f>
        <v>Montáž sloupků z plotových betonových tvárnic 300x300x200 mm s betonovou zálivkou C16/20 a ocelovou výztuží 4 x V12. Výztuž bude uložená do vyrtaných otvorů stávajících základových patek s cementovou zálivkou.</v>
      </c>
    </row>
    <row r="47" spans="1:52" x14ac:dyDescent="0.2">
      <c r="B47" s="162" t="s">
        <v>58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Osazení stanové stříšky na cementovou maltu na sloupky.</v>
      </c>
    </row>
    <row r="48" spans="1:52" x14ac:dyDescent="0.2">
      <c r="B48" s="162" t="s">
        <v>59</v>
      </c>
      <c r="C48" s="162"/>
      <c r="D48" s="162"/>
      <c r="E48" s="162"/>
      <c r="F48" s="162"/>
      <c r="G48" s="162"/>
      <c r="H48" s="162"/>
      <c r="I48" s="162"/>
      <c r="J48" s="162"/>
      <c r="AZ48" s="161" t="str">
        <f>B48</f>
        <v>Montáž prefabrikovaných podhrabových desek s jejich úpravou na požadovanou délku</v>
      </c>
    </row>
    <row r="49" spans="1:52" x14ac:dyDescent="0.2">
      <c r="B49" s="162" t="s">
        <v>60</v>
      </c>
      <c r="C49" s="162"/>
      <c r="D49" s="162"/>
      <c r="E49" s="162"/>
      <c r="F49" s="162"/>
      <c r="G49" s="162"/>
      <c r="H49" s="162"/>
      <c r="I49" s="162"/>
      <c r="J49" s="162"/>
      <c r="AZ49" s="161" t="str">
        <f>B49</f>
        <v>Montáž výplní oplocení.</v>
      </c>
    </row>
    <row r="50" spans="1:52" ht="25.5" x14ac:dyDescent="0.2">
      <c r="B50" s="162" t="s">
        <v>61</v>
      </c>
      <c r="C50" s="162"/>
      <c r="D50" s="162"/>
      <c r="E50" s="162"/>
      <c r="F50" s="162"/>
      <c r="G50" s="162"/>
      <c r="H50" s="162"/>
      <c r="I50" s="162"/>
      <c r="J50" s="162"/>
      <c r="AZ50" s="161" t="str">
        <f>B50</f>
        <v>Odstranění původního nátěru a provedení nového nátěru polyuretanovou barvou v odstínu dle již opraveného oplocení.</v>
      </c>
    </row>
    <row r="53" spans="1:52" ht="15.75" x14ac:dyDescent="0.25">
      <c r="B53" s="163" t="s">
        <v>62</v>
      </c>
    </row>
    <row r="55" spans="1:52" ht="25.5" customHeight="1" x14ac:dyDescent="0.2">
      <c r="A55" s="164"/>
      <c r="B55" s="170" t="s">
        <v>16</v>
      </c>
      <c r="C55" s="170" t="s">
        <v>5</v>
      </c>
      <c r="D55" s="171"/>
      <c r="E55" s="171"/>
      <c r="F55" s="174" t="s">
        <v>63</v>
      </c>
      <c r="G55" s="174"/>
      <c r="H55" s="174"/>
      <c r="I55" s="175" t="s">
        <v>28</v>
      </c>
      <c r="J55" s="175"/>
    </row>
    <row r="56" spans="1:52" ht="25.5" customHeight="1" x14ac:dyDescent="0.2">
      <c r="A56" s="165"/>
      <c r="B56" s="176" t="s">
        <v>64</v>
      </c>
      <c r="C56" s="177" t="s">
        <v>65</v>
      </c>
      <c r="D56" s="178"/>
      <c r="E56" s="178"/>
      <c r="F56" s="182" t="s">
        <v>23</v>
      </c>
      <c r="G56" s="183"/>
      <c r="H56" s="183"/>
      <c r="I56" s="184">
        <f>' Pol'!G8</f>
        <v>0</v>
      </c>
      <c r="J56" s="184"/>
    </row>
    <row r="57" spans="1:52" ht="25.5" customHeight="1" x14ac:dyDescent="0.2">
      <c r="A57" s="165"/>
      <c r="B57" s="168" t="s">
        <v>66</v>
      </c>
      <c r="C57" s="167" t="s">
        <v>67</v>
      </c>
      <c r="D57" s="169"/>
      <c r="E57" s="169"/>
      <c r="F57" s="185" t="s">
        <v>23</v>
      </c>
      <c r="G57" s="186"/>
      <c r="H57" s="186"/>
      <c r="I57" s="187">
        <f>' Pol'!G19</f>
        <v>0</v>
      </c>
      <c r="J57" s="187"/>
    </row>
    <row r="58" spans="1:52" ht="25.5" customHeight="1" x14ac:dyDescent="0.2">
      <c r="A58" s="165"/>
      <c r="B58" s="168" t="s">
        <v>68</v>
      </c>
      <c r="C58" s="167" t="s">
        <v>69</v>
      </c>
      <c r="D58" s="169"/>
      <c r="E58" s="169"/>
      <c r="F58" s="185" t="s">
        <v>24</v>
      </c>
      <c r="G58" s="186"/>
      <c r="H58" s="186"/>
      <c r="I58" s="187">
        <f>' Pol'!G31</f>
        <v>0</v>
      </c>
      <c r="J58" s="187"/>
    </row>
    <row r="59" spans="1:52" ht="25.5" customHeight="1" x14ac:dyDescent="0.2">
      <c r="A59" s="165"/>
      <c r="B59" s="168" t="s">
        <v>70</v>
      </c>
      <c r="C59" s="167" t="s">
        <v>71</v>
      </c>
      <c r="D59" s="169"/>
      <c r="E59" s="169"/>
      <c r="F59" s="185" t="s">
        <v>24</v>
      </c>
      <c r="G59" s="186"/>
      <c r="H59" s="186"/>
      <c r="I59" s="187">
        <f>' Pol'!G39</f>
        <v>0</v>
      </c>
      <c r="J59" s="187"/>
    </row>
    <row r="60" spans="1:52" ht="25.5" customHeight="1" x14ac:dyDescent="0.2">
      <c r="A60" s="165"/>
      <c r="B60" s="179" t="s">
        <v>72</v>
      </c>
      <c r="C60" s="180" t="s">
        <v>26</v>
      </c>
      <c r="D60" s="181"/>
      <c r="E60" s="181"/>
      <c r="F60" s="188" t="s">
        <v>72</v>
      </c>
      <c r="G60" s="189"/>
      <c r="H60" s="189"/>
      <c r="I60" s="190">
        <f>' Pol'!G45</f>
        <v>0</v>
      </c>
      <c r="J60" s="190"/>
    </row>
    <row r="61" spans="1:52" ht="25.5" customHeight="1" x14ac:dyDescent="0.2">
      <c r="A61" s="166"/>
      <c r="B61" s="172" t="s">
        <v>1</v>
      </c>
      <c r="C61" s="172"/>
      <c r="D61" s="173"/>
      <c r="E61" s="173"/>
      <c r="F61" s="191"/>
      <c r="G61" s="192"/>
      <c r="H61" s="192"/>
      <c r="I61" s="193">
        <f>SUM(I56:I60)</f>
        <v>0</v>
      </c>
      <c r="J61" s="193"/>
    </row>
    <row r="62" spans="1:52" x14ac:dyDescent="0.2">
      <c r="F62" s="194"/>
      <c r="G62" s="130"/>
      <c r="H62" s="194"/>
      <c r="I62" s="130"/>
      <c r="J62" s="130"/>
    </row>
    <row r="63" spans="1:52" x14ac:dyDescent="0.2">
      <c r="F63" s="194"/>
      <c r="G63" s="130"/>
      <c r="H63" s="194"/>
      <c r="I63" s="130"/>
      <c r="J63" s="130"/>
    </row>
    <row r="64" spans="1:52" x14ac:dyDescent="0.2">
      <c r="F64" s="194"/>
      <c r="G64" s="130"/>
      <c r="H64" s="194"/>
      <c r="I64" s="130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60:J60"/>
    <mergeCell ref="C60:E60"/>
    <mergeCell ref="I61:J61"/>
    <mergeCell ref="I57:J57"/>
    <mergeCell ref="C57:E57"/>
    <mergeCell ref="I58:J58"/>
    <mergeCell ref="C58:E58"/>
    <mergeCell ref="I59:J59"/>
    <mergeCell ref="C59:E59"/>
    <mergeCell ref="B47:J47"/>
    <mergeCell ref="B48:J48"/>
    <mergeCell ref="B49:J49"/>
    <mergeCell ref="B50:J50"/>
    <mergeCell ref="I55:J55"/>
    <mergeCell ref="I56:J56"/>
    <mergeCell ref="C56:E56"/>
    <mergeCell ref="C39:E39"/>
    <mergeCell ref="B40:E40"/>
    <mergeCell ref="B43:J43"/>
    <mergeCell ref="B44:J44"/>
    <mergeCell ref="B45:J45"/>
    <mergeCell ref="B46:J46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8"/>
  <sheetViews>
    <sheetView tabSelected="1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168</v>
      </c>
      <c r="B1" s="197"/>
      <c r="C1" s="197"/>
      <c r="D1" s="197"/>
      <c r="E1" s="197"/>
      <c r="F1" s="197"/>
      <c r="G1" s="197"/>
      <c r="AE1" t="s">
        <v>75</v>
      </c>
    </row>
    <row r="2" spans="1:60" ht="24.95" customHeight="1" x14ac:dyDescent="0.2">
      <c r="A2" s="204" t="s">
        <v>74</v>
      </c>
      <c r="B2" s="198"/>
      <c r="C2" s="199" t="s">
        <v>45</v>
      </c>
      <c r="D2" s="200"/>
      <c r="E2" s="200"/>
      <c r="F2" s="200"/>
      <c r="G2" s="206"/>
      <c r="AE2" t="s">
        <v>76</v>
      </c>
    </row>
    <row r="3" spans="1:60" ht="24.95" customHeight="1" x14ac:dyDescent="0.2">
      <c r="A3" s="205" t="s">
        <v>7</v>
      </c>
      <c r="B3" s="203"/>
      <c r="C3" s="201" t="s">
        <v>42</v>
      </c>
      <c r="D3" s="202"/>
      <c r="E3" s="202"/>
      <c r="F3" s="202"/>
      <c r="G3" s="207"/>
      <c r="AE3" t="s">
        <v>77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78</v>
      </c>
    </row>
    <row r="5" spans="1:60" hidden="1" x14ac:dyDescent="0.2">
      <c r="A5" s="208" t="s">
        <v>79</v>
      </c>
      <c r="B5" s="209"/>
      <c r="C5" s="210"/>
      <c r="D5" s="211"/>
      <c r="E5" s="211"/>
      <c r="F5" s="211"/>
      <c r="G5" s="212"/>
      <c r="AE5" t="s">
        <v>80</v>
      </c>
    </row>
    <row r="7" spans="1:60" ht="38.25" x14ac:dyDescent="0.2">
      <c r="A7" s="218" t="s">
        <v>81</v>
      </c>
      <c r="B7" s="219" t="s">
        <v>82</v>
      </c>
      <c r="C7" s="219" t="s">
        <v>83</v>
      </c>
      <c r="D7" s="218" t="s">
        <v>84</v>
      </c>
      <c r="E7" s="218" t="s">
        <v>85</v>
      </c>
      <c r="F7" s="213" t="s">
        <v>86</v>
      </c>
      <c r="G7" s="239" t="s">
        <v>28</v>
      </c>
      <c r="H7" s="240" t="s">
        <v>29</v>
      </c>
      <c r="I7" s="240" t="s">
        <v>87</v>
      </c>
      <c r="J7" s="240" t="s">
        <v>30</v>
      </c>
      <c r="K7" s="240" t="s">
        <v>88</v>
      </c>
      <c r="L7" s="240" t="s">
        <v>89</v>
      </c>
      <c r="M7" s="240" t="s">
        <v>90</v>
      </c>
      <c r="N7" s="240" t="s">
        <v>91</v>
      </c>
      <c r="O7" s="240" t="s">
        <v>92</v>
      </c>
      <c r="P7" s="240" t="s">
        <v>93</v>
      </c>
      <c r="Q7" s="240" t="s">
        <v>94</v>
      </c>
      <c r="R7" s="240" t="s">
        <v>95</v>
      </c>
      <c r="S7" s="240" t="s">
        <v>96</v>
      </c>
      <c r="T7" s="240" t="s">
        <v>97</v>
      </c>
      <c r="U7" s="221" t="s">
        <v>98</v>
      </c>
    </row>
    <row r="8" spans="1:60" x14ac:dyDescent="0.2">
      <c r="A8" s="241" t="s">
        <v>99</v>
      </c>
      <c r="B8" s="242" t="s">
        <v>64</v>
      </c>
      <c r="C8" s="243" t="s">
        <v>65</v>
      </c>
      <c r="D8" s="220"/>
      <c r="E8" s="244"/>
      <c r="F8" s="245"/>
      <c r="G8" s="245">
        <f>SUMIF(AE9:AE18,"&lt;&gt;NOR",G9:G18)</f>
        <v>0</v>
      </c>
      <c r="H8" s="245"/>
      <c r="I8" s="245">
        <f>SUM(I9:I18)</f>
        <v>0</v>
      </c>
      <c r="J8" s="245"/>
      <c r="K8" s="245">
        <f>SUM(K9:K18)</f>
        <v>0</v>
      </c>
      <c r="L8" s="245"/>
      <c r="M8" s="245">
        <f>SUM(M9:M18)</f>
        <v>0</v>
      </c>
      <c r="N8" s="220"/>
      <c r="O8" s="220">
        <f>SUM(O9:O18)</f>
        <v>34.889609999999998</v>
      </c>
      <c r="P8" s="220"/>
      <c r="Q8" s="220">
        <f>SUM(Q9:Q18)</f>
        <v>0</v>
      </c>
      <c r="R8" s="220"/>
      <c r="S8" s="220"/>
      <c r="T8" s="241"/>
      <c r="U8" s="220">
        <f>SUM(U9:U18)</f>
        <v>301.39999999999998</v>
      </c>
      <c r="AE8" t="s">
        <v>100</v>
      </c>
    </row>
    <row r="9" spans="1:60" outlineLevel="1" x14ac:dyDescent="0.2">
      <c r="A9" s="215">
        <v>1</v>
      </c>
      <c r="B9" s="222" t="s">
        <v>101</v>
      </c>
      <c r="C9" s="267" t="s">
        <v>102</v>
      </c>
      <c r="D9" s="224" t="s">
        <v>103</v>
      </c>
      <c r="E9" s="230">
        <v>84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19</v>
      </c>
      <c r="M9" s="235">
        <f>G9*(1+L9/100)</f>
        <v>0</v>
      </c>
      <c r="N9" s="224">
        <v>0.18218999999999999</v>
      </c>
      <c r="O9" s="224">
        <f>ROUND(E9*N9,5)</f>
        <v>15.30396</v>
      </c>
      <c r="P9" s="224">
        <v>0</v>
      </c>
      <c r="Q9" s="224">
        <f>ROUND(E9*P9,5)</f>
        <v>0</v>
      </c>
      <c r="R9" s="224"/>
      <c r="S9" s="224"/>
      <c r="T9" s="225">
        <v>2.1890000000000001</v>
      </c>
      <c r="U9" s="224">
        <f>ROUND(E9*T9,2)</f>
        <v>183.88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104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8" t="s">
        <v>105</v>
      </c>
      <c r="D10" s="226"/>
      <c r="E10" s="231">
        <v>84</v>
      </c>
      <c r="F10" s="235"/>
      <c r="G10" s="235"/>
      <c r="H10" s="235"/>
      <c r="I10" s="235"/>
      <c r="J10" s="235"/>
      <c r="K10" s="235"/>
      <c r="L10" s="235"/>
      <c r="M10" s="235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106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33.75" outlineLevel="1" x14ac:dyDescent="0.2">
      <c r="A11" s="215">
        <v>2</v>
      </c>
      <c r="B11" s="222" t="s">
        <v>107</v>
      </c>
      <c r="C11" s="267" t="s">
        <v>108</v>
      </c>
      <c r="D11" s="224" t="s">
        <v>109</v>
      </c>
      <c r="E11" s="230">
        <v>62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19</v>
      </c>
      <c r="M11" s="235">
        <f>G11*(1+L11/100)</f>
        <v>0</v>
      </c>
      <c r="N11" s="224">
        <v>7.6530000000000001E-2</v>
      </c>
      <c r="O11" s="224">
        <f>ROUND(E11*N11,5)</f>
        <v>4.7448600000000001</v>
      </c>
      <c r="P11" s="224">
        <v>0</v>
      </c>
      <c r="Q11" s="224">
        <f>ROUND(E11*P11,5)</f>
        <v>0</v>
      </c>
      <c r="R11" s="224"/>
      <c r="S11" s="224"/>
      <c r="T11" s="225">
        <v>1.5</v>
      </c>
      <c r="U11" s="224">
        <f>ROUND(E11*T11,2)</f>
        <v>93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104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2"/>
      <c r="C12" s="269" t="s">
        <v>110</v>
      </c>
      <c r="D12" s="227"/>
      <c r="E12" s="232"/>
      <c r="F12" s="236"/>
      <c r="G12" s="237"/>
      <c r="H12" s="235"/>
      <c r="I12" s="235"/>
      <c r="J12" s="235"/>
      <c r="K12" s="235"/>
      <c r="L12" s="235"/>
      <c r="M12" s="235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111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7" t="str">
        <f>C12</f>
        <v>včetně úpravy na požadovanou délku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2" t="s">
        <v>112</v>
      </c>
      <c r="C13" s="267" t="s">
        <v>113</v>
      </c>
      <c r="D13" s="224" t="s">
        <v>114</v>
      </c>
      <c r="E13" s="230">
        <v>5.2919999999999989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19</v>
      </c>
      <c r="M13" s="235">
        <f>G13*(1+L13/100)</f>
        <v>0</v>
      </c>
      <c r="N13" s="224">
        <v>2.5280900000000002</v>
      </c>
      <c r="O13" s="224">
        <f>ROUND(E13*N13,5)</f>
        <v>13.37865</v>
      </c>
      <c r="P13" s="224">
        <v>0</v>
      </c>
      <c r="Q13" s="224">
        <f>ROUND(E13*P13,5)</f>
        <v>0</v>
      </c>
      <c r="R13" s="224"/>
      <c r="S13" s="224"/>
      <c r="T13" s="225">
        <v>1.3560000000000001</v>
      </c>
      <c r="U13" s="224">
        <f>ROUND(E13*T13,2)</f>
        <v>7.18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104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2"/>
      <c r="C14" s="268" t="s">
        <v>115</v>
      </c>
      <c r="D14" s="226"/>
      <c r="E14" s="231">
        <v>5.2919999999999998</v>
      </c>
      <c r="F14" s="235"/>
      <c r="G14" s="235"/>
      <c r="H14" s="235"/>
      <c r="I14" s="235"/>
      <c r="J14" s="235"/>
      <c r="K14" s="235"/>
      <c r="L14" s="235"/>
      <c r="M14" s="235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106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15">
        <v>4</v>
      </c>
      <c r="B15" s="222" t="s">
        <v>116</v>
      </c>
      <c r="C15" s="267" t="s">
        <v>117</v>
      </c>
      <c r="D15" s="224" t="s">
        <v>118</v>
      </c>
      <c r="E15" s="230">
        <v>0.37136160000000001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19</v>
      </c>
      <c r="M15" s="235">
        <f>G15*(1+L15/100)</f>
        <v>0</v>
      </c>
      <c r="N15" s="224">
        <v>1.0740000000000001</v>
      </c>
      <c r="O15" s="224">
        <f>ROUND(E15*N15,5)</f>
        <v>0.39883999999999997</v>
      </c>
      <c r="P15" s="224">
        <v>0</v>
      </c>
      <c r="Q15" s="224">
        <f>ROUND(E15*P15,5)</f>
        <v>0</v>
      </c>
      <c r="R15" s="224"/>
      <c r="S15" s="224"/>
      <c r="T15" s="225">
        <v>25.27</v>
      </c>
      <c r="U15" s="224">
        <f>ROUND(E15*T15,2)</f>
        <v>9.3800000000000008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104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2"/>
      <c r="C16" s="268" t="s">
        <v>119</v>
      </c>
      <c r="D16" s="226"/>
      <c r="E16" s="231">
        <v>0.37136160000000001</v>
      </c>
      <c r="F16" s="235"/>
      <c r="G16" s="235"/>
      <c r="H16" s="235"/>
      <c r="I16" s="235"/>
      <c r="J16" s="235"/>
      <c r="K16" s="235"/>
      <c r="L16" s="235"/>
      <c r="M16" s="235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106</v>
      </c>
      <c r="AF16" s="214">
        <v>0</v>
      </c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5</v>
      </c>
      <c r="B17" s="222" t="s">
        <v>120</v>
      </c>
      <c r="C17" s="267" t="s">
        <v>121</v>
      </c>
      <c r="D17" s="224" t="s">
        <v>103</v>
      </c>
      <c r="E17" s="230">
        <v>23.4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19</v>
      </c>
      <c r="M17" s="235">
        <f>G17*(1+L17/100)</f>
        <v>0</v>
      </c>
      <c r="N17" s="224">
        <v>4.5440000000000001E-2</v>
      </c>
      <c r="O17" s="224">
        <f>ROUND(E17*N17,5)</f>
        <v>1.0632999999999999</v>
      </c>
      <c r="P17" s="224">
        <v>0</v>
      </c>
      <c r="Q17" s="224">
        <f>ROUND(E17*P17,5)</f>
        <v>0</v>
      </c>
      <c r="R17" s="224"/>
      <c r="S17" s="224"/>
      <c r="T17" s="225">
        <v>0.34</v>
      </c>
      <c r="U17" s="224">
        <f>ROUND(E17*T17,2)</f>
        <v>7.96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104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2"/>
      <c r="C18" s="268" t="s">
        <v>122</v>
      </c>
      <c r="D18" s="226"/>
      <c r="E18" s="231">
        <v>23.4</v>
      </c>
      <c r="F18" s="235"/>
      <c r="G18" s="235"/>
      <c r="H18" s="235"/>
      <c r="I18" s="235"/>
      <c r="J18" s="235"/>
      <c r="K18" s="235"/>
      <c r="L18" s="235"/>
      <c r="M18" s="235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106</v>
      </c>
      <c r="AF18" s="214">
        <v>0</v>
      </c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99</v>
      </c>
      <c r="B19" s="223" t="s">
        <v>66</v>
      </c>
      <c r="C19" s="270" t="s">
        <v>67</v>
      </c>
      <c r="D19" s="228"/>
      <c r="E19" s="233"/>
      <c r="F19" s="238"/>
      <c r="G19" s="238">
        <f>SUMIF(AE20:AE30,"&lt;&gt;NOR",G20:G30)</f>
        <v>0</v>
      </c>
      <c r="H19" s="238"/>
      <c r="I19" s="238">
        <f>SUM(I20:I30)</f>
        <v>0</v>
      </c>
      <c r="J19" s="238"/>
      <c r="K19" s="238">
        <f>SUM(K20:K30)</f>
        <v>0</v>
      </c>
      <c r="L19" s="238"/>
      <c r="M19" s="238">
        <f>SUM(M20:M30)</f>
        <v>0</v>
      </c>
      <c r="N19" s="228"/>
      <c r="O19" s="228">
        <f>SUM(O20:O30)</f>
        <v>1.3089999999999999E-2</v>
      </c>
      <c r="P19" s="228"/>
      <c r="Q19" s="228">
        <f>SUM(Q20:Q30)</f>
        <v>9.9252000000000002</v>
      </c>
      <c r="R19" s="228"/>
      <c r="S19" s="228"/>
      <c r="T19" s="229"/>
      <c r="U19" s="228">
        <f>SUM(U20:U30)</f>
        <v>136.81</v>
      </c>
      <c r="AE19" t="s">
        <v>100</v>
      </c>
    </row>
    <row r="20" spans="1:60" outlineLevel="1" x14ac:dyDescent="0.2">
      <c r="A20" s="215">
        <v>6</v>
      </c>
      <c r="B20" s="222" t="s">
        <v>123</v>
      </c>
      <c r="C20" s="267" t="s">
        <v>124</v>
      </c>
      <c r="D20" s="224" t="s">
        <v>125</v>
      </c>
      <c r="E20" s="230">
        <v>19.53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19</v>
      </c>
      <c r="M20" s="235">
        <f>G20*(1+L20/100)</f>
        <v>0</v>
      </c>
      <c r="N20" s="224">
        <v>6.7000000000000002E-4</v>
      </c>
      <c r="O20" s="224">
        <f>ROUND(E20*N20,5)</f>
        <v>1.3089999999999999E-2</v>
      </c>
      <c r="P20" s="224">
        <v>0.12</v>
      </c>
      <c r="Q20" s="224">
        <f>ROUND(E20*P20,5)</f>
        <v>2.3435999999999999</v>
      </c>
      <c r="R20" s="224"/>
      <c r="S20" s="224"/>
      <c r="T20" s="225">
        <v>0.35199999999999998</v>
      </c>
      <c r="U20" s="224">
        <f>ROUND(E20*T20,2)</f>
        <v>6.87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104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2"/>
      <c r="C21" s="268" t="s">
        <v>126</v>
      </c>
      <c r="D21" s="226"/>
      <c r="E21" s="231">
        <v>19.53</v>
      </c>
      <c r="F21" s="235"/>
      <c r="G21" s="235"/>
      <c r="H21" s="235"/>
      <c r="I21" s="235"/>
      <c r="J21" s="235"/>
      <c r="K21" s="235"/>
      <c r="L21" s="235"/>
      <c r="M21" s="235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106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7</v>
      </c>
      <c r="B22" s="222" t="s">
        <v>127</v>
      </c>
      <c r="C22" s="267" t="s">
        <v>128</v>
      </c>
      <c r="D22" s="224" t="s">
        <v>114</v>
      </c>
      <c r="E22" s="230">
        <v>3.1589999999999998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19</v>
      </c>
      <c r="M22" s="235">
        <f>G22*(1+L22/100)</f>
        <v>0</v>
      </c>
      <c r="N22" s="224">
        <v>0</v>
      </c>
      <c r="O22" s="224">
        <f>ROUND(E22*N22,5)</f>
        <v>0</v>
      </c>
      <c r="P22" s="224">
        <v>2.4</v>
      </c>
      <c r="Q22" s="224">
        <f>ROUND(E22*P22,5)</f>
        <v>7.5815999999999999</v>
      </c>
      <c r="R22" s="224"/>
      <c r="S22" s="224"/>
      <c r="T22" s="225">
        <v>8.93</v>
      </c>
      <c r="U22" s="224">
        <f>ROUND(E22*T22,2)</f>
        <v>28.21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104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2"/>
      <c r="C23" s="268" t="s">
        <v>129</v>
      </c>
      <c r="D23" s="226"/>
      <c r="E23" s="231">
        <v>3.1589999999999998</v>
      </c>
      <c r="F23" s="235"/>
      <c r="G23" s="235"/>
      <c r="H23" s="235"/>
      <c r="I23" s="235"/>
      <c r="J23" s="235"/>
      <c r="K23" s="235"/>
      <c r="L23" s="235"/>
      <c r="M23" s="235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106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8</v>
      </c>
      <c r="B24" s="222" t="s">
        <v>130</v>
      </c>
      <c r="C24" s="267" t="s">
        <v>131</v>
      </c>
      <c r="D24" s="224" t="s">
        <v>118</v>
      </c>
      <c r="E24" s="230">
        <v>9.9252000000000002</v>
      </c>
      <c r="F24" s="234"/>
      <c r="G24" s="235">
        <f>ROUND(E24*F24,2)</f>
        <v>0</v>
      </c>
      <c r="H24" s="234"/>
      <c r="I24" s="235">
        <f>ROUND(E24*H24,2)</f>
        <v>0</v>
      </c>
      <c r="J24" s="234"/>
      <c r="K24" s="235">
        <f>ROUND(E24*J24,2)</f>
        <v>0</v>
      </c>
      <c r="L24" s="235">
        <v>19</v>
      </c>
      <c r="M24" s="235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0.94</v>
      </c>
      <c r="U24" s="224">
        <f>ROUND(E24*T24,2)</f>
        <v>9.33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132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/>
      <c r="B25" s="222"/>
      <c r="C25" s="268" t="s">
        <v>133</v>
      </c>
      <c r="D25" s="226"/>
      <c r="E25" s="231">
        <v>9.9252000000000002</v>
      </c>
      <c r="F25" s="235"/>
      <c r="G25" s="235"/>
      <c r="H25" s="235"/>
      <c r="I25" s="235"/>
      <c r="J25" s="235"/>
      <c r="K25" s="235"/>
      <c r="L25" s="235"/>
      <c r="M25" s="235"/>
      <c r="N25" s="224"/>
      <c r="O25" s="224"/>
      <c r="P25" s="224"/>
      <c r="Q25" s="224"/>
      <c r="R25" s="224"/>
      <c r="S25" s="224"/>
      <c r="T25" s="225"/>
      <c r="U25" s="224"/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106</v>
      </c>
      <c r="AF25" s="214">
        <v>0</v>
      </c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9</v>
      </c>
      <c r="B26" s="222" t="s">
        <v>134</v>
      </c>
      <c r="C26" s="267" t="s">
        <v>135</v>
      </c>
      <c r="D26" s="224" t="s">
        <v>118</v>
      </c>
      <c r="E26" s="230">
        <v>9.9252000000000002</v>
      </c>
      <c r="F26" s="234"/>
      <c r="G26" s="235">
        <f>ROUND(E26*F26,2)</f>
        <v>0</v>
      </c>
      <c r="H26" s="234"/>
      <c r="I26" s="235">
        <f>ROUND(E26*H26,2)</f>
        <v>0</v>
      </c>
      <c r="J26" s="234"/>
      <c r="K26" s="235">
        <f>ROUND(E26*J26,2)</f>
        <v>0</v>
      </c>
      <c r="L26" s="235">
        <v>19</v>
      </c>
      <c r="M26" s="235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0.49</v>
      </c>
      <c r="U26" s="224">
        <f>ROUND(E26*T26,2)</f>
        <v>4.8600000000000003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132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2"/>
      <c r="C27" s="268" t="s">
        <v>136</v>
      </c>
      <c r="D27" s="226"/>
      <c r="E27" s="231">
        <v>41.555999999999997</v>
      </c>
      <c r="F27" s="235"/>
      <c r="G27" s="235"/>
      <c r="H27" s="235"/>
      <c r="I27" s="235"/>
      <c r="J27" s="235"/>
      <c r="K27" s="235"/>
      <c r="L27" s="235"/>
      <c r="M27" s="235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106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10</v>
      </c>
      <c r="B28" s="222" t="s">
        <v>137</v>
      </c>
      <c r="C28" s="267" t="s">
        <v>138</v>
      </c>
      <c r="D28" s="224" t="s">
        <v>118</v>
      </c>
      <c r="E28" s="230">
        <v>178.65360000000001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19</v>
      </c>
      <c r="M28" s="235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0.49</v>
      </c>
      <c r="U28" s="224">
        <f>ROUND(E28*T28,2)</f>
        <v>87.54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132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/>
      <c r="B29" s="222"/>
      <c r="C29" s="268" t="s">
        <v>139</v>
      </c>
      <c r="D29" s="226"/>
      <c r="E29" s="231">
        <v>178.65360000000001</v>
      </c>
      <c r="F29" s="235"/>
      <c r="G29" s="235"/>
      <c r="H29" s="235"/>
      <c r="I29" s="235"/>
      <c r="J29" s="235"/>
      <c r="K29" s="235"/>
      <c r="L29" s="235"/>
      <c r="M29" s="235"/>
      <c r="N29" s="224"/>
      <c r="O29" s="224"/>
      <c r="P29" s="224"/>
      <c r="Q29" s="224"/>
      <c r="R29" s="224"/>
      <c r="S29" s="224"/>
      <c r="T29" s="225"/>
      <c r="U29" s="224"/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106</v>
      </c>
      <c r="AF29" s="214">
        <v>0</v>
      </c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11</v>
      </c>
      <c r="B30" s="222" t="s">
        <v>140</v>
      </c>
      <c r="C30" s="267" t="s">
        <v>141</v>
      </c>
      <c r="D30" s="224" t="s">
        <v>118</v>
      </c>
      <c r="E30" s="230">
        <v>9.9252000000000002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19</v>
      </c>
      <c r="M30" s="235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0</v>
      </c>
      <c r="U30" s="224">
        <f>ROUND(E30*T30,2)</f>
        <v>0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104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16" t="s">
        <v>99</v>
      </c>
      <c r="B31" s="223" t="s">
        <v>68</v>
      </c>
      <c r="C31" s="270" t="s">
        <v>69</v>
      </c>
      <c r="D31" s="228"/>
      <c r="E31" s="233"/>
      <c r="F31" s="238"/>
      <c r="G31" s="238">
        <f>SUMIF(AE32:AE38,"&lt;&gt;NOR",G32:G38)</f>
        <v>0</v>
      </c>
      <c r="H31" s="238"/>
      <c r="I31" s="238">
        <f>SUM(I32:I38)</f>
        <v>0</v>
      </c>
      <c r="J31" s="238"/>
      <c r="K31" s="238">
        <f>SUM(K32:K38)</f>
        <v>0</v>
      </c>
      <c r="L31" s="238"/>
      <c r="M31" s="238">
        <f>SUM(M32:M38)</f>
        <v>0</v>
      </c>
      <c r="N31" s="228"/>
      <c r="O31" s="228">
        <f>SUM(O32:O38)</f>
        <v>0.126</v>
      </c>
      <c r="P31" s="228"/>
      <c r="Q31" s="228">
        <f>SUM(Q32:Q38)</f>
        <v>2.17</v>
      </c>
      <c r="R31" s="228"/>
      <c r="S31" s="228"/>
      <c r="T31" s="229"/>
      <c r="U31" s="228">
        <f>SUM(U32:U38)</f>
        <v>276.5</v>
      </c>
      <c r="AE31" t="s">
        <v>100</v>
      </c>
    </row>
    <row r="32" spans="1:60" ht="22.5" outlineLevel="1" x14ac:dyDescent="0.2">
      <c r="A32" s="215">
        <v>12</v>
      </c>
      <c r="B32" s="222" t="s">
        <v>142</v>
      </c>
      <c r="C32" s="267" t="s">
        <v>143</v>
      </c>
      <c r="D32" s="224" t="s">
        <v>144</v>
      </c>
      <c r="E32" s="230">
        <v>2170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19</v>
      </c>
      <c r="M32" s="235">
        <f>G32*(1+L32/100)</f>
        <v>0</v>
      </c>
      <c r="N32" s="224">
        <v>0</v>
      </c>
      <c r="O32" s="224">
        <f>ROUND(E32*N32,5)</f>
        <v>0</v>
      </c>
      <c r="P32" s="224">
        <v>1E-3</v>
      </c>
      <c r="Q32" s="224">
        <f>ROUND(E32*P32,5)</f>
        <v>2.17</v>
      </c>
      <c r="R32" s="224"/>
      <c r="S32" s="224"/>
      <c r="T32" s="225">
        <v>0.05</v>
      </c>
      <c r="U32" s="224">
        <f>ROUND(E32*T32,2)</f>
        <v>108.5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104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2"/>
      <c r="C33" s="268" t="s">
        <v>145</v>
      </c>
      <c r="D33" s="226"/>
      <c r="E33" s="231"/>
      <c r="F33" s="235"/>
      <c r="G33" s="235"/>
      <c r="H33" s="235"/>
      <c r="I33" s="235"/>
      <c r="J33" s="235"/>
      <c r="K33" s="235"/>
      <c r="L33" s="235"/>
      <c r="M33" s="235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106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/>
      <c r="B34" s="222"/>
      <c r="C34" s="268" t="s">
        <v>146</v>
      </c>
      <c r="D34" s="226"/>
      <c r="E34" s="231"/>
      <c r="F34" s="235"/>
      <c r="G34" s="235"/>
      <c r="H34" s="235"/>
      <c r="I34" s="235"/>
      <c r="J34" s="235"/>
      <c r="K34" s="235"/>
      <c r="L34" s="235"/>
      <c r="M34" s="235"/>
      <c r="N34" s="224"/>
      <c r="O34" s="224"/>
      <c r="P34" s="224"/>
      <c r="Q34" s="224"/>
      <c r="R34" s="224"/>
      <c r="S34" s="224"/>
      <c r="T34" s="225"/>
      <c r="U34" s="224"/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106</v>
      </c>
      <c r="AF34" s="214">
        <v>0</v>
      </c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2"/>
      <c r="C35" s="268" t="s">
        <v>147</v>
      </c>
      <c r="D35" s="226"/>
      <c r="E35" s="231">
        <v>2170</v>
      </c>
      <c r="F35" s="235"/>
      <c r="G35" s="235"/>
      <c r="H35" s="235"/>
      <c r="I35" s="235"/>
      <c r="J35" s="235"/>
      <c r="K35" s="235"/>
      <c r="L35" s="235"/>
      <c r="M35" s="235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106</v>
      </c>
      <c r="AF35" s="214">
        <v>0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>
        <v>13</v>
      </c>
      <c r="B36" s="222" t="s">
        <v>148</v>
      </c>
      <c r="C36" s="267" t="s">
        <v>149</v>
      </c>
      <c r="D36" s="224" t="s">
        <v>144</v>
      </c>
      <c r="E36" s="230">
        <v>2100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19</v>
      </c>
      <c r="M36" s="235">
        <f>G36*(1+L36/100)</f>
        <v>0</v>
      </c>
      <c r="N36" s="224">
        <v>6.0000000000000002E-5</v>
      </c>
      <c r="O36" s="224">
        <f>ROUND(E36*N36,5)</f>
        <v>0.126</v>
      </c>
      <c r="P36" s="224">
        <v>0</v>
      </c>
      <c r="Q36" s="224">
        <f>ROUND(E36*P36,5)</f>
        <v>0</v>
      </c>
      <c r="R36" s="224"/>
      <c r="S36" s="224"/>
      <c r="T36" s="225">
        <v>0.08</v>
      </c>
      <c r="U36" s="224">
        <f>ROUND(E36*T36,2)</f>
        <v>168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104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2"/>
      <c r="C37" s="268" t="s">
        <v>150</v>
      </c>
      <c r="D37" s="226"/>
      <c r="E37" s="231"/>
      <c r="F37" s="235"/>
      <c r="G37" s="235"/>
      <c r="H37" s="235"/>
      <c r="I37" s="235"/>
      <c r="J37" s="235"/>
      <c r="K37" s="235"/>
      <c r="L37" s="235"/>
      <c r="M37" s="235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106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2"/>
      <c r="C38" s="268" t="s">
        <v>151</v>
      </c>
      <c r="D38" s="226"/>
      <c r="E38" s="231">
        <v>2100</v>
      </c>
      <c r="F38" s="235"/>
      <c r="G38" s="235"/>
      <c r="H38" s="235"/>
      <c r="I38" s="235"/>
      <c r="J38" s="235"/>
      <c r="K38" s="235"/>
      <c r="L38" s="235"/>
      <c r="M38" s="235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106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x14ac:dyDescent="0.2">
      <c r="A39" s="216" t="s">
        <v>99</v>
      </c>
      <c r="B39" s="223" t="s">
        <v>70</v>
      </c>
      <c r="C39" s="270" t="s">
        <v>71</v>
      </c>
      <c r="D39" s="228"/>
      <c r="E39" s="233"/>
      <c r="F39" s="238"/>
      <c r="G39" s="238">
        <f>SUMIF(AE40:AE44,"&lt;&gt;NOR",G40:G44)</f>
        <v>0</v>
      </c>
      <c r="H39" s="238"/>
      <c r="I39" s="238">
        <f>SUM(I40:I44)</f>
        <v>0</v>
      </c>
      <c r="J39" s="238"/>
      <c r="K39" s="238">
        <f>SUM(K40:K44)</f>
        <v>0</v>
      </c>
      <c r="L39" s="238"/>
      <c r="M39" s="238">
        <f>SUM(M40:M44)</f>
        <v>0</v>
      </c>
      <c r="N39" s="228"/>
      <c r="O39" s="228">
        <f>SUM(O40:O44)</f>
        <v>3.3829999999999999E-2</v>
      </c>
      <c r="P39" s="228"/>
      <c r="Q39" s="228">
        <f>SUM(Q40:Q44)</f>
        <v>0</v>
      </c>
      <c r="R39" s="228"/>
      <c r="S39" s="228"/>
      <c r="T39" s="229"/>
      <c r="U39" s="228">
        <f>SUM(U40:U44)</f>
        <v>33.07</v>
      </c>
      <c r="AE39" t="s">
        <v>100</v>
      </c>
    </row>
    <row r="40" spans="1:60" outlineLevel="1" x14ac:dyDescent="0.2">
      <c r="A40" s="215">
        <v>14</v>
      </c>
      <c r="B40" s="222" t="s">
        <v>152</v>
      </c>
      <c r="C40" s="267" t="s">
        <v>153</v>
      </c>
      <c r="D40" s="224" t="s">
        <v>125</v>
      </c>
      <c r="E40" s="230">
        <v>37.584000000000003</v>
      </c>
      <c r="F40" s="234"/>
      <c r="G40" s="235">
        <f>ROUND(E40*F40,2)</f>
        <v>0</v>
      </c>
      <c r="H40" s="234"/>
      <c r="I40" s="235">
        <f>ROUND(E40*H40,2)</f>
        <v>0</v>
      </c>
      <c r="J40" s="234"/>
      <c r="K40" s="235">
        <f>ROUND(E40*J40,2)</f>
        <v>0</v>
      </c>
      <c r="L40" s="235">
        <v>19</v>
      </c>
      <c r="M40" s="235">
        <f>G40*(1+L40/100)</f>
        <v>0</v>
      </c>
      <c r="N40" s="224">
        <v>2.9999999999999997E-4</v>
      </c>
      <c r="O40" s="224">
        <f>ROUND(E40*N40,5)</f>
        <v>1.128E-2</v>
      </c>
      <c r="P40" s="224">
        <v>0</v>
      </c>
      <c r="Q40" s="224">
        <f>ROUND(E40*P40,5)</f>
        <v>0</v>
      </c>
      <c r="R40" s="224"/>
      <c r="S40" s="224"/>
      <c r="T40" s="225">
        <v>0.41</v>
      </c>
      <c r="U40" s="224">
        <f>ROUND(E40*T40,2)</f>
        <v>15.41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104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/>
      <c r="B41" s="222"/>
      <c r="C41" s="268" t="s">
        <v>154</v>
      </c>
      <c r="D41" s="226"/>
      <c r="E41" s="231"/>
      <c r="F41" s="235"/>
      <c r="G41" s="235"/>
      <c r="H41" s="235"/>
      <c r="I41" s="235"/>
      <c r="J41" s="235"/>
      <c r="K41" s="235"/>
      <c r="L41" s="235"/>
      <c r="M41" s="235"/>
      <c r="N41" s="224"/>
      <c r="O41" s="224"/>
      <c r="P41" s="224"/>
      <c r="Q41" s="224"/>
      <c r="R41" s="224"/>
      <c r="S41" s="224"/>
      <c r="T41" s="225"/>
      <c r="U41" s="224"/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106</v>
      </c>
      <c r="AF41" s="214">
        <v>0</v>
      </c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2"/>
      <c r="C42" s="268" t="s">
        <v>155</v>
      </c>
      <c r="D42" s="226"/>
      <c r="E42" s="231">
        <v>35.154000000000003</v>
      </c>
      <c r="F42" s="235"/>
      <c r="G42" s="235"/>
      <c r="H42" s="235"/>
      <c r="I42" s="235"/>
      <c r="J42" s="235"/>
      <c r="K42" s="235"/>
      <c r="L42" s="235"/>
      <c r="M42" s="235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106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2"/>
      <c r="C43" s="268" t="s">
        <v>156</v>
      </c>
      <c r="D43" s="226"/>
      <c r="E43" s="231">
        <v>2.4300000000000002</v>
      </c>
      <c r="F43" s="235"/>
      <c r="G43" s="235"/>
      <c r="H43" s="235"/>
      <c r="I43" s="235"/>
      <c r="J43" s="235"/>
      <c r="K43" s="235"/>
      <c r="L43" s="235"/>
      <c r="M43" s="235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106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15</v>
      </c>
      <c r="B44" s="222" t="s">
        <v>157</v>
      </c>
      <c r="C44" s="267" t="s">
        <v>158</v>
      </c>
      <c r="D44" s="224" t="s">
        <v>125</v>
      </c>
      <c r="E44" s="230">
        <v>37.584000000000003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19</v>
      </c>
      <c r="M44" s="235">
        <f>G44*(1+L44/100)</f>
        <v>0</v>
      </c>
      <c r="N44" s="224">
        <v>5.9999999999999995E-4</v>
      </c>
      <c r="O44" s="224">
        <f>ROUND(E44*N44,5)</f>
        <v>2.2550000000000001E-2</v>
      </c>
      <c r="P44" s="224">
        <v>0</v>
      </c>
      <c r="Q44" s="224">
        <f>ROUND(E44*P44,5)</f>
        <v>0</v>
      </c>
      <c r="R44" s="224"/>
      <c r="S44" s="224"/>
      <c r="T44" s="225">
        <v>0.47</v>
      </c>
      <c r="U44" s="224">
        <f>ROUND(E44*T44,2)</f>
        <v>17.66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104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16" t="s">
        <v>99</v>
      </c>
      <c r="B45" s="223" t="s">
        <v>72</v>
      </c>
      <c r="C45" s="270" t="s">
        <v>26</v>
      </c>
      <c r="D45" s="228"/>
      <c r="E45" s="233"/>
      <c r="F45" s="238"/>
      <c r="G45" s="238">
        <f>SUMIF(AE46:AE46,"&lt;&gt;NOR",G46:G46)</f>
        <v>0</v>
      </c>
      <c r="H45" s="238"/>
      <c r="I45" s="238">
        <f>SUM(I46:I46)</f>
        <v>0</v>
      </c>
      <c r="J45" s="238"/>
      <c r="K45" s="238">
        <f>SUM(K46:K46)</f>
        <v>0</v>
      </c>
      <c r="L45" s="238"/>
      <c r="M45" s="238">
        <f>SUM(M46:M46)</f>
        <v>0</v>
      </c>
      <c r="N45" s="228"/>
      <c r="O45" s="228">
        <f>SUM(O46:O46)</f>
        <v>0</v>
      </c>
      <c r="P45" s="228"/>
      <c r="Q45" s="228">
        <f>SUM(Q46:Q46)</f>
        <v>0</v>
      </c>
      <c r="R45" s="228"/>
      <c r="S45" s="228"/>
      <c r="T45" s="229"/>
      <c r="U45" s="228">
        <f>SUM(U46:U46)</f>
        <v>0</v>
      </c>
      <c r="AE45" t="s">
        <v>100</v>
      </c>
    </row>
    <row r="46" spans="1:60" outlineLevel="1" x14ac:dyDescent="0.2">
      <c r="A46" s="246">
        <v>16</v>
      </c>
      <c r="B46" s="247" t="s">
        <v>159</v>
      </c>
      <c r="C46" s="271" t="s">
        <v>160</v>
      </c>
      <c r="D46" s="248" t="s">
        <v>161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19</v>
      </c>
      <c r="M46" s="251">
        <f>G46*(1+L46/100)</f>
        <v>0</v>
      </c>
      <c r="N46" s="248">
        <v>0</v>
      </c>
      <c r="O46" s="248">
        <f>ROUND(E46*N46,5)</f>
        <v>0</v>
      </c>
      <c r="P46" s="248">
        <v>0</v>
      </c>
      <c r="Q46" s="248">
        <f>ROUND(E46*P46,5)</f>
        <v>0</v>
      </c>
      <c r="R46" s="248"/>
      <c r="S46" s="248"/>
      <c r="T46" s="252">
        <v>0</v>
      </c>
      <c r="U46" s="248">
        <f>ROUND(E46*T46,2)</f>
        <v>0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162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6"/>
      <c r="B47" s="7" t="s">
        <v>163</v>
      </c>
      <c r="C47" s="272" t="s">
        <v>163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0</v>
      </c>
      <c r="AD47">
        <v>19</v>
      </c>
    </row>
    <row r="48" spans="1:60" x14ac:dyDescent="0.2">
      <c r="A48" s="253"/>
      <c r="B48" s="254">
        <v>26</v>
      </c>
      <c r="C48" s="273" t="s">
        <v>163</v>
      </c>
      <c r="D48" s="255"/>
      <c r="E48" s="255"/>
      <c r="F48" s="255"/>
      <c r="G48" s="266">
        <f>G8+G19+G31+G39+G45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AC48">
        <f>SUMIF(L7:L46,AC47,G7:G46)</f>
        <v>0</v>
      </c>
      <c r="AD48">
        <f>SUMIF(L7:L46,AD47,G7:G46)</f>
        <v>0</v>
      </c>
      <c r="AE48" t="s">
        <v>164</v>
      </c>
    </row>
    <row r="49" spans="1:31" x14ac:dyDescent="0.2">
      <c r="A49" s="6"/>
      <c r="B49" s="7" t="s">
        <v>163</v>
      </c>
      <c r="C49" s="272" t="s">
        <v>163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6"/>
      <c r="B50" s="7" t="s">
        <v>163</v>
      </c>
      <c r="C50" s="272" t="s">
        <v>163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256">
        <v>33</v>
      </c>
      <c r="B51" s="256"/>
      <c r="C51" s="27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31" x14ac:dyDescent="0.2">
      <c r="A52" s="257"/>
      <c r="B52" s="258"/>
      <c r="C52" s="275"/>
      <c r="D52" s="258"/>
      <c r="E52" s="258"/>
      <c r="F52" s="258"/>
      <c r="G52" s="259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AE52" t="s">
        <v>165</v>
      </c>
    </row>
    <row r="53" spans="1:31" x14ac:dyDescent="0.2">
      <c r="A53" s="260"/>
      <c r="B53" s="261"/>
      <c r="C53" s="276"/>
      <c r="D53" s="261"/>
      <c r="E53" s="261"/>
      <c r="F53" s="261"/>
      <c r="G53" s="262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A54" s="260"/>
      <c r="B54" s="261"/>
      <c r="C54" s="276"/>
      <c r="D54" s="261"/>
      <c r="E54" s="261"/>
      <c r="F54" s="261"/>
      <c r="G54" s="262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31" x14ac:dyDescent="0.2">
      <c r="A55" s="260"/>
      <c r="B55" s="261"/>
      <c r="C55" s="276"/>
      <c r="D55" s="261"/>
      <c r="E55" s="261"/>
      <c r="F55" s="261"/>
      <c r="G55" s="262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31" x14ac:dyDescent="0.2">
      <c r="A56" s="263"/>
      <c r="B56" s="264"/>
      <c r="C56" s="277"/>
      <c r="D56" s="264"/>
      <c r="E56" s="264"/>
      <c r="F56" s="264"/>
      <c r="G56" s="26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31" x14ac:dyDescent="0.2">
      <c r="A57" s="6"/>
      <c r="B57" s="7" t="s">
        <v>163</v>
      </c>
      <c r="C57" s="272" t="s">
        <v>163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31" x14ac:dyDescent="0.2">
      <c r="C58" s="278"/>
      <c r="AE58" t="s">
        <v>166</v>
      </c>
    </row>
  </sheetData>
  <mergeCells count="7">
    <mergeCell ref="A52:G56"/>
    <mergeCell ref="A1:G1"/>
    <mergeCell ref="C2:G2"/>
    <mergeCell ref="C3:G3"/>
    <mergeCell ref="C4:G4"/>
    <mergeCell ref="C12:G12"/>
    <mergeCell ref="A51:C5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2018-01-24T14:31:31Z</dcterms:modified>
</cp:coreProperties>
</file>