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Rekapitulace" sheetId="1" r:id="rId1"/>
    <sheet name="Prehled_Polozek" sheetId="2" r:id="rId2"/>
  </sheets>
  <definedNames>
    <definedName name="_xlnm.Print_Area" localSheetId="1">'Prehled_Polozek'!$A$1:$H$93</definedName>
    <definedName name="_xlnm.Print_Titles" localSheetId="1">'Prehled_Polozek'!$1:$4</definedName>
    <definedName name="cisloobjektu" localSheetId="1">#N/A</definedName>
    <definedName name="cisloobjektu">#N/A</definedName>
    <definedName name="cislostavby" localSheetId="1">#N/A</definedName>
    <definedName name="cislostavby">#N/A</definedName>
    <definedName name="Datum" localSheetId="1">#N/A</definedName>
    <definedName name="Datum">#N/A</definedName>
    <definedName name="Dil" localSheetId="1">#N/A</definedName>
    <definedName name="Dil">#N/A</definedName>
    <definedName name="Dodavka" localSheetId="1">#N/A</definedName>
    <definedName name="Dodavka">#N/A</definedName>
    <definedName name="Dodavka0" localSheetId="1">#N/A</definedName>
    <definedName name="Dodavka0">#N/A</definedName>
    <definedName name="HSV" localSheetId="1">#N/A</definedName>
    <definedName name="HSV">#N/A</definedName>
    <definedName name="HSV0" localSheetId="1">#N/A</definedName>
    <definedName name="HSV0">#N/A</definedName>
    <definedName name="HZS" localSheetId="1">#N/A</definedName>
    <definedName name="HZS">#N/A</definedName>
    <definedName name="HZS0" localSheetId="1">#N/A</definedName>
    <definedName name="HZS0">#N/A</definedName>
    <definedName name="JKSO" localSheetId="1">#N/A</definedName>
    <definedName name="JKSO">#N/A</definedName>
    <definedName name="MJ" localSheetId="1">#N/A</definedName>
    <definedName name="MJ">#N/A</definedName>
    <definedName name="Mont" localSheetId="1">#N/A</definedName>
    <definedName name="Mont">#N/A</definedName>
    <definedName name="Montaz0" localSheetId="1">#N/A</definedName>
    <definedName name="Montaz0">#N/A</definedName>
    <definedName name="NazevDilu" localSheetId="1">#N/A</definedName>
    <definedName name="NazevDilu">#N/A</definedName>
    <definedName name="nazevobjektu" localSheetId="1">#N/A</definedName>
    <definedName name="nazevobjektu">#N/A</definedName>
    <definedName name="nazevstavby" localSheetId="1">#N/A</definedName>
    <definedName name="nazevstavby">#N/A</definedName>
    <definedName name="_xlnm.Print_Titles" localSheetId="1">'Prehled_Polozek'!$1:$4</definedName>
    <definedName name="Objednatel" localSheetId="1">#N/A</definedName>
    <definedName name="Objednatel">#N/A</definedName>
    <definedName name="_xlnm.Print_Area" localSheetId="1">'Prehled_Polozek'!$A$1:$H$93</definedName>
    <definedName name="PocetMJ" localSheetId="1">#N/A</definedName>
    <definedName name="PocetMJ">#N/A</definedName>
    <definedName name="Poznamka" localSheetId="1">#N/A</definedName>
    <definedName name="Poznamka">#N/A</definedName>
    <definedName name="Projektant" localSheetId="1">#N/A</definedName>
    <definedName name="Projektant">#N/A</definedName>
    <definedName name="PSV" localSheetId="1">#N/A</definedName>
    <definedName name="PSV">#N/A</definedName>
    <definedName name="PSV0" localSheetId="1">#N/A</definedName>
    <definedName name="PSV0">#N/A</definedName>
    <definedName name="SloupecCC" localSheetId="1">#N/A</definedName>
    <definedName name="SloupecCC">#N/A</definedName>
    <definedName name="SloupecCisloPol" localSheetId="1">#N/A</definedName>
    <definedName name="SloupecCisloPol">#N/A</definedName>
    <definedName name="SloupecJC" localSheetId="1">#N/A</definedName>
    <definedName name="SloupecJC">#N/A</definedName>
    <definedName name="SloupecMJ" localSheetId="1">#N/A</definedName>
    <definedName name="SloupecMJ">#N/A</definedName>
    <definedName name="SloupecMnozstvi" localSheetId="1">#N/A</definedName>
    <definedName name="SloupecMnozstvi">#N/A</definedName>
    <definedName name="SloupecNazPol" localSheetId="1">#N/A</definedName>
    <definedName name="SloupecNazPol">#N/A</definedName>
    <definedName name="SloupecPC" localSheetId="1">#N/A</definedName>
    <definedName name="SloupecPC">#N/A</definedName>
    <definedName name="solver_lin" localSheetId="1">0</definedName>
    <definedName name="solver_num" localSheetId="1">0</definedName>
    <definedName name="solver_opt" localSheetId="1">#N/A</definedName>
    <definedName name="solver_typ" localSheetId="1">1</definedName>
    <definedName name="solver_val" localSheetId="1">0</definedName>
    <definedName name="Typ" localSheetId="1">#N/A</definedName>
    <definedName name="Typ">#N/A</definedName>
    <definedName name="VRN" localSheetId="1">#N/A</definedName>
    <definedName name="VRN">#N/A</definedName>
    <definedName name="VRNKc" localSheetId="1">#N/A</definedName>
    <definedName name="VRNKc">#N/A</definedName>
    <definedName name="VRNnazev" localSheetId="1">#N/A</definedName>
    <definedName name="VRNnazev">#N/A</definedName>
    <definedName name="VRNproc" localSheetId="1">#N/A</definedName>
    <definedName name="VRNproc">#N/A</definedName>
    <definedName name="VRNzakl" localSheetId="1">#N/A</definedName>
    <definedName name="VRNzakl">#N/A</definedName>
    <definedName name="Zakazka" localSheetId="1">#N/A</definedName>
    <definedName name="Zakazka">#N/A</definedName>
    <definedName name="Zaklad22" localSheetId="1">#N/A</definedName>
    <definedName name="Zaklad22">#N/A</definedName>
    <definedName name="Zaklad5" localSheetId="1">#N/A</definedName>
    <definedName name="Zaklad5">#N/A</definedName>
    <definedName name="Zhotovitel" localSheetId="1">#N/A</definedName>
    <definedName name="Zhotovitel">#N/A</definedName>
  </definedNames>
  <calcPr fullCalcOnLoad="1"/>
</workbook>
</file>

<file path=xl/sharedStrings.xml><?xml version="1.0" encoding="utf-8"?>
<sst xmlns="http://schemas.openxmlformats.org/spreadsheetml/2006/main" count="319" uniqueCount="157">
  <si>
    <t>KRYCÍ LIST ROZPOČTU</t>
  </si>
  <si>
    <t>Objekt :</t>
  </si>
  <si>
    <t>Název objektu :</t>
  </si>
  <si>
    <t>JKSO :</t>
  </si>
  <si>
    <t>Stavba :</t>
  </si>
  <si>
    <t>Název stavby :</t>
  </si>
  <si>
    <t>CÚ :</t>
  </si>
  <si>
    <t>2015/II</t>
  </si>
  <si>
    <t>Projektant :</t>
  </si>
  <si>
    <t>Ing. Tomáš Kapal</t>
  </si>
  <si>
    <t>Počet měrných jednotek :</t>
  </si>
  <si>
    <t>Objednatel :</t>
  </si>
  <si>
    <t>Město Kolín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</si>
  <si>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</si>
  <si>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</si>
  <si>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</si>
  <si>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</si>
  <si>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</si>
  <si>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</si>
  <si>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</si>
  <si>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</si>
  <si>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</si>
  <si>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Zařízení staveniště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</si>
  <si>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</si>
  <si>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</si>
  <si>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</si>
  <si>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</si>
  <si>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</si>
  <si>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</si>
  <si>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</si>
  <si>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</si>
  <si>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</si>
  <si>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</si>
  <si>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</si>
  <si>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</si>
  <si>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</si>
  <si>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</si>
  <si>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</si>
  <si>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</si>
  <si>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</si>
  <si>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</si>
  <si>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</si>
  <si>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</si>
  <si>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</si>
  <si>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</si>
  <si>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</si>
  <si>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</si>
  <si>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 xml:space="preserve"> </t>
  </si>
  <si>
    <t>Orientační propočet DSP</t>
  </si>
  <si>
    <t>Revitalizace ulice Pražské v Kolíně</t>
  </si>
  <si>
    <t>Celkový součet</t>
  </si>
  <si>
    <t>SO 101 - Ulice Okružní</t>
  </si>
  <si>
    <t>č.p.</t>
  </si>
  <si>
    <t>JKSO</t>
  </si>
  <si>
    <t>Objekt</t>
  </si>
  <si>
    <t>M.J.</t>
  </si>
  <si>
    <t>Množství</t>
  </si>
  <si>
    <t>Jednotková cena</t>
  </si>
  <si>
    <t>Celková cena</t>
  </si>
  <si>
    <t>Popis položky</t>
  </si>
  <si>
    <t>822 257 R-01</t>
  </si>
  <si>
    <t>FRÉZOVÁNÍ ASFALTOVÝCH VOZOVEK</t>
  </si>
  <si>
    <t>m3</t>
  </si>
  <si>
    <t>frézování asfaltových vozovek tl. 100mm
odstranění chodníkových obrubníků
uložení suti na skládky
poplatky za skládku</t>
  </si>
  <si>
    <t>ODSTRANĚNÍ PODKLADU VOZOVEK</t>
  </si>
  <si>
    <t>odstranění podkladu vozovek z kameniva nestmeleného- 40% a vrstev s cementovým pojivem- 60%
 uložení suti na skládky* poplatky za skládku</t>
  </si>
  <si>
    <t>822 257 N2-01</t>
  </si>
  <si>
    <t>ODKOPÁVKY PRO SPODNÍ STAVBU</t>
  </si>
  <si>
    <t xml:space="preserve"> odkop pro stavbu silnic - 10 m3/m- tř. I 80% zeminy- tř. II 20% zeminy
uložení nevhodného výkopku na skládky poplatek za skládku nevhodné zeminy</t>
  </si>
  <si>
    <t>822 257 N2-02</t>
  </si>
  <si>
    <t>NÁSYPY</t>
  </si>
  <si>
    <t xml:space="preserve">vykopávky chybějící zeminy ze zemníků a skládek tř. I 
uložení sypaniny do aktivní zóny
úprava pláně se zhutněním
</t>
  </si>
  <si>
    <t>822 253 N-03</t>
  </si>
  <si>
    <t>VOZOVKOVÉ VRSTVY - kryt kamenná dlažba</t>
  </si>
  <si>
    <t>m2</t>
  </si>
  <si>
    <t>podkladní vrstvy z KZC* podkladní vrstvy z MZK* obrusné a ložní vrstvy * dlážděné kryty z drobných kostek včetně lože* zemní krajnice* zpevnění krajnice ze štěrkodrti tl. do 100mm</t>
  </si>
  <si>
    <t>822 257 N2-03</t>
  </si>
  <si>
    <t>VOZOVKOVÉ VRSTVY - kryt asfaltový</t>
  </si>
  <si>
    <t xml:space="preserve">odstranění krytu z dlaždic,  uložení suti na skládky, poplatky za skládku </t>
  </si>
  <si>
    <t>822 257 N2-05</t>
  </si>
  <si>
    <t>DOPRAVNÍ ZNAČENÍ</t>
  </si>
  <si>
    <t>kpl</t>
  </si>
  <si>
    <t>svislé dopravní značení ocelové základní vel., folie tř. II
vodorovné dopravní značení plastem
orientační kalkulace na 100m komunikace</t>
  </si>
  <si>
    <t>822 257 N2-07</t>
  </si>
  <si>
    <t>TRATIVODY</t>
  </si>
  <si>
    <t>m</t>
  </si>
  <si>
    <t>kompletní trativod včetně zemních prací
drenážní šachtice</t>
  </si>
  <si>
    <t>822 257 N2-08</t>
  </si>
  <si>
    <t>OBRUBY KAMENNÉ</t>
  </si>
  <si>
    <t>Obrubníky chodníkové KAMENNÉ</t>
  </si>
  <si>
    <t>822 273 N-03</t>
  </si>
  <si>
    <t>Chodníky - kryt kamenná dlažba</t>
  </si>
  <si>
    <t>* podkladní vrstvy ze štěrkodrti* dlážděné kryty z kamenné dlažby</t>
  </si>
  <si>
    <t>827 211-05</t>
  </si>
  <si>
    <t>Sítě kanalizačních z trub plastických hmot -vpusti</t>
  </si>
  <si>
    <t>Rizika výstavby 15%</t>
  </si>
  <si>
    <t>Celkem</t>
  </si>
  <si>
    <t>SO 102 - Dopravně inženýrská opatření</t>
  </si>
  <si>
    <t>Dopravně inženýrská opatření během stavby</t>
  </si>
  <si>
    <t>SO 301 - Rekonstrukce kanalizačních přípojek</t>
  </si>
  <si>
    <t>827 211-01</t>
  </si>
  <si>
    <t>Sítě kanalizačních z trub plastických hmot - Jámy, rýhy, šachty</t>
  </si>
  <si>
    <t xml:space="preserve">hloubení rýh pažených a nepažených - tř. I 100% zeminy, uložení nevhodného výkopku na skládky, poplatek za skládku nevhodné zeminy </t>
  </si>
  <si>
    <t>827 211-02</t>
  </si>
  <si>
    <t>Sítě kanalizačních z trub plastických hmot -zásypy, obsypy</t>
  </si>
  <si>
    <t xml:space="preserve">zásyp jam a rýh zeminou se zhutněním, obsyp potrubí a objektů z nakupovaných materiálů, obsyp potrubí a objektů se zhutněním nevhodné zeminy </t>
  </si>
  <si>
    <t>827 211-03</t>
  </si>
  <si>
    <t>Sítě kanalizačních z trub plastických hmot -podkladní vrstvy</t>
  </si>
  <si>
    <t>podkladní a výplňové vrstvy z kameniva- 95%, podkladní a výplňové vrstvy z betonu tř. C16/20- 5%</t>
  </si>
  <si>
    <t>827 211-04</t>
  </si>
  <si>
    <t>Sítě kanalizačních z trub plastických hmot -potrubí plastové</t>
  </si>
  <si>
    <t xml:space="preserve">potrubí z trub plastových, DN 600, televizní prohlídka potrubí, zkouška vodotěsnosti potrubí </t>
  </si>
  <si>
    <t>Sítě kanalizačních z trub plastických hmot -šachty, spadiště</t>
  </si>
  <si>
    <t>šachty a spadiště kanalizační betonové z dílců- DN 300-600</t>
  </si>
  <si>
    <t>Rekonstrukce domovních přípojek</t>
  </si>
  <si>
    <t xml:space="preserve">potrubí z trub plastových, DN 200, televizní prohlídka potrubí, zkouška vodotěsnosti potrubí </t>
  </si>
  <si>
    <t>SO 302 - Přípojky uličních vpustí</t>
  </si>
  <si>
    <t>potrubí z trub plastových, DN 300/400/500, kamerová prohlídka potrubí, zkouška vodotěsnosti potrubí</t>
  </si>
  <si>
    <t>SO 401 - veřejné osvětlení</t>
  </si>
  <si>
    <t>VO 1 – iGuzzini Platea Pro velká</t>
  </si>
  <si>
    <t>ks</t>
  </si>
  <si>
    <t>VO 1 – vrcholový výložník d=76</t>
  </si>
  <si>
    <t>VO 1 – h=7800mm zápustný sloup 102/76mm (výška 7m)</t>
  </si>
  <si>
    <t>VO 1 – svorkovnice jednopojistková</t>
  </si>
  <si>
    <t>VO 2 – iGuzzini Platea Pro malá</t>
  </si>
  <si>
    <t>VO 2 – vrcholový výložník d=76</t>
  </si>
  <si>
    <t>VO 2 – h=6300mm zápustný sloup 102/76mm (výška 5,5m)</t>
  </si>
  <si>
    <t>VO 2 – svorkovnice jednopojistková</t>
  </si>
  <si>
    <t>VO 3 – iGuzzini iWay Round</t>
  </si>
  <si>
    <t>VO 4 – iGuzzini Light Up Earth</t>
  </si>
  <si>
    <t>Sítě kabelové osvětlovací nízkého nápětí</t>
  </si>
  <si>
    <t>SO 701 - Úpravy předprostoru č.p. 880 (Klub Céčko)</t>
  </si>
  <si>
    <t>Stavební úpravy předprostoru č.p. 880 (Klub Céčko)</t>
  </si>
  <si>
    <t>zídky ze ztraceného bednění, včetně založení, úpravy povrchů, obložení, úpravy schodišťových stupňů</t>
  </si>
  <si>
    <t>SO 801 - Sadové úpravy</t>
  </si>
  <si>
    <t>Odstranění křovin</t>
  </si>
  <si>
    <t xml:space="preserve">odstranění křovin a stromů do průměru 100 mmdoprava dřevin na předepsanou vzdálenostspálení na hromadách nebo štěpkování, včetně odvozu do 5 km </t>
  </si>
  <si>
    <t>Kácení stromů D kmene do 0,5 m s odstraněním pařezů</t>
  </si>
  <si>
    <t>kus</t>
  </si>
  <si>
    <t xml:space="preserve">Kácení stromů se měří v [ks] poražených stromů (průměr stromů se měří v místě řezu) a zahrnuje zejména:- poražení stromu a osekání větví- spálení větví na hromadách nebo štěpkování- dopravu a uložení kmenů, případné další práce s nimi dle pokynů zadávací dokumentaceOdstranění pařezů se měří v [ks] vytrhaných nebo vykopaných pařezů a zahrnuje zejména:- vytrhání nebo vykopání pařezů- veškeré zemní práce spojené s odstraněním pařezů- dopravu a uložení pařezů, případně další práce s nimi dle pokynů zadávací dokumentace- zásyp jam po pařezech </t>
  </si>
  <si>
    <t>Rozprostření ornice v tl. do 0,20 m</t>
  </si>
  <si>
    <t xml:space="preserve">nutné přemístění ornice z dočasných skládek vzdálených do 50m, rozprostření ornice v předepsané tloušťce v rovině a ve svahu do 1:5 </t>
  </si>
  <si>
    <t>Mulčování</t>
  </si>
  <si>
    <t xml:space="preserve">položka zahrnuje dodání a rozprostření mulčovací kůry nebo štěpky v předepsané tloušťce nebo mulčovací textilie bez ohledu na sklon terénu, stabilizaci mulče proti erozi, přísady proti vznícení mulče, naložení a odvoz odpadu </t>
  </si>
  <si>
    <t>Mlatový povrch</t>
  </si>
  <si>
    <t>Výsadba keřů</t>
  </si>
  <si>
    <t xml:space="preserve">Položka vysazování keřů zahrnuje dodání,  i hloubení jamek (min. rozměry pro keře 30/30/30cm) s event. výměnou půdy, s hnojením anorganickým hnojivem a přídavkem organického hnojiva min. 2kg pro keře, zálivku, kůly, a pod.položka zahrnuje veškerý materiál, výrobky a polotovary, včetně mimostaveništní a vnitrostaveništní dopravy (rovněž přesuny), včetně naložení a složení, případně s uložením </t>
  </si>
  <si>
    <t>Výsadba stromů</t>
  </si>
  <si>
    <t xml:space="preserve">položka zahrnuje dodání a výsadu stromu, 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pod.Obvod kmene se měří ve výšce 1,00m nad zemí.položka zahrnuje veškerý materiál, výrobky a polotovary, včetně mimostaveništní a vnitrostaveništní dopravy (rovněž přesuny), včetně naložení a složení, případně s uložením </t>
  </si>
  <si>
    <t>SO 801 - Městský mobiliář</t>
  </si>
  <si>
    <t>Lavička</t>
  </si>
  <si>
    <t>dodávka + montáž</t>
  </si>
  <si>
    <t>Stojan na kola</t>
  </si>
  <si>
    <t>Odpadkový koš</t>
  </si>
  <si>
    <t>Odpadkový koš na tříděný odpad</t>
  </si>
  <si>
    <t>Ochranná mříž u stromů</t>
  </si>
  <si>
    <t>Pítko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</si>
</sst>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&quot; Kč&quot;"/>
  </numFmts>
  <fonts count="53">
    <font>
      <sz val="10"/>
      <name val="Arial"/>
      <family val="2"/>
    </font>
    <font>
      <sz val="12"/>
      <name val="Arial CE"/>
      <family val="2"/>
    </font>
    <font>
      <sz val="10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9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9"/>
      <name val="Arial CE"/>
      <family val="2"/>
    </font>
    <font>
      <i/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3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36">
      <alignment/>
      <protection/>
    </xf>
    <xf numFmtId="0" fontId="2" fillId="0" borderId="10" xfId="36" applyFont="1" applyBorder="1">
      <alignment/>
      <protection/>
    </xf>
    <xf numFmtId="0" fontId="2" fillId="0" borderId="11" xfId="36" applyBorder="1">
      <alignment/>
      <protection/>
    </xf>
    <xf numFmtId="0" fontId="2" fillId="0" borderId="12" xfId="36" applyFont="1" applyBorder="1">
      <alignment/>
      <protection/>
    </xf>
    <xf numFmtId="0" fontId="2" fillId="0" borderId="13" xfId="36" applyBorder="1">
      <alignment/>
      <protection/>
    </xf>
    <xf numFmtId="49" fontId="4" fillId="33" borderId="14" xfId="36" applyNumberFormat="1" applyFont="1" applyFill="1" applyBorder="1">
      <alignment/>
      <protection/>
    </xf>
    <xf numFmtId="49" fontId="2" fillId="33" borderId="15" xfId="36" applyNumberFormat="1" applyFill="1" applyBorder="1">
      <alignment/>
      <protection/>
    </xf>
    <xf numFmtId="0" fontId="5" fillId="33" borderId="0" xfId="36" applyFont="1" applyFill="1" applyBorder="1">
      <alignment/>
      <protection/>
    </xf>
    <xf numFmtId="0" fontId="2" fillId="33" borderId="0" xfId="36" applyFill="1" applyBorder="1">
      <alignment/>
      <protection/>
    </xf>
    <xf numFmtId="0" fontId="2" fillId="0" borderId="0" xfId="36" applyBorder="1">
      <alignment/>
      <protection/>
    </xf>
    <xf numFmtId="0" fontId="2" fillId="0" borderId="16" xfId="36" applyBorder="1">
      <alignment/>
      <protection/>
    </xf>
    <xf numFmtId="0" fontId="2" fillId="0" borderId="17" xfId="36" applyFont="1" applyBorder="1">
      <alignment/>
      <protection/>
    </xf>
    <xf numFmtId="0" fontId="2" fillId="0" borderId="18" xfId="36" applyBorder="1">
      <alignment/>
      <protection/>
    </xf>
    <xf numFmtId="0" fontId="2" fillId="0" borderId="19" xfId="36" applyFont="1" applyBorder="1">
      <alignment/>
      <protection/>
    </xf>
    <xf numFmtId="0" fontId="2" fillId="0" borderId="20" xfId="36" applyFont="1" applyBorder="1">
      <alignment/>
      <protection/>
    </xf>
    <xf numFmtId="0" fontId="2" fillId="0" borderId="21" xfId="36" applyFont="1" applyBorder="1">
      <alignment/>
      <protection/>
    </xf>
    <xf numFmtId="49" fontId="2" fillId="0" borderId="22" xfId="36" applyNumberFormat="1" applyBorder="1" applyAlignment="1">
      <alignment horizontal="left"/>
      <protection/>
    </xf>
    <xf numFmtId="0" fontId="2" fillId="0" borderId="20" xfId="36" applyNumberFormat="1" applyFont="1" applyBorder="1">
      <alignment/>
      <protection/>
    </xf>
    <xf numFmtId="0" fontId="2" fillId="0" borderId="19" xfId="36" applyNumberFormat="1" applyBorder="1">
      <alignment/>
      <protection/>
    </xf>
    <xf numFmtId="0" fontId="2" fillId="0" borderId="21" xfId="36" applyNumberFormat="1" applyBorder="1">
      <alignment/>
      <protection/>
    </xf>
    <xf numFmtId="0" fontId="2" fillId="0" borderId="0" xfId="36" applyNumberFormat="1">
      <alignment/>
      <protection/>
    </xf>
    <xf numFmtId="3" fontId="2" fillId="0" borderId="21" xfId="36" applyNumberFormat="1" applyBorder="1">
      <alignment/>
      <protection/>
    </xf>
    <xf numFmtId="0" fontId="2" fillId="0" borderId="23" xfId="36" applyFont="1" applyBorder="1">
      <alignment/>
      <protection/>
    </xf>
    <xf numFmtId="0" fontId="2" fillId="0" borderId="24" xfId="36" applyBorder="1">
      <alignment/>
      <protection/>
    </xf>
    <xf numFmtId="0" fontId="2" fillId="0" borderId="25" xfId="36" applyFont="1" applyBorder="1">
      <alignment/>
      <protection/>
    </xf>
    <xf numFmtId="0" fontId="2" fillId="0" borderId="26" xfId="36" applyBorder="1">
      <alignment/>
      <protection/>
    </xf>
    <xf numFmtId="0" fontId="2" fillId="0" borderId="14" xfId="36" applyFont="1" applyBorder="1">
      <alignment/>
      <protection/>
    </xf>
    <xf numFmtId="0" fontId="2" fillId="0" borderId="22" xfId="36" applyFont="1" applyBorder="1">
      <alignment/>
      <protection/>
    </xf>
    <xf numFmtId="3" fontId="2" fillId="0" borderId="0" xfId="36" applyNumberFormat="1">
      <alignment/>
      <protection/>
    </xf>
    <xf numFmtId="0" fontId="7" fillId="0" borderId="27" xfId="36" applyFont="1" applyBorder="1" applyAlignment="1">
      <alignment horizontal="left"/>
      <protection/>
    </xf>
    <xf numFmtId="0" fontId="2" fillId="0" borderId="28" xfId="36" applyBorder="1" applyAlignment="1">
      <alignment horizontal="left"/>
      <protection/>
    </xf>
    <xf numFmtId="0" fontId="2" fillId="0" borderId="29" xfId="36" applyBorder="1" applyAlignment="1">
      <alignment horizontal="center"/>
      <protection/>
    </xf>
    <xf numFmtId="0" fontId="2" fillId="0" borderId="30" xfId="36" applyBorder="1">
      <alignment/>
      <protection/>
    </xf>
    <xf numFmtId="0" fontId="2" fillId="0" borderId="31" xfId="36" applyFont="1" applyBorder="1">
      <alignment/>
      <protection/>
    </xf>
    <xf numFmtId="3" fontId="2" fillId="0" borderId="32" xfId="36" applyNumberFormat="1" applyBorder="1">
      <alignment/>
      <protection/>
    </xf>
    <xf numFmtId="0" fontId="2" fillId="0" borderId="33" xfId="36" applyFont="1" applyBorder="1">
      <alignment/>
      <protection/>
    </xf>
    <xf numFmtId="3" fontId="2" fillId="0" borderId="34" xfId="36" applyNumberFormat="1" applyBorder="1">
      <alignment/>
      <protection/>
    </xf>
    <xf numFmtId="0" fontId="2" fillId="0" borderId="35" xfId="36" applyBorder="1">
      <alignment/>
      <protection/>
    </xf>
    <xf numFmtId="3" fontId="2" fillId="0" borderId="24" xfId="36" applyNumberFormat="1" applyBorder="1">
      <alignment/>
      <protection/>
    </xf>
    <xf numFmtId="0" fontId="2" fillId="0" borderId="36" xfId="36" applyBorder="1">
      <alignment/>
      <protection/>
    </xf>
    <xf numFmtId="0" fontId="2" fillId="0" borderId="37" xfId="36" applyFont="1" applyBorder="1">
      <alignment/>
      <protection/>
    </xf>
    <xf numFmtId="0" fontId="2" fillId="0" borderId="38" xfId="36" applyFont="1" applyBorder="1">
      <alignment/>
      <protection/>
    </xf>
    <xf numFmtId="3" fontId="2" fillId="0" borderId="39" xfId="36" applyNumberFormat="1" applyBorder="1">
      <alignment/>
      <protection/>
    </xf>
    <xf numFmtId="0" fontId="2" fillId="0" borderId="40" xfId="36" applyFont="1" applyBorder="1">
      <alignment/>
      <protection/>
    </xf>
    <xf numFmtId="3" fontId="2" fillId="0" borderId="41" xfId="36" applyNumberFormat="1" applyBorder="1">
      <alignment/>
      <protection/>
    </xf>
    <xf numFmtId="0" fontId="2" fillId="0" borderId="42" xfId="36" applyBorder="1">
      <alignment/>
      <protection/>
    </xf>
    <xf numFmtId="0" fontId="2" fillId="0" borderId="43" xfId="36" applyFont="1" applyBorder="1">
      <alignment/>
      <protection/>
    </xf>
    <xf numFmtId="0" fontId="2" fillId="0" borderId="0" xfId="36" applyBorder="1" applyAlignment="1">
      <alignment horizontal="right"/>
      <protection/>
    </xf>
    <xf numFmtId="164" fontId="2" fillId="0" borderId="0" xfId="36" applyNumberFormat="1" applyBorder="1">
      <alignment/>
      <protection/>
    </xf>
    <xf numFmtId="0" fontId="2" fillId="0" borderId="20" xfId="36" applyNumberFormat="1" applyBorder="1" applyAlignment="1">
      <alignment horizontal="right"/>
      <protection/>
    </xf>
    <xf numFmtId="165" fontId="2" fillId="0" borderId="24" xfId="36" applyNumberFormat="1" applyBorder="1">
      <alignment/>
      <protection/>
    </xf>
    <xf numFmtId="165" fontId="2" fillId="0" borderId="0" xfId="36" applyNumberFormat="1" applyBorder="1">
      <alignment/>
      <protection/>
    </xf>
    <xf numFmtId="0" fontId="8" fillId="0" borderId="40" xfId="36" applyFont="1" applyFill="1" applyBorder="1">
      <alignment/>
      <protection/>
    </xf>
    <xf numFmtId="0" fontId="8" fillId="0" borderId="41" xfId="36" applyFont="1" applyFill="1" applyBorder="1">
      <alignment/>
      <protection/>
    </xf>
    <xf numFmtId="0" fontId="8" fillId="0" borderId="44" xfId="36" applyFont="1" applyFill="1" applyBorder="1">
      <alignment/>
      <protection/>
    </xf>
    <xf numFmtId="165" fontId="8" fillId="0" borderId="41" xfId="36" applyNumberFormat="1" applyFont="1" applyFill="1" applyBorder="1">
      <alignment/>
      <protection/>
    </xf>
    <xf numFmtId="0" fontId="8" fillId="0" borderId="45" xfId="36" applyFont="1" applyFill="1" applyBorder="1">
      <alignment/>
      <protection/>
    </xf>
    <xf numFmtId="0" fontId="8" fillId="0" borderId="0" xfId="36" applyFont="1">
      <alignment/>
      <protection/>
    </xf>
    <xf numFmtId="0" fontId="2" fillId="0" borderId="0" xfId="36" applyFont="1" applyAlignment="1">
      <alignment/>
      <protection/>
    </xf>
    <xf numFmtId="0" fontId="2" fillId="0" borderId="0" xfId="36" applyAlignment="1">
      <alignment vertical="top" wrapText="1"/>
      <protection/>
    </xf>
    <xf numFmtId="0" fontId="2" fillId="0" borderId="0" xfId="48">
      <alignment/>
      <protection/>
    </xf>
    <xf numFmtId="0" fontId="2" fillId="0" borderId="0" xfId="48" applyAlignment="1">
      <alignment horizontal="right"/>
      <protection/>
    </xf>
    <xf numFmtId="0" fontId="2" fillId="0" borderId="0" xfId="48" applyFill="1">
      <alignment/>
      <protection/>
    </xf>
    <xf numFmtId="0" fontId="11" fillId="0" borderId="0" xfId="48" applyFont="1" applyFill="1" applyAlignment="1">
      <alignment horizontal="center"/>
      <protection/>
    </xf>
    <xf numFmtId="0" fontId="12" fillId="0" borderId="0" xfId="48" applyFont="1" applyFill="1" applyAlignment="1">
      <alignment horizontal="center"/>
      <protection/>
    </xf>
    <xf numFmtId="0" fontId="12" fillId="0" borderId="0" xfId="48" applyFont="1" applyFill="1" applyAlignment="1">
      <alignment horizontal="right"/>
      <protection/>
    </xf>
    <xf numFmtId="0" fontId="13" fillId="0" borderId="0" xfId="48" applyFont="1" applyFill="1">
      <alignment/>
      <protection/>
    </xf>
    <xf numFmtId="0" fontId="2" fillId="0" borderId="0" xfId="48" applyFont="1" applyFill="1">
      <alignment/>
      <protection/>
    </xf>
    <xf numFmtId="0" fontId="2" fillId="0" borderId="0" xfId="48" applyFill="1" applyAlignment="1">
      <alignment horizontal="right"/>
      <protection/>
    </xf>
    <xf numFmtId="0" fontId="2" fillId="0" borderId="0" xfId="48" applyFill="1" applyAlignment="1">
      <alignment/>
      <protection/>
    </xf>
    <xf numFmtId="0" fontId="1" fillId="0" borderId="0" xfId="48" applyFont="1" applyFill="1">
      <alignment/>
      <protection/>
    </xf>
    <xf numFmtId="0" fontId="8" fillId="0" borderId="0" xfId="48" applyFont="1" applyFill="1">
      <alignment/>
      <protection/>
    </xf>
    <xf numFmtId="0" fontId="8" fillId="0" borderId="0" xfId="48" applyFont="1" applyFill="1" applyAlignment="1">
      <alignment horizontal="right"/>
      <protection/>
    </xf>
    <xf numFmtId="4" fontId="8" fillId="0" borderId="0" xfId="48" applyNumberFormat="1" applyFont="1" applyFill="1">
      <alignment/>
      <protection/>
    </xf>
    <xf numFmtId="0" fontId="2" fillId="0" borderId="25" xfId="48" applyFont="1" applyFill="1" applyBorder="1" applyAlignment="1">
      <alignment horizontal="center" vertical="top"/>
      <protection/>
    </xf>
    <xf numFmtId="0" fontId="2" fillId="0" borderId="24" xfId="48" applyFont="1" applyFill="1" applyBorder="1" applyAlignment="1">
      <alignment horizontal="center" vertical="top"/>
      <protection/>
    </xf>
    <xf numFmtId="0" fontId="13" fillId="0" borderId="31" xfId="48" applyFont="1" applyFill="1" applyBorder="1" applyAlignment="1">
      <alignment vertical="top" wrapText="1"/>
      <protection/>
    </xf>
    <xf numFmtId="49" fontId="13" fillId="0" borderId="31" xfId="48" applyNumberFormat="1" applyFont="1" applyFill="1" applyBorder="1" applyAlignment="1">
      <alignment horizontal="center" vertical="top" wrapText="1" shrinkToFit="1"/>
      <protection/>
    </xf>
    <xf numFmtId="4" fontId="13" fillId="0" borderId="31" xfId="48" applyNumberFormat="1" applyFont="1" applyFill="1" applyBorder="1" applyAlignment="1">
      <alignment horizontal="right" vertical="top"/>
      <protection/>
    </xf>
    <xf numFmtId="4" fontId="13" fillId="0" borderId="24" xfId="48" applyNumberFormat="1" applyFont="1" applyFill="1" applyBorder="1" applyAlignment="1">
      <alignment vertical="top"/>
      <protection/>
    </xf>
    <xf numFmtId="4" fontId="13" fillId="0" borderId="46" xfId="48" applyNumberFormat="1" applyFont="1" applyFill="1" applyBorder="1" applyAlignment="1">
      <alignment vertical="top" wrapText="1"/>
      <protection/>
    </xf>
    <xf numFmtId="0" fontId="14" fillId="0" borderId="0" xfId="48" applyFont="1">
      <alignment/>
      <protection/>
    </xf>
    <xf numFmtId="0" fontId="13" fillId="34" borderId="47" xfId="48" applyFont="1" applyFill="1" applyBorder="1" applyAlignment="1">
      <alignment horizontal="center" vertical="top"/>
      <protection/>
    </xf>
    <xf numFmtId="0" fontId="13" fillId="34" borderId="47" xfId="48" applyFont="1" applyFill="1" applyBorder="1" applyAlignment="1">
      <alignment horizontal="center" vertical="top" wrapText="1"/>
      <protection/>
    </xf>
    <xf numFmtId="0" fontId="2" fillId="0" borderId="47" xfId="48" applyFont="1" applyFill="1" applyBorder="1" applyAlignment="1">
      <alignment horizontal="center" vertical="top"/>
      <protection/>
    </xf>
    <xf numFmtId="49" fontId="13" fillId="0" borderId="47" xfId="48" applyNumberFormat="1" applyFont="1" applyFill="1" applyBorder="1" applyAlignment="1">
      <alignment horizontal="left" vertical="top"/>
      <protection/>
    </xf>
    <xf numFmtId="0" fontId="13" fillId="0" borderId="47" xfId="48" applyFont="1" applyFill="1" applyBorder="1" applyAlignment="1">
      <alignment vertical="top" wrapText="1"/>
      <protection/>
    </xf>
    <xf numFmtId="49" fontId="13" fillId="0" borderId="47" xfId="48" applyNumberFormat="1" applyFont="1" applyFill="1" applyBorder="1" applyAlignment="1">
      <alignment horizontal="center" vertical="top" wrapText="1" shrinkToFit="1"/>
      <protection/>
    </xf>
    <xf numFmtId="4" fontId="13" fillId="0" borderId="47" xfId="48" applyNumberFormat="1" applyFont="1" applyFill="1" applyBorder="1" applyAlignment="1">
      <alignment horizontal="right" vertical="top"/>
      <protection/>
    </xf>
    <xf numFmtId="4" fontId="13" fillId="0" borderId="47" xfId="48" applyNumberFormat="1" applyFont="1" applyFill="1" applyBorder="1" applyAlignment="1">
      <alignment vertical="top"/>
      <protection/>
    </xf>
    <xf numFmtId="4" fontId="13" fillId="0" borderId="48" xfId="48" applyNumberFormat="1" applyFont="1" applyFill="1" applyBorder="1" applyAlignment="1">
      <alignment vertical="top" wrapText="1"/>
      <protection/>
    </xf>
    <xf numFmtId="0" fontId="2" fillId="0" borderId="0" xfId="48" applyAlignment="1">
      <alignment wrapText="1"/>
      <protection/>
    </xf>
    <xf numFmtId="0" fontId="14" fillId="0" borderId="0" xfId="48" applyFont="1" applyFill="1">
      <alignment/>
      <protection/>
    </xf>
    <xf numFmtId="0" fontId="2" fillId="0" borderId="0" xfId="48" applyFill="1" applyAlignment="1">
      <alignment wrapText="1"/>
      <protection/>
    </xf>
    <xf numFmtId="0" fontId="13" fillId="34" borderId="31" xfId="48" applyFont="1" applyFill="1" applyBorder="1" applyAlignment="1">
      <alignment vertical="top" wrapText="1"/>
      <protection/>
    </xf>
    <xf numFmtId="49" fontId="13" fillId="34" borderId="31" xfId="48" applyNumberFormat="1" applyFont="1" applyFill="1" applyBorder="1" applyAlignment="1">
      <alignment horizontal="center" vertical="top" wrapText="1" shrinkToFit="1"/>
      <protection/>
    </xf>
    <xf numFmtId="4" fontId="13" fillId="34" borderId="31" xfId="48" applyNumberFormat="1" applyFont="1" applyFill="1" applyBorder="1" applyAlignment="1">
      <alignment horizontal="right" vertical="top"/>
      <protection/>
    </xf>
    <xf numFmtId="4" fontId="6" fillId="34" borderId="24" xfId="48" applyNumberFormat="1" applyFont="1" applyFill="1" applyBorder="1" applyAlignment="1">
      <alignment vertical="top"/>
      <protection/>
    </xf>
    <xf numFmtId="4" fontId="13" fillId="34" borderId="46" xfId="48" applyNumberFormat="1" applyFont="1" applyFill="1" applyBorder="1" applyAlignment="1">
      <alignment vertical="top" wrapText="1"/>
      <protection/>
    </xf>
    <xf numFmtId="0" fontId="15" fillId="0" borderId="0" xfId="48" applyFont="1">
      <alignment/>
      <protection/>
    </xf>
    <xf numFmtId="0" fontId="16" fillId="0" borderId="47" xfId="37" applyFont="1" applyFill="1" applyBorder="1">
      <alignment/>
      <protection/>
    </xf>
    <xf numFmtId="0" fontId="16" fillId="0" borderId="47" xfId="37" applyFont="1" applyFill="1" applyBorder="1" applyAlignment="1">
      <alignment horizontal="center"/>
      <protection/>
    </xf>
    <xf numFmtId="4" fontId="16" fillId="0" borderId="47" xfId="37" applyNumberFormat="1" applyFont="1" applyFill="1" applyBorder="1">
      <alignment/>
      <protection/>
    </xf>
    <xf numFmtId="49" fontId="13" fillId="0" borderId="48" xfId="48" applyNumberFormat="1" applyFont="1" applyFill="1" applyBorder="1" applyAlignment="1">
      <alignment horizontal="left" vertical="top"/>
      <protection/>
    </xf>
    <xf numFmtId="0" fontId="13" fillId="0" borderId="48" xfId="48" applyFont="1" applyFill="1" applyBorder="1" applyAlignment="1">
      <alignment vertical="top" wrapText="1"/>
      <protection/>
    </xf>
    <xf numFmtId="49" fontId="13" fillId="0" borderId="48" xfId="48" applyNumberFormat="1" applyFont="1" applyFill="1" applyBorder="1" applyAlignment="1">
      <alignment horizontal="center" vertical="top" wrapText="1" shrinkToFit="1"/>
      <protection/>
    </xf>
    <xf numFmtId="4" fontId="13" fillId="0" borderId="48" xfId="48" applyNumberFormat="1" applyFont="1" applyFill="1" applyBorder="1" applyAlignment="1">
      <alignment horizontal="right" vertical="top"/>
      <protection/>
    </xf>
    <xf numFmtId="4" fontId="6" fillId="0" borderId="24" xfId="48" applyNumberFormat="1" applyFont="1" applyFill="1" applyBorder="1" applyAlignment="1">
      <alignment vertical="top"/>
      <protection/>
    </xf>
    <xf numFmtId="0" fontId="13" fillId="0" borderId="47" xfId="48" applyFont="1" applyFill="1" applyBorder="1" applyAlignment="1">
      <alignment horizontal="center" vertical="top"/>
      <protection/>
    </xf>
    <xf numFmtId="0" fontId="13" fillId="0" borderId="48" xfId="48" applyFont="1" applyFill="1" applyBorder="1" applyAlignment="1">
      <alignment horizontal="center" vertical="top"/>
      <protection/>
    </xf>
    <xf numFmtId="0" fontId="2" fillId="0" borderId="0" xfId="48" applyBorder="1">
      <alignment/>
      <protection/>
    </xf>
    <xf numFmtId="0" fontId="18" fillId="0" borderId="0" xfId="48" applyFont="1" applyBorder="1">
      <alignment/>
      <protection/>
    </xf>
    <xf numFmtId="3" fontId="18" fillId="0" borderId="0" xfId="48" applyNumberFormat="1" applyFont="1" applyBorder="1" applyAlignment="1">
      <alignment horizontal="right"/>
      <protection/>
    </xf>
    <xf numFmtId="4" fontId="18" fillId="0" borderId="0" xfId="48" applyNumberFormat="1" applyFont="1" applyBorder="1">
      <alignment/>
      <protection/>
    </xf>
    <xf numFmtId="0" fontId="19" fillId="0" borderId="0" xfId="48" applyFont="1" applyBorder="1" applyAlignment="1">
      <alignment/>
      <protection/>
    </xf>
    <xf numFmtId="0" fontId="2" fillId="0" borderId="0" xfId="48" applyBorder="1" applyAlignment="1">
      <alignment horizontal="right"/>
      <protection/>
    </xf>
    <xf numFmtId="0" fontId="3" fillId="0" borderId="0" xfId="36" applyFont="1" applyBorder="1" applyAlignment="1">
      <alignment horizontal="center"/>
      <protection/>
    </xf>
    <xf numFmtId="0" fontId="6" fillId="0" borderId="36" xfId="36" applyFont="1" applyBorder="1" applyAlignment="1">
      <alignment horizontal="left"/>
      <protection/>
    </xf>
    <xf numFmtId="0" fontId="7" fillId="0" borderId="32" xfId="36" applyFont="1" applyBorder="1" applyAlignment="1">
      <alignment horizontal="left"/>
      <protection/>
    </xf>
    <xf numFmtId="0" fontId="3" fillId="0" borderId="49" xfId="36" applyFont="1" applyBorder="1" applyAlignment="1">
      <alignment horizontal="center" vertical="center"/>
      <protection/>
    </xf>
    <xf numFmtId="0" fontId="7" fillId="0" borderId="29" xfId="36" applyFont="1" applyBorder="1" applyAlignment="1">
      <alignment horizontal="center"/>
      <protection/>
    </xf>
    <xf numFmtId="0" fontId="9" fillId="0" borderId="0" xfId="36" applyFont="1" applyBorder="1" applyAlignment="1">
      <alignment horizontal="left" vertical="top" wrapText="1"/>
      <protection/>
    </xf>
    <xf numFmtId="0" fontId="2" fillId="0" borderId="0" xfId="36" applyBorder="1" applyAlignment="1">
      <alignment horizontal="left" wrapText="1"/>
      <protection/>
    </xf>
    <xf numFmtId="0" fontId="10" fillId="0" borderId="0" xfId="48" applyFont="1" applyBorder="1" applyAlignment="1">
      <alignment horizontal="center"/>
      <protection/>
    </xf>
    <xf numFmtId="0" fontId="1" fillId="35" borderId="50" xfId="48" applyFont="1" applyFill="1" applyBorder="1" applyAlignment="1">
      <alignment horizontal="center"/>
      <protection/>
    </xf>
    <xf numFmtId="0" fontId="4" fillId="35" borderId="50" xfId="48" applyFont="1" applyFill="1" applyBorder="1" applyAlignment="1">
      <alignment horizontal="center"/>
      <protection/>
    </xf>
    <xf numFmtId="0" fontId="13" fillId="34" borderId="47" xfId="48" applyFont="1" applyFill="1" applyBorder="1" applyAlignment="1">
      <alignment horizontal="center"/>
      <protection/>
    </xf>
    <xf numFmtId="0" fontId="7" fillId="34" borderId="25" xfId="48" applyFont="1" applyFill="1" applyBorder="1" applyAlignment="1">
      <alignment horizontal="center" vertical="top"/>
      <protection/>
    </xf>
    <xf numFmtId="0" fontId="13" fillId="0" borderId="47" xfId="48" applyFont="1" applyFill="1" applyBorder="1" applyAlignment="1">
      <alignment horizontal="center"/>
      <protection/>
    </xf>
    <xf numFmtId="0" fontId="2" fillId="0" borderId="25" xfId="48" applyFont="1" applyFill="1" applyBorder="1" applyAlignment="1">
      <alignment horizontal="center" vertical="top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1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POL.XLS 2" xfId="48"/>
    <cellStyle name="Poznámka" xfId="49"/>
    <cellStyle name="Percent" xfId="50"/>
    <cellStyle name="Propojená buňka" xfId="51"/>
    <cellStyle name="Správně" xfId="52"/>
    <cellStyle name="Styl 1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showGridLines="0" showZeros="0" zoomScalePageLayoutView="0" workbookViewId="0" topLeftCell="A4">
      <selection activeCell="G22" sqref="G22"/>
    </sheetView>
  </sheetViews>
  <sheetFormatPr defaultColWidth="8.7109375" defaultRowHeight="12.75" customHeight="1"/>
  <cols>
    <col min="1" max="1" width="2.00390625" style="1" customWidth="1"/>
    <col min="2" max="2" width="15.00390625" style="1" customWidth="1"/>
    <col min="3" max="3" width="15.8515625" style="1" customWidth="1"/>
    <col min="4" max="4" width="14.57421875" style="1" customWidth="1"/>
    <col min="5" max="5" width="13.57421875" style="1" customWidth="1"/>
    <col min="6" max="6" width="16.57421875" style="1" customWidth="1"/>
    <col min="7" max="7" width="15.28125" style="1" customWidth="1"/>
    <col min="8" max="16384" width="8.7109375" style="1" customWidth="1"/>
  </cols>
  <sheetData>
    <row r="1" spans="1:7" ht="18">
      <c r="A1" s="117" t="s">
        <v>0</v>
      </c>
      <c r="B1" s="117"/>
      <c r="C1" s="117"/>
      <c r="D1" s="117"/>
      <c r="E1" s="117"/>
      <c r="F1" s="117"/>
      <c r="G1" s="117"/>
    </row>
    <row r="3" spans="1:7" ht="12.75">
      <c r="A3" s="2" t="s">
        <v>1</v>
      </c>
      <c r="B3" s="3"/>
      <c r="C3" s="4" t="s">
        <v>2</v>
      </c>
      <c r="D3" s="4"/>
      <c r="E3" s="4"/>
      <c r="F3" s="4" t="s">
        <v>3</v>
      </c>
      <c r="G3" s="5">
        <v>822</v>
      </c>
    </row>
    <row r="4" spans="1:7" ht="15">
      <c r="A4" s="6"/>
      <c r="B4" s="7"/>
      <c r="C4" s="8"/>
      <c r="D4" s="9"/>
      <c r="E4" s="9"/>
      <c r="F4" s="10"/>
      <c r="G4" s="11"/>
    </row>
    <row r="5" spans="1:7" ht="12.75">
      <c r="A5" s="12" t="s">
        <v>4</v>
      </c>
      <c r="B5" s="13"/>
      <c r="C5" s="14" t="s">
        <v>5</v>
      </c>
      <c r="D5" s="14"/>
      <c r="E5" s="14"/>
      <c r="F5" s="15" t="s">
        <v>6</v>
      </c>
      <c r="G5" s="16" t="s">
        <v>7</v>
      </c>
    </row>
    <row r="6" spans="1:7" ht="15">
      <c r="A6" s="6"/>
      <c r="B6" s="7"/>
      <c r="C6" s="8" t="str">
        <f>Prehled_Polozek!C3</f>
        <v>Revitalizace ulice Pražské v Kolíně</v>
      </c>
      <c r="D6" s="9"/>
      <c r="E6" s="9"/>
      <c r="F6" s="17"/>
      <c r="G6" s="11"/>
    </row>
    <row r="7" spans="1:9" ht="12.75">
      <c r="A7" s="12" t="s">
        <v>8</v>
      </c>
      <c r="B7" s="14"/>
      <c r="C7" s="118" t="s">
        <v>9</v>
      </c>
      <c r="D7" s="118"/>
      <c r="E7" s="18" t="s">
        <v>10</v>
      </c>
      <c r="F7" s="19"/>
      <c r="G7" s="20">
        <v>0</v>
      </c>
      <c r="H7" s="21"/>
      <c r="I7" s="21"/>
    </row>
    <row r="8" spans="1:7" ht="12.75">
      <c r="A8" s="12" t="s">
        <v>11</v>
      </c>
      <c r="B8" s="14"/>
      <c r="C8" s="118" t="s">
        <v>12</v>
      </c>
      <c r="D8" s="118"/>
      <c r="E8" s="15" t="s">
        <v>13</v>
      </c>
      <c r="F8" s="14"/>
      <c r="G8" s="22"/>
    </row>
    <row r="9" spans="1:7" ht="12.75">
      <c r="A9" s="23" t="s">
        <v>14</v>
      </c>
      <c r="B9" s="24"/>
      <c r="C9" s="24"/>
      <c r="D9" s="24"/>
      <c r="E9" s="25" t="s">
        <v>15</v>
      </c>
      <c r="F9" s="24"/>
      <c r="G9" s="26"/>
    </row>
    <row r="10" spans="1:57" ht="12.75">
      <c r="A10" s="27" t="s">
        <v>16</v>
      </c>
      <c r="B10" s="10"/>
      <c r="C10" s="10"/>
      <c r="D10" s="10"/>
      <c r="E10" s="28" t="s">
        <v>17</v>
      </c>
      <c r="F10" s="10"/>
      <c r="G10" s="11"/>
      <c r="BA10" s="29"/>
      <c r="BB10" s="29"/>
      <c r="BC10" s="29"/>
      <c r="BD10" s="29"/>
      <c r="BE10" s="29"/>
    </row>
    <row r="11" spans="1:7" ht="12.75">
      <c r="A11" s="27"/>
      <c r="B11" s="10"/>
      <c r="C11" s="10"/>
      <c r="D11" s="10"/>
      <c r="E11" s="119"/>
      <c r="F11" s="119"/>
      <c r="G11" s="119"/>
    </row>
    <row r="12" spans="1:7" ht="18">
      <c r="A12" s="120" t="s">
        <v>18</v>
      </c>
      <c r="B12" s="120"/>
      <c r="C12" s="120"/>
      <c r="D12" s="120"/>
      <c r="E12" s="120"/>
      <c r="F12" s="120"/>
      <c r="G12" s="120"/>
    </row>
    <row r="13" spans="1:7" ht="12.75">
      <c r="A13" s="30" t="s">
        <v>19</v>
      </c>
      <c r="B13" s="31"/>
      <c r="C13" s="32"/>
      <c r="D13" s="121" t="s">
        <v>20</v>
      </c>
      <c r="E13" s="121"/>
      <c r="F13" s="121"/>
      <c r="G13" s="121"/>
    </row>
    <row r="14" spans="1:7" ht="12.75">
      <c r="A14" s="33"/>
      <c r="B14" s="34" t="s">
        <v>21</v>
      </c>
      <c r="C14" s="35">
        <v>0</v>
      </c>
      <c r="D14" s="36" t="s">
        <v>22</v>
      </c>
      <c r="E14" s="37"/>
      <c r="F14" s="38"/>
      <c r="G14" s="35">
        <f>C21*3/100</f>
        <v>0</v>
      </c>
    </row>
    <row r="15" spans="1:7" ht="12.75">
      <c r="A15" s="33" t="s">
        <v>23</v>
      </c>
      <c r="B15" s="34" t="s">
        <v>24</v>
      </c>
      <c r="C15" s="35">
        <v>0</v>
      </c>
      <c r="D15" s="23"/>
      <c r="E15" s="39"/>
      <c r="F15" s="40"/>
      <c r="G15" s="35"/>
    </row>
    <row r="16" spans="1:7" ht="12.75">
      <c r="A16" s="33" t="s">
        <v>25</v>
      </c>
      <c r="B16" s="34" t="s">
        <v>26</v>
      </c>
      <c r="C16" s="35">
        <f>Prehled_Polozek!G5</f>
        <v>0</v>
      </c>
      <c r="D16" s="23"/>
      <c r="E16" s="39"/>
      <c r="F16" s="40"/>
      <c r="G16" s="35"/>
    </row>
    <row r="17" spans="1:7" ht="12.75">
      <c r="A17" s="41" t="s">
        <v>27</v>
      </c>
      <c r="B17" s="34" t="s">
        <v>28</v>
      </c>
      <c r="C17" s="35">
        <v>0</v>
      </c>
      <c r="D17" s="23"/>
      <c r="E17" s="39"/>
      <c r="F17" s="40"/>
      <c r="G17" s="35"/>
    </row>
    <row r="18" spans="1:7" ht="12.75">
      <c r="A18" s="42" t="s">
        <v>29</v>
      </c>
      <c r="B18" s="34"/>
      <c r="C18" s="35">
        <f>SUM(C14:C17)</f>
        <v>0</v>
      </c>
      <c r="D18" s="23"/>
      <c r="E18" s="39"/>
      <c r="F18" s="40"/>
      <c r="G18" s="35"/>
    </row>
    <row r="19" spans="1:7" ht="12.75">
      <c r="A19" s="42"/>
      <c r="B19" s="34"/>
      <c r="C19" s="35"/>
      <c r="D19" s="23"/>
      <c r="E19" s="39"/>
      <c r="F19" s="40"/>
      <c r="G19" s="35"/>
    </row>
    <row r="20" spans="1:7" ht="12.75">
      <c r="A20" s="42" t="s">
        <v>30</v>
      </c>
      <c r="B20" s="34"/>
      <c r="C20" s="35">
        <v>0</v>
      </c>
      <c r="D20" s="23"/>
      <c r="E20" s="39"/>
      <c r="F20" s="40"/>
      <c r="G20" s="35"/>
    </row>
    <row r="21" spans="1:7" ht="12.75">
      <c r="A21" s="27" t="s">
        <v>31</v>
      </c>
      <c r="B21" s="10"/>
      <c r="C21" s="35">
        <f>C18+C20</f>
        <v>0</v>
      </c>
      <c r="D21" s="23" t="s">
        <v>32</v>
      </c>
      <c r="E21" s="39"/>
      <c r="F21" s="40"/>
      <c r="G21" s="35">
        <v>0</v>
      </c>
    </row>
    <row r="22" spans="1:7" ht="12.75">
      <c r="A22" s="23" t="s">
        <v>33</v>
      </c>
      <c r="B22" s="24"/>
      <c r="C22" s="43">
        <f>C21+G22</f>
        <v>0</v>
      </c>
      <c r="D22" s="44" t="s">
        <v>34</v>
      </c>
      <c r="E22" s="45"/>
      <c r="F22" s="46"/>
      <c r="G22" s="35">
        <f>G14+G21</f>
        <v>0</v>
      </c>
    </row>
    <row r="23" spans="1:7" ht="12.75">
      <c r="A23" s="2" t="s">
        <v>35</v>
      </c>
      <c r="B23" s="4"/>
      <c r="C23" s="47" t="s">
        <v>36</v>
      </c>
      <c r="D23" s="4"/>
      <c r="E23" s="47" t="s">
        <v>37</v>
      </c>
      <c r="F23" s="4"/>
      <c r="G23" s="5"/>
    </row>
    <row r="24" spans="1:7" ht="12.75">
      <c r="A24" s="12"/>
      <c r="B24" s="14"/>
      <c r="C24" s="15" t="s">
        <v>38</v>
      </c>
      <c r="D24" s="14"/>
      <c r="E24" s="15" t="s">
        <v>38</v>
      </c>
      <c r="F24" s="14"/>
      <c r="G24" s="16"/>
    </row>
    <row r="25" spans="1:7" ht="12.75">
      <c r="A25" s="27" t="s">
        <v>39</v>
      </c>
      <c r="B25" s="48"/>
      <c r="C25" s="28" t="s">
        <v>39</v>
      </c>
      <c r="D25" s="10"/>
      <c r="E25" s="28" t="s">
        <v>39</v>
      </c>
      <c r="F25" s="10"/>
      <c r="G25" s="11"/>
    </row>
    <row r="26" spans="1:7" ht="12.75">
      <c r="A26" s="27"/>
      <c r="B26" s="49"/>
      <c r="C26" s="28" t="s">
        <v>40</v>
      </c>
      <c r="D26" s="10"/>
      <c r="E26" s="28" t="s">
        <v>41</v>
      </c>
      <c r="F26" s="10"/>
      <c r="G26" s="11"/>
    </row>
    <row r="27" spans="1:7" ht="12.75">
      <c r="A27" s="27"/>
      <c r="B27" s="10"/>
      <c r="C27" s="28"/>
      <c r="D27" s="10"/>
      <c r="E27" s="28"/>
      <c r="F27" s="10"/>
      <c r="G27" s="11"/>
    </row>
    <row r="28" spans="1:7" ht="12.75">
      <c r="A28" s="27"/>
      <c r="B28" s="10"/>
      <c r="C28" s="28"/>
      <c r="D28" s="10"/>
      <c r="E28" s="28"/>
      <c r="F28" s="10"/>
      <c r="G28" s="11"/>
    </row>
    <row r="29" spans="1:7" ht="12.75">
      <c r="A29" s="12" t="s">
        <v>42</v>
      </c>
      <c r="B29" s="14"/>
      <c r="C29" s="50">
        <v>0</v>
      </c>
      <c r="D29" s="14" t="s">
        <v>43</v>
      </c>
      <c r="E29" s="15"/>
      <c r="F29" s="51"/>
      <c r="G29" s="16"/>
    </row>
    <row r="30" spans="1:7" ht="12.75">
      <c r="A30" s="12" t="s">
        <v>42</v>
      </c>
      <c r="B30" s="14"/>
      <c r="C30" s="50">
        <v>15</v>
      </c>
      <c r="D30" s="14" t="s">
        <v>43</v>
      </c>
      <c r="E30" s="15"/>
      <c r="F30" s="51">
        <v>0</v>
      </c>
      <c r="G30" s="16"/>
    </row>
    <row r="31" spans="1:7" ht="12.75">
      <c r="A31" s="12" t="s">
        <v>44</v>
      </c>
      <c r="B31" s="14"/>
      <c r="C31" s="50">
        <v>15</v>
      </c>
      <c r="D31" s="14" t="s">
        <v>43</v>
      </c>
      <c r="E31" s="15"/>
      <c r="F31" s="52">
        <f>ROUND(PRODUCT(F30,C31/100),1)</f>
        <v>0</v>
      </c>
      <c r="G31" s="26"/>
    </row>
    <row r="32" spans="1:7" ht="12.75">
      <c r="A32" s="12" t="s">
        <v>42</v>
      </c>
      <c r="B32" s="14"/>
      <c r="C32" s="50">
        <v>21</v>
      </c>
      <c r="D32" s="14" t="s">
        <v>43</v>
      </c>
      <c r="E32" s="15"/>
      <c r="F32" s="51">
        <f>C22</f>
        <v>0</v>
      </c>
      <c r="G32" s="16"/>
    </row>
    <row r="33" spans="1:7" ht="12.75">
      <c r="A33" s="12" t="s">
        <v>44</v>
      </c>
      <c r="B33" s="14"/>
      <c r="C33" s="50">
        <v>21</v>
      </c>
      <c r="D33" s="14" t="s">
        <v>43</v>
      </c>
      <c r="E33" s="15"/>
      <c r="F33" s="52">
        <f>ROUND(PRODUCT(F32,C33/100),1)</f>
        <v>0</v>
      </c>
      <c r="G33" s="26"/>
    </row>
    <row r="34" spans="1:7" s="58" customFormat="1" ht="15.75">
      <c r="A34" s="53" t="s">
        <v>45</v>
      </c>
      <c r="B34" s="54"/>
      <c r="C34" s="54"/>
      <c r="D34" s="54"/>
      <c r="E34" s="55"/>
      <c r="F34" s="56">
        <f>CEILING(SUM(F29:F33),1)</f>
        <v>0</v>
      </c>
      <c r="G34" s="57"/>
    </row>
    <row r="36" spans="1:8" ht="12.75">
      <c r="A36" s="59" t="s">
        <v>46</v>
      </c>
      <c r="B36" s="59"/>
      <c r="C36" s="59"/>
      <c r="D36" s="59"/>
      <c r="E36" s="59"/>
      <c r="F36" s="59"/>
      <c r="G36" s="59"/>
      <c r="H36" s="1" t="s">
        <v>47</v>
      </c>
    </row>
    <row r="37" spans="1:8" ht="12.75">
      <c r="A37" s="59"/>
      <c r="B37" s="122"/>
      <c r="C37" s="122"/>
      <c r="D37" s="122"/>
      <c r="E37" s="122"/>
      <c r="F37" s="122"/>
      <c r="G37" s="122"/>
      <c r="H37" s="1" t="s">
        <v>47</v>
      </c>
    </row>
    <row r="38" spans="1:8" ht="12.75">
      <c r="A38" s="60"/>
      <c r="B38" s="122"/>
      <c r="C38" s="122"/>
      <c r="D38" s="122"/>
      <c r="E38" s="122"/>
      <c r="F38" s="122"/>
      <c r="G38" s="122"/>
      <c r="H38" s="1" t="s">
        <v>47</v>
      </c>
    </row>
    <row r="39" spans="1:8" ht="12.75">
      <c r="A39" s="60"/>
      <c r="B39" s="122"/>
      <c r="C39" s="122"/>
      <c r="D39" s="122"/>
      <c r="E39" s="122"/>
      <c r="F39" s="122"/>
      <c r="G39" s="122"/>
      <c r="H39" s="1" t="s">
        <v>47</v>
      </c>
    </row>
    <row r="40" spans="1:8" ht="12.75">
      <c r="A40" s="60"/>
      <c r="B40" s="122"/>
      <c r="C40" s="122"/>
      <c r="D40" s="122"/>
      <c r="E40" s="122"/>
      <c r="F40" s="122"/>
      <c r="G40" s="122"/>
      <c r="H40" s="1" t="s">
        <v>47</v>
      </c>
    </row>
    <row r="41" spans="1:8" ht="12.75">
      <c r="A41" s="60"/>
      <c r="B41" s="122"/>
      <c r="C41" s="122"/>
      <c r="D41" s="122"/>
      <c r="E41" s="122"/>
      <c r="F41" s="122"/>
      <c r="G41" s="122"/>
      <c r="H41" s="1" t="s">
        <v>47</v>
      </c>
    </row>
    <row r="42" spans="1:8" ht="12.75">
      <c r="A42" s="60"/>
      <c r="B42" s="122"/>
      <c r="C42" s="122"/>
      <c r="D42" s="122"/>
      <c r="E42" s="122"/>
      <c r="F42" s="122"/>
      <c r="G42" s="122"/>
      <c r="H42" s="1" t="s">
        <v>47</v>
      </c>
    </row>
    <row r="43" spans="1:8" ht="12.75">
      <c r="A43" s="60"/>
      <c r="B43" s="122"/>
      <c r="C43" s="122"/>
      <c r="D43" s="122"/>
      <c r="E43" s="122"/>
      <c r="F43" s="122"/>
      <c r="G43" s="122"/>
      <c r="H43" s="1" t="s">
        <v>47</v>
      </c>
    </row>
    <row r="44" spans="1:8" ht="12.75">
      <c r="A44" s="60"/>
      <c r="B44" s="122"/>
      <c r="C44" s="122"/>
      <c r="D44" s="122"/>
      <c r="E44" s="122"/>
      <c r="F44" s="122"/>
      <c r="G44" s="122"/>
      <c r="H44" s="1" t="s">
        <v>47</v>
      </c>
    </row>
    <row r="45" spans="1:8" ht="12.75">
      <c r="A45" s="60"/>
      <c r="B45" s="122"/>
      <c r="C45" s="122"/>
      <c r="D45" s="122"/>
      <c r="E45" s="122"/>
      <c r="F45" s="122"/>
      <c r="G45" s="122"/>
      <c r="H45" s="1" t="s">
        <v>47</v>
      </c>
    </row>
    <row r="46" spans="2:7" ht="12.75" customHeight="1">
      <c r="B46" s="123"/>
      <c r="C46" s="123"/>
      <c r="D46" s="123"/>
      <c r="E46" s="123"/>
      <c r="F46" s="123"/>
      <c r="G46" s="123"/>
    </row>
    <row r="47" spans="2:7" ht="12.75" customHeight="1">
      <c r="B47" s="123"/>
      <c r="C47" s="123"/>
      <c r="D47" s="123"/>
      <c r="E47" s="123"/>
      <c r="F47" s="123"/>
      <c r="G47" s="123"/>
    </row>
    <row r="48" spans="2:7" ht="12.75" customHeight="1">
      <c r="B48" s="123"/>
      <c r="C48" s="123"/>
      <c r="D48" s="123"/>
      <c r="E48" s="123"/>
      <c r="F48" s="123"/>
      <c r="G48" s="123"/>
    </row>
    <row r="49" spans="2:7" ht="12.75" customHeight="1">
      <c r="B49" s="123"/>
      <c r="C49" s="123"/>
      <c r="D49" s="123"/>
      <c r="E49" s="123"/>
      <c r="F49" s="123"/>
      <c r="G49" s="123"/>
    </row>
    <row r="50" spans="2:7" ht="12.75" customHeight="1">
      <c r="B50" s="123"/>
      <c r="C50" s="123"/>
      <c r="D50" s="123"/>
      <c r="E50" s="123"/>
      <c r="F50" s="123"/>
      <c r="G50" s="123"/>
    </row>
    <row r="51" spans="2:7" ht="12.75" customHeight="1">
      <c r="B51" s="123"/>
      <c r="C51" s="123"/>
      <c r="D51" s="123"/>
      <c r="E51" s="123"/>
      <c r="F51" s="123"/>
      <c r="G51" s="123"/>
    </row>
    <row r="52" spans="2:7" ht="12.75" customHeight="1">
      <c r="B52" s="123"/>
      <c r="C52" s="123"/>
      <c r="D52" s="123"/>
      <c r="E52" s="123"/>
      <c r="F52" s="123"/>
      <c r="G52" s="123"/>
    </row>
    <row r="53" spans="2:7" ht="12.75" customHeight="1">
      <c r="B53" s="123"/>
      <c r="C53" s="123"/>
      <c r="D53" s="123"/>
      <c r="E53" s="123"/>
      <c r="F53" s="123"/>
      <c r="G53" s="123"/>
    </row>
    <row r="54" spans="2:7" ht="12.75" customHeight="1">
      <c r="B54" s="123"/>
      <c r="C54" s="123"/>
      <c r="D54" s="123"/>
      <c r="E54" s="123"/>
      <c r="F54" s="123"/>
      <c r="G54" s="123"/>
    </row>
    <row r="55" spans="2:7" ht="12.75" customHeight="1">
      <c r="B55" s="123"/>
      <c r="C55" s="123"/>
      <c r="D55" s="123"/>
      <c r="E55" s="123"/>
      <c r="F55" s="123"/>
      <c r="G55" s="123"/>
    </row>
  </sheetData>
  <sheetProtection selectLockedCells="1" selectUnlockedCells="1"/>
  <mergeCells count="17">
    <mergeCell ref="B51:G51"/>
    <mergeCell ref="B52:G52"/>
    <mergeCell ref="B53:G53"/>
    <mergeCell ref="B54:G54"/>
    <mergeCell ref="B55:G55"/>
    <mergeCell ref="B37:G45"/>
    <mergeCell ref="B46:G46"/>
    <mergeCell ref="B47:G47"/>
    <mergeCell ref="B48:G48"/>
    <mergeCell ref="B49:G49"/>
    <mergeCell ref="B50:G50"/>
    <mergeCell ref="A1:G1"/>
    <mergeCell ref="C7:D7"/>
    <mergeCell ref="C8:D8"/>
    <mergeCell ref="E11:G11"/>
    <mergeCell ref="A12:G12"/>
    <mergeCell ref="D13:G13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07"/>
  <sheetViews>
    <sheetView showGridLines="0" showZeros="0" tabSelected="1" zoomScalePageLayoutView="0" workbookViewId="0" topLeftCell="A1">
      <selection activeCell="L85" sqref="L85"/>
    </sheetView>
  </sheetViews>
  <sheetFormatPr defaultColWidth="9.140625" defaultRowHeight="12.75"/>
  <cols>
    <col min="1" max="1" width="3.8515625" style="61" customWidth="1"/>
    <col min="2" max="2" width="13.140625" style="61" customWidth="1"/>
    <col min="3" max="3" width="46.28125" style="61" customWidth="1"/>
    <col min="4" max="4" width="5.57421875" style="61" customWidth="1"/>
    <col min="5" max="5" width="8.57421875" style="62" customWidth="1"/>
    <col min="6" max="6" width="9.8515625" style="61" customWidth="1"/>
    <col min="7" max="7" width="17.140625" style="61" customWidth="1"/>
    <col min="8" max="8" width="42.8515625" style="61" customWidth="1"/>
    <col min="9" max="16384" width="9.140625" style="61" customWidth="1"/>
  </cols>
  <sheetData>
    <row r="1" spans="1:8" ht="15.75">
      <c r="A1" s="124" t="s">
        <v>48</v>
      </c>
      <c r="B1" s="124"/>
      <c r="C1" s="124"/>
      <c r="D1" s="124"/>
      <c r="E1" s="124"/>
      <c r="F1" s="124"/>
      <c r="G1" s="124"/>
      <c r="H1" s="124"/>
    </row>
    <row r="2" spans="1:8" ht="12.75">
      <c r="A2" s="63"/>
      <c r="B2" s="64"/>
      <c r="C2" s="65"/>
      <c r="D2" s="65"/>
      <c r="E2" s="66"/>
      <c r="F2" s="65"/>
      <c r="G2" s="65"/>
      <c r="H2" s="65"/>
    </row>
    <row r="3" spans="1:8" ht="15">
      <c r="A3" s="125" t="s">
        <v>4</v>
      </c>
      <c r="B3" s="125"/>
      <c r="C3" s="126" t="s">
        <v>49</v>
      </c>
      <c r="D3" s="126"/>
      <c r="E3" s="126"/>
      <c r="F3" s="126"/>
      <c r="G3" s="126"/>
      <c r="H3" s="126"/>
    </row>
    <row r="4" spans="1:8" ht="12.75">
      <c r="A4" s="67"/>
      <c r="B4" s="68"/>
      <c r="C4" s="68"/>
      <c r="D4" s="63"/>
      <c r="E4" s="69"/>
      <c r="F4" s="63"/>
      <c r="G4" s="63"/>
      <c r="H4" s="70"/>
    </row>
    <row r="5" spans="1:8" ht="15.75">
      <c r="A5" s="71" t="s">
        <v>50</v>
      </c>
      <c r="B5" s="72"/>
      <c r="C5" s="72"/>
      <c r="D5" s="72"/>
      <c r="E5" s="73"/>
      <c r="F5" s="72"/>
      <c r="G5" s="74">
        <f>G22+G27+G43+G52+G67+G72+G83+G93</f>
        <v>0</v>
      </c>
      <c r="H5" s="70"/>
    </row>
    <row r="6" spans="1:8" ht="12.75">
      <c r="A6" s="67"/>
      <c r="B6" s="68"/>
      <c r="C6" s="68"/>
      <c r="D6" s="63"/>
      <c r="E6" s="69"/>
      <c r="F6" s="63"/>
      <c r="G6" s="63"/>
      <c r="H6" s="70"/>
    </row>
    <row r="7" spans="1:14" ht="12.75">
      <c r="A7" s="75"/>
      <c r="B7" s="76"/>
      <c r="C7" s="77"/>
      <c r="D7" s="78"/>
      <c r="E7" s="79"/>
      <c r="F7" s="79"/>
      <c r="G7" s="80"/>
      <c r="H7" s="81"/>
      <c r="N7" s="82"/>
    </row>
    <row r="8" spans="1:8" ht="12.75">
      <c r="A8" s="127" t="s">
        <v>51</v>
      </c>
      <c r="B8" s="127"/>
      <c r="C8" s="127"/>
      <c r="D8" s="127"/>
      <c r="E8" s="127"/>
      <c r="F8" s="127"/>
      <c r="G8" s="127"/>
      <c r="H8" s="127"/>
    </row>
    <row r="9" spans="1:8" ht="24">
      <c r="A9" s="83" t="s">
        <v>52</v>
      </c>
      <c r="B9" s="83" t="s">
        <v>53</v>
      </c>
      <c r="C9" s="83" t="s">
        <v>54</v>
      </c>
      <c r="D9" s="83" t="s">
        <v>55</v>
      </c>
      <c r="E9" s="83" t="s">
        <v>56</v>
      </c>
      <c r="F9" s="84" t="s">
        <v>57</v>
      </c>
      <c r="G9" s="83" t="s">
        <v>58</v>
      </c>
      <c r="H9" s="83" t="s">
        <v>59</v>
      </c>
    </row>
    <row r="10" spans="1:8" ht="48">
      <c r="A10" s="85">
        <v>1</v>
      </c>
      <c r="B10" s="86" t="s">
        <v>60</v>
      </c>
      <c r="C10" s="87" t="s">
        <v>61</v>
      </c>
      <c r="D10" s="88" t="s">
        <v>62</v>
      </c>
      <c r="E10" s="89">
        <f>8150*0.1</f>
        <v>815</v>
      </c>
      <c r="F10" s="89"/>
      <c r="G10" s="90">
        <f aca="true" t="shared" si="0" ref="G10:G20">E10*F10</f>
        <v>0</v>
      </c>
      <c r="H10" s="91" t="s">
        <v>63</v>
      </c>
    </row>
    <row r="11" spans="1:8" ht="48">
      <c r="A11" s="85">
        <f aca="true" t="shared" si="1" ref="A11:A21">MAX(A9:A10)+1</f>
        <v>2</v>
      </c>
      <c r="B11" s="86" t="s">
        <v>60</v>
      </c>
      <c r="C11" s="87" t="s">
        <v>64</v>
      </c>
      <c r="D11" s="88" t="s">
        <v>62</v>
      </c>
      <c r="E11" s="89">
        <f>8150*0.45</f>
        <v>3667.5</v>
      </c>
      <c r="F11" s="89"/>
      <c r="G11" s="90">
        <f t="shared" si="0"/>
        <v>0</v>
      </c>
      <c r="H11" s="91" t="s">
        <v>65</v>
      </c>
    </row>
    <row r="12" spans="1:103" ht="255">
      <c r="A12" s="85">
        <f t="shared" si="1"/>
        <v>3</v>
      </c>
      <c r="B12" s="86" t="s">
        <v>66</v>
      </c>
      <c r="C12" s="87" t="s">
        <v>67</v>
      </c>
      <c r="D12" s="88" t="s">
        <v>62</v>
      </c>
      <c r="E12" s="89">
        <f>8900*0.5</f>
        <v>4450</v>
      </c>
      <c r="F12" s="89"/>
      <c r="G12" s="90">
        <f t="shared" si="0"/>
        <v>0</v>
      </c>
      <c r="H12" s="91" t="s">
        <v>68</v>
      </c>
      <c r="N12" s="82">
        <v>2</v>
      </c>
      <c r="Z12" s="61">
        <v>12</v>
      </c>
      <c r="AA12" s="61">
        <v>0</v>
      </c>
      <c r="AB12" s="61">
        <v>2</v>
      </c>
      <c r="AY12" s="61">
        <v>1</v>
      </c>
      <c r="AZ12" s="92" t="str">
        <f aca="true" t="shared" si="2" ref="AZ12:AZ21">IF(AY12=1,H12,0)</f>
        <v> odkop pro stavbu silnic - 10 m3/m- tř. I 80% zeminy- tř. II 20% zeminy
uložení nevhodného výkopku na skládky poplatek za skládku nevhodné zeminy</v>
      </c>
      <c r="BA12" s="61">
        <f aca="true" t="shared" si="3" ref="BA12:BA21">IF(AY12=2,H12,0)</f>
        <v>0</v>
      </c>
      <c r="BB12" s="61">
        <f aca="true" t="shared" si="4" ref="BB12:BB21">IF(AY12=3,H12,0)</f>
        <v>0</v>
      </c>
      <c r="BC12" s="61">
        <f aca="true" t="shared" si="5" ref="BC12:BC21">IF(AY12=4,H12,0)</f>
        <v>0</v>
      </c>
      <c r="BD12" s="61">
        <f aca="true" t="shared" si="6" ref="BD12:BD21">IF(AY12=5,H12,0)</f>
        <v>0</v>
      </c>
      <c r="CY12" s="61">
        <v>0</v>
      </c>
    </row>
    <row r="13" spans="1:103" ht="216.75">
      <c r="A13" s="85">
        <f t="shared" si="1"/>
        <v>4</v>
      </c>
      <c r="B13" s="86" t="s">
        <v>69</v>
      </c>
      <c r="C13" s="87" t="s">
        <v>70</v>
      </c>
      <c r="D13" s="88" t="s">
        <v>62</v>
      </c>
      <c r="E13" s="89">
        <f>630*0.5+60</f>
        <v>375</v>
      </c>
      <c r="F13" s="89"/>
      <c r="G13" s="90">
        <f t="shared" si="0"/>
        <v>0</v>
      </c>
      <c r="H13" s="91" t="s">
        <v>71</v>
      </c>
      <c r="N13" s="82">
        <v>2</v>
      </c>
      <c r="Z13" s="61">
        <v>12</v>
      </c>
      <c r="AA13" s="61">
        <v>0</v>
      </c>
      <c r="AB13" s="61">
        <v>3</v>
      </c>
      <c r="AY13" s="61">
        <v>1</v>
      </c>
      <c r="AZ13" s="92" t="str">
        <f t="shared" si="2"/>
        <v>vykopávky chybějící zeminy ze zemníků a skládek tř. I 
uložení sypaniny do aktivní zóny
úprava pláně se zhutněním
</v>
      </c>
      <c r="BA13" s="61">
        <f t="shared" si="3"/>
        <v>0</v>
      </c>
      <c r="BB13" s="61">
        <f t="shared" si="4"/>
        <v>0</v>
      </c>
      <c r="BC13" s="61">
        <f t="shared" si="5"/>
        <v>0</v>
      </c>
      <c r="BD13" s="61">
        <f t="shared" si="6"/>
        <v>0</v>
      </c>
      <c r="CY13" s="61">
        <v>0</v>
      </c>
    </row>
    <row r="14" spans="1:103" ht="48">
      <c r="A14" s="85">
        <f t="shared" si="1"/>
        <v>5</v>
      </c>
      <c r="B14" s="86" t="s">
        <v>72</v>
      </c>
      <c r="C14" s="87" t="s">
        <v>73</v>
      </c>
      <c r="D14" s="88" t="s">
        <v>74</v>
      </c>
      <c r="E14" s="89">
        <f>1698+0.2*3682</f>
        <v>2434.4</v>
      </c>
      <c r="F14" s="89"/>
      <c r="G14" s="90">
        <f t="shared" si="0"/>
        <v>0</v>
      </c>
      <c r="H14" s="91" t="s">
        <v>75</v>
      </c>
      <c r="N14" s="82">
        <v>2</v>
      </c>
      <c r="Z14" s="61">
        <v>12</v>
      </c>
      <c r="AA14" s="61">
        <v>0</v>
      </c>
      <c r="AB14" s="61">
        <v>3</v>
      </c>
      <c r="AY14" s="61">
        <v>1</v>
      </c>
      <c r="AZ14" s="61" t="str">
        <f t="shared" si="2"/>
        <v>podkladní vrstvy z KZC* podkladní vrstvy z MZK* obrusné a ložní vrstvy * dlážděné kryty z drobných kostek včetně lože* zemní krajnice* zpevnění krajnice ze štěrkodrti tl. do 100mm</v>
      </c>
      <c r="BA14" s="61">
        <f t="shared" si="3"/>
        <v>0</v>
      </c>
      <c r="BB14" s="61">
        <f t="shared" si="4"/>
        <v>0</v>
      </c>
      <c r="BC14" s="61">
        <f t="shared" si="5"/>
        <v>0</v>
      </c>
      <c r="BD14" s="61">
        <f t="shared" si="6"/>
        <v>0</v>
      </c>
      <c r="CY14" s="61">
        <v>0</v>
      </c>
    </row>
    <row r="15" spans="1:103" s="63" customFormat="1" ht="24">
      <c r="A15" s="85">
        <f t="shared" si="1"/>
        <v>6</v>
      </c>
      <c r="B15" s="86" t="s">
        <v>76</v>
      </c>
      <c r="C15" s="87" t="s">
        <v>77</v>
      </c>
      <c r="D15" s="88" t="s">
        <v>74</v>
      </c>
      <c r="E15" s="89">
        <v>2847</v>
      </c>
      <c r="F15" s="89"/>
      <c r="G15" s="90">
        <f t="shared" si="0"/>
        <v>0</v>
      </c>
      <c r="H15" s="91" t="s">
        <v>78</v>
      </c>
      <c r="N15" s="93">
        <v>2</v>
      </c>
      <c r="Z15" s="63">
        <v>12</v>
      </c>
      <c r="AA15" s="63">
        <v>0</v>
      </c>
      <c r="AB15" s="63">
        <v>3</v>
      </c>
      <c r="AY15" s="63">
        <v>1</v>
      </c>
      <c r="AZ15" s="63" t="str">
        <f t="shared" si="2"/>
        <v>odstranění krytu z dlaždic,  uložení suti na skládky, poplatky za skládku </v>
      </c>
      <c r="BA15" s="63">
        <f t="shared" si="3"/>
        <v>0</v>
      </c>
      <c r="BB15" s="63">
        <f t="shared" si="4"/>
        <v>0</v>
      </c>
      <c r="BC15" s="63">
        <f t="shared" si="5"/>
        <v>0</v>
      </c>
      <c r="BD15" s="63">
        <f t="shared" si="6"/>
        <v>0</v>
      </c>
      <c r="CY15" s="63">
        <v>0</v>
      </c>
    </row>
    <row r="16" spans="1:103" ht="204">
      <c r="A16" s="85">
        <f t="shared" si="1"/>
        <v>7</v>
      </c>
      <c r="B16" s="86" t="s">
        <v>79</v>
      </c>
      <c r="C16" s="87" t="s">
        <v>80</v>
      </c>
      <c r="D16" s="88" t="s">
        <v>81</v>
      </c>
      <c r="E16" s="89">
        <v>6</v>
      </c>
      <c r="F16" s="89"/>
      <c r="G16" s="90">
        <f t="shared" si="0"/>
        <v>0</v>
      </c>
      <c r="H16" s="91" t="s">
        <v>82</v>
      </c>
      <c r="N16" s="82">
        <v>2</v>
      </c>
      <c r="Z16" s="61">
        <v>12</v>
      </c>
      <c r="AA16" s="61">
        <v>0</v>
      </c>
      <c r="AB16" s="61">
        <v>3</v>
      </c>
      <c r="AY16" s="61">
        <v>1</v>
      </c>
      <c r="AZ16" s="92" t="str">
        <f t="shared" si="2"/>
        <v>svislé dopravní značení ocelové základní vel., folie tř. II
vodorovné dopravní značení plastem
orientační kalkulace na 100m komunikace</v>
      </c>
      <c r="BA16" s="61">
        <f t="shared" si="3"/>
        <v>0</v>
      </c>
      <c r="BB16" s="61">
        <f t="shared" si="4"/>
        <v>0</v>
      </c>
      <c r="BC16" s="61">
        <f t="shared" si="5"/>
        <v>0</v>
      </c>
      <c r="BD16" s="61">
        <f t="shared" si="6"/>
        <v>0</v>
      </c>
      <c r="CY16" s="61">
        <v>0</v>
      </c>
    </row>
    <row r="17" spans="1:103" s="63" customFormat="1" ht="89.25">
      <c r="A17" s="85">
        <f t="shared" si="1"/>
        <v>8</v>
      </c>
      <c r="B17" s="86" t="s">
        <v>83</v>
      </c>
      <c r="C17" s="87" t="s">
        <v>84</v>
      </c>
      <c r="D17" s="88" t="s">
        <v>85</v>
      </c>
      <c r="E17" s="89">
        <f>(790+160+155+57)*0.5</f>
        <v>581</v>
      </c>
      <c r="F17" s="89"/>
      <c r="G17" s="90">
        <f t="shared" si="0"/>
        <v>0</v>
      </c>
      <c r="H17" s="91" t="s">
        <v>86</v>
      </c>
      <c r="N17" s="93">
        <v>2</v>
      </c>
      <c r="Z17" s="63">
        <v>12</v>
      </c>
      <c r="AA17" s="63">
        <v>0</v>
      </c>
      <c r="AB17" s="63">
        <v>3</v>
      </c>
      <c r="AY17" s="63">
        <v>1</v>
      </c>
      <c r="AZ17" s="94" t="str">
        <f t="shared" si="2"/>
        <v>kompletní trativod včetně zemních prací
drenážní šachtice</v>
      </c>
      <c r="BA17" s="63">
        <f t="shared" si="3"/>
        <v>0</v>
      </c>
      <c r="BB17" s="63">
        <f t="shared" si="4"/>
        <v>0</v>
      </c>
      <c r="BC17" s="63">
        <f t="shared" si="5"/>
        <v>0</v>
      </c>
      <c r="BD17" s="63">
        <f t="shared" si="6"/>
        <v>0</v>
      </c>
      <c r="CY17" s="63">
        <v>0</v>
      </c>
    </row>
    <row r="18" spans="1:103" s="63" customFormat="1" ht="12.75">
      <c r="A18" s="85">
        <f t="shared" si="1"/>
        <v>9</v>
      </c>
      <c r="B18" s="86" t="s">
        <v>87</v>
      </c>
      <c r="C18" s="87" t="s">
        <v>88</v>
      </c>
      <c r="D18" s="88" t="s">
        <v>85</v>
      </c>
      <c r="E18" s="89">
        <f>790+160+155+57+160+250+110</f>
        <v>1682</v>
      </c>
      <c r="F18" s="89"/>
      <c r="G18" s="90">
        <f t="shared" si="0"/>
        <v>0</v>
      </c>
      <c r="H18" s="91" t="s">
        <v>89</v>
      </c>
      <c r="N18" s="93">
        <v>2</v>
      </c>
      <c r="Z18" s="63">
        <v>12</v>
      </c>
      <c r="AA18" s="63">
        <v>0</v>
      </c>
      <c r="AB18" s="63">
        <v>4</v>
      </c>
      <c r="AY18" s="63">
        <v>1</v>
      </c>
      <c r="AZ18" s="63" t="str">
        <f t="shared" si="2"/>
        <v>Obrubníky chodníkové KAMENNÉ</v>
      </c>
      <c r="BA18" s="63">
        <f t="shared" si="3"/>
        <v>0</v>
      </c>
      <c r="BB18" s="63">
        <f t="shared" si="4"/>
        <v>0</v>
      </c>
      <c r="BC18" s="63">
        <f t="shared" si="5"/>
        <v>0</v>
      </c>
      <c r="BD18" s="63">
        <f t="shared" si="6"/>
        <v>0</v>
      </c>
      <c r="CY18" s="63">
        <v>0</v>
      </c>
    </row>
    <row r="19" spans="1:103" ht="24">
      <c r="A19" s="85">
        <f t="shared" si="1"/>
        <v>10</v>
      </c>
      <c r="B19" s="86" t="s">
        <v>90</v>
      </c>
      <c r="C19" s="87" t="s">
        <v>91</v>
      </c>
      <c r="D19" s="88" t="s">
        <v>74</v>
      </c>
      <c r="E19" s="89">
        <f>0.8*3682</f>
        <v>2945.6000000000004</v>
      </c>
      <c r="F19" s="89"/>
      <c r="G19" s="90">
        <f t="shared" si="0"/>
        <v>0</v>
      </c>
      <c r="H19" s="91" t="s">
        <v>92</v>
      </c>
      <c r="N19" s="82">
        <v>2</v>
      </c>
      <c r="Z19" s="61">
        <v>12</v>
      </c>
      <c r="AA19" s="61">
        <v>0</v>
      </c>
      <c r="AB19" s="61">
        <v>4</v>
      </c>
      <c r="AY19" s="61">
        <v>1</v>
      </c>
      <c r="AZ19" s="61" t="str">
        <f t="shared" si="2"/>
        <v>* podkladní vrstvy ze štěrkodrti* dlážděné kryty z kamenné dlažby</v>
      </c>
      <c r="BA19" s="61">
        <f t="shared" si="3"/>
        <v>0</v>
      </c>
      <c r="BB19" s="61">
        <f t="shared" si="4"/>
        <v>0</v>
      </c>
      <c r="BC19" s="61">
        <f t="shared" si="5"/>
        <v>0</v>
      </c>
      <c r="BD19" s="61">
        <f t="shared" si="6"/>
        <v>0</v>
      </c>
      <c r="CY19" s="61">
        <v>0</v>
      </c>
    </row>
    <row r="20" spans="1:103" s="63" customFormat="1" ht="12.75">
      <c r="A20" s="85">
        <f t="shared" si="1"/>
        <v>11</v>
      </c>
      <c r="B20" s="86" t="s">
        <v>93</v>
      </c>
      <c r="C20" s="87" t="s">
        <v>94</v>
      </c>
      <c r="D20" s="88" t="s">
        <v>81</v>
      </c>
      <c r="E20" s="89">
        <v>18</v>
      </c>
      <c r="F20" s="89"/>
      <c r="G20" s="90">
        <f t="shared" si="0"/>
        <v>0</v>
      </c>
      <c r="H20" s="91"/>
      <c r="N20" s="93">
        <v>2</v>
      </c>
      <c r="Z20" s="63">
        <v>12</v>
      </c>
      <c r="AA20" s="63">
        <v>0</v>
      </c>
      <c r="AB20" s="63">
        <v>4</v>
      </c>
      <c r="AY20" s="63">
        <v>1</v>
      </c>
      <c r="AZ20" s="63">
        <f t="shared" si="2"/>
        <v>0</v>
      </c>
      <c r="BA20" s="63">
        <f t="shared" si="3"/>
        <v>0</v>
      </c>
      <c r="BB20" s="63">
        <f t="shared" si="4"/>
        <v>0</v>
      </c>
      <c r="BC20" s="63">
        <f t="shared" si="5"/>
        <v>0</v>
      </c>
      <c r="BD20" s="63">
        <f t="shared" si="6"/>
        <v>0</v>
      </c>
      <c r="CY20" s="63">
        <v>0</v>
      </c>
    </row>
    <row r="21" spans="1:103" ht="12.75">
      <c r="A21" s="85">
        <f t="shared" si="1"/>
        <v>12</v>
      </c>
      <c r="B21" s="86"/>
      <c r="C21" s="87" t="s">
        <v>95</v>
      </c>
      <c r="D21" s="88"/>
      <c r="E21" s="89"/>
      <c r="F21" s="89"/>
      <c r="G21" s="90">
        <f>SUM(G10:G20)*0.15</f>
        <v>0</v>
      </c>
      <c r="H21" s="91"/>
      <c r="N21" s="82">
        <v>2</v>
      </c>
      <c r="Z21" s="61">
        <v>12</v>
      </c>
      <c r="AA21" s="61">
        <v>0</v>
      </c>
      <c r="AB21" s="61">
        <v>4</v>
      </c>
      <c r="AY21" s="61">
        <v>1</v>
      </c>
      <c r="AZ21" s="61">
        <f t="shared" si="2"/>
        <v>0</v>
      </c>
      <c r="BA21" s="61">
        <f t="shared" si="3"/>
        <v>0</v>
      </c>
      <c r="BB21" s="61">
        <f t="shared" si="4"/>
        <v>0</v>
      </c>
      <c r="BC21" s="61">
        <f t="shared" si="5"/>
        <v>0</v>
      </c>
      <c r="BD21" s="61">
        <f t="shared" si="6"/>
        <v>0</v>
      </c>
      <c r="CY21" s="61">
        <v>0</v>
      </c>
    </row>
    <row r="22" spans="1:14" ht="12.75">
      <c r="A22" s="128" t="s">
        <v>96</v>
      </c>
      <c r="B22" s="128"/>
      <c r="C22" s="95"/>
      <c r="D22" s="96"/>
      <c r="E22" s="97"/>
      <c r="F22" s="97"/>
      <c r="G22" s="98">
        <f>SUM(G10:G21)</f>
        <v>0</v>
      </c>
      <c r="H22" s="99"/>
      <c r="N22" s="82"/>
    </row>
    <row r="23" spans="1:14" ht="12.75">
      <c r="A23" s="75"/>
      <c r="B23" s="76"/>
      <c r="C23" s="77"/>
      <c r="D23" s="78"/>
      <c r="E23" s="79"/>
      <c r="F23" s="79"/>
      <c r="G23" s="80"/>
      <c r="H23" s="81"/>
      <c r="N23" s="82"/>
    </row>
    <row r="24" spans="1:8" ht="12.75">
      <c r="A24" s="127" t="s">
        <v>97</v>
      </c>
      <c r="B24" s="127"/>
      <c r="C24" s="127"/>
      <c r="D24" s="127"/>
      <c r="E24" s="127"/>
      <c r="F24" s="127"/>
      <c r="G24" s="127"/>
      <c r="H24" s="127"/>
    </row>
    <row r="25" spans="1:8" ht="24">
      <c r="A25" s="83" t="s">
        <v>52</v>
      </c>
      <c r="B25" s="83" t="s">
        <v>53</v>
      </c>
      <c r="C25" s="83" t="s">
        <v>54</v>
      </c>
      <c r="D25" s="83" t="s">
        <v>55</v>
      </c>
      <c r="E25" s="83" t="s">
        <v>56</v>
      </c>
      <c r="F25" s="84" t="s">
        <v>57</v>
      </c>
      <c r="G25" s="83" t="s">
        <v>58</v>
      </c>
      <c r="H25" s="83" t="s">
        <v>59</v>
      </c>
    </row>
    <row r="26" spans="1:103" ht="12.75">
      <c r="A26" s="85">
        <f>MAX(A19:A24)+1</f>
        <v>13</v>
      </c>
      <c r="B26" s="86"/>
      <c r="C26" s="87" t="s">
        <v>98</v>
      </c>
      <c r="D26" s="88" t="s">
        <v>81</v>
      </c>
      <c r="E26" s="89">
        <v>1</v>
      </c>
      <c r="F26" s="89"/>
      <c r="G26" s="90">
        <f>E26*F26</f>
        <v>0</v>
      </c>
      <c r="H26" s="91"/>
      <c r="N26" s="82">
        <v>2</v>
      </c>
      <c r="Z26" s="61">
        <v>12</v>
      </c>
      <c r="AA26" s="61">
        <v>0</v>
      </c>
      <c r="AB26" s="61">
        <v>2</v>
      </c>
      <c r="AY26" s="61">
        <v>1</v>
      </c>
      <c r="AZ26" s="61">
        <f>IF(AY26=1,H26,0)</f>
        <v>0</v>
      </c>
      <c r="BA26" s="61">
        <f>IF(AY26=2,H26,0)</f>
        <v>0</v>
      </c>
      <c r="BB26" s="61">
        <f>IF(AY26=3,H26,0)</f>
        <v>0</v>
      </c>
      <c r="BC26" s="61">
        <f>IF(AY26=4,H26,0)</f>
        <v>0</v>
      </c>
      <c r="BD26" s="61">
        <f>IF(AY26=5,H26,0)</f>
        <v>0</v>
      </c>
      <c r="CY26" s="61">
        <v>0</v>
      </c>
    </row>
    <row r="27" spans="1:14" ht="12.75">
      <c r="A27" s="128" t="s">
        <v>96</v>
      </c>
      <c r="B27" s="128"/>
      <c r="C27" s="95"/>
      <c r="D27" s="96"/>
      <c r="E27" s="97"/>
      <c r="F27" s="97"/>
      <c r="G27" s="98">
        <f>SUM(G26)</f>
        <v>0</v>
      </c>
      <c r="H27" s="99"/>
      <c r="N27" s="82"/>
    </row>
    <row r="28" spans="1:14" ht="12.75">
      <c r="A28" s="75"/>
      <c r="B28" s="76"/>
      <c r="C28" s="77"/>
      <c r="D28" s="78"/>
      <c r="E28" s="79"/>
      <c r="F28" s="79"/>
      <c r="G28" s="80"/>
      <c r="H28" s="81"/>
      <c r="N28" s="82"/>
    </row>
    <row r="29" spans="1:8" ht="12.75">
      <c r="A29" s="127" t="s">
        <v>99</v>
      </c>
      <c r="B29" s="127"/>
      <c r="C29" s="127"/>
      <c r="D29" s="127"/>
      <c r="E29" s="127"/>
      <c r="F29" s="127"/>
      <c r="G29" s="127"/>
      <c r="H29" s="127"/>
    </row>
    <row r="30" spans="1:8" ht="24">
      <c r="A30" s="83" t="s">
        <v>52</v>
      </c>
      <c r="B30" s="83" t="s">
        <v>53</v>
      </c>
      <c r="C30" s="83" t="s">
        <v>54</v>
      </c>
      <c r="D30" s="83" t="s">
        <v>55</v>
      </c>
      <c r="E30" s="83" t="s">
        <v>56</v>
      </c>
      <c r="F30" s="84" t="s">
        <v>57</v>
      </c>
      <c r="G30" s="83" t="s">
        <v>58</v>
      </c>
      <c r="H30" s="83" t="s">
        <v>59</v>
      </c>
    </row>
    <row r="31" spans="1:103" ht="36">
      <c r="A31" s="85">
        <f>MAX(A26:A29)+1</f>
        <v>14</v>
      </c>
      <c r="B31" s="86" t="s">
        <v>100</v>
      </c>
      <c r="C31" s="87" t="s">
        <v>101</v>
      </c>
      <c r="D31" s="88" t="s">
        <v>62</v>
      </c>
      <c r="E31" s="89">
        <f>(350+85+112+10)*2.2*1.5</f>
        <v>1838.1000000000001</v>
      </c>
      <c r="F31" s="89"/>
      <c r="G31" s="90">
        <f>E31*F31</f>
        <v>0</v>
      </c>
      <c r="H31" s="91" t="s">
        <v>102</v>
      </c>
      <c r="N31" s="82">
        <v>2</v>
      </c>
      <c r="Z31" s="61">
        <v>12</v>
      </c>
      <c r="AA31" s="61">
        <v>0</v>
      </c>
      <c r="AB31" s="61">
        <v>2</v>
      </c>
      <c r="AY31" s="61">
        <v>1</v>
      </c>
      <c r="AZ31" s="61" t="str">
        <f>IF(AY31=1,H31,0)</f>
        <v>hloubení rýh pažených a nepažených - tř. I 100% zeminy, uložení nevhodného výkopku na skládky, poplatek za skládku nevhodné zeminy </v>
      </c>
      <c r="BA31" s="61">
        <f>IF(AY31=2,H31,0)</f>
        <v>0</v>
      </c>
      <c r="BB31" s="61">
        <f>IF(AY31=3,H31,0)</f>
        <v>0</v>
      </c>
      <c r="BC31" s="61">
        <f>IF(AY31=4,H31,0)</f>
        <v>0</v>
      </c>
      <c r="BD31" s="61">
        <f>IF(AY31=5,H31,0)</f>
        <v>0</v>
      </c>
      <c r="CY31" s="61">
        <v>0</v>
      </c>
    </row>
    <row r="32" spans="1:103" ht="36">
      <c r="A32" s="85">
        <f>MAX(A27:A31)+1</f>
        <v>15</v>
      </c>
      <c r="B32" s="86" t="s">
        <v>103</v>
      </c>
      <c r="C32" s="87" t="s">
        <v>104</v>
      </c>
      <c r="D32" s="88" t="s">
        <v>62</v>
      </c>
      <c r="E32" s="89">
        <f>(350+85+112+10)*1.8*1.5</f>
        <v>1503.9</v>
      </c>
      <c r="F32" s="89"/>
      <c r="G32" s="90">
        <f>E32*F32</f>
        <v>0</v>
      </c>
      <c r="H32" s="91" t="s">
        <v>105</v>
      </c>
      <c r="N32" s="82">
        <v>2</v>
      </c>
      <c r="Z32" s="61">
        <v>12</v>
      </c>
      <c r="AA32" s="61">
        <v>0</v>
      </c>
      <c r="AB32" s="61">
        <v>2</v>
      </c>
      <c r="AY32" s="61">
        <v>1</v>
      </c>
      <c r="AZ32" s="61" t="str">
        <f>IF(AY32=1,H32,0)</f>
        <v>zásyp jam a rýh zeminou se zhutněním, obsyp potrubí a objektů z nakupovaných materiálů, obsyp potrubí a objektů se zhutněním nevhodné zeminy </v>
      </c>
      <c r="BA32" s="61">
        <f>IF(AY32=2,H32,0)</f>
        <v>0</v>
      </c>
      <c r="BB32" s="61">
        <f>IF(AY32=3,H32,0)</f>
        <v>0</v>
      </c>
      <c r="BC32" s="61">
        <f>IF(AY32=4,H32,0)</f>
        <v>0</v>
      </c>
      <c r="BD32" s="61">
        <f>IF(AY32=5,H32,0)</f>
        <v>0</v>
      </c>
      <c r="CY32" s="61">
        <v>0</v>
      </c>
    </row>
    <row r="33" spans="1:103" s="63" customFormat="1" ht="24">
      <c r="A33" s="85">
        <f>MAX(A28:A32)+1</f>
        <v>16</v>
      </c>
      <c r="B33" s="86" t="s">
        <v>106</v>
      </c>
      <c r="C33" s="87" t="s">
        <v>107</v>
      </c>
      <c r="D33" s="88" t="s">
        <v>62</v>
      </c>
      <c r="E33" s="89">
        <f>(350+85+112+10)*0.3*1.5</f>
        <v>250.65000000000003</v>
      </c>
      <c r="F33" s="89"/>
      <c r="G33" s="90">
        <f>E33*F33</f>
        <v>0</v>
      </c>
      <c r="H33" s="91" t="s">
        <v>108</v>
      </c>
      <c r="N33" s="93">
        <v>2</v>
      </c>
      <c r="Z33" s="63">
        <v>12</v>
      </c>
      <c r="AA33" s="63">
        <v>0</v>
      </c>
      <c r="AB33" s="63">
        <v>2</v>
      </c>
      <c r="AY33" s="63">
        <v>1</v>
      </c>
      <c r="AZ33" s="63" t="str">
        <f>IF(AY33=1,H33,0)</f>
        <v>podkladní a výplňové vrstvy z kameniva- 95%, podkladní a výplňové vrstvy z betonu tř. C16/20- 5%</v>
      </c>
      <c r="BA33" s="63">
        <f>IF(AY33=2,H33,0)</f>
        <v>0</v>
      </c>
      <c r="BB33" s="63">
        <f>IF(AY33=3,H33,0)</f>
        <v>0</v>
      </c>
      <c r="BC33" s="63">
        <f>IF(AY33=4,H33,0)</f>
        <v>0</v>
      </c>
      <c r="BD33" s="63">
        <f>IF(AY33=5,H33,0)</f>
        <v>0</v>
      </c>
      <c r="CY33" s="63">
        <v>0</v>
      </c>
    </row>
    <row r="34" spans="1:103" ht="24">
      <c r="A34" s="85">
        <f>MAX(A29:A33)+1</f>
        <v>17</v>
      </c>
      <c r="B34" s="86" t="s">
        <v>109</v>
      </c>
      <c r="C34" s="87" t="s">
        <v>110</v>
      </c>
      <c r="D34" s="88" t="s">
        <v>85</v>
      </c>
      <c r="E34" s="89">
        <f>(350+85+112+10)</f>
        <v>557</v>
      </c>
      <c r="F34" s="89"/>
      <c r="G34" s="90">
        <f>E34*F34</f>
        <v>0</v>
      </c>
      <c r="H34" s="91" t="s">
        <v>111</v>
      </c>
      <c r="I34" s="100"/>
      <c r="N34" s="82">
        <v>2</v>
      </c>
      <c r="Z34" s="61">
        <v>12</v>
      </c>
      <c r="AA34" s="61">
        <v>0</v>
      </c>
      <c r="AB34" s="61">
        <v>2</v>
      </c>
      <c r="AY34" s="61">
        <v>1</v>
      </c>
      <c r="AZ34" s="61" t="str">
        <f>IF(AY34=1,H34,0)</f>
        <v>potrubí z trub plastových, DN 600, televizní prohlídka potrubí, zkouška vodotěsnosti potrubí </v>
      </c>
      <c r="BA34" s="61">
        <f>IF(AY34=2,H34,0)</f>
        <v>0</v>
      </c>
      <c r="BB34" s="61">
        <f>IF(AY34=3,H34,0)</f>
        <v>0</v>
      </c>
      <c r="BC34" s="61">
        <f>IF(AY34=4,H34,0)</f>
        <v>0</v>
      </c>
      <c r="BD34" s="61">
        <f>IF(AY34=5,H34,0)</f>
        <v>0</v>
      </c>
      <c r="CY34" s="61">
        <v>0</v>
      </c>
    </row>
    <row r="35" spans="1:103" ht="24">
      <c r="A35" s="85">
        <f>MAX(A31:A34)+1</f>
        <v>18</v>
      </c>
      <c r="B35" s="86" t="s">
        <v>93</v>
      </c>
      <c r="C35" s="87" t="s">
        <v>112</v>
      </c>
      <c r="D35" s="88" t="s">
        <v>81</v>
      </c>
      <c r="E35" s="89">
        <v>17</v>
      </c>
      <c r="F35" s="89"/>
      <c r="G35" s="90">
        <f>E35*F35</f>
        <v>0</v>
      </c>
      <c r="H35" s="91" t="s">
        <v>113</v>
      </c>
      <c r="N35" s="82">
        <v>2</v>
      </c>
      <c r="Z35" s="61">
        <v>12</v>
      </c>
      <c r="AA35" s="61">
        <v>0</v>
      </c>
      <c r="AB35" s="61">
        <v>2</v>
      </c>
      <c r="AY35" s="61">
        <v>1</v>
      </c>
      <c r="AZ35" s="61" t="str">
        <f>IF(AY35=1,H35,0)</f>
        <v>šachty a spadiště kanalizační betonové z dílců- DN 300-600</v>
      </c>
      <c r="BA35" s="61">
        <f>IF(AY35=2,H35,0)</f>
        <v>0</v>
      </c>
      <c r="BB35" s="61">
        <f>IF(AY35=3,H35,0)</f>
        <v>0</v>
      </c>
      <c r="BC35" s="61">
        <f>IF(AY35=4,H35,0)</f>
        <v>0</v>
      </c>
      <c r="BD35" s="61">
        <f>IF(AY35=5,H35,0)</f>
        <v>0</v>
      </c>
      <c r="CY35" s="61">
        <v>0</v>
      </c>
    </row>
    <row r="36" spans="1:14" ht="12.75">
      <c r="A36" s="129" t="s">
        <v>114</v>
      </c>
      <c r="B36" s="129"/>
      <c r="C36" s="129"/>
      <c r="D36" s="129"/>
      <c r="E36" s="129"/>
      <c r="F36" s="129"/>
      <c r="G36" s="129"/>
      <c r="H36" s="129"/>
      <c r="N36" s="82"/>
    </row>
    <row r="37" spans="1:103" ht="36">
      <c r="A37" s="85">
        <f>MAX(A33:A36)+1</f>
        <v>19</v>
      </c>
      <c r="B37" s="86" t="s">
        <v>100</v>
      </c>
      <c r="C37" s="87" t="s">
        <v>101</v>
      </c>
      <c r="D37" s="88" t="s">
        <v>62</v>
      </c>
      <c r="E37" s="89">
        <f>(232)*1.3*0.6</f>
        <v>180.96000000000004</v>
      </c>
      <c r="F37" s="89"/>
      <c r="G37" s="90">
        <f>E37*F37</f>
        <v>0</v>
      </c>
      <c r="H37" s="91" t="s">
        <v>102</v>
      </c>
      <c r="N37" s="82">
        <v>2</v>
      </c>
      <c r="Z37" s="61">
        <v>12</v>
      </c>
      <c r="AA37" s="61">
        <v>0</v>
      </c>
      <c r="AB37" s="61">
        <v>2</v>
      </c>
      <c r="AY37" s="61">
        <v>1</v>
      </c>
      <c r="AZ37" s="61" t="str">
        <f aca="true" t="shared" si="7" ref="AZ37:AZ42">IF(AY37=1,H37,0)</f>
        <v>hloubení rýh pažených a nepažených - tř. I 100% zeminy, uložení nevhodného výkopku na skládky, poplatek za skládku nevhodné zeminy </v>
      </c>
      <c r="BA37" s="61">
        <f aca="true" t="shared" si="8" ref="BA37:BA42">IF(AY37=2,H37,0)</f>
        <v>0</v>
      </c>
      <c r="BB37" s="61">
        <f aca="true" t="shared" si="9" ref="BB37:BB42">IF(AY37=3,H37,0)</f>
        <v>0</v>
      </c>
      <c r="BC37" s="61">
        <f aca="true" t="shared" si="10" ref="BC37:BC42">IF(AY37=4,H37,0)</f>
        <v>0</v>
      </c>
      <c r="BD37" s="61">
        <f aca="true" t="shared" si="11" ref="BD37:BD42">IF(AY37=5,H37,0)</f>
        <v>0</v>
      </c>
      <c r="CY37" s="61">
        <v>0</v>
      </c>
    </row>
    <row r="38" spans="1:103" ht="36">
      <c r="A38" s="85">
        <f>MAX(A33:A37)+1</f>
        <v>20</v>
      </c>
      <c r="B38" s="86" t="s">
        <v>103</v>
      </c>
      <c r="C38" s="87" t="s">
        <v>104</v>
      </c>
      <c r="D38" s="88" t="s">
        <v>62</v>
      </c>
      <c r="E38" s="89">
        <f>(232)*1*0.6</f>
        <v>139.20000000000002</v>
      </c>
      <c r="F38" s="89"/>
      <c r="G38" s="90">
        <f>E38*F38</f>
        <v>0</v>
      </c>
      <c r="H38" s="91" t="s">
        <v>105</v>
      </c>
      <c r="N38" s="82">
        <v>2</v>
      </c>
      <c r="Z38" s="61">
        <v>12</v>
      </c>
      <c r="AA38" s="61">
        <v>0</v>
      </c>
      <c r="AB38" s="61">
        <v>2</v>
      </c>
      <c r="AY38" s="61">
        <v>1</v>
      </c>
      <c r="AZ38" s="61" t="str">
        <f t="shared" si="7"/>
        <v>zásyp jam a rýh zeminou se zhutněním, obsyp potrubí a objektů z nakupovaných materiálů, obsyp potrubí a objektů se zhutněním nevhodné zeminy </v>
      </c>
      <c r="BA38" s="61">
        <f t="shared" si="8"/>
        <v>0</v>
      </c>
      <c r="BB38" s="61">
        <f t="shared" si="9"/>
        <v>0</v>
      </c>
      <c r="BC38" s="61">
        <f t="shared" si="10"/>
        <v>0</v>
      </c>
      <c r="BD38" s="61">
        <f t="shared" si="11"/>
        <v>0</v>
      </c>
      <c r="CY38" s="61">
        <v>0</v>
      </c>
    </row>
    <row r="39" spans="1:103" s="63" customFormat="1" ht="24">
      <c r="A39" s="85">
        <f>MAX(A34:A38)+1</f>
        <v>21</v>
      </c>
      <c r="B39" s="86" t="s">
        <v>106</v>
      </c>
      <c r="C39" s="87" t="s">
        <v>107</v>
      </c>
      <c r="D39" s="88" t="s">
        <v>62</v>
      </c>
      <c r="E39" s="89">
        <f>(232)*0.2*0.6</f>
        <v>27.840000000000007</v>
      </c>
      <c r="F39" s="89"/>
      <c r="G39" s="90">
        <f>E39*F39</f>
        <v>0</v>
      </c>
      <c r="H39" s="91" t="s">
        <v>108</v>
      </c>
      <c r="N39" s="93">
        <v>2</v>
      </c>
      <c r="Z39" s="63">
        <v>12</v>
      </c>
      <c r="AA39" s="63">
        <v>0</v>
      </c>
      <c r="AB39" s="63">
        <v>2</v>
      </c>
      <c r="AY39" s="63">
        <v>1</v>
      </c>
      <c r="AZ39" s="63" t="str">
        <f t="shared" si="7"/>
        <v>podkladní a výplňové vrstvy z kameniva- 95%, podkladní a výplňové vrstvy z betonu tř. C16/20- 5%</v>
      </c>
      <c r="BA39" s="63">
        <f t="shared" si="8"/>
        <v>0</v>
      </c>
      <c r="BB39" s="63">
        <f t="shared" si="9"/>
        <v>0</v>
      </c>
      <c r="BC39" s="63">
        <f t="shared" si="10"/>
        <v>0</v>
      </c>
      <c r="BD39" s="63">
        <f t="shared" si="11"/>
        <v>0</v>
      </c>
      <c r="CY39" s="63">
        <v>0</v>
      </c>
    </row>
    <row r="40" spans="1:103" ht="24">
      <c r="A40" s="85">
        <f>MAX(A35:A39)+1</f>
        <v>22</v>
      </c>
      <c r="B40" s="86" t="s">
        <v>109</v>
      </c>
      <c r="C40" s="87" t="s">
        <v>110</v>
      </c>
      <c r="D40" s="88" t="s">
        <v>85</v>
      </c>
      <c r="E40" s="89">
        <v>232</v>
      </c>
      <c r="F40" s="89"/>
      <c r="G40" s="90">
        <f>E40*F40</f>
        <v>0</v>
      </c>
      <c r="H40" s="91" t="s">
        <v>115</v>
      </c>
      <c r="I40" s="100"/>
      <c r="N40" s="82">
        <v>2</v>
      </c>
      <c r="Z40" s="61">
        <v>12</v>
      </c>
      <c r="AA40" s="61">
        <v>0</v>
      </c>
      <c r="AB40" s="61">
        <v>2</v>
      </c>
      <c r="AY40" s="61">
        <v>1</v>
      </c>
      <c r="AZ40" s="61" t="str">
        <f t="shared" si="7"/>
        <v>potrubí z trub plastových, DN 200, televizní prohlídka potrubí, zkouška vodotěsnosti potrubí </v>
      </c>
      <c r="BA40" s="61">
        <f t="shared" si="8"/>
        <v>0</v>
      </c>
      <c r="BB40" s="61">
        <f t="shared" si="9"/>
        <v>0</v>
      </c>
      <c r="BC40" s="61">
        <f t="shared" si="10"/>
        <v>0</v>
      </c>
      <c r="BD40" s="61">
        <f t="shared" si="11"/>
        <v>0</v>
      </c>
      <c r="CY40" s="61">
        <v>0</v>
      </c>
    </row>
    <row r="41" spans="1:103" ht="24">
      <c r="A41" s="85">
        <f>MAX(A37:A40)+1</f>
        <v>23</v>
      </c>
      <c r="B41" s="86" t="s">
        <v>93</v>
      </c>
      <c r="C41" s="87" t="s">
        <v>112</v>
      </c>
      <c r="D41" s="88" t="s">
        <v>81</v>
      </c>
      <c r="E41" s="89">
        <v>33</v>
      </c>
      <c r="F41" s="89"/>
      <c r="G41" s="90">
        <f>E41*F41</f>
        <v>0</v>
      </c>
      <c r="H41" s="91" t="s">
        <v>113</v>
      </c>
      <c r="I41" s="100"/>
      <c r="N41" s="82">
        <v>2</v>
      </c>
      <c r="Z41" s="61">
        <v>12</v>
      </c>
      <c r="AA41" s="61">
        <v>0</v>
      </c>
      <c r="AB41" s="61">
        <v>2</v>
      </c>
      <c r="AY41" s="61">
        <v>1</v>
      </c>
      <c r="AZ41" s="61" t="str">
        <f t="shared" si="7"/>
        <v>šachty a spadiště kanalizační betonové z dílců- DN 300-600</v>
      </c>
      <c r="BA41" s="61">
        <f t="shared" si="8"/>
        <v>0</v>
      </c>
      <c r="BB41" s="61">
        <f t="shared" si="9"/>
        <v>0</v>
      </c>
      <c r="BC41" s="61">
        <f t="shared" si="10"/>
        <v>0</v>
      </c>
      <c r="BD41" s="61">
        <f t="shared" si="11"/>
        <v>0</v>
      </c>
      <c r="CY41" s="61">
        <v>0</v>
      </c>
    </row>
    <row r="42" spans="1:103" ht="12.75">
      <c r="A42" s="85">
        <f>MAX(A40:A41)+1</f>
        <v>24</v>
      </c>
      <c r="B42" s="86"/>
      <c r="C42" s="87" t="s">
        <v>95</v>
      </c>
      <c r="D42" s="88"/>
      <c r="E42" s="89"/>
      <c r="F42" s="89"/>
      <c r="G42" s="90">
        <f>SUM(G31:G41)*0.15</f>
        <v>0</v>
      </c>
      <c r="H42" s="91"/>
      <c r="N42" s="82">
        <v>2</v>
      </c>
      <c r="Z42" s="61">
        <v>12</v>
      </c>
      <c r="AA42" s="61">
        <v>0</v>
      </c>
      <c r="AB42" s="61">
        <v>4</v>
      </c>
      <c r="AY42" s="61">
        <v>1</v>
      </c>
      <c r="AZ42" s="61">
        <f t="shared" si="7"/>
        <v>0</v>
      </c>
      <c r="BA42" s="61">
        <f t="shared" si="8"/>
        <v>0</v>
      </c>
      <c r="BB42" s="61">
        <f t="shared" si="9"/>
        <v>0</v>
      </c>
      <c r="BC42" s="61">
        <f t="shared" si="10"/>
        <v>0</v>
      </c>
      <c r="BD42" s="61">
        <f t="shared" si="11"/>
        <v>0</v>
      </c>
      <c r="CY42" s="61">
        <v>0</v>
      </c>
    </row>
    <row r="43" spans="1:14" ht="12.75">
      <c r="A43" s="128" t="s">
        <v>96</v>
      </c>
      <c r="B43" s="128"/>
      <c r="C43" s="95"/>
      <c r="D43" s="96"/>
      <c r="E43" s="97"/>
      <c r="F43" s="97"/>
      <c r="G43" s="98">
        <f>SUM(G31:G42)</f>
        <v>0</v>
      </c>
      <c r="H43" s="99"/>
      <c r="N43" s="82"/>
    </row>
    <row r="44" spans="1:14" ht="12.75">
      <c r="A44" s="75"/>
      <c r="B44" s="76"/>
      <c r="C44" s="77"/>
      <c r="D44" s="78"/>
      <c r="E44" s="79"/>
      <c r="F44" s="79"/>
      <c r="G44" s="80"/>
      <c r="H44" s="81"/>
      <c r="N44" s="82"/>
    </row>
    <row r="45" spans="1:8" ht="12.75">
      <c r="A45" s="127" t="s">
        <v>116</v>
      </c>
      <c r="B45" s="127"/>
      <c r="C45" s="127"/>
      <c r="D45" s="127"/>
      <c r="E45" s="127"/>
      <c r="F45" s="127"/>
      <c r="G45" s="127"/>
      <c r="H45" s="127"/>
    </row>
    <row r="46" spans="1:8" ht="24">
      <c r="A46" s="83" t="s">
        <v>52</v>
      </c>
      <c r="B46" s="83" t="s">
        <v>53</v>
      </c>
      <c r="C46" s="83" t="s">
        <v>54</v>
      </c>
      <c r="D46" s="83" t="s">
        <v>55</v>
      </c>
      <c r="E46" s="83" t="s">
        <v>56</v>
      </c>
      <c r="F46" s="84" t="s">
        <v>57</v>
      </c>
      <c r="G46" s="83" t="s">
        <v>58</v>
      </c>
      <c r="H46" s="83" t="s">
        <v>59</v>
      </c>
    </row>
    <row r="47" spans="1:103" s="63" customFormat="1" ht="36">
      <c r="A47" s="85">
        <f>MAX(A35:A45)+1</f>
        <v>25</v>
      </c>
      <c r="B47" s="86" t="s">
        <v>100</v>
      </c>
      <c r="C47" s="87" t="s">
        <v>101</v>
      </c>
      <c r="D47" s="88" t="s">
        <v>62</v>
      </c>
      <c r="E47" s="89">
        <f>63*1*2</f>
        <v>126</v>
      </c>
      <c r="F47" s="89"/>
      <c r="G47" s="90">
        <f>E47*F47</f>
        <v>0</v>
      </c>
      <c r="H47" s="91" t="s">
        <v>102</v>
      </c>
      <c r="N47" s="93">
        <v>2</v>
      </c>
      <c r="Z47" s="63">
        <v>12</v>
      </c>
      <c r="AA47" s="63">
        <v>0</v>
      </c>
      <c r="AB47" s="63">
        <v>2</v>
      </c>
      <c r="AY47" s="63">
        <v>1</v>
      </c>
      <c r="AZ47" s="63" t="str">
        <f>IF(AY47=1,H47,0)</f>
        <v>hloubení rýh pažených a nepažených - tř. I 100% zeminy, uložení nevhodného výkopku na skládky, poplatek za skládku nevhodné zeminy </v>
      </c>
      <c r="BA47" s="63">
        <f>IF(AY47=2,H47,0)</f>
        <v>0</v>
      </c>
      <c r="BB47" s="63">
        <f>IF(AY47=3,H47,0)</f>
        <v>0</v>
      </c>
      <c r="BC47" s="63">
        <f>IF(AY47=4,H47,0)</f>
        <v>0</v>
      </c>
      <c r="BD47" s="63">
        <f>IF(AY47=5,H47,0)</f>
        <v>0</v>
      </c>
      <c r="CY47" s="63">
        <v>0</v>
      </c>
    </row>
    <row r="48" spans="1:103" s="63" customFormat="1" ht="36">
      <c r="A48" s="85">
        <f>MAX(A43:A47)+1</f>
        <v>26</v>
      </c>
      <c r="B48" s="86" t="s">
        <v>103</v>
      </c>
      <c r="C48" s="87" t="s">
        <v>104</v>
      </c>
      <c r="D48" s="88" t="s">
        <v>62</v>
      </c>
      <c r="E48" s="89">
        <f>63*1*1.7</f>
        <v>107.10000000000001</v>
      </c>
      <c r="F48" s="89"/>
      <c r="G48" s="90">
        <f>E48*F48</f>
        <v>0</v>
      </c>
      <c r="H48" s="91" t="s">
        <v>105</v>
      </c>
      <c r="N48" s="93">
        <v>2</v>
      </c>
      <c r="Z48" s="63">
        <v>12</v>
      </c>
      <c r="AA48" s="63">
        <v>0</v>
      </c>
      <c r="AB48" s="63">
        <v>2</v>
      </c>
      <c r="AY48" s="63">
        <v>1</v>
      </c>
      <c r="AZ48" s="63" t="str">
        <f>IF(AY48=1,H48,0)</f>
        <v>zásyp jam a rýh zeminou se zhutněním, obsyp potrubí a objektů z nakupovaných materiálů, obsyp potrubí a objektů se zhutněním nevhodné zeminy </v>
      </c>
      <c r="BA48" s="63">
        <f>IF(AY48=2,H48,0)</f>
        <v>0</v>
      </c>
      <c r="BB48" s="63">
        <f>IF(AY48=3,H48,0)</f>
        <v>0</v>
      </c>
      <c r="BC48" s="63">
        <f>IF(AY48=4,H48,0)</f>
        <v>0</v>
      </c>
      <c r="BD48" s="63">
        <f>IF(AY48=5,H48,0)</f>
        <v>0</v>
      </c>
      <c r="CY48" s="63">
        <v>0</v>
      </c>
    </row>
    <row r="49" spans="1:103" s="63" customFormat="1" ht="24">
      <c r="A49" s="85">
        <f>MAX(A44:A48)+1</f>
        <v>27</v>
      </c>
      <c r="B49" s="86" t="s">
        <v>106</v>
      </c>
      <c r="C49" s="87" t="s">
        <v>107</v>
      </c>
      <c r="D49" s="88" t="s">
        <v>62</v>
      </c>
      <c r="E49" s="89">
        <f>63*1*0.3</f>
        <v>18.900000000000002</v>
      </c>
      <c r="F49" s="89"/>
      <c r="G49" s="90">
        <f>E49*F49</f>
        <v>0</v>
      </c>
      <c r="H49" s="91" t="s">
        <v>108</v>
      </c>
      <c r="N49" s="93">
        <v>2</v>
      </c>
      <c r="Z49" s="63">
        <v>12</v>
      </c>
      <c r="AA49" s="63">
        <v>0</v>
      </c>
      <c r="AB49" s="63">
        <v>2</v>
      </c>
      <c r="AY49" s="63">
        <v>1</v>
      </c>
      <c r="AZ49" s="63" t="str">
        <f>IF(AY49=1,H49,0)</f>
        <v>podkladní a výplňové vrstvy z kameniva- 95%, podkladní a výplňové vrstvy z betonu tř. C16/20- 5%</v>
      </c>
      <c r="BA49" s="63">
        <f>IF(AY49=2,H49,0)</f>
        <v>0</v>
      </c>
      <c r="BB49" s="63">
        <f>IF(AY49=3,H49,0)</f>
        <v>0</v>
      </c>
      <c r="BC49" s="63">
        <f>IF(AY49=4,H49,0)</f>
        <v>0</v>
      </c>
      <c r="BD49" s="63">
        <f>IF(AY49=5,H49,0)</f>
        <v>0</v>
      </c>
      <c r="CY49" s="63">
        <v>0</v>
      </c>
    </row>
    <row r="50" spans="1:103" s="63" customFormat="1" ht="36">
      <c r="A50" s="85">
        <f>MAX(A45:A49)+1</f>
        <v>28</v>
      </c>
      <c r="B50" s="86" t="s">
        <v>109</v>
      </c>
      <c r="C50" s="87" t="s">
        <v>110</v>
      </c>
      <c r="D50" s="88" t="s">
        <v>62</v>
      </c>
      <c r="E50" s="89">
        <v>63</v>
      </c>
      <c r="F50" s="89"/>
      <c r="G50" s="90">
        <f>E50*F50</f>
        <v>0</v>
      </c>
      <c r="H50" s="91" t="s">
        <v>117</v>
      </c>
      <c r="N50" s="93">
        <v>2</v>
      </c>
      <c r="Z50" s="63">
        <v>12</v>
      </c>
      <c r="AA50" s="63">
        <v>0</v>
      </c>
      <c r="AB50" s="63">
        <v>2</v>
      </c>
      <c r="AY50" s="63">
        <v>1</v>
      </c>
      <c r="AZ50" s="63" t="str">
        <f>IF(AY50=1,H50,0)</f>
        <v>potrubí z trub plastových, DN 300/400/500, kamerová prohlídka potrubí, zkouška vodotěsnosti potrubí</v>
      </c>
      <c r="BA50" s="63">
        <f>IF(AY50=2,H50,0)</f>
        <v>0</v>
      </c>
      <c r="BB50" s="63">
        <f>IF(AY50=3,H50,0)</f>
        <v>0</v>
      </c>
      <c r="BC50" s="63">
        <f>IF(AY50=4,H50,0)</f>
        <v>0</v>
      </c>
      <c r="BD50" s="63">
        <f>IF(AY50=5,H50,0)</f>
        <v>0</v>
      </c>
      <c r="CY50" s="63">
        <v>0</v>
      </c>
    </row>
    <row r="51" spans="1:103" s="63" customFormat="1" ht="12.75">
      <c r="A51" s="85">
        <f>MAX(A50:A50)+1</f>
        <v>29</v>
      </c>
      <c r="B51" s="86"/>
      <c r="C51" s="87" t="s">
        <v>95</v>
      </c>
      <c r="D51" s="88"/>
      <c r="E51" s="89"/>
      <c r="F51" s="89"/>
      <c r="G51" s="90">
        <f>SUM(G47:G50)*0.15</f>
        <v>0</v>
      </c>
      <c r="H51" s="91"/>
      <c r="N51" s="93">
        <v>2</v>
      </c>
      <c r="Z51" s="63">
        <v>12</v>
      </c>
      <c r="AA51" s="63">
        <v>0</v>
      </c>
      <c r="AB51" s="63">
        <v>4</v>
      </c>
      <c r="AY51" s="63">
        <v>1</v>
      </c>
      <c r="AZ51" s="63">
        <f>IF(AY51=1,H51,0)</f>
        <v>0</v>
      </c>
      <c r="BA51" s="63">
        <f>IF(AY51=2,H51,0)</f>
        <v>0</v>
      </c>
      <c r="BB51" s="63">
        <f>IF(AY51=3,H51,0)</f>
        <v>0</v>
      </c>
      <c r="BC51" s="63">
        <f>IF(AY51=4,H51,0)</f>
        <v>0</v>
      </c>
      <c r="BD51" s="63">
        <f>IF(AY51=5,H51,0)</f>
        <v>0</v>
      </c>
      <c r="CY51" s="63">
        <v>0</v>
      </c>
    </row>
    <row r="52" spans="1:14" ht="12.75">
      <c r="A52" s="128" t="s">
        <v>96</v>
      </c>
      <c r="B52" s="128"/>
      <c r="C52" s="95"/>
      <c r="D52" s="96"/>
      <c r="E52" s="97"/>
      <c r="F52" s="97"/>
      <c r="G52" s="98">
        <f>SUM(G47:G51)</f>
        <v>0</v>
      </c>
      <c r="H52" s="99"/>
      <c r="N52" s="82"/>
    </row>
    <row r="53" spans="1:14" ht="12.75">
      <c r="A53" s="75"/>
      <c r="B53" s="76"/>
      <c r="C53" s="77"/>
      <c r="D53" s="78"/>
      <c r="E53" s="79"/>
      <c r="F53" s="79"/>
      <c r="G53" s="80"/>
      <c r="H53" s="81"/>
      <c r="N53" s="82"/>
    </row>
    <row r="54" spans="1:8" ht="12.75">
      <c r="A54" s="127" t="s">
        <v>118</v>
      </c>
      <c r="B54" s="127"/>
      <c r="C54" s="127"/>
      <c r="D54" s="127"/>
      <c r="E54" s="127"/>
      <c r="F54" s="127"/>
      <c r="G54" s="127"/>
      <c r="H54" s="127"/>
    </row>
    <row r="55" spans="1:8" ht="24">
      <c r="A55" s="83" t="s">
        <v>52</v>
      </c>
      <c r="B55" s="83" t="s">
        <v>53</v>
      </c>
      <c r="C55" s="83" t="s">
        <v>54</v>
      </c>
      <c r="D55" s="83" t="s">
        <v>55</v>
      </c>
      <c r="E55" s="83" t="s">
        <v>56</v>
      </c>
      <c r="F55" s="84" t="s">
        <v>57</v>
      </c>
      <c r="G55" s="83" t="s">
        <v>58</v>
      </c>
      <c r="H55" s="83" t="s">
        <v>59</v>
      </c>
    </row>
    <row r="56" spans="1:14" s="63" customFormat="1" ht="12.75">
      <c r="A56" s="85">
        <f aca="true" t="shared" si="12" ref="A56:A66">MAX(A50:A55)+1</f>
        <v>30</v>
      </c>
      <c r="B56" s="86"/>
      <c r="C56" s="101" t="s">
        <v>119</v>
      </c>
      <c r="D56" s="102" t="s">
        <v>120</v>
      </c>
      <c r="E56" s="103">
        <v>21</v>
      </c>
      <c r="F56" s="103"/>
      <c r="G56" s="103">
        <f aca="true" t="shared" si="13" ref="G56:G66">E56*F56</f>
        <v>0</v>
      </c>
      <c r="H56" s="91"/>
      <c r="N56" s="93"/>
    </row>
    <row r="57" spans="1:14" s="63" customFormat="1" ht="12.75">
      <c r="A57" s="85">
        <f t="shared" si="12"/>
        <v>31</v>
      </c>
      <c r="B57" s="86"/>
      <c r="C57" s="101" t="s">
        <v>121</v>
      </c>
      <c r="D57" s="102" t="s">
        <v>120</v>
      </c>
      <c r="E57" s="103">
        <v>21</v>
      </c>
      <c r="F57" s="103"/>
      <c r="G57" s="103">
        <f t="shared" si="13"/>
        <v>0</v>
      </c>
      <c r="H57" s="91"/>
      <c r="N57" s="93"/>
    </row>
    <row r="58" spans="1:14" s="63" customFormat="1" ht="12.75">
      <c r="A58" s="85">
        <f t="shared" si="12"/>
        <v>32</v>
      </c>
      <c r="B58" s="86"/>
      <c r="C58" s="101" t="s">
        <v>122</v>
      </c>
      <c r="D58" s="102" t="s">
        <v>120</v>
      </c>
      <c r="E58" s="103">
        <v>21</v>
      </c>
      <c r="F58" s="103"/>
      <c r="G58" s="103">
        <f t="shared" si="13"/>
        <v>0</v>
      </c>
      <c r="H58" s="91"/>
      <c r="N58" s="93"/>
    </row>
    <row r="59" spans="1:14" s="63" customFormat="1" ht="12.75">
      <c r="A59" s="85">
        <f t="shared" si="12"/>
        <v>33</v>
      </c>
      <c r="B59" s="86"/>
      <c r="C59" s="101" t="s">
        <v>123</v>
      </c>
      <c r="D59" s="102" t="s">
        <v>120</v>
      </c>
      <c r="E59" s="103">
        <v>21</v>
      </c>
      <c r="F59" s="103"/>
      <c r="G59" s="103">
        <f t="shared" si="13"/>
        <v>0</v>
      </c>
      <c r="H59" s="91"/>
      <c r="N59" s="93"/>
    </row>
    <row r="60" spans="1:14" s="63" customFormat="1" ht="12.75">
      <c r="A60" s="85">
        <f t="shared" si="12"/>
        <v>34</v>
      </c>
      <c r="B60" s="86"/>
      <c r="C60" s="101" t="s">
        <v>124</v>
      </c>
      <c r="D60" s="102" t="s">
        <v>120</v>
      </c>
      <c r="E60" s="103">
        <v>8</v>
      </c>
      <c r="F60" s="103"/>
      <c r="G60" s="103">
        <f t="shared" si="13"/>
        <v>0</v>
      </c>
      <c r="H60" s="91"/>
      <c r="N60" s="93"/>
    </row>
    <row r="61" spans="1:14" s="63" customFormat="1" ht="12.75">
      <c r="A61" s="85">
        <f t="shared" si="12"/>
        <v>35</v>
      </c>
      <c r="B61" s="86"/>
      <c r="C61" s="101" t="s">
        <v>125</v>
      </c>
      <c r="D61" s="102" t="s">
        <v>120</v>
      </c>
      <c r="E61" s="103">
        <v>8</v>
      </c>
      <c r="F61" s="103"/>
      <c r="G61" s="103">
        <f t="shared" si="13"/>
        <v>0</v>
      </c>
      <c r="H61" s="91"/>
      <c r="N61" s="93"/>
    </row>
    <row r="62" spans="1:14" s="63" customFormat="1" ht="12.75">
      <c r="A62" s="85">
        <f t="shared" si="12"/>
        <v>36</v>
      </c>
      <c r="B62" s="86"/>
      <c r="C62" s="101" t="s">
        <v>126</v>
      </c>
      <c r="D62" s="102" t="s">
        <v>120</v>
      </c>
      <c r="E62" s="103">
        <v>8</v>
      </c>
      <c r="F62" s="103"/>
      <c r="G62" s="103">
        <f t="shared" si="13"/>
        <v>0</v>
      </c>
      <c r="H62" s="91"/>
      <c r="N62" s="93"/>
    </row>
    <row r="63" spans="1:14" s="63" customFormat="1" ht="12.75">
      <c r="A63" s="85">
        <f t="shared" si="12"/>
        <v>37</v>
      </c>
      <c r="B63" s="86"/>
      <c r="C63" s="101" t="s">
        <v>127</v>
      </c>
      <c r="D63" s="102" t="s">
        <v>120</v>
      </c>
      <c r="E63" s="103">
        <v>8</v>
      </c>
      <c r="F63" s="103"/>
      <c r="G63" s="103">
        <f t="shared" si="13"/>
        <v>0</v>
      </c>
      <c r="H63" s="91"/>
      <c r="N63" s="93"/>
    </row>
    <row r="64" spans="1:14" s="63" customFormat="1" ht="12.75">
      <c r="A64" s="85">
        <f t="shared" si="12"/>
        <v>38</v>
      </c>
      <c r="B64" s="86"/>
      <c r="C64" s="101" t="s">
        <v>128</v>
      </c>
      <c r="D64" s="102" t="s">
        <v>120</v>
      </c>
      <c r="E64" s="103">
        <v>7</v>
      </c>
      <c r="F64" s="103"/>
      <c r="G64" s="103">
        <f t="shared" si="13"/>
        <v>0</v>
      </c>
      <c r="H64" s="91"/>
      <c r="N64" s="93"/>
    </row>
    <row r="65" spans="1:14" s="63" customFormat="1" ht="12.75">
      <c r="A65" s="85">
        <f t="shared" si="12"/>
        <v>39</v>
      </c>
      <c r="B65" s="86"/>
      <c r="C65" s="101" t="s">
        <v>129</v>
      </c>
      <c r="D65" s="102" t="s">
        <v>120</v>
      </c>
      <c r="E65" s="103">
        <v>20</v>
      </c>
      <c r="F65" s="103"/>
      <c r="G65" s="103">
        <f t="shared" si="13"/>
        <v>0</v>
      </c>
      <c r="H65" s="91"/>
      <c r="N65" s="93"/>
    </row>
    <row r="66" spans="1:103" ht="12.75">
      <c r="A66" s="85">
        <f t="shared" si="12"/>
        <v>40</v>
      </c>
      <c r="B66" s="86"/>
      <c r="C66" s="87" t="s">
        <v>130</v>
      </c>
      <c r="D66" s="88" t="s">
        <v>81</v>
      </c>
      <c r="E66" s="89">
        <v>1</v>
      </c>
      <c r="F66" s="89"/>
      <c r="G66" s="90">
        <f t="shared" si="13"/>
        <v>0</v>
      </c>
      <c r="H66" s="91"/>
      <c r="N66" s="82">
        <v>2</v>
      </c>
      <c r="Z66" s="61">
        <v>12</v>
      </c>
      <c r="AA66" s="61">
        <v>0</v>
      </c>
      <c r="AB66" s="61">
        <v>2</v>
      </c>
      <c r="AY66" s="61">
        <v>1</v>
      </c>
      <c r="AZ66" s="61">
        <f>IF(AY66=1,H66,0)</f>
        <v>0</v>
      </c>
      <c r="BA66" s="61">
        <f>IF(AY66=2,H66,0)</f>
        <v>0</v>
      </c>
      <c r="BB66" s="61">
        <f>IF(AY66=3,H66,0)</f>
        <v>0</v>
      </c>
      <c r="BC66" s="61">
        <f>IF(AY66=4,H66,0)</f>
        <v>0</v>
      </c>
      <c r="BD66" s="61">
        <f>IF(AY66=5,H66,0)</f>
        <v>0</v>
      </c>
      <c r="CY66" s="61">
        <v>0</v>
      </c>
    </row>
    <row r="67" spans="1:14" ht="12.75">
      <c r="A67" s="128" t="s">
        <v>96</v>
      </c>
      <c r="B67" s="128"/>
      <c r="C67" s="95"/>
      <c r="D67" s="96"/>
      <c r="E67" s="97"/>
      <c r="F67" s="97"/>
      <c r="G67" s="98">
        <f>SUM(G56:G66)</f>
        <v>0</v>
      </c>
      <c r="H67" s="99"/>
      <c r="N67" s="82"/>
    </row>
    <row r="68" spans="1:14" ht="12.75">
      <c r="A68" s="75"/>
      <c r="B68" s="76"/>
      <c r="C68" s="77"/>
      <c r="D68" s="78"/>
      <c r="E68" s="79"/>
      <c r="F68" s="79"/>
      <c r="G68" s="80"/>
      <c r="H68" s="81"/>
      <c r="N68" s="82"/>
    </row>
    <row r="69" spans="1:8" ht="12.75">
      <c r="A69" s="127" t="s">
        <v>131</v>
      </c>
      <c r="B69" s="127"/>
      <c r="C69" s="127"/>
      <c r="D69" s="127"/>
      <c r="E69" s="127"/>
      <c r="F69" s="127"/>
      <c r="G69" s="127"/>
      <c r="H69" s="127"/>
    </row>
    <row r="70" spans="1:8" ht="24">
      <c r="A70" s="83" t="s">
        <v>52</v>
      </c>
      <c r="B70" s="83" t="s">
        <v>53</v>
      </c>
      <c r="C70" s="83" t="s">
        <v>54</v>
      </c>
      <c r="D70" s="83" t="s">
        <v>55</v>
      </c>
      <c r="E70" s="83" t="s">
        <v>56</v>
      </c>
      <c r="F70" s="84" t="s">
        <v>57</v>
      </c>
      <c r="G70" s="83" t="s">
        <v>58</v>
      </c>
      <c r="H70" s="83" t="s">
        <v>59</v>
      </c>
    </row>
    <row r="71" spans="1:103" ht="24">
      <c r="A71" s="85">
        <f>MAX(A66:A67)+1</f>
        <v>41</v>
      </c>
      <c r="B71" s="104"/>
      <c r="C71" s="105" t="s">
        <v>132</v>
      </c>
      <c r="D71" s="106" t="s">
        <v>81</v>
      </c>
      <c r="E71" s="107">
        <v>1</v>
      </c>
      <c r="F71" s="107"/>
      <c r="G71" s="90">
        <f>E71*F71</f>
        <v>0</v>
      </c>
      <c r="H71" s="91" t="s">
        <v>133</v>
      </c>
      <c r="N71" s="82">
        <v>2</v>
      </c>
      <c r="Z71" s="61">
        <v>12</v>
      </c>
      <c r="AA71" s="61">
        <v>0</v>
      </c>
      <c r="AB71" s="61">
        <v>1</v>
      </c>
      <c r="AY71" s="61">
        <v>1</v>
      </c>
      <c r="AZ71" s="61" t="str">
        <f>IF(AY71=1,H71,0)</f>
        <v>zídky ze ztraceného bednění, včetně založení, úpravy povrchů, obložení, úpravy schodišťových stupňů</v>
      </c>
      <c r="BA71" s="61">
        <f>IF(AY71=2,H71,0)</f>
        <v>0</v>
      </c>
      <c r="BB71" s="61">
        <f>IF(AY71=3,H71,0)</f>
        <v>0</v>
      </c>
      <c r="BC71" s="61">
        <f>IF(AY71=4,H71,0)</f>
        <v>0</v>
      </c>
      <c r="BD71" s="61">
        <f>IF(AY71=5,H71,0)</f>
        <v>0</v>
      </c>
      <c r="CY71" s="61">
        <v>0</v>
      </c>
    </row>
    <row r="72" spans="1:14" ht="12.75">
      <c r="A72" s="128" t="s">
        <v>96</v>
      </c>
      <c r="B72" s="128"/>
      <c r="C72" s="95"/>
      <c r="D72" s="96"/>
      <c r="E72" s="97"/>
      <c r="F72" s="97"/>
      <c r="G72" s="98">
        <f>SUM(G71:G71)</f>
        <v>0</v>
      </c>
      <c r="H72" s="99"/>
      <c r="N72" s="82"/>
    </row>
    <row r="73" spans="1:14" ht="12.75">
      <c r="A73" s="75"/>
      <c r="B73" s="76"/>
      <c r="C73" s="77"/>
      <c r="D73" s="78"/>
      <c r="E73" s="79"/>
      <c r="F73" s="79"/>
      <c r="G73" s="80"/>
      <c r="H73" s="81"/>
      <c r="N73" s="82"/>
    </row>
    <row r="74" spans="1:8" ht="12.75">
      <c r="A74" s="127" t="s">
        <v>134</v>
      </c>
      <c r="B74" s="127"/>
      <c r="C74" s="127"/>
      <c r="D74" s="127"/>
      <c r="E74" s="127"/>
      <c r="F74" s="127"/>
      <c r="G74" s="127"/>
      <c r="H74" s="127"/>
    </row>
    <row r="75" spans="1:8" ht="24">
      <c r="A75" s="83" t="s">
        <v>52</v>
      </c>
      <c r="B75" s="83" t="s">
        <v>53</v>
      </c>
      <c r="C75" s="83" t="s">
        <v>54</v>
      </c>
      <c r="D75" s="83" t="s">
        <v>55</v>
      </c>
      <c r="E75" s="83" t="s">
        <v>56</v>
      </c>
      <c r="F75" s="84" t="s">
        <v>57</v>
      </c>
      <c r="G75" s="83" t="s">
        <v>58</v>
      </c>
      <c r="H75" s="83" t="s">
        <v>59</v>
      </c>
    </row>
    <row r="76" spans="1:103" ht="48">
      <c r="A76" s="85">
        <f>MAX(A72:A73)+1</f>
        <v>1</v>
      </c>
      <c r="B76" s="86"/>
      <c r="C76" s="87" t="s">
        <v>135</v>
      </c>
      <c r="D76" s="88" t="s">
        <v>74</v>
      </c>
      <c r="E76" s="89">
        <v>30</v>
      </c>
      <c r="F76" s="89"/>
      <c r="G76" s="90">
        <f aca="true" t="shared" si="14" ref="G76:G82">E76*F76</f>
        <v>0</v>
      </c>
      <c r="H76" s="91" t="s">
        <v>136</v>
      </c>
      <c r="N76" s="82">
        <v>2</v>
      </c>
      <c r="Z76" s="61">
        <v>12</v>
      </c>
      <c r="AA76" s="61">
        <v>0</v>
      </c>
      <c r="AB76" s="61">
        <v>2</v>
      </c>
      <c r="AY76" s="61">
        <v>1</v>
      </c>
      <c r="AZ76" s="61" t="str">
        <f>IF(AY76=1,H76,0)</f>
        <v>odstranění křovin a stromů do průměru 100 mmdoprava dřevin na předepsanou vzdálenostspálení na hromadách nebo štěpkování, včetně odvozu do 5 km </v>
      </c>
      <c r="BA76" s="61">
        <f>IF(AY76=2,H76,0)</f>
        <v>0</v>
      </c>
      <c r="BB76" s="61">
        <f>IF(AY76=3,H76,0)</f>
        <v>0</v>
      </c>
      <c r="BC76" s="61">
        <f>IF(AY76=4,H76,0)</f>
        <v>0</v>
      </c>
      <c r="BD76" s="61">
        <f>IF(AY76=5,H76,0)</f>
        <v>0</v>
      </c>
      <c r="CY76" s="61">
        <v>0</v>
      </c>
    </row>
    <row r="77" spans="1:103" ht="144">
      <c r="A77" s="85">
        <f>MAX(A72:A76)+1</f>
        <v>2</v>
      </c>
      <c r="B77" s="86"/>
      <c r="C77" s="87" t="s">
        <v>137</v>
      </c>
      <c r="D77" s="88" t="s">
        <v>138</v>
      </c>
      <c r="E77" s="89">
        <v>26</v>
      </c>
      <c r="F77" s="89"/>
      <c r="G77" s="90">
        <f t="shared" si="14"/>
        <v>0</v>
      </c>
      <c r="H77" s="91" t="s">
        <v>139</v>
      </c>
      <c r="N77" s="82">
        <v>2</v>
      </c>
      <c r="Z77" s="61">
        <v>12</v>
      </c>
      <c r="AA77" s="61">
        <v>0</v>
      </c>
      <c r="AB77" s="61">
        <v>2</v>
      </c>
      <c r="AY77" s="61">
        <v>1</v>
      </c>
      <c r="AZ77" s="61" t="str">
        <f>IF(AY77=1,H77,0)</f>
        <v>Kácení stromů se měří v [ks] poražených stromů (průměr stromů se měří v místě řezu) a zahrnuje zejména:- poražení stromu a osekání větví- spálení větví na hromadách nebo štěpkování- dopravu a uložení kmenů, případné další práce s nimi dle pokynů zadávací dokumentaceOdstranění pařezů se měří v [ks] vytrhaných nebo vykopaných pařezů a zahrnuje zejména:- vytrhání nebo vykopání pařezů- veškeré zemní práce spojené s odstraněním pařezů- dopravu a uložení pařezů, případně další práce s nimi dle pokynů zadávací dokumentace- zásyp jam po pařezech </v>
      </c>
      <c r="BA77" s="61">
        <f>IF(AY77=2,H77,0)</f>
        <v>0</v>
      </c>
      <c r="BB77" s="61">
        <f>IF(AY77=3,H77,0)</f>
        <v>0</v>
      </c>
      <c r="BC77" s="61">
        <f>IF(AY77=4,H77,0)</f>
        <v>0</v>
      </c>
      <c r="BD77" s="61">
        <f>IF(AY77=5,H77,0)</f>
        <v>0</v>
      </c>
      <c r="CY77" s="61">
        <v>0</v>
      </c>
    </row>
    <row r="78" spans="1:103" s="63" customFormat="1" ht="36">
      <c r="A78" s="85">
        <f>MAX(A72:A77)+1</f>
        <v>3</v>
      </c>
      <c r="B78" s="86"/>
      <c r="C78" s="87" t="s">
        <v>140</v>
      </c>
      <c r="D78" s="88" t="s">
        <v>74</v>
      </c>
      <c r="E78" s="89">
        <v>60</v>
      </c>
      <c r="F78" s="89"/>
      <c r="G78" s="90">
        <f t="shared" si="14"/>
        <v>0</v>
      </c>
      <c r="H78" s="91" t="s">
        <v>141</v>
      </c>
      <c r="N78" s="93">
        <v>2</v>
      </c>
      <c r="Z78" s="63">
        <v>12</v>
      </c>
      <c r="AA78" s="63">
        <v>0</v>
      </c>
      <c r="AB78" s="63">
        <v>2</v>
      </c>
      <c r="AY78" s="63">
        <v>1</v>
      </c>
      <c r="AZ78" s="63" t="str">
        <f>IF(AY78=1,H78,0)</f>
        <v>nutné přemístění ornice z dočasných skládek vzdálených do 50m, rozprostření ornice v předepsané tloušťce v rovině a ve svahu do 1:5 </v>
      </c>
      <c r="BA78" s="63">
        <f>IF(AY78=2,H78,0)</f>
        <v>0</v>
      </c>
      <c r="BB78" s="63">
        <f>IF(AY78=3,H78,0)</f>
        <v>0</v>
      </c>
      <c r="BC78" s="63">
        <f>IF(AY78=4,H78,0)</f>
        <v>0</v>
      </c>
      <c r="BD78" s="63">
        <f>IF(AY78=5,H78,0)</f>
        <v>0</v>
      </c>
      <c r="CY78" s="63">
        <v>0</v>
      </c>
    </row>
    <row r="79" spans="1:103" ht="60">
      <c r="A79" s="85">
        <f>MAX(A73:A78)+1</f>
        <v>4</v>
      </c>
      <c r="B79" s="86"/>
      <c r="C79" s="87" t="s">
        <v>142</v>
      </c>
      <c r="D79" s="88" t="s">
        <v>74</v>
      </c>
      <c r="E79" s="89">
        <v>60</v>
      </c>
      <c r="F79" s="89"/>
      <c r="G79" s="90">
        <f t="shared" si="14"/>
        <v>0</v>
      </c>
      <c r="H79" s="91" t="s">
        <v>143</v>
      </c>
      <c r="N79" s="82">
        <v>2</v>
      </c>
      <c r="Z79" s="61">
        <v>12</v>
      </c>
      <c r="AA79" s="61">
        <v>0</v>
      </c>
      <c r="AB79" s="61">
        <v>2</v>
      </c>
      <c r="AY79" s="61">
        <v>1</v>
      </c>
      <c r="AZ79" s="61" t="str">
        <f>IF(AY79=1,H79,0)</f>
        <v>položka zahrnuje dodání a rozprostření mulčovací kůry nebo štěpky v předepsané tloušťce nebo mulčovací textilie bez ohledu na sklon terénu, stabilizaci mulče proti erozi, přísady proti vznícení mulče, naložení a odvoz odpadu </v>
      </c>
      <c r="BA79" s="61">
        <f>IF(AY79=2,H79,0)</f>
        <v>0</v>
      </c>
      <c r="BB79" s="61">
        <f>IF(AY79=3,H79,0)</f>
        <v>0</v>
      </c>
      <c r="BC79" s="61">
        <f>IF(AY79=4,H79,0)</f>
        <v>0</v>
      </c>
      <c r="BD79" s="61">
        <f>IF(AY79=5,H79,0)</f>
        <v>0</v>
      </c>
      <c r="CY79" s="61">
        <v>0</v>
      </c>
    </row>
    <row r="80" spans="1:14" ht="12.75">
      <c r="A80" s="85">
        <f>MAX(A74:A79)+1</f>
        <v>5</v>
      </c>
      <c r="B80" s="86"/>
      <c r="C80" s="87" t="s">
        <v>144</v>
      </c>
      <c r="D80" s="88" t="s">
        <v>74</v>
      </c>
      <c r="E80" s="89">
        <v>630</v>
      </c>
      <c r="F80" s="89"/>
      <c r="G80" s="90">
        <f t="shared" si="14"/>
        <v>0</v>
      </c>
      <c r="H80" s="91"/>
      <c r="N80" s="82"/>
    </row>
    <row r="81" spans="1:103" s="63" customFormat="1" ht="108">
      <c r="A81" s="85">
        <f>MAX(A75:A80)+1</f>
        <v>6</v>
      </c>
      <c r="B81" s="86"/>
      <c r="C81" s="87" t="s">
        <v>145</v>
      </c>
      <c r="D81" s="88" t="s">
        <v>138</v>
      </c>
      <c r="E81" s="89">
        <v>65</v>
      </c>
      <c r="F81" s="89"/>
      <c r="G81" s="90">
        <f t="shared" si="14"/>
        <v>0</v>
      </c>
      <c r="H81" s="91" t="s">
        <v>146</v>
      </c>
      <c r="N81" s="93">
        <v>2</v>
      </c>
      <c r="Z81" s="63">
        <v>12</v>
      </c>
      <c r="AA81" s="63">
        <v>0</v>
      </c>
      <c r="AB81" s="63">
        <v>2</v>
      </c>
      <c r="AY81" s="63">
        <v>1</v>
      </c>
      <c r="AZ81" s="63" t="str">
        <f>IF(AY81=1,H81,0)</f>
        <v>Položka vysazování keřů zahrnuje dodání,  i hloubení jamek (min. rozměry pro keře 30/30/30cm) s event. výměnou půdy, s hnojením anorganickým hnojivem a přídavkem organického hnojiva min. 2kg pro keře, zálivku, kůly, a pod.položka zahrnuje veškerý materiál, výrobky a polotovary, včetně mimostaveništní a vnitrostaveništní dopravy (rovněž přesuny), včetně naložení a složení, případně s uložením </v>
      </c>
      <c r="BA81" s="63">
        <f>IF(AY81=2,H81,0)</f>
        <v>0</v>
      </c>
      <c r="BB81" s="63">
        <f>IF(AY81=3,H81,0)</f>
        <v>0</v>
      </c>
      <c r="BC81" s="63">
        <f>IF(AY81=4,H81,0)</f>
        <v>0</v>
      </c>
      <c r="BD81" s="63">
        <f>IF(AY81=5,H81,0)</f>
        <v>0</v>
      </c>
      <c r="CY81" s="63">
        <v>0</v>
      </c>
    </row>
    <row r="82" spans="1:103" s="63" customFormat="1" ht="144">
      <c r="A82" s="85">
        <f>MAX(A76:A81)+1</f>
        <v>7</v>
      </c>
      <c r="B82" s="86"/>
      <c r="C82" s="87" t="s">
        <v>147</v>
      </c>
      <c r="D82" s="88" t="s">
        <v>138</v>
      </c>
      <c r="E82" s="89">
        <v>39</v>
      </c>
      <c r="F82" s="89"/>
      <c r="G82" s="90">
        <f t="shared" si="14"/>
        <v>0</v>
      </c>
      <c r="H82" s="91" t="s">
        <v>148</v>
      </c>
      <c r="N82" s="93">
        <v>2</v>
      </c>
      <c r="Z82" s="63">
        <v>12</v>
      </c>
      <c r="AA82" s="63">
        <v>0</v>
      </c>
      <c r="AB82" s="63">
        <v>2</v>
      </c>
      <c r="AY82" s="63">
        <v>1</v>
      </c>
      <c r="AZ82" s="63" t="str">
        <f>IF(AY82=1,H82,0)</f>
        <v>položka zahrnuje dodání a výsadu stromu, 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pod.Obvod kmene se měří ve výšce 1,00m nad zemí.položka zahrnuje veškerý materiál, výrobky a polotovary, včetně mimostaveništní a vnitrostaveništní dopravy (rovněž přesuny), včetně naložení a složení, případně s uložením </v>
      </c>
      <c r="BA82" s="63">
        <f>IF(AY82=2,H82,0)</f>
        <v>0</v>
      </c>
      <c r="BB82" s="63">
        <f>IF(AY82=3,H82,0)</f>
        <v>0</v>
      </c>
      <c r="BC82" s="63">
        <f>IF(AY82=4,H82,0)</f>
        <v>0</v>
      </c>
      <c r="BD82" s="63">
        <f>IF(AY82=5,H82,0)</f>
        <v>0</v>
      </c>
      <c r="CY82" s="63">
        <v>0</v>
      </c>
    </row>
    <row r="83" spans="1:14" ht="12.75">
      <c r="A83" s="130" t="s">
        <v>96</v>
      </c>
      <c r="B83" s="130"/>
      <c r="C83" s="77"/>
      <c r="D83" s="78"/>
      <c r="E83" s="79"/>
      <c r="F83" s="79"/>
      <c r="G83" s="108">
        <f>SUM(G76:G82)</f>
        <v>0</v>
      </c>
      <c r="H83" s="81"/>
      <c r="N83" s="82"/>
    </row>
    <row r="84" spans="1:14" ht="12.75">
      <c r="A84" s="75"/>
      <c r="B84" s="76"/>
      <c r="C84" s="77"/>
      <c r="D84" s="78"/>
      <c r="E84" s="79"/>
      <c r="F84" s="79"/>
      <c r="G84" s="80"/>
      <c r="H84" s="81"/>
      <c r="N84" s="82"/>
    </row>
    <row r="85" spans="1:8" ht="12.75">
      <c r="A85" s="127" t="s">
        <v>149</v>
      </c>
      <c r="B85" s="127"/>
      <c r="C85" s="127"/>
      <c r="D85" s="127"/>
      <c r="E85" s="127"/>
      <c r="F85" s="127"/>
      <c r="G85" s="127"/>
      <c r="H85" s="127"/>
    </row>
    <row r="86" spans="1:8" ht="24">
      <c r="A86" s="83" t="s">
        <v>52</v>
      </c>
      <c r="B86" s="83" t="s">
        <v>53</v>
      </c>
      <c r="C86" s="83" t="s">
        <v>54</v>
      </c>
      <c r="D86" s="83" t="s">
        <v>55</v>
      </c>
      <c r="E86" s="83" t="s">
        <v>56</v>
      </c>
      <c r="F86" s="84" t="s">
        <v>57</v>
      </c>
      <c r="G86" s="83" t="s">
        <v>58</v>
      </c>
      <c r="H86" s="83" t="s">
        <v>59</v>
      </c>
    </row>
    <row r="87" spans="1:8" s="63" customFormat="1" ht="12.75">
      <c r="A87" s="85">
        <f aca="true" t="shared" si="15" ref="A87:A92">MAX(A81:A86)+1</f>
        <v>8</v>
      </c>
      <c r="B87" s="109"/>
      <c r="C87" s="101" t="s">
        <v>150</v>
      </c>
      <c r="D87" s="102" t="s">
        <v>120</v>
      </c>
      <c r="E87" s="103">
        <v>6</v>
      </c>
      <c r="F87" s="103"/>
      <c r="G87" s="103">
        <f aca="true" t="shared" si="16" ref="G87:G92">E87*F87</f>
        <v>0</v>
      </c>
      <c r="H87" s="110" t="s">
        <v>151</v>
      </c>
    </row>
    <row r="88" spans="1:8" s="63" customFormat="1" ht="12.75">
      <c r="A88" s="85">
        <f t="shared" si="15"/>
        <v>9</v>
      </c>
      <c r="B88" s="109"/>
      <c r="C88" s="101" t="s">
        <v>152</v>
      </c>
      <c r="D88" s="102" t="s">
        <v>120</v>
      </c>
      <c r="E88" s="103">
        <v>6</v>
      </c>
      <c r="F88" s="103"/>
      <c r="G88" s="103">
        <f t="shared" si="16"/>
        <v>0</v>
      </c>
      <c r="H88" s="110" t="s">
        <v>151</v>
      </c>
    </row>
    <row r="89" spans="1:8" s="63" customFormat="1" ht="12.75">
      <c r="A89" s="85">
        <f t="shared" si="15"/>
        <v>10</v>
      </c>
      <c r="B89" s="109"/>
      <c r="C89" s="101" t="s">
        <v>153</v>
      </c>
      <c r="D89" s="102" t="s">
        <v>120</v>
      </c>
      <c r="E89" s="103">
        <v>8</v>
      </c>
      <c r="F89" s="103"/>
      <c r="G89" s="103">
        <f t="shared" si="16"/>
        <v>0</v>
      </c>
      <c r="H89" s="110" t="s">
        <v>151</v>
      </c>
    </row>
    <row r="90" spans="1:8" s="63" customFormat="1" ht="12.75">
      <c r="A90" s="85">
        <f t="shared" si="15"/>
        <v>11</v>
      </c>
      <c r="B90" s="109"/>
      <c r="C90" s="101" t="s">
        <v>154</v>
      </c>
      <c r="D90" s="102" t="s">
        <v>120</v>
      </c>
      <c r="E90" s="103">
        <v>2</v>
      </c>
      <c r="F90" s="103"/>
      <c r="G90" s="103">
        <f t="shared" si="16"/>
        <v>0</v>
      </c>
      <c r="H90" s="110" t="s">
        <v>151</v>
      </c>
    </row>
    <row r="91" spans="1:8" s="63" customFormat="1" ht="12.75">
      <c r="A91" s="85">
        <f t="shared" si="15"/>
        <v>12</v>
      </c>
      <c r="B91" s="109"/>
      <c r="C91" s="101" t="s">
        <v>155</v>
      </c>
      <c r="D91" s="102" t="s">
        <v>120</v>
      </c>
      <c r="E91" s="103">
        <v>19</v>
      </c>
      <c r="F91" s="103"/>
      <c r="G91" s="103">
        <f t="shared" si="16"/>
        <v>0</v>
      </c>
      <c r="H91" s="110" t="s">
        <v>151</v>
      </c>
    </row>
    <row r="92" spans="1:8" s="63" customFormat="1" ht="12.75">
      <c r="A92" s="85">
        <f t="shared" si="15"/>
        <v>13</v>
      </c>
      <c r="B92" s="109"/>
      <c r="C92" s="101" t="s">
        <v>156</v>
      </c>
      <c r="D92" s="102" t="s">
        <v>120</v>
      </c>
      <c r="E92" s="103">
        <v>1</v>
      </c>
      <c r="F92" s="103"/>
      <c r="G92" s="103">
        <f t="shared" si="16"/>
        <v>0</v>
      </c>
      <c r="H92" s="110" t="s">
        <v>151</v>
      </c>
    </row>
    <row r="93" spans="1:14" ht="12.75">
      <c r="A93" s="130" t="s">
        <v>96</v>
      </c>
      <c r="B93" s="130"/>
      <c r="C93" s="77"/>
      <c r="D93" s="78"/>
      <c r="E93" s="79"/>
      <c r="F93" s="79"/>
      <c r="G93" s="108">
        <f>SUM(G87:G92)</f>
        <v>0</v>
      </c>
      <c r="H93" s="81"/>
      <c r="N93" s="82"/>
    </row>
    <row r="94" spans="1:8" ht="12.75">
      <c r="A94" s="111"/>
      <c r="B94" s="111"/>
      <c r="C94" s="112"/>
      <c r="D94" s="112"/>
      <c r="E94" s="113"/>
      <c r="F94" s="112"/>
      <c r="G94" s="112"/>
      <c r="H94" s="114"/>
    </row>
    <row r="95" spans="1:8" ht="12.75">
      <c r="A95" s="115"/>
      <c r="B95" s="115"/>
      <c r="C95" s="111"/>
      <c r="D95" s="111"/>
      <c r="E95" s="116"/>
      <c r="F95" s="111"/>
      <c r="G95" s="111"/>
      <c r="H95" s="111"/>
    </row>
    <row r="96" spans="1:8" ht="12.75">
      <c r="A96" s="111"/>
      <c r="B96" s="111"/>
      <c r="C96" s="111"/>
      <c r="D96" s="111"/>
      <c r="E96" s="116"/>
      <c r="F96" s="111"/>
      <c r="G96" s="111"/>
      <c r="H96" s="111"/>
    </row>
    <row r="97" spans="1:8" ht="12.75">
      <c r="A97" s="111"/>
      <c r="B97" s="111"/>
      <c r="C97" s="111"/>
      <c r="D97" s="111"/>
      <c r="E97" s="116"/>
      <c r="F97" s="111"/>
      <c r="G97" s="111"/>
      <c r="H97" s="111"/>
    </row>
    <row r="98" spans="1:8" ht="12.75">
      <c r="A98" s="111"/>
      <c r="B98" s="111"/>
      <c r="C98" s="111"/>
      <c r="D98" s="111"/>
      <c r="E98" s="116"/>
      <c r="F98" s="111"/>
      <c r="G98" s="111"/>
      <c r="H98" s="111"/>
    </row>
    <row r="99" spans="1:8" ht="12.75">
      <c r="A99" s="111"/>
      <c r="B99" s="111"/>
      <c r="C99" s="111"/>
      <c r="D99" s="111"/>
      <c r="E99" s="116"/>
      <c r="F99" s="111"/>
      <c r="G99" s="111"/>
      <c r="H99" s="111"/>
    </row>
    <row r="100" spans="1:8" ht="12.75">
      <c r="A100" s="111"/>
      <c r="B100" s="111"/>
      <c r="C100" s="111"/>
      <c r="D100" s="111"/>
      <c r="E100" s="116"/>
      <c r="F100" s="111"/>
      <c r="G100" s="111"/>
      <c r="H100" s="111"/>
    </row>
    <row r="101" spans="1:8" ht="12.75">
      <c r="A101" s="111"/>
      <c r="B101" s="111"/>
      <c r="C101" s="111"/>
      <c r="D101" s="111"/>
      <c r="E101" s="116"/>
      <c r="F101" s="111"/>
      <c r="G101" s="111"/>
      <c r="H101" s="111"/>
    </row>
    <row r="102" spans="1:8" ht="12.75">
      <c r="A102" s="111"/>
      <c r="B102" s="111"/>
      <c r="C102" s="111"/>
      <c r="D102" s="111"/>
      <c r="E102" s="116"/>
      <c r="F102" s="111"/>
      <c r="G102" s="111"/>
      <c r="H102" s="111"/>
    </row>
    <row r="103" spans="1:8" ht="12.75">
      <c r="A103" s="111"/>
      <c r="B103" s="111"/>
      <c r="C103" s="111"/>
      <c r="D103" s="111"/>
      <c r="E103" s="116"/>
      <c r="F103" s="111"/>
      <c r="G103" s="111"/>
      <c r="H103" s="111"/>
    </row>
    <row r="104" spans="1:8" ht="12.75">
      <c r="A104" s="111"/>
      <c r="B104" s="111"/>
      <c r="C104" s="111"/>
      <c r="D104" s="111"/>
      <c r="E104" s="116"/>
      <c r="F104" s="111"/>
      <c r="G104" s="111"/>
      <c r="H104" s="111"/>
    </row>
    <row r="105" spans="1:8" ht="12.75">
      <c r="A105" s="111"/>
      <c r="B105" s="111"/>
      <c r="C105" s="111"/>
      <c r="D105" s="111"/>
      <c r="E105" s="116"/>
      <c r="F105" s="111"/>
      <c r="G105" s="111"/>
      <c r="H105" s="111"/>
    </row>
    <row r="106" spans="1:8" ht="12.75">
      <c r="A106" s="111"/>
      <c r="B106" s="111"/>
      <c r="C106" s="111"/>
      <c r="D106" s="111"/>
      <c r="E106" s="116"/>
      <c r="F106" s="111"/>
      <c r="G106" s="111"/>
      <c r="H106" s="111"/>
    </row>
    <row r="107" spans="1:8" ht="12.75">
      <c r="A107" s="111"/>
      <c r="B107" s="111"/>
      <c r="C107" s="111"/>
      <c r="D107" s="111"/>
      <c r="E107" s="116"/>
      <c r="F107" s="111"/>
      <c r="G107" s="111"/>
      <c r="H107" s="111"/>
    </row>
  </sheetData>
  <sheetProtection selectLockedCells="1" selectUnlockedCells="1"/>
  <mergeCells count="20">
    <mergeCell ref="A85:H85"/>
    <mergeCell ref="A93:B93"/>
    <mergeCell ref="A54:H54"/>
    <mergeCell ref="A67:B67"/>
    <mergeCell ref="A69:H69"/>
    <mergeCell ref="A72:B72"/>
    <mergeCell ref="A74:H74"/>
    <mergeCell ref="A83:B83"/>
    <mergeCell ref="A27:B27"/>
    <mergeCell ref="A29:H29"/>
    <mergeCell ref="A36:H36"/>
    <mergeCell ref="A43:B43"/>
    <mergeCell ref="A45:H45"/>
    <mergeCell ref="A52:B52"/>
    <mergeCell ref="A1:H1"/>
    <mergeCell ref="A3:B3"/>
    <mergeCell ref="C3:H3"/>
    <mergeCell ref="A8:H8"/>
    <mergeCell ref="A22:B22"/>
    <mergeCell ref="A24:H24"/>
  </mergeCells>
  <printOptions horizontalCentered="1"/>
  <pageMargins left="0.39375" right="0.39375" top="0.5902777777777778" bottom="0.5909722222222222" header="0.5118055555555555" footer="0.31527777777777777"/>
  <pageSetup fitToHeight="0" fitToWidth="1" horizontalDpi="300" verticalDpi="300" orientation="landscape" paperSize="9"/>
  <headerFooter alignWithMargins="0">
    <oddFooter>&amp;C&amp;"Arial CE,Běžné"Stránka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Horák Václav</dc:creator>
  <cp:keywords/>
  <dc:description/>
  <cp:lastModifiedBy>Horák Václav</cp:lastModifiedBy>
  <dcterms:created xsi:type="dcterms:W3CDTF">2017-10-06T08:25:08Z</dcterms:created>
  <dcterms:modified xsi:type="dcterms:W3CDTF">2017-10-06T08:25:08Z</dcterms:modified>
  <cp:category/>
  <cp:version/>
  <cp:contentType/>
  <cp:contentStatus/>
</cp:coreProperties>
</file>