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14010" activeTab="0"/>
  </bookViews>
  <sheets>
    <sheet name="Rekapitulace stavby" sheetId="1" r:id="rId1"/>
    <sheet name="SL 40017017 - SO1_Kanalizace" sheetId="2" r:id="rId2"/>
    <sheet name="SL40017017 - SO2- Komunikace" sheetId="3" r:id="rId3"/>
    <sheet name="SO3 - SO3- Veřejné osvětlení" sheetId="4" r:id="rId4"/>
    <sheet name="Pokyny pro vyplnění" sheetId="5" r:id="rId5"/>
  </sheets>
  <definedNames>
    <definedName name="_xlnm._FilterDatabase" localSheetId="1" hidden="1">'SL 40017017 - SO1_Kanalizace'!$C$89:$L$328</definedName>
    <definedName name="_xlnm._FilterDatabase" localSheetId="2" hidden="1">'SL40017017 - SO2- Komunikace'!$C$85:$L$133</definedName>
    <definedName name="_xlnm._FilterDatabase" localSheetId="3" hidden="1">'SO3 - SO3- Veřejné osvětlení'!$C$86:$L$131</definedName>
    <definedName name="_xlnm.Print_Titles" localSheetId="0">'Rekapitulace stavby'!$49:$49</definedName>
    <definedName name="_xlnm.Print_Titles" localSheetId="1">'SL 40017017 - SO1_Kanalizace'!$89:$89</definedName>
    <definedName name="_xlnm.Print_Titles" localSheetId="2">'SL40017017 - SO2- Komunikace'!$85:$85</definedName>
    <definedName name="_xlnm.Print_Titles" localSheetId="3">'SO3 - SO3- Veřejné osvětlení'!$86:$86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'SL 40017017 - SO1_Kanalizace'!$C$4:$K$38,'SL 40017017 - SO1_Kanalizace'!$C$44:$K$71,'SL 40017017 - SO1_Kanalizace'!$C$77:$L$328</definedName>
    <definedName name="_xlnm.Print_Area" localSheetId="2">'SL40017017 - SO2- Komunikace'!$C$4:$K$38,'SL40017017 - SO2- Komunikace'!$C$44:$K$67,'SL40017017 - SO2- Komunikace'!$C$73:$L$133</definedName>
    <definedName name="_xlnm.Print_Area" localSheetId="3">'SO3 - SO3- Veřejné osvětlení'!$C$4:$K$38,'SO3 - SO3- Veřejné osvětlení'!$C$44:$K$68,'SO3 - SO3- Veřejné osvětlení'!$C$74:$L$131</definedName>
  </definedNames>
  <calcPr fullCalcOnLoad="1"/>
</workbook>
</file>

<file path=xl/sharedStrings.xml><?xml version="1.0" encoding="utf-8"?>
<sst xmlns="http://schemas.openxmlformats.org/spreadsheetml/2006/main" count="4349" uniqueCount="1025">
  <si>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</si>
  <si>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</si>
  <si>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</si>
  <si>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</si>
  <si>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</si>
  <si>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</si>
  <si>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</si>
  <si>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True</t>
  </si>
  <si>
    <t>{8e360c69-3b38-49b3-bfed-1623d59625aa}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</si>
  <si>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</si>
  <si>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</si>
  <si>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</si>
  <si>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</si>
  <si>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</si>
  <si>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</si>
  <si>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</si>
  <si>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</si>
  <si>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</si>
  <si>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40017017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</si>
  <si>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</si>
  <si>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</si>
  <si>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Kolín, ul. Zlatá - rekonstrukce kanalizace, komunikace a veřejného osvětlení</t>
  </si>
  <si>
    <t>KSO:</t>
  </si>
  <si>
    <t>CC-CZ:</t>
  </si>
  <si>
    <t>Místo:</t>
  </si>
  <si>
    <t xml:space="preserve"> </t>
  </si>
  <si>
    <t>Datum:</t>
  </si>
  <si>
    <t>30. 8. 2017</t>
  </si>
  <si>
    <t>Zadavatel:</t>
  </si>
  <si>
    <t>IČ:</t>
  </si>
  <si>
    <t>00235440</t>
  </si>
  <si>
    <t>Město Kolín</t>
  </si>
  <si>
    <t>DIČ:</t>
  </si>
  <si>
    <t>CZ00235440</t>
  </si>
  <si>
    <t>Uchazeč:</t>
  </si>
  <si>
    <t>Vyplň údaj</t>
  </si>
  <si>
    <t>Projektant:</t>
  </si>
  <si>
    <t>49101340</t>
  </si>
  <si>
    <t>Ing. Lubomír Macek, CSc., MBA.</t>
  </si>
  <si>
    <t>CZ49101340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</si>
  <si>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</si>
  <si>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</si>
  <si>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</si>
  <si>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</si>
  <si>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</si>
  <si>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</si>
  <si>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</si>
  <si>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</si>
  <si>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</si>
  <si>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</si>
  <si>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</si>
  <si>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</si>
  <si>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</si>
  <si>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</si>
  <si>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</si>
  <si>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</si>
  <si>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</si>
  <si>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</si>
  <si>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</si>
  <si>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</si>
  <si>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</si>
  <si>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</si>
  <si>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</si>
  <si>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</si>
  <si>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</si>
  <si>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</si>
  <si>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</si>
  <si>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</si>
  <si>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</si>
  <si>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</si>
  <si>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</si>
  <si>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</si>
  <si>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</si>
  <si>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</si>
  <si>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</si>
  <si>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</si>
  <si>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</si>
  <si>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</si>
  <si>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</si>
  <si>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</si>
  <si>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</si>
  <si>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</si>
  <si>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SL40017017</t>
  </si>
  <si>
    <t>SO2- Komunikace</t>
  </si>
  <si>
    <t>STA</t>
  </si>
  <si>
    <t>1</t>
  </si>
  <si>
    <t>{69e69f3c-e949-489a-9f6d-06d070a253ab}</t>
  </si>
  <si>
    <t>2</t>
  </si>
  <si>
    <t>SO3- Veřejné osvětlení</t>
  </si>
  <si>
    <t>{f5460b9a-8682-4c96-975f-280e432f952d}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</si>
  <si>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</si>
  <si>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</si>
  <si>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</si>
  <si>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</si>
  <si>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</si>
  <si>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</si>
  <si>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</si>
  <si>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SL40017017 - SO2- Komunikace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</si>
  <si>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</si>
  <si>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</si>
  <si>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</si>
  <si>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</si>
  <si>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</si>
  <si>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</si>
  <si>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</si>
  <si>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</si>
  <si>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</si>
  <si>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</si>
  <si>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</si>
  <si>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</si>
  <si>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</si>
  <si>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</si>
  <si>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</si>
  <si>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</si>
  <si>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</si>
  <si>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SOUPIS PRACÍ</t>
  </si>
  <si>
    <t>PČ</t>
  </si>
  <si>
    <t>Popis</t>
  </si>
  <si>
    <t>MJ</t>
  </si>
  <si>
    <t>Množství</t>
  </si>
  <si>
    <t>J. materiál [CZK]</t>
  </si>
  <si>
    <t>J. montáž [CZK]</t>
  </si>
  <si>
    <t>Cenová soustava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</si>
  <si>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</si>
  <si>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</si>
  <si>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</si>
  <si>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</si>
  <si>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</si>
  <si>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</si>
  <si>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</si>
  <si>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</si>
  <si>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</si>
  <si>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</si>
  <si>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</si>
  <si>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</si>
  <si>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</si>
  <si>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</si>
  <si>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</si>
  <si>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113106211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</si>
  <si>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 velkých kostek s ložem z kameniva</t>
  </si>
  <si>
    <t>m2</t>
  </si>
  <si>
    <t>CS ÚRS 2017 01</t>
  </si>
  <si>
    <t>4</t>
  </si>
  <si>
    <t>2145806578</t>
  </si>
  <si>
    <t>P</t>
  </si>
  <si>
    <t>Poznámka k položce:
Rozebrání velké dlažby komunikace  (plocha 146,39 m2) včetně odstranění lože.</t>
  </si>
  <si>
    <t>113107212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</si>
  <si>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</si>
  <si>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-861784167</t>
  </si>
  <si>
    <t>Poznámka k položce:
Odstranění podkladní vrstvy z ploch komunikace, vjezdů, chodníků a pod obrubníky 146,39m2. Včetně naložení na dopravní prostředek.</t>
  </si>
  <si>
    <t>3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</si>
  <si>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</si>
  <si>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</si>
  <si>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</si>
  <si>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-1176675275</t>
  </si>
  <si>
    <t>Poznámka k položce:
Vytrhání obrubníků ve střední části ulice Zlatá o délce 4,5 m.</t>
  </si>
  <si>
    <t>181951102</t>
  </si>
  <si>
    <t>Úprava pláně vyrovnáním výškových rozdílů v hornině tř. 1 až 4 se zhutněním</t>
  </si>
  <si>
    <t>-128349397</t>
  </si>
  <si>
    <t>Poznámka k položce:
Úprava podkladní vrstvy pod kominukací a vjezdy, chodníky a pod obrubníky. (146,39)</t>
  </si>
  <si>
    <t>Zakládání</t>
  </si>
  <si>
    <t>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</si>
  <si>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</si>
  <si>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</si>
  <si>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1380277247</t>
  </si>
  <si>
    <t>Poznámka k položce:
Drenážní potrubí pro odvodnění podloží komunikace, viz. D.1.2.11</t>
  </si>
  <si>
    <t>20</t>
  </si>
  <si>
    <t>M</t>
  </si>
  <si>
    <t>286112200</t>
  </si>
  <si>
    <t>trubka drenážní flexibilní D 50 mm</t>
  </si>
  <si>
    <t>8</t>
  </si>
  <si>
    <t>1374788972</t>
  </si>
  <si>
    <t>Komunikace pozemní</t>
  </si>
  <si>
    <t>6</t>
  </si>
  <si>
    <t>564761111</t>
  </si>
  <si>
    <t>Podklad nebo kryt z kameniva hrubého drceného vel. 32-63 mm s rozprostřením a zhutněním, po zhutnění tl. 200 mm</t>
  </si>
  <si>
    <t>96366263</t>
  </si>
  <si>
    <t>Poznámka k položce:
Podkladní vrstva pod komunikaci, tl. 200 mm</t>
  </si>
  <si>
    <t>7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</si>
  <si>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</si>
  <si>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</si>
  <si>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-686829129</t>
  </si>
  <si>
    <t>Poznámka k položce:
Kladení dlažby komunikace ze stávajících kostek včetně dodání hmot lože.</t>
  </si>
  <si>
    <t>9</t>
  </si>
  <si>
    <t>Ostatní konstrukce a práce, bourání</t>
  </si>
  <si>
    <t>589337320</t>
  </si>
  <si>
    <t>směs pro beton třída C35/45 XF4 frakce do 16 mm</t>
  </si>
  <si>
    <t>m3</t>
  </si>
  <si>
    <t>1331186530</t>
  </si>
  <si>
    <t>Poznámka k položce:
Beton pro uložení odvodňovacího žlábku (5,9 m3) + poklopů šachet (0,05 m3)</t>
  </si>
  <si>
    <t>23</t>
  </si>
  <si>
    <t>R1</t>
  </si>
  <si>
    <t>Řezání žulových kostek</t>
  </si>
  <si>
    <t>-1201034787</t>
  </si>
  <si>
    <t>Poznámka k položce:
Řezání žulových kostek k osazení poklopů</t>
  </si>
  <si>
    <t>22</t>
  </si>
  <si>
    <t>772526150</t>
  </si>
  <si>
    <t>Kladení dlažby z kamene do malty z nepravidelných desek s řezanými stranami , tl. přes 30 do 50 mm</t>
  </si>
  <si>
    <t>16</t>
  </si>
  <si>
    <t>-1582863883</t>
  </si>
  <si>
    <t>Poznámka k položce:
Osazení poklopů řezanými kostkami tl. 50 mm.</t>
  </si>
  <si>
    <t>936104211</t>
  </si>
  <si>
    <t>Montáž odpadkového koše do betonové patky</t>
  </si>
  <si>
    <t>kus</t>
  </si>
  <si>
    <t>-930936969</t>
  </si>
  <si>
    <t>Poznámka k položce:
Včetně materiálu a zemních prací</t>
  </si>
  <si>
    <t>10</t>
  </si>
  <si>
    <t>R2</t>
  </si>
  <si>
    <t>Odpadkový koš BAS - 70 l se stříškou</t>
  </si>
  <si>
    <t>-1335111851</t>
  </si>
  <si>
    <t>966001311</t>
  </si>
  <si>
    <t>Odstranění odpadkového koše s betonovou patkou</t>
  </si>
  <si>
    <t>-106571489</t>
  </si>
  <si>
    <t>11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</si>
  <si>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</si>
  <si>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</si>
  <si>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565194135</t>
  </si>
  <si>
    <t xml:space="preserve">Poznámka k položce:
Očištění dlažebních kostek z prostoru komunikace pro jejich opětovné použití   
</t>
  </si>
  <si>
    <t>997</t>
  </si>
  <si>
    <t>Přesun sutě</t>
  </si>
  <si>
    <t>12</t>
  </si>
  <si>
    <t>997211521</t>
  </si>
  <si>
    <t>Vodorovná doprava suti nebo vybouraných hmot vybouraných hmot se složením a hrubým urovnáním nebo s přeložením na jiný dopravní prostředek kromě lodi, na vzdálenost do 1 km</t>
  </si>
  <si>
    <t>t</t>
  </si>
  <si>
    <t>2047220266</t>
  </si>
  <si>
    <t>Poznámka k položce:
Přesun vybouraných hmot na deponii a zpět. (2x)</t>
  </si>
  <si>
    <t>13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</si>
  <si>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</si>
  <si>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</si>
  <si>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293984000</t>
  </si>
  <si>
    <t>Poznámka k položce:
Deponie 2,8 km daleko</t>
  </si>
  <si>
    <t>14</t>
  </si>
  <si>
    <t>997211612</t>
  </si>
  <si>
    <t>Nakládání suti nebo vybouraných hmot na dopravní prostředky pro vodorovnou dopravu vybouraných hmot</t>
  </si>
  <si>
    <t>-472773791</t>
  </si>
  <si>
    <t>Poznámka k položce:
Naložení uloženého materiálu na deponii</t>
  </si>
  <si>
    <t>997221551</t>
  </si>
  <si>
    <t>Vodorovná doprava suti bez naložení, ale se složením a s hrubým urovnáním ze sypkých materiálů, na vzdálenost do 1 km</t>
  </si>
  <si>
    <t>-130945379</t>
  </si>
  <si>
    <t>Poznámka k položce:
Odvoz staré podkladní vrstvy a lože pod komunikací.</t>
  </si>
  <si>
    <t>997013509</t>
  </si>
  <si>
    <t>Odvoz suti a vybouraných hmot na skládku nebo meziskládku se složením, na vzdálenost Příplatek k ceně za každý další i započatý 1 km přes 1 km</t>
  </si>
  <si>
    <t>-784184994</t>
  </si>
  <si>
    <t>Poznámka k položce:
skládka Radim vzdálená 15 km.</t>
  </si>
  <si>
    <t>18</t>
  </si>
  <si>
    <t>997221855</t>
  </si>
  <si>
    <t>Poplatek za uložení stavebního odpadu na skládce (skládkovné) z kameniva</t>
  </si>
  <si>
    <t>-1805669175</t>
  </si>
  <si>
    <t>998</t>
  </si>
  <si>
    <t>Přesun hmot</t>
  </si>
  <si>
    <t>19</t>
  </si>
  <si>
    <t>998223011</t>
  </si>
  <si>
    <t>Přesun hmot pro pozemní komunikace s krytem dlážděným dopravní vzdálenost do 200 m jakékoliv délky objektu</t>
  </si>
  <si>
    <t>233530948</t>
  </si>
  <si>
    <t>PSV</t>
  </si>
  <si>
    <t>Práce a dodávky PSV</t>
  </si>
  <si>
    <t>SO3 - SO3- Veřejné osvětlení</t>
  </si>
  <si>
    <t>48053571</t>
  </si>
  <si>
    <t>Ladislav Vančát</t>
  </si>
  <si>
    <t>-</t>
  </si>
  <si>
    <t>HSV - HSV</t>
  </si>
  <si>
    <t xml:space="preserve">    4 - Vodorovné konstrukce</t>
  </si>
  <si>
    <t xml:space="preserve">    Bourací práce - </t>
  </si>
  <si>
    <t xml:space="preserve">    Přesun hmot - </t>
  </si>
  <si>
    <t xml:space="preserve">      Další náklady - </t>
  </si>
  <si>
    <t xml:space="preserve">    Přesun sutě - </t>
  </si>
  <si>
    <t xml:space="preserve">    Stavba a montáž - </t>
  </si>
  <si>
    <t>132212102</t>
  </si>
  <si>
    <t>Hloubení zapažených i nezapažených rýh šířky do 600 mm ručním nebo pneumatickým nářadím s urovnáním dna do předepsaného profilu a spádu v horninách tř. 3 nesoudržných</t>
  </si>
  <si>
    <t>274175529</t>
  </si>
  <si>
    <t xml:space="preserve">Poznámka k položce:
Kabelový výkop 50 m hl. 0,8 m; (0,35 m konstrukce komunikací)
0,3*50*(0,8-0,35(konstrukce komunikace))=6,75 m3
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</si>
  <si>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</si>
  <si>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</si>
  <si>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1466248539</t>
  </si>
  <si>
    <t>Poznámka k položce:
naložení na dopravní prostředek</t>
  </si>
  <si>
    <t>174101103</t>
  </si>
  <si>
    <t>Zásyp sypaninou z jakékoliv horniny s uložením výkopku ve vrstvách se zhutněním zářezů se šikmými stěnami pro podzemní vedení a kolem objektů zřízených v těchto zářezech</t>
  </si>
  <si>
    <t>1745272989</t>
  </si>
  <si>
    <t>Vodorovné konstrukce</t>
  </si>
  <si>
    <t>451573111</t>
  </si>
  <si>
    <t>Lože pod potrubí, stoky a drobné objekty v otevřeném výkopu z písku a štěrkopísku do 63 mm</t>
  </si>
  <si>
    <t>2131871574</t>
  </si>
  <si>
    <t>Poznámka k položce:
0,3*0,2*50 m3</t>
  </si>
  <si>
    <t>28</t>
  </si>
  <si>
    <t>973031151</t>
  </si>
  <si>
    <t>Vysekání výklenků nebo kapes ve zdivu z cihel na maltu vápennou nebo vápenocementovou výklenků, pohledové plochy přes 0,25 m2</t>
  </si>
  <si>
    <t>-1909841503</t>
  </si>
  <si>
    <t>Poznámka k položce:
Vysekání přípojkové skříně pod omítku 1x1x0,2 m  (3 ks)</t>
  </si>
  <si>
    <t>Bourací práce</t>
  </si>
  <si>
    <t>Chránička DHPE 75</t>
  </si>
  <si>
    <t>ks</t>
  </si>
  <si>
    <t>-1464275863</t>
  </si>
  <si>
    <t>Kabel CYKY 4Jx16</t>
  </si>
  <si>
    <t>-897130700</t>
  </si>
  <si>
    <t>Poznámka k položce:
Demontáž starých svítidel</t>
  </si>
  <si>
    <t>24</t>
  </si>
  <si>
    <t>R16</t>
  </si>
  <si>
    <t>Drobný spojovací a nespecifikovaný materiál</t>
  </si>
  <si>
    <t>1526249160</t>
  </si>
  <si>
    <t>Další náklady</t>
  </si>
  <si>
    <t>25</t>
  </si>
  <si>
    <t>R17</t>
  </si>
  <si>
    <t>-420633411</t>
  </si>
  <si>
    <t>26</t>
  </si>
  <si>
    <t>R18</t>
  </si>
  <si>
    <t>Geodetické zaměření</t>
  </si>
  <si>
    <t>-1367854719</t>
  </si>
  <si>
    <t>27</t>
  </si>
  <si>
    <t>R19</t>
  </si>
  <si>
    <t>Výchozí revize</t>
  </si>
  <si>
    <t>-1055858661</t>
  </si>
  <si>
    <t>171201201</t>
  </si>
  <si>
    <t>Uložení sypaniny na skládky</t>
  </si>
  <si>
    <t>314219017</t>
  </si>
  <si>
    <t>171201211</t>
  </si>
  <si>
    <t>Uložení sypaniny poplatek za uložení sypaniny na skládce (skládkovné)</t>
  </si>
  <si>
    <t>-711508291</t>
  </si>
  <si>
    <t>Poznámka k položce:
uložení výkopku a vybourané omítky na skládku 1,5*2,5 t + 6,75*1,8 t</t>
  </si>
  <si>
    <t>997013501</t>
  </si>
  <si>
    <t>Odvoz suti a vybouraných hmot na skládku nebo meziskládku se složením, na vzdálenost do 1 km</t>
  </si>
  <si>
    <t>746895835</t>
  </si>
  <si>
    <t>737088335</t>
  </si>
  <si>
    <t>Poznámka k položce:
Skládka Radim vzdálená 15 km</t>
  </si>
  <si>
    <t>Stavba a montáž</t>
  </si>
  <si>
    <t>R10</t>
  </si>
  <si>
    <t>Výstražná folie</t>
  </si>
  <si>
    <t>1014716176</t>
  </si>
  <si>
    <t>R11</t>
  </si>
  <si>
    <t>Ochranný nátěr</t>
  </si>
  <si>
    <t>kg</t>
  </si>
  <si>
    <t>1459555384</t>
  </si>
  <si>
    <t>R12</t>
  </si>
  <si>
    <t>Sloup VO 3,1 litinový</t>
  </si>
  <si>
    <t>89499201</t>
  </si>
  <si>
    <t>R13</t>
  </si>
  <si>
    <t>Sodíková výbojka 100W</t>
  </si>
  <si>
    <t>438446066</t>
  </si>
  <si>
    <t>R14</t>
  </si>
  <si>
    <t>Stožárový základ KZ1</t>
  </si>
  <si>
    <t>-354129540</t>
  </si>
  <si>
    <t>R3</t>
  </si>
  <si>
    <t>Základové zdi z betonu prostého s konzistencí S1 tř. C 8/10</t>
  </si>
  <si>
    <t>-599019834</t>
  </si>
  <si>
    <t xml:space="preserve">Poznámka k položce:
min. rozměry základu VO 9ks x 0,55*0,55*(0,8+0,1)=2,45 m3
http://www.elv.cz/stozary/osvetlovaci-stozary-do-20m/kotveni-stozaru.htm?sa=X&amp;ved=0CBYQ9QEwAGoVChMIrK2qk_rzxgIVRs9yCh39Fg-x
</t>
  </si>
  <si>
    <t>R4</t>
  </si>
  <si>
    <t>Chránička HDPE 75</t>
  </si>
  <si>
    <t>1402791145</t>
  </si>
  <si>
    <t>R5</t>
  </si>
  <si>
    <t>-1267132241</t>
  </si>
  <si>
    <t>R6</t>
  </si>
  <si>
    <t>Kabel CYKY 3Jx1,5</t>
  </si>
  <si>
    <t>-1403400060</t>
  </si>
  <si>
    <t>R7</t>
  </si>
  <si>
    <t>1559719255</t>
  </si>
  <si>
    <t>R8</t>
  </si>
  <si>
    <t>Vodič FeZn 10</t>
  </si>
  <si>
    <t>1119645327</t>
  </si>
  <si>
    <t>17</t>
  </si>
  <si>
    <t>R9</t>
  </si>
  <si>
    <t>SS svorka FeZn</t>
  </si>
  <si>
    <t>260515334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</si>
  <si>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</si>
  <si>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</si>
  <si>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</si>
  <si>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</si>
  <si>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</si>
  <si>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</si>
  <si>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</si>
  <si>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</si>
  <si>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</si>
  <si>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</si>
  <si>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</si>
  <si>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</si>
  <si>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</si>
  <si>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</si>
  <si>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</si>
  <si>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</si>
  <si>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</si>
  <si>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</si>
  <si>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</si>
  <si>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</si>
  <si>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</si>
  <si>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</si>
  <si>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</si>
  <si>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</si>
  <si>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</si>
  <si>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</si>
  <si>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</si>
  <si>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</si>
  <si>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</si>
  <si>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</si>
  <si>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</si>
  <si>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</si>
  <si>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</si>
  <si>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</si>
  <si>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</si>
  <si>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</si>
  <si>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</si>
  <si>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</si>
  <si>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</si>
  <si>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</si>
  <si>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</si>
  <si>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</si>
  <si>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</si>
  <si>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</si>
  <si>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</si>
  <si>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</si>
  <si>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</si>
  <si>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</si>
  <si>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</si>
  <si>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</si>
  <si>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</si>
  <si>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</si>
  <si>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</si>
  <si>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</si>
  <si>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</si>
  <si>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</si>
  <si>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</si>
  <si>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</si>
  <si>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</si>
  <si>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</si>
  <si>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</si>
  <si>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</si>
  <si>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</si>
  <si>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</si>
  <si>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</si>
  <si>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</si>
  <si>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</si>
  <si>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</si>
  <si>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</si>
  <si>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</si>
  <si>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</si>
  <si>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</si>
  <si>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</si>
  <si>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</si>
  <si>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</si>
  <si>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</si>
  <si>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</si>
  <si>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</si>
  <si>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</si>
  <si>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</si>
  <si>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</si>
  <si>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</si>
  <si>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</si>
  <si>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</si>
  <si>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</si>
  <si>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</si>
  <si>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</si>
  <si>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</si>
  <si>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</si>
  <si>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</si>
  <si>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</si>
  <si>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</si>
  <si>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</si>
  <si>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</si>
  <si>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</si>
  <si>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</si>
  <si>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</si>
  <si>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</si>
  <si>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</si>
  <si>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</si>
  <si>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</si>
  <si>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</si>
  <si>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</si>
  <si>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</si>
  <si>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</si>
  <si>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</si>
  <si>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</si>
  <si>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</si>
  <si>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</si>
  <si>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</si>
  <si>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</si>
  <si>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</si>
  <si>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</si>
  <si>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</si>
  <si>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</si>
  <si>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</si>
  <si>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</si>
  <si>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</si>
  <si>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</si>
  <si>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</si>
  <si>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</si>
  <si>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</si>
  <si>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</si>
  <si>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</si>
  <si>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</si>
  <si>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</si>
  <si>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</si>
  <si>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</si>
  <si>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</si>
  <si>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</si>
  <si>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</si>
  <si>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</si>
  <si>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</si>
  <si>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</si>
  <si>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</si>
  <si>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</si>
  <si>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</si>
  <si>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</si>
  <si>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</si>
  <si>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</si>
  <si>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</si>
  <si>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</si>
  <si>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</si>
  <si>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</si>
  <si>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</si>
  <si>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</si>
  <si>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</si>
  <si>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</si>
  <si>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</si>
  <si>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</si>
  <si>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</si>
  <si>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</si>
  <si>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</si>
  <si>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</si>
  <si>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</si>
  <si>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</si>
  <si>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</si>
  <si>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</si>
  <si>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</si>
  <si>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</si>
  <si>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</si>
  <si>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</si>
  <si>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</si>
  <si>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</si>
  <si>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</si>
  <si>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</si>
  <si>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</si>
  <si>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</si>
  <si>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</si>
  <si>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</si>
  <si>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</si>
  <si>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</si>
  <si>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</si>
  <si>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</si>
  <si>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</si>
  <si>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</si>
  <si>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</si>
  <si>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</si>
  <si>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</si>
  <si>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</si>
  <si>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</si>
  <si>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</si>
  <si>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</si>
  <si>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Poznámka k položce:
Projekt skutečného zaměření stavby </t>
  </si>
  <si>
    <t>-772988346</t>
  </si>
  <si>
    <t>1024</t>
  </si>
  <si>
    <t>soubor</t>
  </si>
  <si>
    <t>Průzkumné, geodetické a projektové práce geodetické práce po výstavbě</t>
  </si>
  <si>
    <t>012303000</t>
  </si>
  <si>
    <t>191</t>
  </si>
  <si>
    <t>Poznámka k položce:
Zaměření skutečného průběhu potrubí - Rezerva pro přeložení vodovodního řádu PE DN 50 mm</t>
  </si>
  <si>
    <t>-383697047</t>
  </si>
  <si>
    <t>Průzkumné, geodetické a projektové práce geodetické práce při provádění stavby</t>
  </si>
  <si>
    <t>012203000</t>
  </si>
  <si>
    <t>190</t>
  </si>
  <si>
    <t xml:space="preserve">Poznámka k položce:
Zaměření skutečného průběhu potrubí - Přeložka NTL plynovodu </t>
  </si>
  <si>
    <t>1231984615</t>
  </si>
  <si>
    <t>189</t>
  </si>
  <si>
    <t xml:space="preserve">Poznámka k položce:
Zaměření skutečného průběhu potrubí - kanalilzační stoka 
</t>
  </si>
  <si>
    <t>1861612572</t>
  </si>
  <si>
    <t>136</t>
  </si>
  <si>
    <t>Průzkumné, geodetické a projektové práce</t>
  </si>
  <si>
    <t>VRN1</t>
  </si>
  <si>
    <t>Vedlejší rozpočtové náklady</t>
  </si>
  <si>
    <t>VRN</t>
  </si>
  <si>
    <t>-288346143</t>
  </si>
  <si>
    <t>512</t>
  </si>
  <si>
    <t>Přečerpávání odpadních vod během výstavby</t>
  </si>
  <si>
    <t>RX</t>
  </si>
  <si>
    <t>84</t>
  </si>
  <si>
    <t>1838150579</t>
  </si>
  <si>
    <t>Přesun hmot pro trubní vedení hloubené z trub z plastických hmot nebo sklolaminátových pro vodovody nebo kanalizace v otevřeném výkopu dopravní vzdálenost do 15 m</t>
  </si>
  <si>
    <t>998276101</t>
  </si>
  <si>
    <t>83</t>
  </si>
  <si>
    <t>Poznámka k položce:
Rezerva pro přeložení vodovodního řádu PE DN 50 mm</t>
  </si>
  <si>
    <t>-1128574083</t>
  </si>
  <si>
    <t>Poplatek za uložení stavebního odpadu na skládce (skládkovné) z plastických hmot</t>
  </si>
  <si>
    <t>997013813</t>
  </si>
  <si>
    <t>165</t>
  </si>
  <si>
    <t>Poznámka k položce:
Přeložka NTL plynovodu DN 63</t>
  </si>
  <si>
    <t>-1909922454</t>
  </si>
  <si>
    <t>130</t>
  </si>
  <si>
    <t>Poznámka k položce:
Kanalizační stoka</t>
  </si>
  <si>
    <t>-1116253104</t>
  </si>
  <si>
    <t>Poplatek za uložení stavebního odpadu na skládce (skládkovné) betonového</t>
  </si>
  <si>
    <t>997013801</t>
  </si>
  <si>
    <t>82</t>
  </si>
  <si>
    <t>-976800049</t>
  </si>
  <si>
    <t>164</t>
  </si>
  <si>
    <t>1091730623</t>
  </si>
  <si>
    <t>129</t>
  </si>
  <si>
    <t xml:space="preserve">Poznámka k položce:
Kanalizační stoka </t>
  </si>
  <si>
    <t>1795927769</t>
  </si>
  <si>
    <t>81</t>
  </si>
  <si>
    <t>759417304</t>
  </si>
  <si>
    <t>163</t>
  </si>
  <si>
    <t>-1557552290</t>
  </si>
  <si>
    <t>128</t>
  </si>
  <si>
    <t>-1733180712</t>
  </si>
  <si>
    <t>80</t>
  </si>
  <si>
    <t>1854825922</t>
  </si>
  <si>
    <t>celek</t>
  </si>
  <si>
    <t>Žlabová linie XtraDrain x 100C adaptér pro napoj. svislého odtoku DN100</t>
  </si>
  <si>
    <t>R114</t>
  </si>
  <si>
    <t>173</t>
  </si>
  <si>
    <t>1703424424</t>
  </si>
  <si>
    <t>Vybourání vodovodního, plynového a pod. vedení DN do 125 mm</t>
  </si>
  <si>
    <t>969011131</t>
  </si>
  <si>
    <t>127</t>
  </si>
  <si>
    <t>892458405</t>
  </si>
  <si>
    <t>Vybourání vodovodního, plynového a pod. vedení DN do 52 mm</t>
  </si>
  <si>
    <t>969011121</t>
  </si>
  <si>
    <t>153</t>
  </si>
  <si>
    <t>-1695283955</t>
  </si>
  <si>
    <t>MULTIDRAIN V100 nástavec revizní díl 0,5 m nerez, A15-C250</t>
  </si>
  <si>
    <t>R113</t>
  </si>
  <si>
    <t>116</t>
  </si>
  <si>
    <t>-1133819509</t>
  </si>
  <si>
    <t>Žlabová linie XtraDrain x 100 štěrbinový nástavec 0,5m nerez, A15-C250</t>
  </si>
  <si>
    <t>R112</t>
  </si>
  <si>
    <t>115</t>
  </si>
  <si>
    <t>1292270638</t>
  </si>
  <si>
    <t xml:space="preserve">Žlabová linie XtraDrain x 100 štěrbinový nástavec 1,0 nerez, A15-C250 </t>
  </si>
  <si>
    <t>R111</t>
  </si>
  <si>
    <t>114</t>
  </si>
  <si>
    <t>389117071</t>
  </si>
  <si>
    <t>R110</t>
  </si>
  <si>
    <t>113</t>
  </si>
  <si>
    <t>996030673</t>
  </si>
  <si>
    <t xml:space="preserve">Žlabová linie XtraDrain x 100c žblab 100 cm z kompozitu </t>
  </si>
  <si>
    <t>R108</t>
  </si>
  <si>
    <t>111</t>
  </si>
  <si>
    <t>1513382383</t>
  </si>
  <si>
    <t>R109</t>
  </si>
  <si>
    <t>112</t>
  </si>
  <si>
    <t>Poznámka k položce:
Odhadovaná cena výrobcem žlabu</t>
  </si>
  <si>
    <t>-1498528540</t>
  </si>
  <si>
    <t>1999812294</t>
  </si>
  <si>
    <t>lapač střešních splavenin - geiger DN 150 mm</t>
  </si>
  <si>
    <t>552441020</t>
  </si>
  <si>
    <t>69</t>
  </si>
  <si>
    <t>Poznámka k položce:
Cena položky převzatá z 877265271</t>
  </si>
  <si>
    <t>-1374226123</t>
  </si>
  <si>
    <t>Montáž litinového lapače střešných splavenín včetně napojení na potrubí</t>
  </si>
  <si>
    <t>68</t>
  </si>
  <si>
    <t>-1053874701</t>
  </si>
  <si>
    <t>Krytí potrubí z plastů výstražnou fólií z PVC šířky 34cm</t>
  </si>
  <si>
    <t>899722113</t>
  </si>
  <si>
    <t>188</t>
  </si>
  <si>
    <t xml:space="preserve">Poznámka k položce:
Přeložka NTL plynovodu - žlutá fólie </t>
  </si>
  <si>
    <t>360192909</t>
  </si>
  <si>
    <t>187</t>
  </si>
  <si>
    <t>Poznámka k položce:
Kanalizační stoka - Hnědá fólie</t>
  </si>
  <si>
    <t>-1493346297</t>
  </si>
  <si>
    <t>67</t>
  </si>
  <si>
    <t>1841143949</t>
  </si>
  <si>
    <t>Demontáž mříží litinových včetně rámů, hmotnosti jednotlivě přes 50 do 100 Kg</t>
  </si>
  <si>
    <t>899202211</t>
  </si>
  <si>
    <t>77</t>
  </si>
  <si>
    <t>1223963122</t>
  </si>
  <si>
    <t xml:space="preserve">Poklopy pro všechny šachty s asistentem otevírání - poklop pro zadlaždění </t>
  </si>
  <si>
    <t>R107</t>
  </si>
  <si>
    <t>110</t>
  </si>
  <si>
    <t>1437005874</t>
  </si>
  <si>
    <t>Osazení ocelových nebo litinových poklopů s rámem na šachtách tunelové stoky hmotnosti jednotlivě přes 50 do 100 kg</t>
  </si>
  <si>
    <t>899311112</t>
  </si>
  <si>
    <t>178</t>
  </si>
  <si>
    <t>-58565024</t>
  </si>
  <si>
    <t>Demontáž poklopů litinových a ocelových včetně rámů, hmotnosti jednotlivě přes 50 do 100 Kg</t>
  </si>
  <si>
    <t>899102211</t>
  </si>
  <si>
    <t>179</t>
  </si>
  <si>
    <t>194359577</t>
  </si>
  <si>
    <t xml:space="preserve">Roznašecí konus třídy D400 DN 600 </t>
  </si>
  <si>
    <t>66</t>
  </si>
  <si>
    <t>Poznámka k položce:
WAVIN, kód výrobku: RF999900W</t>
  </si>
  <si>
    <t>-1500194327</t>
  </si>
  <si>
    <t>těsnění pro dno a spojku šachtové roury 600</t>
  </si>
  <si>
    <t>286619430</t>
  </si>
  <si>
    <t>65</t>
  </si>
  <si>
    <t>Poznámka k položce:
WAVIN, kód výrobku: RF990000W</t>
  </si>
  <si>
    <t>-238456088</t>
  </si>
  <si>
    <t>adaptér šachtový teleskopický 600 D400 vč.těsnění</t>
  </si>
  <si>
    <t>286619410</t>
  </si>
  <si>
    <t>64</t>
  </si>
  <si>
    <t>564521053</t>
  </si>
  <si>
    <t>Revizní a čistící šachta z polypropylenu PP pro hladké trouby [např. systém KG] DN 600 Příplatek k cenám 2331 - 2334 za uříznutí šachtové roury</t>
  </si>
  <si>
    <t>894812339</t>
  </si>
  <si>
    <t>60</t>
  </si>
  <si>
    <t>930232079</t>
  </si>
  <si>
    <t>Revizní a čistící šachta z polypropylenu PP pro hladké trouby [např. systém KG] DN 600 roura šachtová korugovaná, světlé hloubky 1 000 mm</t>
  </si>
  <si>
    <t>894812331</t>
  </si>
  <si>
    <t>108</t>
  </si>
  <si>
    <t>1091678986</t>
  </si>
  <si>
    <t>Revizní a čistící šachta z polypropylenu PP pro hladké trouby [např. systém KG] DN 600 šachtové dno (DN šachty / DN trubního vedení) DN 600/315 průtočné</t>
  </si>
  <si>
    <t>894812325</t>
  </si>
  <si>
    <t>107</t>
  </si>
  <si>
    <t>Poznámka k položce:
Uvedená cena dopravy je orientační. V přpadě ceny mýtného bude tato částka přefakturévána kupujícímu</t>
  </si>
  <si>
    <t>180705891</t>
  </si>
  <si>
    <t>Doprava Lužec nad Vltavou - Kolín (předpokládaný počet 1 kamión) Uvedená cena dopravy je orientační. V přpadě ceny mítného bude tato částka přefakturévána kpupujícímu</t>
  </si>
  <si>
    <t>55</t>
  </si>
  <si>
    <t>1276556580</t>
  </si>
  <si>
    <t>Plastový vyrovnávací prstenec zámkový pro DN 625/100 - Systém T1R 625/100</t>
  </si>
  <si>
    <t>50</t>
  </si>
  <si>
    <t>2037541635</t>
  </si>
  <si>
    <t>Plastový vyrovnávací prstenec zámkový pro DN 625/60 Systém
 Aquion T1R 625/60</t>
  </si>
  <si>
    <t>52</t>
  </si>
  <si>
    <t>-812800036</t>
  </si>
  <si>
    <t>Přechodová deska DN 1000 TZK-Q 200/120 T</t>
  </si>
  <si>
    <t>R1001</t>
  </si>
  <si>
    <t>101</t>
  </si>
  <si>
    <t>-1578112289</t>
  </si>
  <si>
    <t>Šachtové dno - výtok DN 30 - TZB 300 PERFECT 300-785</t>
  </si>
  <si>
    <t>R100</t>
  </si>
  <si>
    <t>100</t>
  </si>
  <si>
    <t>1661343799</t>
  </si>
  <si>
    <t>Zřízení šachet kanalizačních z betonových dílců výšky vstupu do 1,50 m s obložením dna betonem tř. C 25/30, na potrubí DN přes 200 do 300</t>
  </si>
  <si>
    <t>894411121</t>
  </si>
  <si>
    <t>99</t>
  </si>
  <si>
    <t xml:space="preserve">Poznámka k položce:
viz výkres D.1.2.5 Detail napojení kanalizační přípojky </t>
  </si>
  <si>
    <t>-640268470</t>
  </si>
  <si>
    <t>objímka přesuvná 315mm pro potrubí kanalizační žebrované PP</t>
  </si>
  <si>
    <t>286147470</t>
  </si>
  <si>
    <t>167</t>
  </si>
  <si>
    <t>Poznámka k položce:
Položka použita pro tvarovky UR z PP Ultra Rib SN 10 DN 300</t>
  </si>
  <si>
    <t>-466656232</t>
  </si>
  <si>
    <t>Montáž tvarovek na kanalizačním potrubí z trub z plastu z tvrdého PVC [systém KG] nebo z polypropylenu [systém KG 2000] v otevřeném výkopu jednoosých DN 300</t>
  </si>
  <si>
    <t>877375211</t>
  </si>
  <si>
    <t>166</t>
  </si>
  <si>
    <t>1462205120</t>
  </si>
  <si>
    <t>kroužek těsnící D 315mm pro potrubí kanalizační žebrované PP</t>
  </si>
  <si>
    <t>286147920</t>
  </si>
  <si>
    <t>106</t>
  </si>
  <si>
    <t>394567711</t>
  </si>
  <si>
    <t>Montáž tvarovek na kanalizačním plastovém potrubí z polypropylenu PP korugovaného šachtových vložek DN 300</t>
  </si>
  <si>
    <t>877370440</t>
  </si>
  <si>
    <t>105</t>
  </si>
  <si>
    <t>976427707</t>
  </si>
  <si>
    <t>odbočka 45st. 315/200mm pro potrubí kanalizační žebrované PP</t>
  </si>
  <si>
    <t>286147730</t>
  </si>
  <si>
    <t>98</t>
  </si>
  <si>
    <t>-1647594003</t>
  </si>
  <si>
    <t>Montáž tvarovek na kanalizačním plastovém potrubí z polypropylenu PP korugovaného odboček DN 300</t>
  </si>
  <si>
    <t>877370420</t>
  </si>
  <si>
    <t>97</t>
  </si>
  <si>
    <t>-1349953262</t>
  </si>
  <si>
    <t>odbočka 45st. 315/160mm pro potrubí kanalizační žebrované PP</t>
  </si>
  <si>
    <t>286147720</t>
  </si>
  <si>
    <t>96</t>
  </si>
  <si>
    <t>1971431762</t>
  </si>
  <si>
    <t>95</t>
  </si>
  <si>
    <t>Poznámka k položce:
pro kanalizační přípojky</t>
  </si>
  <si>
    <t>960075502</t>
  </si>
  <si>
    <t>objímka přesuvná 200mm pro potrubí kanalizační žebrované PP</t>
  </si>
  <si>
    <t>286147450</t>
  </si>
  <si>
    <t>169</t>
  </si>
  <si>
    <t>Poznámka k položce:
Položka použita pro tvarovky UR z PP Ultra Rib SN 10 DN 200</t>
  </si>
  <si>
    <t>2111785545</t>
  </si>
  <si>
    <t>Montáž tvarovek na kanalizačním potrubí z trub z plastu z tvrdého PVC [systém KG] nebo z polypropylenu [systém KG 2000] v otevřeném výkopu jednoosých DN 200</t>
  </si>
  <si>
    <t>877355211</t>
  </si>
  <si>
    <t>168</t>
  </si>
  <si>
    <t>Poznámka k položce:
pro dešťové přípojky</t>
  </si>
  <si>
    <t>1330702623</t>
  </si>
  <si>
    <t>objímka dvojitá 160mm pro potrubí kanalizační žebrované PP</t>
  </si>
  <si>
    <t>286147400</t>
  </si>
  <si>
    <t>172</t>
  </si>
  <si>
    <t>Poznámka k položce:
Položka použita pro tvarovky UR z PP Ultra Rib SN 10 DN 150</t>
  </si>
  <si>
    <t>1270200466</t>
  </si>
  <si>
    <t>Montáž tvarovek na kanalizačním potrubí z trub z plastu z tvrdého PVC [systém KG] nebo z polypropylenu [systém KG 2000] v otevřeném výkopu jednoosých DN 150</t>
  </si>
  <si>
    <t>877315211</t>
  </si>
  <si>
    <t>171</t>
  </si>
  <si>
    <t>Poznámka k položce:
Přeložka NTL plynovodu</t>
  </si>
  <si>
    <t>-236142224</t>
  </si>
  <si>
    <t>elektro tvarovka T-kus rovnoramenný, PE 100, PN 16, d 63</t>
  </si>
  <si>
    <t>286149580</t>
  </si>
  <si>
    <t>137</t>
  </si>
  <si>
    <t xml:space="preserve">Poznámka k položce:
Přeložka NTL plynovodu - 1 ks navíc </t>
  </si>
  <si>
    <t>-1517613174</t>
  </si>
  <si>
    <t>elektrospojka SDR 11, PE 100, PN 16 d 63</t>
  </si>
  <si>
    <t>286159720</t>
  </si>
  <si>
    <t>134</t>
  </si>
  <si>
    <t xml:space="preserve">Poznámka k položce:
Výkopové práce pro přeložku NTL plynovodu </t>
  </si>
  <si>
    <t>1547338195</t>
  </si>
  <si>
    <t>Montáž tvarovek na vodovodním plastovém potrubí z polyetylenu PE 100 elektrotvarovek SDR 11/PN16 spojek, oblouků nebo redukcí d 63</t>
  </si>
  <si>
    <t>877211101</t>
  </si>
  <si>
    <t>133</t>
  </si>
  <si>
    <t>-1430949824</t>
  </si>
  <si>
    <t>elektrokoleno 90°, PE 100, PN 16, d 50</t>
  </si>
  <si>
    <t>286149330</t>
  </si>
  <si>
    <t>162</t>
  </si>
  <si>
    <t>901242583</t>
  </si>
  <si>
    <t>Montáž tvarovek na vodovodním plastovém potrubí z polyetylenu PE 100 elektrotvarovek SDR 11/PN16 kolen 90 st. d 50</t>
  </si>
  <si>
    <t>877181112</t>
  </si>
  <si>
    <t>161</t>
  </si>
  <si>
    <t xml:space="preserve">Poznámka k položce:
1 ks rezerva délky 2 m </t>
  </si>
  <si>
    <t>-894802173</t>
  </si>
  <si>
    <t>trubka kanalizační žebrovaná PP vnitřní průměr 300mm, dl. 2m</t>
  </si>
  <si>
    <t>286147280</t>
  </si>
  <si>
    <t>90</t>
  </si>
  <si>
    <t>1932091895</t>
  </si>
  <si>
    <t>trubka kanalizační žebrovaná PP vnitřní průměr 300mm, dl. 3m</t>
  </si>
  <si>
    <t>286147290</t>
  </si>
  <si>
    <t>89</t>
  </si>
  <si>
    <t>1327902954</t>
  </si>
  <si>
    <t>trubka kanalizační žebrovaná PP vnitřní průměr 300mm, dl. 5m</t>
  </si>
  <si>
    <t>286147300</t>
  </si>
  <si>
    <t>88</t>
  </si>
  <si>
    <t>-539871480</t>
  </si>
  <si>
    <t>Montáž kanalizačního potrubí z plastů z polypropylenu PP korugovaného SN 12 DN 300</t>
  </si>
  <si>
    <t>871370420</t>
  </si>
  <si>
    <t>87</t>
  </si>
  <si>
    <t xml:space="preserve">Poznámka k položce:
1 ks potrubí je rezerva 
</t>
  </si>
  <si>
    <t>-252189787</t>
  </si>
  <si>
    <t>trubka kanalizační žebrovaná PP vnitřní průměr 200mm, dl. 2m</t>
  </si>
  <si>
    <t>286147200</t>
  </si>
  <si>
    <t>Poznámka k položce:
Napojení kanalizačních přípojek</t>
  </si>
  <si>
    <t>2007878433</t>
  </si>
  <si>
    <t>Montáž kanalizačního potrubí z plastů z polypropylenu PP korugovaného SN 10 DN 200</t>
  </si>
  <si>
    <t>871350410</t>
  </si>
  <si>
    <t xml:space="preserve">Poznámka k položce:
Systém pro gravitační venkovní kanalizace, potrubí žebrované, materiál plast PP, spojování pomocí hrdla a těsnícího kroužku
Rezerva 1 ks </t>
  </si>
  <si>
    <t>-1876574558</t>
  </si>
  <si>
    <t>Inženýrské sítě Systém UR2 potrubí ULTRA-RIB UR2 PP potrubí 150x2000 mm SN10</t>
  </si>
  <si>
    <t>UP642200W</t>
  </si>
  <si>
    <t>Poznámka k položce:
Položka pouzita pro PP trubka korugovaná SN 10 DN 150</t>
  </si>
  <si>
    <t>-2088626971</t>
  </si>
  <si>
    <t>Montáž kanalizačního potrubí z plastů z polypropylenu PP hladkého plnostěnného SN 10 DN 150</t>
  </si>
  <si>
    <t>871310310</t>
  </si>
  <si>
    <t>Poznámka k položce:
Systém pro gravitační venkovní kanalizace, potrubí hladké, materiál plast PP, spojování pomocí hrdla a těsnícího kroužku</t>
  </si>
  <si>
    <t>-1085178642</t>
  </si>
  <si>
    <t>Inženýrské sítě Systém KG 2000 kolena KG2000 koleno PPKGB-110/87°</t>
  </si>
  <si>
    <t>771350</t>
  </si>
  <si>
    <t>176</t>
  </si>
  <si>
    <t>-812375701</t>
  </si>
  <si>
    <t>trubka kanalizační PP SN 10, dl. 1m, DN 100</t>
  </si>
  <si>
    <t>286171000</t>
  </si>
  <si>
    <t>175</t>
  </si>
  <si>
    <t>Poznámka k položce:
Napojení odvodňovacího žlábku do šachty</t>
  </si>
  <si>
    <t>1322205682</t>
  </si>
  <si>
    <t>Montáž kanalizačního potrubí z plastů z polypropylenu PP hladkého plnostěnného SN 10 DN 100</t>
  </si>
  <si>
    <t>871260310</t>
  </si>
  <si>
    <t>174</t>
  </si>
  <si>
    <t>Poznámka k položce:
WAVIN, kód výrobku: FP103062W</t>
  </si>
  <si>
    <t>-870122640</t>
  </si>
  <si>
    <t>potrubí plynovodní PE100 SDR 11, tyče 12 m, se signalizační vrstvou, 63 x 5,8 mm</t>
  </si>
  <si>
    <t>286134940</t>
  </si>
  <si>
    <t>184</t>
  </si>
  <si>
    <t>-1113880065</t>
  </si>
  <si>
    <t>Montáž vodovodního potrubí z plastů v otevřeném výkopu z polyetylenu PE 100 svařovaných elektrotvarovkou SDR 11/PN16 D 63 x 5,8 mm</t>
  </si>
  <si>
    <t>871211211</t>
  </si>
  <si>
    <t>182</t>
  </si>
  <si>
    <t>Poznámka k položce:
Výkopové práce pro přeložku NTL plynovodu</t>
  </si>
  <si>
    <t>-913690110</t>
  </si>
  <si>
    <t>potrubí dvouvrstvé PE100 s 10% signalizační vrstvou, SDR 11, 63x5,8. L=12m</t>
  </si>
  <si>
    <t>286135980</t>
  </si>
  <si>
    <t>132</t>
  </si>
  <si>
    <t>-1907811967</t>
  </si>
  <si>
    <t>Montáž vodovodního potrubí z plastů v otevřeném výkopu z polyetylenu PE 100 svařovaných na tupo SDR 11/PN16 D 63 x 5,8 mm</t>
  </si>
  <si>
    <t>871211141</t>
  </si>
  <si>
    <t>131</t>
  </si>
  <si>
    <t>-1966119629</t>
  </si>
  <si>
    <t>poklop uliční šoupátkový kulatý plastový PA s litinovým víkem</t>
  </si>
  <si>
    <t>562306330</t>
  </si>
  <si>
    <t>186</t>
  </si>
  <si>
    <t>526056979</t>
  </si>
  <si>
    <t xml:space="preserve">Poklop pro šachtu 1000 s asisteneem otevírání - poklop pro zadlaždění </t>
  </si>
  <si>
    <t>R1006</t>
  </si>
  <si>
    <t>185</t>
  </si>
  <si>
    <t>991330030</t>
  </si>
  <si>
    <t>ZEMNÍ SOUPRAVY ŠOUPÁTKOVÉ TELESKOPICKÉ A-0,9 -1,15 DN 50-65</t>
  </si>
  <si>
    <t>95120500650A</t>
  </si>
  <si>
    <t>159</t>
  </si>
  <si>
    <t>425449876</t>
  </si>
  <si>
    <t>ŠOUPÁTKO DOMOVNÍ PŘÍPOJKY ISO DN 50</t>
  </si>
  <si>
    <t>260006405016</t>
  </si>
  <si>
    <t>158</t>
  </si>
  <si>
    <t>621945612</t>
  </si>
  <si>
    <t>potrubí vodovodní PE100 PN16 SDR11 6 m, 100 m, 50 x 4,6 mm</t>
  </si>
  <si>
    <t>286131120</t>
  </si>
  <si>
    <t>181</t>
  </si>
  <si>
    <t>-1575065245</t>
  </si>
  <si>
    <t>Montáž vodovodního potrubí z plastů v otevřeném výkopu z polyetylenu PE 100 svařovaných elektrotvarovkou SDR 11/PN16 D 50 x 4,6 mm</t>
  </si>
  <si>
    <t>871181211</t>
  </si>
  <si>
    <t>180</t>
  </si>
  <si>
    <t>Trubní vedení</t>
  </si>
  <si>
    <t xml:space="preserve">Poznámka k položce:
Podkladní beton pod vstupní šachty a revizní šachty
</t>
  </si>
  <si>
    <t>726659879</t>
  </si>
  <si>
    <t>Podkladní a zajišťovací konstrukce z betonu prostého v otevřeném výkopu desky pod potrubí, stoky a drobné objekty z betonu tř. C 12/15</t>
  </si>
  <si>
    <t>452311131</t>
  </si>
  <si>
    <t>-602856946</t>
  </si>
  <si>
    <t>kamenivo přírodní těžené pro stavební účely  PTK  (drobné, hrubé, štěrkopísky) štěrkopísky ČSN 72  1511-2 frakce   0-20 mm</t>
  </si>
  <si>
    <t>155</t>
  </si>
  <si>
    <t>223995086</t>
  </si>
  <si>
    <t>154</t>
  </si>
  <si>
    <t>-868003205</t>
  </si>
  <si>
    <t>-294221483</t>
  </si>
  <si>
    <t xml:space="preserve">Poznámka k položce:
Komplet bourání kanalizačních přípojek a stávajících šachet
0.235 - přípojky, 1.5266 - ostatní </t>
  </si>
  <si>
    <t>-348932879</t>
  </si>
  <si>
    <t>Bourání šachty, stoky kompletní nebo vybourání otvorů průřezové plochy přes 4 m2 ve stokách ze zdiva z prostého betonu</t>
  </si>
  <si>
    <t>358315115</t>
  </si>
  <si>
    <t xml:space="preserve">Poznámka k položce:
Bourání historické stoky 500x500 šířka stěny 30 cm </t>
  </si>
  <si>
    <t>-1286475755</t>
  </si>
  <si>
    <t>Bourání šachty, stoky kompletní nebo vybourání otvorů průřezové plochy přes 4 m2 ve stokách ze zdiva kamenného</t>
  </si>
  <si>
    <t>358215115</t>
  </si>
  <si>
    <t>Svislé a kompletní konstrukce</t>
  </si>
  <si>
    <t>1226528510</t>
  </si>
  <si>
    <t>631481316</t>
  </si>
  <si>
    <t>R02</t>
  </si>
  <si>
    <t>152</t>
  </si>
  <si>
    <t>1658229422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</si>
  <si>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</si>
  <si>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175111101</t>
  </si>
  <si>
    <t>151</t>
  </si>
  <si>
    <t xml:space="preserve">Poznámka k položce:
Přeložka NTL plynovodu </t>
  </si>
  <si>
    <t>251601245</t>
  </si>
  <si>
    <t>R01</t>
  </si>
  <si>
    <t>126</t>
  </si>
  <si>
    <t>-1984651365</t>
  </si>
  <si>
    <t>125</t>
  </si>
  <si>
    <t>-1400061538</t>
  </si>
  <si>
    <t>R0</t>
  </si>
  <si>
    <t>-1778665702</t>
  </si>
  <si>
    <t>-825783386</t>
  </si>
  <si>
    <t>Zásyp sypaninou z jakékoliv horniny s uložením výkopku ve vrstvách se zhutněním jam, šachet, rýh nebo kolem objektů v těchto vykopávkách</t>
  </si>
  <si>
    <t>174101101</t>
  </si>
  <si>
    <t>150</t>
  </si>
  <si>
    <t xml:space="preserve">Poznámka k položce:
Přeložku NTL plynovodu 
- odhadovaná hloubka uložení cca 0,8 m  </t>
  </si>
  <si>
    <t>1099184810</t>
  </si>
  <si>
    <t>124</t>
  </si>
  <si>
    <t>Poznámka k položce:
Zpětný zásyp vykopané zeminy</t>
  </si>
  <si>
    <t>898197659</t>
  </si>
  <si>
    <t>Poznámka k položce:
Objemová hmotnost sypaniny výkopu je uvažována jako 1,8 m3/t
Rezerva pro přeložení vodovodního řádu PE DN 50 mm</t>
  </si>
  <si>
    <t>-258147990</t>
  </si>
  <si>
    <t>149</t>
  </si>
  <si>
    <t xml:space="preserve">Poznámka k položce:
Objemová hmotnost sypaniny výkopu je uvažována jako 1,8 m3/t
Výkopové práce pro přeložku NTL plynovodu </t>
  </si>
  <si>
    <t>1626819173</t>
  </si>
  <si>
    <t>123</t>
  </si>
  <si>
    <t>Poznámka k položce:
Objemová hmotnost sypaniny výkopu je uvažována jako 1,8 m3/t
Kanalizační stoka</t>
  </si>
  <si>
    <t>1974318732</t>
  </si>
  <si>
    <t>1940798596</t>
  </si>
  <si>
    <t>148</t>
  </si>
  <si>
    <t>686376103</t>
  </si>
  <si>
    <t>122</t>
  </si>
  <si>
    <t>-317256774</t>
  </si>
  <si>
    <t>-1314854731</t>
  </si>
  <si>
    <t>Nakládání, skládání a překládání neulehlého výkopku nebo sypaniny nakládání, množství přes 100 m3, z hornin tř. 1 až 4</t>
  </si>
  <si>
    <t>167101102</t>
  </si>
  <si>
    <t>147</t>
  </si>
  <si>
    <t>879514513</t>
  </si>
  <si>
    <t>121</t>
  </si>
  <si>
    <t>Poznámka k položce:
Nakládání části výkopku určeného pro odvoz na skládku</t>
  </si>
  <si>
    <t>1429204616</t>
  </si>
  <si>
    <t>-963578741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</si>
  <si>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</si>
  <si>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162701109</t>
  </si>
  <si>
    <t>146</t>
  </si>
  <si>
    <t>546214616</t>
  </si>
  <si>
    <t>120</t>
  </si>
  <si>
    <t>-53743994</t>
  </si>
  <si>
    <t>1262445139</t>
  </si>
  <si>
    <t>145</t>
  </si>
  <si>
    <t>-336556809</t>
  </si>
  <si>
    <t>119</t>
  </si>
  <si>
    <t>Poznámka k položce:
Nejbližší skládka je skladka v Radimi - 15,7 km</t>
  </si>
  <si>
    <t>-154835299</t>
  </si>
  <si>
    <t>-1179504134</t>
  </si>
  <si>
    <t>Svislé přemístění výkopku bez naložení do dopravní nádoby avšak s vyprázdněním dopravní nádoby na hromadu nebo do dopravního prostředku z horniny tř. 1 až 4, při hloubce výkopu přes 1 do 2,5 m</t>
  </si>
  <si>
    <t>161101101</t>
  </si>
  <si>
    <t>144</t>
  </si>
  <si>
    <t>-2095538188</t>
  </si>
  <si>
    <t>118</t>
  </si>
  <si>
    <t>-1012949272</t>
  </si>
  <si>
    <t>86</t>
  </si>
  <si>
    <t>-1409289238</t>
  </si>
  <si>
    <t>Odstranění pažení a rozepření stěn rýh pro podzemní vedení s uložením materiálu na vzdálenost do 3 m od kraje výkopu příložné, hloubky přes 2 do 4 m</t>
  </si>
  <si>
    <t>151101112</t>
  </si>
  <si>
    <t>-38975934</t>
  </si>
  <si>
    <t>Odstranění pažení a rozepření stěn rýh pro podzemní vedení s uložením materiálu na vzdálenost do 3 m od kraje výkopu příložné, hloubky do 2 m</t>
  </si>
  <si>
    <t>151101111</t>
  </si>
  <si>
    <t>143</t>
  </si>
  <si>
    <t>-1286870693</t>
  </si>
  <si>
    <t xml:space="preserve">Zřízení pažení a rozepření stěn rýh pro podzemní vedení pro všechny šířky rýhy příložné pro jakoukoliv mezerovitost, hloubky do 2 m </t>
  </si>
  <si>
    <t>151101101</t>
  </si>
  <si>
    <t>142</t>
  </si>
  <si>
    <t>-1539834529</t>
  </si>
  <si>
    <t>141</t>
  </si>
  <si>
    <t>Poznámka k položce:
Přeložka NTL plynovodu DN 63 mm
Uvažováné 40% z celkového výkopu rýhy</t>
  </si>
  <si>
    <t>-471372407</t>
  </si>
  <si>
    <t>Hloubení zapažených i nezapažených rýh šířky přes 600 do 2 000 mm s urovnáním dna do předepsaného profilu a spádu v hornině tř. 3 Příplatek k cenám za lepivost horniny tř. 3</t>
  </si>
  <si>
    <t>132201209</t>
  </si>
  <si>
    <t>140</t>
  </si>
  <si>
    <t>Poznámka k položce:
Rezerva pro přeložení vodovodního řádu PE DN 50 mm
Uvažováné 40% z celkového výkopu rýhy</t>
  </si>
  <si>
    <t>1015554482</t>
  </si>
  <si>
    <t>139</t>
  </si>
  <si>
    <t>Poznámka k položce:
Uvažováné 40% z celkového výkopu rýhy</t>
  </si>
  <si>
    <t>942661662</t>
  </si>
  <si>
    <t>-1221812564</t>
  </si>
  <si>
    <t>Hloubení zapažených i nezapažených rýh šířky přes 600 do 2 000 mm s urovnáním dna do předepsaného profilu a spádu v hornině tř. 3 přes 100 do 1 000 m3</t>
  </si>
  <si>
    <t>132201202</t>
  </si>
  <si>
    <t>138</t>
  </si>
  <si>
    <t>Poznámka k položce:
Výkopové práce pro přeložku NTL plynovodu - ruční hloubení</t>
  </si>
  <si>
    <t>-546766019</t>
  </si>
  <si>
    <t>117</t>
  </si>
  <si>
    <t>Poznámka k položce:
Čistý výkop</t>
  </si>
  <si>
    <t>283311327</t>
  </si>
  <si>
    <t>Poznámka k položce:
Vypočteno jak 1/4  celkového výkopu</t>
  </si>
  <si>
    <t>1734982873</t>
  </si>
  <si>
    <t>Příplatek k cenám hloubených vykopávek za ztížení vykopávky v blízkosti podzemního vedení nebo výbušnin pro jakoukoliv třídu horniny</t>
  </si>
  <si>
    <t>130001101</t>
  </si>
  <si>
    <t>Poznámka k položce:
Kabel nízkého napětí, O2, Televizní kabel, veřejné osvětlení</t>
  </si>
  <si>
    <t>1582139249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</si>
  <si>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</si>
  <si>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119001422</t>
  </si>
  <si>
    <t>85</t>
  </si>
  <si>
    <t>Poznámka k položce:
Vodovod a plynovod</t>
  </si>
  <si>
    <t>-99324972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</si>
  <si>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</si>
  <si>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119001401</t>
  </si>
  <si>
    <t xml:space="preserve">    VRN1 - Průzkumné, geodetické a projektové práce</t>
  </si>
  <si>
    <t>VRN - Vedlejší rozpočtové náklady</t>
  </si>
  <si>
    <t>OST - Ostatní</t>
  </si>
  <si>
    <t xml:space="preserve">    8 - Trubní vedení</t>
  </si>
  <si>
    <t xml:space="preserve">    3 - Svislé a kompletní konstrukce</t>
  </si>
  <si>
    <t>{84d969ae-fcae-4f62-8b70-3c403bb673a6}</t>
  </si>
  <si>
    <t>SL40017017 - SO1- Kanalizace</t>
  </si>
  <si>
    <t>SO1_Kanalizace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</si>
</sst>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4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75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6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vertical="center"/>
      <protection/>
    </xf>
    <xf numFmtId="0" fontId="56" fillId="33" borderId="0" xfId="36" applyFill="1" applyAlignment="1">
      <alignment/>
    </xf>
    <xf numFmtId="0" fontId="0" fillId="33" borderId="0" xfId="0" applyFill="1" applyAlignment="1">
      <alignment/>
    </xf>
    <xf numFmtId="0" fontId="75" fillId="33" borderId="0" xfId="0" applyFont="1" applyFill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79" fillId="0" borderId="30" xfId="0" applyNumberFormat="1" applyFont="1" applyBorder="1" applyAlignment="1">
      <alignment horizontal="right" vertical="center"/>
    </xf>
    <xf numFmtId="4" fontId="79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166" fontId="82" fillId="0" borderId="0" xfId="0" applyNumberFormat="1" applyFont="1" applyBorder="1" applyAlignment="1">
      <alignment vertical="center"/>
    </xf>
    <xf numFmtId="4" fontId="82" fillId="0" borderId="24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83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86" fillId="0" borderId="30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66" fontId="86" fillId="0" borderId="0" xfId="0" applyNumberFormat="1" applyFont="1" applyBorder="1" applyAlignment="1">
      <alignment vertical="center"/>
    </xf>
    <xf numFmtId="4" fontId="86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86" fillId="0" borderId="31" xfId="0" applyNumberFormat="1" applyFont="1" applyBorder="1" applyAlignment="1">
      <alignment vertical="center"/>
    </xf>
    <xf numFmtId="4" fontId="86" fillId="0" borderId="32" xfId="0" applyNumberFormat="1" applyFont="1" applyBorder="1" applyAlignment="1">
      <alignment vertical="center"/>
    </xf>
    <xf numFmtId="166" fontId="86" fillId="0" borderId="32" xfId="0" applyNumberFormat="1" applyFont="1" applyBorder="1" applyAlignment="1">
      <alignment vertical="center"/>
    </xf>
    <xf numFmtId="4" fontId="86" fillId="0" borderId="3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0" fillId="33" borderId="0" xfId="0" applyFont="1" applyFill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87" fillId="33" borderId="0" xfId="36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 locked="0"/>
    </xf>
    <xf numFmtId="0" fontId="87" fillId="33" borderId="0" xfId="36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81" fillId="0" borderId="0" xfId="0" applyNumberFormat="1" applyFont="1" applyBorder="1" applyAlignment="1">
      <alignment vertical="center"/>
    </xf>
    <xf numFmtId="0" fontId="71" fillId="0" borderId="0" xfId="0" applyFont="1" applyBorder="1" applyAlignment="1" applyProtection="1">
      <alignment horizontal="right" vertical="center"/>
      <protection locked="0"/>
    </xf>
    <xf numFmtId="4" fontId="71" fillId="0" borderId="0" xfId="0" applyNumberFormat="1" applyFont="1" applyBorder="1" applyAlignment="1">
      <alignment vertical="center"/>
    </xf>
    <xf numFmtId="164" fontId="71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 applyProtection="1">
      <alignment horizontal="right" vertical="center"/>
      <protection locked="0"/>
    </xf>
    <xf numFmtId="0" fontId="3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4" fontId="81" fillId="0" borderId="0" xfId="0" applyNumberFormat="1" applyFont="1" applyBorder="1" applyAlignment="1" applyProtection="1">
      <alignment vertical="center"/>
      <protection locked="0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32" xfId="0" applyFont="1" applyBorder="1" applyAlignment="1">
      <alignment horizontal="left" vertical="center"/>
    </xf>
    <xf numFmtId="0" fontId="72" fillId="0" borderId="32" xfId="0" applyFont="1" applyBorder="1" applyAlignment="1">
      <alignment vertical="center"/>
    </xf>
    <xf numFmtId="4" fontId="72" fillId="0" borderId="32" xfId="0" applyNumberFormat="1" applyFont="1" applyBorder="1" applyAlignment="1" applyProtection="1">
      <alignment vertical="center"/>
      <protection locked="0"/>
    </xf>
    <xf numFmtId="4" fontId="72" fillId="0" borderId="32" xfId="0" applyNumberFormat="1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2" xfId="0" applyFont="1" applyBorder="1" applyAlignment="1">
      <alignment horizontal="left" vertical="center"/>
    </xf>
    <xf numFmtId="0" fontId="73" fillId="0" borderId="32" xfId="0" applyFont="1" applyBorder="1" applyAlignment="1">
      <alignment vertical="center"/>
    </xf>
    <xf numFmtId="4" fontId="73" fillId="0" borderId="32" xfId="0" applyNumberFormat="1" applyFont="1" applyBorder="1" applyAlignment="1" applyProtection="1">
      <alignment vertical="center"/>
      <protection locked="0"/>
    </xf>
    <xf numFmtId="4" fontId="73" fillId="0" borderId="32" xfId="0" applyNumberFormat="1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0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>
      <alignment horizontal="center" vertical="center" wrapText="1"/>
    </xf>
    <xf numFmtId="4" fontId="81" fillId="0" borderId="0" xfId="0" applyNumberFormat="1" applyFont="1" applyAlignment="1">
      <alignment/>
    </xf>
    <xf numFmtId="4" fontId="89" fillId="0" borderId="22" xfId="0" applyNumberFormat="1" applyFont="1" applyBorder="1" applyAlignment="1">
      <alignment/>
    </xf>
    <xf numFmtId="166" fontId="89" fillId="0" borderId="22" xfId="0" applyNumberFormat="1" applyFont="1" applyBorder="1" applyAlignment="1">
      <alignment/>
    </xf>
    <xf numFmtId="166" fontId="89" fillId="0" borderId="2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74" fillId="0" borderId="13" xfId="0" applyFont="1" applyBorder="1" applyAlignment="1">
      <alignment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4" fillId="0" borderId="0" xfId="0" applyFont="1" applyAlignment="1" applyProtection="1">
      <alignment/>
      <protection locked="0"/>
    </xf>
    <xf numFmtId="4" fontId="72" fillId="0" borderId="0" xfId="0" applyNumberFormat="1" applyFont="1" applyAlignment="1">
      <alignment/>
    </xf>
    <xf numFmtId="0" fontId="74" fillId="0" borderId="30" xfId="0" applyFont="1" applyBorder="1" applyAlignment="1">
      <alignment/>
    </xf>
    <xf numFmtId="0" fontId="74" fillId="0" borderId="0" xfId="0" applyFont="1" applyBorder="1" applyAlignment="1">
      <alignment/>
    </xf>
    <xf numFmtId="4" fontId="74" fillId="0" borderId="0" xfId="0" applyNumberFormat="1" applyFont="1" applyBorder="1" applyAlignment="1">
      <alignment/>
    </xf>
    <xf numFmtId="166" fontId="74" fillId="0" borderId="0" xfId="0" applyNumberFormat="1" applyFont="1" applyBorder="1" applyAlignment="1">
      <alignment/>
    </xf>
    <xf numFmtId="166" fontId="74" fillId="0" borderId="24" xfId="0" applyNumberFormat="1" applyFont="1" applyBorder="1" applyAlignment="1">
      <alignment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4" fontId="73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1" fillId="23" borderId="36" xfId="0" applyFont="1" applyFill="1" applyBorder="1" applyAlignment="1" applyProtection="1">
      <alignment horizontal="left" vertical="center"/>
      <protection locked="0"/>
    </xf>
    <xf numFmtId="0" fontId="71" fillId="0" borderId="0" xfId="0" applyFont="1" applyBorder="1" applyAlignment="1">
      <alignment horizontal="center" vertical="center"/>
    </xf>
    <xf numFmtId="166" fontId="71" fillId="0" borderId="0" xfId="0" applyNumberFormat="1" applyFont="1" applyBorder="1" applyAlignment="1">
      <alignment vertical="center"/>
    </xf>
    <xf numFmtId="166" fontId="71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vertical="center" wrapText="1"/>
    </xf>
    <xf numFmtId="0" fontId="92" fillId="0" borderId="36" xfId="0" applyFont="1" applyBorder="1" applyAlignment="1" applyProtection="1">
      <alignment horizontal="center" vertical="center"/>
      <protection locked="0"/>
    </xf>
    <xf numFmtId="49" fontId="92" fillId="0" borderId="36" xfId="0" applyNumberFormat="1" applyFont="1" applyBorder="1" applyAlignment="1" applyProtection="1">
      <alignment horizontal="left" vertical="center" wrapText="1"/>
      <protection locked="0"/>
    </xf>
    <xf numFmtId="0" fontId="92" fillId="0" borderId="36" xfId="0" applyFont="1" applyBorder="1" applyAlignment="1" applyProtection="1">
      <alignment horizontal="left" vertical="center" wrapText="1"/>
      <protection locked="0"/>
    </xf>
    <xf numFmtId="0" fontId="92" fillId="0" borderId="36" xfId="0" applyFont="1" applyBorder="1" applyAlignment="1" applyProtection="1">
      <alignment horizontal="center" vertical="center" wrapText="1"/>
      <protection locked="0"/>
    </xf>
    <xf numFmtId="167" fontId="92" fillId="0" borderId="36" xfId="0" applyNumberFormat="1" applyFont="1" applyBorder="1" applyAlignment="1" applyProtection="1">
      <alignment vertical="center"/>
      <protection locked="0"/>
    </xf>
    <xf numFmtId="4" fontId="92" fillId="23" borderId="36" xfId="0" applyNumberFormat="1" applyFont="1" applyFill="1" applyBorder="1" applyAlignment="1" applyProtection="1">
      <alignment vertical="center"/>
      <protection locked="0"/>
    </xf>
    <xf numFmtId="0" fontId="92" fillId="0" borderId="36" xfId="0" applyFont="1" applyBorder="1" applyAlignment="1" applyProtection="1">
      <alignment vertical="center"/>
      <protection locked="0"/>
    </xf>
    <xf numFmtId="4" fontId="92" fillId="0" borderId="36" xfId="0" applyNumberFormat="1" applyFont="1" applyBorder="1" applyAlignment="1" applyProtection="1">
      <alignment vertical="center"/>
      <protection locked="0"/>
    </xf>
    <xf numFmtId="0" fontId="92" fillId="0" borderId="13" xfId="0" applyFont="1" applyBorder="1" applyAlignment="1">
      <alignment vertical="center"/>
    </xf>
    <xf numFmtId="0" fontId="92" fillId="23" borderId="36" xfId="0" applyFont="1" applyFill="1" applyBorder="1" applyAlignment="1" applyProtection="1">
      <alignment horizontal="left" vertical="center"/>
      <protection locked="0"/>
    </xf>
    <xf numFmtId="0" fontId="74" fillId="0" borderId="31" xfId="0" applyFont="1" applyBorder="1" applyAlignment="1">
      <alignment/>
    </xf>
    <xf numFmtId="0" fontId="74" fillId="0" borderId="32" xfId="0" applyFont="1" applyBorder="1" applyAlignment="1">
      <alignment/>
    </xf>
    <xf numFmtId="4" fontId="74" fillId="0" borderId="32" xfId="0" applyNumberFormat="1" applyFont="1" applyBorder="1" applyAlignment="1">
      <alignment/>
    </xf>
    <xf numFmtId="166" fontId="74" fillId="0" borderId="32" xfId="0" applyNumberFormat="1" applyFont="1" applyBorder="1" applyAlignment="1">
      <alignment/>
    </xf>
    <xf numFmtId="166" fontId="74" fillId="0" borderId="33" xfId="0" applyNumberFormat="1" applyFont="1" applyBorder="1" applyAlignment="1">
      <alignment/>
    </xf>
    <xf numFmtId="0" fontId="71" fillId="0" borderId="32" xfId="0" applyFont="1" applyBorder="1" applyAlignment="1">
      <alignment horizontal="center" vertical="center"/>
    </xf>
    <xf numFmtId="4" fontId="71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6" fontId="71" fillId="0" borderId="32" xfId="0" applyNumberFormat="1" applyFont="1" applyBorder="1" applyAlignment="1">
      <alignment vertical="center"/>
    </xf>
    <xf numFmtId="166" fontId="71" fillId="0" borderId="3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43" xfId="0" applyFont="1" applyBorder="1" applyAlignment="1" applyProtection="1">
      <alignment horizontal="left" vertic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6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48">
      <alignment/>
      <protection/>
    </xf>
    <xf numFmtId="0" fontId="0" fillId="0" borderId="0" xfId="48" applyProtection="1">
      <alignment/>
      <protection locked="0"/>
    </xf>
    <xf numFmtId="0" fontId="0" fillId="0" borderId="0" xfId="48" applyFont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0" fillId="0" borderId="20" xfId="48" applyFont="1" applyBorder="1" applyAlignment="1">
      <alignment vertical="center"/>
      <protection/>
    </xf>
    <xf numFmtId="0" fontId="0" fillId="0" borderId="20" xfId="48" applyFont="1" applyBorder="1" applyAlignment="1" applyProtection="1">
      <alignment vertical="center"/>
      <protection locked="0"/>
    </xf>
    <xf numFmtId="0" fontId="0" fillId="0" borderId="19" xfId="48" applyFont="1" applyBorder="1" applyAlignment="1">
      <alignment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33" xfId="48" applyFont="1" applyBorder="1" applyAlignment="1">
      <alignment vertical="center"/>
      <protection/>
    </xf>
    <xf numFmtId="0" fontId="0" fillId="0" borderId="32" xfId="48" applyFont="1" applyBorder="1" applyAlignment="1">
      <alignment vertical="center"/>
      <protection/>
    </xf>
    <xf numFmtId="0" fontId="0" fillId="0" borderId="31" xfId="48" applyFont="1" applyBorder="1" applyAlignment="1">
      <alignment vertical="center"/>
      <protection/>
    </xf>
    <xf numFmtId="0" fontId="0" fillId="0" borderId="0" xfId="48" applyFont="1" applyAlignment="1" applyProtection="1">
      <alignment vertical="center"/>
      <protection locked="0"/>
    </xf>
    <xf numFmtId="0" fontId="91" fillId="0" borderId="0" xfId="48" applyFont="1" applyAlignment="1">
      <alignment vertical="center" wrapText="1"/>
      <protection/>
    </xf>
    <xf numFmtId="0" fontId="90" fillId="0" borderId="0" xfId="48" applyFont="1" applyAlignment="1">
      <alignment horizontal="left" vertical="center"/>
      <protection/>
    </xf>
    <xf numFmtId="4" fontId="0" fillId="0" borderId="0" xfId="48" applyNumberFormat="1" applyFont="1" applyAlignment="1">
      <alignment vertical="center"/>
      <protection/>
    </xf>
    <xf numFmtId="166" fontId="71" fillId="0" borderId="24" xfId="48" applyNumberFormat="1" applyFont="1" applyBorder="1" applyAlignment="1">
      <alignment vertical="center"/>
      <protection/>
    </xf>
    <xf numFmtId="166" fontId="71" fillId="0" borderId="0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4" fontId="71" fillId="0" borderId="0" xfId="48" applyNumberFormat="1" applyFont="1" applyBorder="1" applyAlignment="1">
      <alignment vertical="center"/>
      <protection/>
    </xf>
    <xf numFmtId="0" fontId="71" fillId="0" borderId="0" xfId="48" applyFont="1" applyBorder="1" applyAlignment="1">
      <alignment horizontal="center" vertical="center"/>
      <protection/>
    </xf>
    <xf numFmtId="0" fontId="71" fillId="23" borderId="36" xfId="48" applyFont="1" applyFill="1" applyBorder="1" applyAlignment="1" applyProtection="1">
      <alignment horizontal="left" vertical="center"/>
      <protection locked="0"/>
    </xf>
    <xf numFmtId="0" fontId="0" fillId="0" borderId="36" xfId="48" applyFont="1" applyBorder="1" applyAlignment="1" applyProtection="1">
      <alignment horizontal="left" vertical="center" wrapText="1"/>
      <protection locked="0"/>
    </xf>
    <xf numFmtId="4" fontId="0" fillId="0" borderId="36" xfId="48" applyNumberFormat="1" applyFont="1" applyBorder="1" applyAlignment="1" applyProtection="1">
      <alignment vertical="center"/>
      <protection locked="0"/>
    </xf>
    <xf numFmtId="4" fontId="0" fillId="23" borderId="36" xfId="48" applyNumberFormat="1" applyFont="1" applyFill="1" applyBorder="1" applyAlignment="1" applyProtection="1">
      <alignment vertical="center"/>
      <protection locked="0"/>
    </xf>
    <xf numFmtId="167" fontId="0" fillId="0" borderId="36" xfId="48" applyNumberFormat="1" applyFont="1" applyBorder="1" applyAlignment="1" applyProtection="1">
      <alignment vertical="center"/>
      <protection locked="0"/>
    </xf>
    <xf numFmtId="0" fontId="0" fillId="0" borderId="36" xfId="48" applyFont="1" applyBorder="1" applyAlignment="1" applyProtection="1">
      <alignment horizontal="center" vertical="center" wrapText="1"/>
      <protection locked="0"/>
    </xf>
    <xf numFmtId="49" fontId="0" fillId="0" borderId="36" xfId="48" applyNumberFormat="1" applyFont="1" applyBorder="1" applyAlignment="1" applyProtection="1">
      <alignment horizontal="left" vertical="center" wrapText="1"/>
      <protection locked="0"/>
    </xf>
    <xf numFmtId="0" fontId="0" fillId="0" borderId="36" xfId="48" applyFont="1" applyBorder="1" applyAlignment="1" applyProtection="1">
      <alignment horizontal="center" vertical="center"/>
      <protection locked="0"/>
    </xf>
    <xf numFmtId="0" fontId="0" fillId="0" borderId="13" xfId="48" applyFont="1" applyBorder="1" applyAlignment="1" applyProtection="1">
      <alignment vertical="center"/>
      <protection locked="0"/>
    </xf>
    <xf numFmtId="0" fontId="0" fillId="0" borderId="24" xfId="48" applyFont="1" applyBorder="1" applyAlignment="1">
      <alignment vertical="center"/>
      <protection/>
    </xf>
    <xf numFmtId="0" fontId="0" fillId="0" borderId="30" xfId="48" applyFont="1" applyBorder="1" applyAlignment="1">
      <alignment vertical="center"/>
      <protection/>
    </xf>
    <xf numFmtId="0" fontId="91" fillId="0" borderId="0" xfId="48" applyFont="1" applyBorder="1" applyAlignment="1">
      <alignment vertical="center" wrapText="1"/>
      <protection/>
    </xf>
    <xf numFmtId="0" fontId="90" fillId="0" borderId="0" xfId="48" applyFont="1" applyBorder="1" applyAlignment="1">
      <alignment horizontal="left" vertical="center"/>
      <protection/>
    </xf>
    <xf numFmtId="0" fontId="74" fillId="0" borderId="0" xfId="48" applyFont="1" applyAlignment="1">
      <alignment/>
      <protection/>
    </xf>
    <xf numFmtId="4" fontId="74" fillId="0" borderId="0" xfId="48" applyNumberFormat="1" applyFont="1" applyAlignment="1">
      <alignment vertical="center"/>
      <protection/>
    </xf>
    <xf numFmtId="0" fontId="74" fillId="0" borderId="0" xfId="48" applyFont="1" applyAlignment="1">
      <alignment horizontal="left"/>
      <protection/>
    </xf>
    <xf numFmtId="0" fontId="74" fillId="0" borderId="0" xfId="48" applyFont="1" applyAlignment="1">
      <alignment horizontal="center"/>
      <protection/>
    </xf>
    <xf numFmtId="166" fontId="74" fillId="0" borderId="24" xfId="48" applyNumberFormat="1" applyFont="1" applyBorder="1" applyAlignment="1">
      <alignment/>
      <protection/>
    </xf>
    <xf numFmtId="0" fontId="74" fillId="0" borderId="0" xfId="48" applyFont="1" applyBorder="1" applyAlignment="1">
      <alignment/>
      <protection/>
    </xf>
    <xf numFmtId="166" fontId="74" fillId="0" borderId="0" xfId="48" applyNumberFormat="1" applyFont="1" applyBorder="1" applyAlignment="1">
      <alignment/>
      <protection/>
    </xf>
    <xf numFmtId="4" fontId="74" fillId="0" borderId="0" xfId="48" applyNumberFormat="1" applyFont="1" applyBorder="1" applyAlignment="1">
      <alignment/>
      <protection/>
    </xf>
    <xf numFmtId="0" fontId="74" fillId="0" borderId="30" xfId="48" applyFont="1" applyBorder="1" applyAlignment="1">
      <alignment/>
      <protection/>
    </xf>
    <xf numFmtId="0" fontId="74" fillId="0" borderId="13" xfId="48" applyFont="1" applyBorder="1" applyAlignment="1">
      <alignment/>
      <protection/>
    </xf>
    <xf numFmtId="4" fontId="73" fillId="0" borderId="0" xfId="48" applyNumberFormat="1" applyFont="1" applyBorder="1" applyAlignment="1">
      <alignment/>
      <protection/>
    </xf>
    <xf numFmtId="0" fontId="74" fillId="0" borderId="0" xfId="48" applyFont="1" applyAlignment="1" applyProtection="1">
      <alignment/>
      <protection locked="0"/>
    </xf>
    <xf numFmtId="0" fontId="73" fillId="0" borderId="0" xfId="48" applyFont="1" applyBorder="1" applyAlignment="1">
      <alignment horizontal="left"/>
      <protection/>
    </xf>
    <xf numFmtId="0" fontId="74" fillId="0" borderId="0" xfId="48" applyFont="1" applyBorder="1" applyAlignment="1">
      <alignment horizontal="left"/>
      <protection/>
    </xf>
    <xf numFmtId="4" fontId="72" fillId="0" borderId="0" xfId="48" applyNumberFormat="1" applyFont="1" applyAlignment="1">
      <alignment/>
      <protection/>
    </xf>
    <xf numFmtId="0" fontId="72" fillId="0" borderId="0" xfId="48" applyFont="1" applyAlignment="1">
      <alignment horizontal="left"/>
      <protection/>
    </xf>
    <xf numFmtId="0" fontId="92" fillId="23" borderId="36" xfId="48" applyFont="1" applyFill="1" applyBorder="1" applyAlignment="1" applyProtection="1">
      <alignment horizontal="left" vertical="center"/>
      <protection locked="0"/>
    </xf>
    <xf numFmtId="0" fontId="92" fillId="0" borderId="13" xfId="48" applyFont="1" applyBorder="1" applyAlignment="1">
      <alignment vertical="center"/>
      <protection/>
    </xf>
    <xf numFmtId="0" fontId="92" fillId="0" borderId="36" xfId="48" applyFont="1" applyBorder="1" applyAlignment="1" applyProtection="1">
      <alignment horizontal="left" vertical="center" wrapText="1"/>
      <protection locked="0"/>
    </xf>
    <xf numFmtId="4" fontId="92" fillId="0" borderId="36" xfId="48" applyNumberFormat="1" applyFont="1" applyBorder="1" applyAlignment="1" applyProtection="1">
      <alignment vertical="center"/>
      <protection locked="0"/>
    </xf>
    <xf numFmtId="0" fontId="92" fillId="0" borderId="36" xfId="48" applyFont="1" applyBorder="1" applyAlignment="1" applyProtection="1">
      <alignment vertical="center"/>
      <protection locked="0"/>
    </xf>
    <xf numFmtId="4" fontId="92" fillId="23" borderId="36" xfId="48" applyNumberFormat="1" applyFont="1" applyFill="1" applyBorder="1" applyAlignment="1" applyProtection="1">
      <alignment vertical="center"/>
      <protection locked="0"/>
    </xf>
    <xf numFmtId="167" fontId="92" fillId="0" borderId="36" xfId="48" applyNumberFormat="1" applyFont="1" applyBorder="1" applyAlignment="1" applyProtection="1">
      <alignment vertical="center"/>
      <protection locked="0"/>
    </xf>
    <xf numFmtId="0" fontId="92" fillId="0" borderId="36" xfId="48" applyFont="1" applyBorder="1" applyAlignment="1" applyProtection="1">
      <alignment horizontal="center" vertical="center" wrapText="1"/>
      <protection locked="0"/>
    </xf>
    <xf numFmtId="49" fontId="92" fillId="0" borderId="36" xfId="48" applyNumberFormat="1" applyFont="1" applyBorder="1" applyAlignment="1" applyProtection="1">
      <alignment horizontal="left" vertical="center" wrapText="1"/>
      <protection locked="0"/>
    </xf>
    <xf numFmtId="0" fontId="92" fillId="0" borderId="36" xfId="48" applyFont="1" applyBorder="1" applyAlignment="1" applyProtection="1">
      <alignment horizontal="center" vertical="center"/>
      <protection locked="0"/>
    </xf>
    <xf numFmtId="4" fontId="72" fillId="0" borderId="0" xfId="48" applyNumberFormat="1" applyFont="1" applyBorder="1" applyAlignment="1">
      <alignment/>
      <protection/>
    </xf>
    <xf numFmtId="0" fontId="72" fillId="0" borderId="0" xfId="48" applyFont="1" applyBorder="1" applyAlignment="1">
      <alignment horizontal="left"/>
      <protection/>
    </xf>
    <xf numFmtId="4" fontId="30" fillId="0" borderId="0" xfId="48" applyNumberFormat="1" applyFont="1" applyAlignment="1">
      <alignment vertical="center"/>
      <protection/>
    </xf>
    <xf numFmtId="166" fontId="89" fillId="0" borderId="23" xfId="48" applyNumberFormat="1" applyFont="1" applyBorder="1" applyAlignment="1">
      <alignment/>
      <protection/>
    </xf>
    <xf numFmtId="0" fontId="0" fillId="0" borderId="22" xfId="48" applyFont="1" applyBorder="1" applyAlignment="1">
      <alignment vertical="center"/>
      <protection/>
    </xf>
    <xf numFmtId="166" fontId="89" fillId="0" borderId="22" xfId="48" applyNumberFormat="1" applyFont="1" applyBorder="1" applyAlignment="1">
      <alignment/>
      <protection/>
    </xf>
    <xf numFmtId="4" fontId="89" fillId="0" borderId="22" xfId="48" applyNumberFormat="1" applyFont="1" applyBorder="1" applyAlignment="1">
      <alignment/>
      <protection/>
    </xf>
    <xf numFmtId="0" fontId="0" fillId="0" borderId="29" xfId="48" applyFont="1" applyBorder="1" applyAlignment="1">
      <alignment vertical="center"/>
      <protection/>
    </xf>
    <xf numFmtId="4" fontId="81" fillId="0" borderId="0" xfId="48" applyNumberFormat="1" applyFont="1" applyAlignment="1">
      <alignment/>
      <protection/>
    </xf>
    <xf numFmtId="0" fontId="81" fillId="0" borderId="0" xfId="48" applyFont="1" applyAlignment="1">
      <alignment horizontal="left" vertical="center"/>
      <protection/>
    </xf>
    <xf numFmtId="0" fontId="0" fillId="0" borderId="0" xfId="48" applyFont="1" applyAlignment="1">
      <alignment horizontal="center" vertical="center" wrapText="1"/>
      <protection/>
    </xf>
    <xf numFmtId="0" fontId="80" fillId="0" borderId="28" xfId="48" applyFont="1" applyBorder="1" applyAlignment="1">
      <alignment horizontal="center" vertical="center" wrapText="1"/>
      <protection/>
    </xf>
    <xf numFmtId="0" fontId="80" fillId="0" borderId="27" xfId="48" applyFont="1" applyBorder="1" applyAlignment="1">
      <alignment horizontal="center" vertical="center" wrapText="1"/>
      <protection/>
    </xf>
    <xf numFmtId="0" fontId="80" fillId="0" borderId="26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3" fillId="35" borderId="28" xfId="48" applyFont="1" applyFill="1" applyBorder="1" applyAlignment="1">
      <alignment horizontal="center" vertical="center" wrapText="1"/>
      <protection/>
    </xf>
    <xf numFmtId="0" fontId="3" fillId="35" borderId="27" xfId="48" applyFont="1" applyFill="1" applyBorder="1" applyAlignment="1">
      <alignment horizontal="center" vertical="center" wrapText="1"/>
      <protection/>
    </xf>
    <xf numFmtId="0" fontId="3" fillId="35" borderId="27" xfId="48" applyFont="1" applyFill="1" applyBorder="1" applyAlignment="1" applyProtection="1">
      <alignment horizontal="center" vertical="center" wrapText="1"/>
      <protection locked="0"/>
    </xf>
    <xf numFmtId="0" fontId="3" fillId="35" borderId="26" xfId="48" applyFont="1" applyFill="1" applyBorder="1" applyAlignment="1">
      <alignment horizontal="center" vertical="center" wrapText="1"/>
      <protection/>
    </xf>
    <xf numFmtId="0" fontId="3" fillId="0" borderId="0" xfId="48" applyFont="1" applyAlignment="1">
      <alignment horizontal="left" vertical="center"/>
      <protection/>
    </xf>
    <xf numFmtId="0" fontId="80" fillId="0" borderId="0" xfId="48" applyFont="1" applyAlignment="1">
      <alignment horizontal="left" vertical="center"/>
      <protection/>
    </xf>
    <xf numFmtId="0" fontId="3" fillId="0" borderId="0" xfId="48" applyFont="1" applyAlignment="1" applyProtection="1">
      <alignment horizontal="left" vertical="center"/>
      <protection locked="0"/>
    </xf>
    <xf numFmtId="0" fontId="80" fillId="0" borderId="0" xfId="48" applyFont="1" applyAlignment="1" applyProtection="1">
      <alignment horizontal="left" vertical="center"/>
      <protection locked="0"/>
    </xf>
    <xf numFmtId="165" fontId="3" fillId="0" borderId="0" xfId="48" applyNumberFormat="1" applyFont="1" applyAlignment="1" applyProtection="1">
      <alignment horizontal="left" vertical="center"/>
      <protection locked="0"/>
    </xf>
    <xf numFmtId="0" fontId="14" fillId="0" borderId="0" xfId="48" applyFont="1" applyAlignment="1">
      <alignment horizontal="left" vertical="center"/>
      <protection/>
    </xf>
    <xf numFmtId="0" fontId="0" fillId="0" borderId="11" xfId="48" applyFont="1" applyBorder="1" applyAlignment="1">
      <alignment vertical="center"/>
      <protection/>
    </xf>
    <xf numFmtId="0" fontId="0" fillId="0" borderId="11" xfId="48" applyFont="1" applyBorder="1" applyAlignment="1" applyProtection="1">
      <alignment vertical="center"/>
      <protection locked="0"/>
    </xf>
    <xf numFmtId="0" fontId="0" fillId="0" borderId="10" xfId="48" applyFont="1" applyBorder="1" applyAlignment="1">
      <alignment vertical="center"/>
      <protection/>
    </xf>
    <xf numFmtId="0" fontId="0" fillId="0" borderId="21" xfId="48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0" fillId="0" borderId="0" xfId="48" applyFont="1" applyBorder="1" applyAlignment="1" applyProtection="1">
      <alignment vertical="center"/>
      <protection locked="0"/>
    </xf>
    <xf numFmtId="0" fontId="73" fillId="0" borderId="0" xfId="48" applyFont="1" applyAlignment="1">
      <alignment vertical="center"/>
      <protection/>
    </xf>
    <xf numFmtId="0" fontId="73" fillId="0" borderId="14" xfId="48" applyFont="1" applyBorder="1" applyAlignment="1">
      <alignment vertical="center"/>
      <protection/>
    </xf>
    <xf numFmtId="4" fontId="73" fillId="0" borderId="32" xfId="48" applyNumberFormat="1" applyFont="1" applyBorder="1" applyAlignment="1">
      <alignment vertical="center"/>
      <protection/>
    </xf>
    <xf numFmtId="4" fontId="73" fillId="0" borderId="32" xfId="48" applyNumberFormat="1" applyFont="1" applyBorder="1" applyAlignment="1" applyProtection="1">
      <alignment vertical="center"/>
      <protection locked="0"/>
    </xf>
    <xf numFmtId="0" fontId="73" fillId="0" borderId="32" xfId="48" applyFont="1" applyBorder="1" applyAlignment="1">
      <alignment vertical="center"/>
      <protection/>
    </xf>
    <xf numFmtId="0" fontId="73" fillId="0" borderId="32" xfId="48" applyFont="1" applyBorder="1" applyAlignment="1">
      <alignment horizontal="left" vertical="center"/>
      <protection/>
    </xf>
    <xf numFmtId="0" fontId="73" fillId="0" borderId="0" xfId="48" applyFont="1" applyBorder="1" applyAlignment="1">
      <alignment vertical="center"/>
      <protection/>
    </xf>
    <xf numFmtId="0" fontId="73" fillId="0" borderId="13" xfId="48" applyFont="1" applyBorder="1" applyAlignment="1">
      <alignment vertical="center"/>
      <protection/>
    </xf>
    <xf numFmtId="0" fontId="72" fillId="0" borderId="0" xfId="48" applyFont="1" applyAlignment="1">
      <alignment vertical="center"/>
      <protection/>
    </xf>
    <xf numFmtId="0" fontId="72" fillId="0" borderId="14" xfId="48" applyFont="1" applyBorder="1" applyAlignment="1">
      <alignment vertical="center"/>
      <protection/>
    </xf>
    <xf numFmtId="4" fontId="72" fillId="0" borderId="32" xfId="48" applyNumberFormat="1" applyFont="1" applyBorder="1" applyAlignment="1">
      <alignment vertical="center"/>
      <protection/>
    </xf>
    <xf numFmtId="4" fontId="72" fillId="0" borderId="32" xfId="48" applyNumberFormat="1" applyFont="1" applyBorder="1" applyAlignment="1" applyProtection="1">
      <alignment vertical="center"/>
      <protection locked="0"/>
    </xf>
    <xf numFmtId="0" fontId="72" fillId="0" borderId="32" xfId="48" applyFont="1" applyBorder="1" applyAlignment="1">
      <alignment vertical="center"/>
      <protection/>
    </xf>
    <xf numFmtId="0" fontId="72" fillId="0" borderId="32" xfId="48" applyFont="1" applyBorder="1" applyAlignment="1">
      <alignment horizontal="left" vertical="center"/>
      <protection/>
    </xf>
    <xf numFmtId="0" fontId="72" fillId="0" borderId="0" xfId="48" applyFont="1" applyBorder="1" applyAlignment="1">
      <alignment vertical="center"/>
      <protection/>
    </xf>
    <xf numFmtId="0" fontId="72" fillId="0" borderId="13" xfId="48" applyFont="1" applyBorder="1" applyAlignment="1">
      <alignment vertical="center"/>
      <protection/>
    </xf>
    <xf numFmtId="4" fontId="81" fillId="0" borderId="0" xfId="48" applyNumberFormat="1" applyFont="1" applyBorder="1" applyAlignment="1">
      <alignment vertical="center"/>
      <protection/>
    </xf>
    <xf numFmtId="4" fontId="81" fillId="0" borderId="0" xfId="48" applyNumberFormat="1" applyFont="1" applyBorder="1" applyAlignment="1" applyProtection="1">
      <alignment vertical="center"/>
      <protection locked="0"/>
    </xf>
    <xf numFmtId="0" fontId="88" fillId="0" borderId="0" xfId="48" applyFont="1" applyBorder="1" applyAlignment="1">
      <alignment horizontal="left" vertical="center"/>
      <protection/>
    </xf>
    <xf numFmtId="0" fontId="0" fillId="35" borderId="14" xfId="48" applyFont="1" applyFill="1" applyBorder="1" applyAlignment="1">
      <alignment vertical="center"/>
      <protection/>
    </xf>
    <xf numFmtId="0" fontId="3" fillId="35" borderId="0" xfId="48" applyFont="1" applyFill="1" applyBorder="1" applyAlignment="1">
      <alignment horizontal="right" vertical="center"/>
      <protection/>
    </xf>
    <xf numFmtId="0" fontId="3" fillId="35" borderId="0" xfId="48" applyFont="1" applyFill="1" applyBorder="1" applyAlignment="1" applyProtection="1">
      <alignment horizontal="right" vertical="center"/>
      <protection locked="0"/>
    </xf>
    <xf numFmtId="0" fontId="0" fillId="35" borderId="0" xfId="48" applyFont="1" applyFill="1" applyBorder="1" applyAlignment="1">
      <alignment vertical="center"/>
      <protection/>
    </xf>
    <xf numFmtId="0" fontId="3" fillId="35" borderId="0" xfId="48" applyFont="1" applyFill="1" applyBorder="1" applyAlignment="1">
      <alignment horizontal="left" vertical="center"/>
      <protection/>
    </xf>
    <xf numFmtId="0" fontId="3" fillId="0" borderId="0" xfId="48" applyFont="1" applyBorder="1" applyAlignment="1">
      <alignment horizontal="left" vertical="center"/>
      <protection/>
    </xf>
    <xf numFmtId="0" fontId="80" fillId="0" borderId="0" xfId="48" applyFont="1" applyBorder="1" applyAlignment="1">
      <alignment horizontal="left" vertical="center"/>
      <protection/>
    </xf>
    <xf numFmtId="0" fontId="3" fillId="0" borderId="0" xfId="48" applyFont="1" applyBorder="1" applyAlignment="1" applyProtection="1">
      <alignment horizontal="left" vertical="center"/>
      <protection locked="0"/>
    </xf>
    <xf numFmtId="0" fontId="80" fillId="0" borderId="0" xfId="48" applyFont="1" applyBorder="1" applyAlignment="1" applyProtection="1">
      <alignment horizontal="left" vertical="center"/>
      <protection locked="0"/>
    </xf>
    <xf numFmtId="165" fontId="3" fillId="0" borderId="0" xfId="48" applyNumberFormat="1" applyFont="1" applyBorder="1" applyAlignment="1" applyProtection="1">
      <alignment horizontal="left" vertical="center"/>
      <protection locked="0"/>
    </xf>
    <xf numFmtId="0" fontId="14" fillId="0" borderId="0" xfId="48" applyFont="1" applyBorder="1" applyAlignment="1">
      <alignment horizontal="left" vertical="center"/>
      <protection/>
    </xf>
    <xf numFmtId="0" fontId="0" fillId="0" borderId="12" xfId="48" applyFont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4" fontId="4" fillId="35" borderId="18" xfId="48" applyNumberFormat="1" applyFont="1" applyFill="1" applyBorder="1" applyAlignment="1">
      <alignment vertical="center"/>
      <protection/>
    </xf>
    <xf numFmtId="0" fontId="0" fillId="35" borderId="18" xfId="48" applyFont="1" applyFill="1" applyBorder="1" applyAlignment="1" applyProtection="1">
      <alignment vertical="center"/>
      <protection locked="0"/>
    </xf>
    <xf numFmtId="0" fontId="4" fillId="35" borderId="18" xfId="48" applyFont="1" applyFill="1" applyBorder="1" applyAlignment="1">
      <alignment horizontal="center" vertical="center"/>
      <protection/>
    </xf>
    <xf numFmtId="0" fontId="4" fillId="35" borderId="18" xfId="48" applyFont="1" applyFill="1" applyBorder="1" applyAlignment="1">
      <alignment horizontal="right" vertical="center"/>
      <protection/>
    </xf>
    <xf numFmtId="0" fontId="0" fillId="35" borderId="18" xfId="48" applyFont="1" applyFill="1" applyBorder="1" applyAlignment="1">
      <alignment vertical="center"/>
      <protection/>
    </xf>
    <xf numFmtId="0" fontId="4" fillId="35" borderId="17" xfId="48" applyFont="1" applyFill="1" applyBorder="1" applyAlignment="1">
      <alignment horizontal="left" vertical="center"/>
      <protection/>
    </xf>
    <xf numFmtId="164" fontId="71" fillId="0" borderId="0" xfId="48" applyNumberFormat="1" applyFont="1" applyBorder="1" applyAlignment="1" applyProtection="1">
      <alignment horizontal="right" vertical="center"/>
      <protection locked="0"/>
    </xf>
    <xf numFmtId="0" fontId="71" fillId="0" borderId="0" xfId="48" applyFont="1" applyBorder="1" applyAlignment="1">
      <alignment horizontal="left" vertical="center"/>
      <protection/>
    </xf>
    <xf numFmtId="0" fontId="71" fillId="0" borderId="0" xfId="48" applyFont="1" applyBorder="1" applyAlignment="1">
      <alignment horizontal="right" vertical="center"/>
      <protection/>
    </xf>
    <xf numFmtId="0" fontId="71" fillId="0" borderId="0" xfId="48" applyFont="1" applyBorder="1" applyAlignment="1" applyProtection="1">
      <alignment horizontal="right" vertical="center"/>
      <protection locked="0"/>
    </xf>
    <xf numFmtId="0" fontId="0" fillId="0" borderId="34" xfId="48" applyFont="1" applyBorder="1" applyAlignment="1">
      <alignment vertical="center"/>
      <protection/>
    </xf>
    <xf numFmtId="0" fontId="0" fillId="0" borderId="22" xfId="48" applyFont="1" applyBorder="1" applyAlignment="1" applyProtection="1">
      <alignment vertical="center"/>
      <protection locked="0"/>
    </xf>
    <xf numFmtId="0" fontId="18" fillId="0" borderId="0" xfId="48" applyFont="1" applyBorder="1" applyAlignment="1">
      <alignment horizontal="left" vertical="center"/>
      <protection/>
    </xf>
    <xf numFmtId="4" fontId="80" fillId="0" borderId="0" xfId="48" applyNumberFormat="1" applyFont="1" applyBorder="1" applyAlignment="1">
      <alignment vertical="center"/>
      <protection/>
    </xf>
    <xf numFmtId="0" fontId="0" fillId="0" borderId="0" xfId="48" applyFont="1" applyAlignment="1">
      <alignment vertical="center" wrapText="1"/>
      <protection/>
    </xf>
    <xf numFmtId="0" fontId="0" fillId="0" borderId="13" xfId="48" applyFont="1" applyBorder="1" applyAlignment="1">
      <alignment vertical="center" wrapText="1"/>
      <protection/>
    </xf>
    <xf numFmtId="0" fontId="0" fillId="0" borderId="13" xfId="48" applyBorder="1">
      <alignment/>
      <protection/>
    </xf>
    <xf numFmtId="0" fontId="78" fillId="0" borderId="0" xfId="48" applyFont="1" applyAlignment="1">
      <alignment horizontal="left" vertical="center"/>
      <protection/>
    </xf>
    <xf numFmtId="0" fontId="0" fillId="0" borderId="10" xfId="48" applyBorder="1">
      <alignment/>
      <protection/>
    </xf>
    <xf numFmtId="0" fontId="0" fillId="33" borderId="0" xfId="48" applyFill="1">
      <alignment/>
      <protection/>
    </xf>
    <xf numFmtId="0" fontId="56" fillId="33" borderId="0" xfId="37" applyFill="1" applyAlignment="1">
      <alignment/>
    </xf>
    <xf numFmtId="0" fontId="87" fillId="33" borderId="0" xfId="37" applyFont="1" applyFill="1" applyAlignment="1">
      <alignment vertical="center"/>
    </xf>
    <xf numFmtId="0" fontId="76" fillId="33" borderId="0" xfId="48" applyFont="1" applyFill="1" applyAlignment="1">
      <alignment horizontal="left" vertical="center"/>
      <protection/>
    </xf>
    <xf numFmtId="0" fontId="87" fillId="33" borderId="0" xfId="37" applyFont="1" applyFill="1" applyAlignment="1" applyProtection="1">
      <alignment vertical="center"/>
      <protection locked="0"/>
    </xf>
    <xf numFmtId="0" fontId="10" fillId="33" borderId="0" xfId="48" applyFont="1" applyFill="1" applyAlignment="1" applyProtection="1">
      <alignment vertical="center"/>
      <protection locked="0"/>
    </xf>
    <xf numFmtId="0" fontId="10" fillId="33" borderId="0" xfId="48" applyFont="1" applyFill="1" applyAlignment="1">
      <alignment vertical="center"/>
      <protection/>
    </xf>
    <xf numFmtId="4" fontId="79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166" fontId="82" fillId="0" borderId="0" xfId="0" applyNumberFormat="1" applyFont="1" applyBorder="1" applyAlignment="1">
      <alignment vertical="center"/>
    </xf>
    <xf numFmtId="4" fontId="81" fillId="0" borderId="0" xfId="0" applyNumberFormat="1" applyFont="1" applyAlignment="1">
      <alignment horizontal="right" vertical="center"/>
    </xf>
    <xf numFmtId="4" fontId="81" fillId="0" borderId="0" xfId="0" applyNumberFormat="1" applyFont="1" applyAlignment="1">
      <alignment vertical="center"/>
    </xf>
    <xf numFmtId="0" fontId="78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82" fillId="0" borderId="29" xfId="0" applyFont="1" applyBorder="1" applyAlignment="1">
      <alignment horizontal="center" vertical="center"/>
    </xf>
    <xf numFmtId="0" fontId="82" fillId="0" borderId="22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64" fontId="71" fillId="0" borderId="0" xfId="0" applyNumberFormat="1" applyFont="1" applyBorder="1" applyAlignment="1">
      <alignment horizontal="center" vertical="center"/>
    </xf>
    <xf numFmtId="0" fontId="93" fillId="0" borderId="0" xfId="0" applyFont="1" applyAlignment="1">
      <alignment horizontal="left" vertical="top" wrapText="1"/>
    </xf>
    <xf numFmtId="0" fontId="9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84" fillId="0" borderId="0" xfId="0" applyFont="1" applyAlignment="1">
      <alignment horizontal="left" vertical="center" wrapText="1"/>
    </xf>
    <xf numFmtId="0" fontId="80" fillId="0" borderId="0" xfId="48" applyFont="1" applyAlignment="1">
      <alignment horizontal="left" vertical="center" wrapText="1"/>
      <protection/>
    </xf>
    <xf numFmtId="0" fontId="80" fillId="0" borderId="0" xfId="48" applyFont="1" applyAlignment="1">
      <alignment horizontal="left" vertical="center"/>
      <protection/>
    </xf>
    <xf numFmtId="0" fontId="4" fillId="0" borderId="0" xfId="48" applyFont="1" applyAlignment="1">
      <alignment horizontal="left" vertical="center" wrapText="1"/>
      <protection/>
    </xf>
    <xf numFmtId="0" fontId="0" fillId="0" borderId="0" xfId="48" applyFont="1" applyAlignment="1">
      <alignment vertical="center"/>
      <protection/>
    </xf>
    <xf numFmtId="0" fontId="87" fillId="33" borderId="0" xfId="37" applyFont="1" applyFill="1" applyAlignment="1">
      <alignment vertical="center"/>
    </xf>
    <xf numFmtId="0" fontId="0" fillId="0" borderId="0" xfId="48">
      <alignment/>
      <protection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80" fillId="0" borderId="0" xfId="48" applyFont="1" applyBorder="1" applyAlignment="1">
      <alignment horizontal="left" vertical="center" wrapText="1"/>
      <protection/>
    </xf>
    <xf numFmtId="0" fontId="80" fillId="0" borderId="0" xfId="48" applyFont="1" applyBorder="1" applyAlignment="1">
      <alignment horizontal="left" vertical="center"/>
      <protection/>
    </xf>
    <xf numFmtId="0" fontId="4" fillId="0" borderId="0" xfId="48" applyFont="1" applyBorder="1" applyAlignment="1">
      <alignment horizontal="left" vertical="center" wrapText="1"/>
      <protection/>
    </xf>
    <xf numFmtId="0" fontId="0" fillId="0" borderId="0" xfId="48" applyFont="1" applyBorder="1" applyAlignment="1">
      <alignment vertical="center"/>
      <protection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7" fillId="33" borderId="0" xfId="36" applyFont="1" applyFill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M36" sqref="AM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9" width="25.832031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91" width="9.33203125" style="0" hidden="1" customWidth="1"/>
  </cols>
  <sheetData>
    <row r="1" spans="1:74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7</v>
      </c>
      <c r="BV1" s="19" t="s">
        <v>8</v>
      </c>
    </row>
    <row r="2" spans="3:72" ht="36.75" customHeight="1">
      <c r="AR2" s="454" t="s">
        <v>9</v>
      </c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S2" s="20" t="s">
        <v>10</v>
      </c>
      <c r="BT2" s="20" t="s">
        <v>11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10</v>
      </c>
      <c r="BT3" s="20" t="s">
        <v>12</v>
      </c>
    </row>
    <row r="4" spans="2:71" ht="36.75" customHeight="1">
      <c r="B4" s="24"/>
      <c r="C4" s="25"/>
      <c r="D4" s="26" t="s">
        <v>13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14</v>
      </c>
      <c r="BG4" s="29" t="s">
        <v>15</v>
      </c>
      <c r="BS4" s="20" t="s">
        <v>16</v>
      </c>
    </row>
    <row r="5" spans="2:71" ht="14.25" customHeight="1">
      <c r="B5" s="24"/>
      <c r="C5" s="25"/>
      <c r="D5" s="30" t="s">
        <v>17</v>
      </c>
      <c r="E5" s="25"/>
      <c r="F5" s="25"/>
      <c r="G5" s="25"/>
      <c r="H5" s="25"/>
      <c r="I5" s="25"/>
      <c r="J5" s="25"/>
      <c r="K5" s="471" t="s">
        <v>18</v>
      </c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25"/>
      <c r="AQ5" s="27"/>
      <c r="BG5" s="469" t="s">
        <v>19</v>
      </c>
      <c r="BS5" s="20" t="s">
        <v>10</v>
      </c>
    </row>
    <row r="6" spans="2:71" ht="36.75" customHeight="1">
      <c r="B6" s="24"/>
      <c r="C6" s="25"/>
      <c r="D6" s="32" t="s">
        <v>20</v>
      </c>
      <c r="E6" s="25"/>
      <c r="F6" s="25"/>
      <c r="G6" s="25"/>
      <c r="H6" s="25"/>
      <c r="I6" s="25"/>
      <c r="J6" s="25"/>
      <c r="K6" s="481" t="s">
        <v>21</v>
      </c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25"/>
      <c r="AQ6" s="27"/>
      <c r="BG6" s="470"/>
      <c r="BS6" s="20" t="s">
        <v>10</v>
      </c>
    </row>
    <row r="7" spans="2:71" ht="14.25" customHeight="1">
      <c r="B7" s="24"/>
      <c r="C7" s="25"/>
      <c r="D7" s="33" t="s">
        <v>22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23</v>
      </c>
      <c r="AL7" s="25"/>
      <c r="AM7" s="25"/>
      <c r="AN7" s="31" t="s">
        <v>5</v>
      </c>
      <c r="AO7" s="25"/>
      <c r="AP7" s="25"/>
      <c r="AQ7" s="27"/>
      <c r="BG7" s="470"/>
      <c r="BS7" s="20" t="s">
        <v>10</v>
      </c>
    </row>
    <row r="8" spans="2:71" ht="14.25" customHeight="1">
      <c r="B8" s="24"/>
      <c r="C8" s="25"/>
      <c r="D8" s="33" t="s">
        <v>24</v>
      </c>
      <c r="E8" s="25"/>
      <c r="F8" s="25"/>
      <c r="G8" s="25"/>
      <c r="H8" s="25"/>
      <c r="I8" s="25"/>
      <c r="J8" s="25"/>
      <c r="K8" s="31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26</v>
      </c>
      <c r="AL8" s="25"/>
      <c r="AM8" s="25"/>
      <c r="AN8" s="34" t="s">
        <v>27</v>
      </c>
      <c r="AO8" s="25"/>
      <c r="AP8" s="25"/>
      <c r="AQ8" s="27"/>
      <c r="BG8" s="470"/>
      <c r="BS8" s="20" t="s">
        <v>10</v>
      </c>
    </row>
    <row r="9" spans="2:71" ht="14.2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G9" s="470"/>
      <c r="BS9" s="20" t="s">
        <v>10</v>
      </c>
    </row>
    <row r="10" spans="2:71" ht="14.25" customHeight="1">
      <c r="B10" s="24"/>
      <c r="C10" s="25"/>
      <c r="D10" s="33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29</v>
      </c>
      <c r="AL10" s="25"/>
      <c r="AM10" s="25"/>
      <c r="AN10" s="31" t="s">
        <v>30</v>
      </c>
      <c r="AO10" s="25"/>
      <c r="AP10" s="25"/>
      <c r="AQ10" s="27"/>
      <c r="BG10" s="470"/>
      <c r="BS10" s="20" t="s">
        <v>10</v>
      </c>
    </row>
    <row r="11" spans="2:71" ht="18" customHeight="1">
      <c r="B11" s="24"/>
      <c r="C11" s="25"/>
      <c r="D11" s="25"/>
      <c r="E11" s="31" t="s">
        <v>31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32</v>
      </c>
      <c r="AL11" s="25"/>
      <c r="AM11" s="25"/>
      <c r="AN11" s="31" t="s">
        <v>33</v>
      </c>
      <c r="AO11" s="25"/>
      <c r="AP11" s="25"/>
      <c r="AQ11" s="27"/>
      <c r="BG11" s="470"/>
      <c r="BS11" s="20" t="s">
        <v>10</v>
      </c>
    </row>
    <row r="12" spans="2:71" ht="6.7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G12" s="470"/>
      <c r="BS12" s="20" t="s">
        <v>10</v>
      </c>
    </row>
    <row r="13" spans="2:71" ht="14.25" customHeight="1">
      <c r="B13" s="24"/>
      <c r="C13" s="25"/>
      <c r="D13" s="33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29</v>
      </c>
      <c r="AL13" s="25"/>
      <c r="AM13" s="25"/>
      <c r="AN13" s="35" t="s">
        <v>35</v>
      </c>
      <c r="AO13" s="25"/>
      <c r="AP13" s="25"/>
      <c r="AQ13" s="27"/>
      <c r="BG13" s="470"/>
      <c r="BS13" s="20" t="s">
        <v>10</v>
      </c>
    </row>
    <row r="14" spans="2:71" ht="15">
      <c r="B14" s="24"/>
      <c r="C14" s="25"/>
      <c r="D14" s="25"/>
      <c r="E14" s="482" t="s">
        <v>35</v>
      </c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33" t="s">
        <v>32</v>
      </c>
      <c r="AL14" s="25"/>
      <c r="AM14" s="25"/>
      <c r="AN14" s="35" t="s">
        <v>35</v>
      </c>
      <c r="AO14" s="25"/>
      <c r="AP14" s="25"/>
      <c r="AQ14" s="27"/>
      <c r="BG14" s="470"/>
      <c r="BS14" s="20" t="s">
        <v>10</v>
      </c>
    </row>
    <row r="15" spans="2:71" ht="6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G15" s="470"/>
      <c r="BS15" s="20" t="s">
        <v>6</v>
      </c>
    </row>
    <row r="16" spans="2:71" ht="14.25" customHeight="1">
      <c r="B16" s="24"/>
      <c r="C16" s="25"/>
      <c r="D16" s="33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29</v>
      </c>
      <c r="AL16" s="25"/>
      <c r="AM16" s="25"/>
      <c r="AN16" s="31" t="s">
        <v>37</v>
      </c>
      <c r="AO16" s="25"/>
      <c r="AP16" s="25"/>
      <c r="AQ16" s="27"/>
      <c r="BG16" s="470"/>
      <c r="BS16" s="20" t="s">
        <v>6</v>
      </c>
    </row>
    <row r="17" spans="2:71" ht="18" customHeight="1">
      <c r="B17" s="24"/>
      <c r="C17" s="25"/>
      <c r="D17" s="25"/>
      <c r="E17" s="31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32</v>
      </c>
      <c r="AL17" s="25"/>
      <c r="AM17" s="25"/>
      <c r="AN17" s="31" t="s">
        <v>39</v>
      </c>
      <c r="AO17" s="25"/>
      <c r="AP17" s="25"/>
      <c r="AQ17" s="27"/>
      <c r="BG17" s="470"/>
      <c r="BS17" s="20" t="s">
        <v>7</v>
      </c>
    </row>
    <row r="18" spans="2:71" ht="6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G18" s="470"/>
      <c r="BS18" s="20" t="s">
        <v>10</v>
      </c>
    </row>
    <row r="19" spans="2:71" ht="14.25" customHeight="1">
      <c r="B19" s="24"/>
      <c r="C19" s="25"/>
      <c r="D19" s="33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G19" s="470"/>
      <c r="BS19" s="20" t="s">
        <v>10</v>
      </c>
    </row>
    <row r="20" spans="2:71" ht="22.5" customHeight="1">
      <c r="B20" s="24"/>
      <c r="C20" s="25"/>
      <c r="D20" s="25"/>
      <c r="E20" s="484" t="s">
        <v>5</v>
      </c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25"/>
      <c r="AP20" s="25"/>
      <c r="AQ20" s="27"/>
      <c r="BG20" s="470"/>
      <c r="BS20" s="20" t="s">
        <v>6</v>
      </c>
    </row>
    <row r="21" spans="2:59" ht="6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G21" s="470"/>
    </row>
    <row r="22" spans="2:59" ht="6.7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G22" s="470"/>
    </row>
    <row r="23" spans="2:59" s="1" customFormat="1" ht="25.5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85">
        <f>AG51</f>
        <v>0</v>
      </c>
      <c r="AL23" s="486"/>
      <c r="AM23" s="486"/>
      <c r="AN23" s="486"/>
      <c r="AO23" s="486"/>
      <c r="AP23" s="38"/>
      <c r="AQ23" s="41"/>
      <c r="BG23" s="470"/>
    </row>
    <row r="24" spans="2:59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G24" s="470"/>
    </row>
    <row r="25" spans="2:59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487" t="s">
        <v>42</v>
      </c>
      <c r="M25" s="487"/>
      <c r="N25" s="487"/>
      <c r="O25" s="487"/>
      <c r="P25" s="38"/>
      <c r="Q25" s="38"/>
      <c r="R25" s="38"/>
      <c r="S25" s="38"/>
      <c r="T25" s="38"/>
      <c r="U25" s="38"/>
      <c r="V25" s="38"/>
      <c r="W25" s="487" t="s">
        <v>43</v>
      </c>
      <c r="X25" s="487"/>
      <c r="Y25" s="487"/>
      <c r="Z25" s="487"/>
      <c r="AA25" s="487"/>
      <c r="AB25" s="487"/>
      <c r="AC25" s="487"/>
      <c r="AD25" s="487"/>
      <c r="AE25" s="487"/>
      <c r="AF25" s="38"/>
      <c r="AG25" s="38"/>
      <c r="AH25" s="38"/>
      <c r="AI25" s="38"/>
      <c r="AJ25" s="38"/>
      <c r="AK25" s="487" t="s">
        <v>44</v>
      </c>
      <c r="AL25" s="487"/>
      <c r="AM25" s="487"/>
      <c r="AN25" s="487"/>
      <c r="AO25" s="487"/>
      <c r="AP25" s="38"/>
      <c r="AQ25" s="41"/>
      <c r="BG25" s="470"/>
    </row>
    <row r="26" spans="2:59" s="2" customFormat="1" ht="14.25" customHeight="1">
      <c r="B26" s="43"/>
      <c r="C26" s="44"/>
      <c r="D26" s="45" t="s">
        <v>45</v>
      </c>
      <c r="E26" s="44"/>
      <c r="F26" s="45" t="s">
        <v>46</v>
      </c>
      <c r="G26" s="44"/>
      <c r="H26" s="44"/>
      <c r="I26" s="44"/>
      <c r="J26" s="44"/>
      <c r="K26" s="44"/>
      <c r="L26" s="468">
        <v>0.21</v>
      </c>
      <c r="M26" s="467"/>
      <c r="N26" s="467"/>
      <c r="O26" s="467"/>
      <c r="P26" s="44"/>
      <c r="Q26" s="44"/>
      <c r="R26" s="44"/>
      <c r="S26" s="44"/>
      <c r="T26" s="44"/>
      <c r="U26" s="44"/>
      <c r="V26" s="44"/>
      <c r="W26" s="466">
        <f>ROUND(AK23,2)</f>
        <v>0</v>
      </c>
      <c r="X26" s="467"/>
      <c r="Y26" s="467"/>
      <c r="Z26" s="467"/>
      <c r="AA26" s="467"/>
      <c r="AB26" s="467"/>
      <c r="AC26" s="467"/>
      <c r="AD26" s="467"/>
      <c r="AE26" s="467"/>
      <c r="AF26" s="44"/>
      <c r="AG26" s="44"/>
      <c r="AH26" s="44"/>
      <c r="AI26" s="44"/>
      <c r="AJ26" s="44"/>
      <c r="AK26" s="466">
        <f>ROUND(W26*0.21,2)</f>
        <v>0</v>
      </c>
      <c r="AL26" s="467"/>
      <c r="AM26" s="467"/>
      <c r="AN26" s="467"/>
      <c r="AO26" s="467"/>
      <c r="AP26" s="44"/>
      <c r="AQ26" s="46"/>
      <c r="BG26" s="470"/>
    </row>
    <row r="27" spans="2:59" s="2" customFormat="1" ht="14.25" customHeight="1">
      <c r="B27" s="43"/>
      <c r="C27" s="44"/>
      <c r="D27" s="44"/>
      <c r="E27" s="44"/>
      <c r="F27" s="45" t="s">
        <v>47</v>
      </c>
      <c r="G27" s="44"/>
      <c r="H27" s="44"/>
      <c r="I27" s="44"/>
      <c r="J27" s="44"/>
      <c r="K27" s="44"/>
      <c r="L27" s="468">
        <v>0.15</v>
      </c>
      <c r="M27" s="467"/>
      <c r="N27" s="467"/>
      <c r="O27" s="467"/>
      <c r="P27" s="44"/>
      <c r="Q27" s="44"/>
      <c r="R27" s="44"/>
      <c r="S27" s="44"/>
      <c r="T27" s="44"/>
      <c r="U27" s="44"/>
      <c r="V27" s="44"/>
      <c r="W27" s="466">
        <f>ROUND(BC51,2)</f>
        <v>0</v>
      </c>
      <c r="X27" s="467"/>
      <c r="Y27" s="467"/>
      <c r="Z27" s="467"/>
      <c r="AA27" s="467"/>
      <c r="AB27" s="467"/>
      <c r="AC27" s="467"/>
      <c r="AD27" s="467"/>
      <c r="AE27" s="467"/>
      <c r="AF27" s="44"/>
      <c r="AG27" s="44"/>
      <c r="AH27" s="44"/>
      <c r="AI27" s="44"/>
      <c r="AJ27" s="44"/>
      <c r="AK27" s="466">
        <f>ROUND(AY51,2)</f>
        <v>0</v>
      </c>
      <c r="AL27" s="467"/>
      <c r="AM27" s="467"/>
      <c r="AN27" s="467"/>
      <c r="AO27" s="467"/>
      <c r="AP27" s="44"/>
      <c r="AQ27" s="46"/>
      <c r="BG27" s="470"/>
    </row>
    <row r="28" spans="2:59" s="2" customFormat="1" ht="14.25" customHeight="1" hidden="1">
      <c r="B28" s="43"/>
      <c r="C28" s="44"/>
      <c r="D28" s="44"/>
      <c r="E28" s="44"/>
      <c r="F28" s="45" t="s">
        <v>48</v>
      </c>
      <c r="G28" s="44"/>
      <c r="H28" s="44"/>
      <c r="I28" s="44"/>
      <c r="J28" s="44"/>
      <c r="K28" s="44"/>
      <c r="L28" s="468">
        <v>0.21</v>
      </c>
      <c r="M28" s="467"/>
      <c r="N28" s="467"/>
      <c r="O28" s="467"/>
      <c r="P28" s="44"/>
      <c r="Q28" s="44"/>
      <c r="R28" s="44"/>
      <c r="S28" s="44"/>
      <c r="T28" s="44"/>
      <c r="U28" s="44"/>
      <c r="V28" s="44"/>
      <c r="W28" s="466">
        <f>ROUND(BD51,2)</f>
        <v>0</v>
      </c>
      <c r="X28" s="467"/>
      <c r="Y28" s="467"/>
      <c r="Z28" s="467"/>
      <c r="AA28" s="467"/>
      <c r="AB28" s="467"/>
      <c r="AC28" s="467"/>
      <c r="AD28" s="467"/>
      <c r="AE28" s="467"/>
      <c r="AF28" s="44"/>
      <c r="AG28" s="44"/>
      <c r="AH28" s="44"/>
      <c r="AI28" s="44"/>
      <c r="AJ28" s="44"/>
      <c r="AK28" s="466">
        <v>0</v>
      </c>
      <c r="AL28" s="467"/>
      <c r="AM28" s="467"/>
      <c r="AN28" s="467"/>
      <c r="AO28" s="467"/>
      <c r="AP28" s="44"/>
      <c r="AQ28" s="46"/>
      <c r="BG28" s="470"/>
    </row>
    <row r="29" spans="2:59" s="2" customFormat="1" ht="14.25" customHeight="1" hidden="1">
      <c r="B29" s="43"/>
      <c r="C29" s="44"/>
      <c r="D29" s="44"/>
      <c r="E29" s="44"/>
      <c r="F29" s="45" t="s">
        <v>49</v>
      </c>
      <c r="G29" s="44"/>
      <c r="H29" s="44"/>
      <c r="I29" s="44"/>
      <c r="J29" s="44"/>
      <c r="K29" s="44"/>
      <c r="L29" s="468">
        <v>0.15</v>
      </c>
      <c r="M29" s="467"/>
      <c r="N29" s="467"/>
      <c r="O29" s="467"/>
      <c r="P29" s="44"/>
      <c r="Q29" s="44"/>
      <c r="R29" s="44"/>
      <c r="S29" s="44"/>
      <c r="T29" s="44"/>
      <c r="U29" s="44"/>
      <c r="V29" s="44"/>
      <c r="W29" s="466">
        <f>ROUND(BE51,2)</f>
        <v>0</v>
      </c>
      <c r="X29" s="467"/>
      <c r="Y29" s="467"/>
      <c r="Z29" s="467"/>
      <c r="AA29" s="467"/>
      <c r="AB29" s="467"/>
      <c r="AC29" s="467"/>
      <c r="AD29" s="467"/>
      <c r="AE29" s="467"/>
      <c r="AF29" s="44"/>
      <c r="AG29" s="44"/>
      <c r="AH29" s="44"/>
      <c r="AI29" s="44"/>
      <c r="AJ29" s="44"/>
      <c r="AK29" s="466">
        <v>0</v>
      </c>
      <c r="AL29" s="467"/>
      <c r="AM29" s="467"/>
      <c r="AN29" s="467"/>
      <c r="AO29" s="467"/>
      <c r="AP29" s="44"/>
      <c r="AQ29" s="46"/>
      <c r="BG29" s="470"/>
    </row>
    <row r="30" spans="2:59" s="2" customFormat="1" ht="14.25" customHeight="1" hidden="1">
      <c r="B30" s="43"/>
      <c r="C30" s="44"/>
      <c r="D30" s="44"/>
      <c r="E30" s="44"/>
      <c r="F30" s="45" t="s">
        <v>50</v>
      </c>
      <c r="G30" s="44"/>
      <c r="H30" s="44"/>
      <c r="I30" s="44"/>
      <c r="J30" s="44"/>
      <c r="K30" s="44"/>
      <c r="L30" s="468">
        <v>0</v>
      </c>
      <c r="M30" s="467"/>
      <c r="N30" s="467"/>
      <c r="O30" s="467"/>
      <c r="P30" s="44"/>
      <c r="Q30" s="44"/>
      <c r="R30" s="44"/>
      <c r="S30" s="44"/>
      <c r="T30" s="44"/>
      <c r="U30" s="44"/>
      <c r="V30" s="44"/>
      <c r="W30" s="466">
        <f>ROUND(BF51,2)</f>
        <v>0</v>
      </c>
      <c r="X30" s="467"/>
      <c r="Y30" s="467"/>
      <c r="Z30" s="467"/>
      <c r="AA30" s="467"/>
      <c r="AB30" s="467"/>
      <c r="AC30" s="467"/>
      <c r="AD30" s="467"/>
      <c r="AE30" s="467"/>
      <c r="AF30" s="44"/>
      <c r="AG30" s="44"/>
      <c r="AH30" s="44"/>
      <c r="AI30" s="44"/>
      <c r="AJ30" s="44"/>
      <c r="AK30" s="466">
        <v>0</v>
      </c>
      <c r="AL30" s="467"/>
      <c r="AM30" s="467"/>
      <c r="AN30" s="467"/>
      <c r="AO30" s="467"/>
      <c r="AP30" s="44"/>
      <c r="AQ30" s="46"/>
      <c r="BG30" s="470"/>
    </row>
    <row r="31" spans="2:59" s="1" customFormat="1" ht="6.7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G31" s="470"/>
    </row>
    <row r="32" spans="2:59" s="1" customFormat="1" ht="25.5" customHeight="1">
      <c r="B32" s="37"/>
      <c r="C32" s="47"/>
      <c r="D32" s="48" t="s">
        <v>51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52</v>
      </c>
      <c r="U32" s="49"/>
      <c r="V32" s="49"/>
      <c r="W32" s="49"/>
      <c r="X32" s="477" t="s">
        <v>53</v>
      </c>
      <c r="Y32" s="478"/>
      <c r="Z32" s="478"/>
      <c r="AA32" s="478"/>
      <c r="AB32" s="478"/>
      <c r="AC32" s="49"/>
      <c r="AD32" s="49"/>
      <c r="AE32" s="49"/>
      <c r="AF32" s="49"/>
      <c r="AG32" s="49"/>
      <c r="AH32" s="49"/>
      <c r="AI32" s="49"/>
      <c r="AJ32" s="49"/>
      <c r="AK32" s="479">
        <f>SUM(W26,AK26)</f>
        <v>0</v>
      </c>
      <c r="AL32" s="478"/>
      <c r="AM32" s="478"/>
      <c r="AN32" s="478"/>
      <c r="AO32" s="480"/>
      <c r="AP32" s="47"/>
      <c r="AQ32" s="51"/>
      <c r="BG32" s="470"/>
    </row>
    <row r="33" spans="2:43" s="1" customFormat="1" ht="6.7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7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7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75" customHeight="1">
      <c r="B39" s="37"/>
      <c r="C39" s="57" t="s">
        <v>54</v>
      </c>
      <c r="AR39" s="37"/>
    </row>
    <row r="40" spans="2:44" s="1" customFormat="1" ht="6.75" customHeight="1">
      <c r="B40" s="37"/>
      <c r="AR40" s="37"/>
    </row>
    <row r="41" spans="2:44" s="3" customFormat="1" ht="14.25" customHeight="1">
      <c r="B41" s="58"/>
      <c r="C41" s="59" t="s">
        <v>17</v>
      </c>
      <c r="L41" s="3" t="str">
        <f>K5</f>
        <v>40017017</v>
      </c>
      <c r="AR41" s="58"/>
    </row>
    <row r="42" spans="2:44" s="4" customFormat="1" ht="36.75" customHeight="1">
      <c r="B42" s="60"/>
      <c r="C42" s="61" t="s">
        <v>20</v>
      </c>
      <c r="L42" s="458" t="str">
        <f>K6</f>
        <v>Kolín, ul. Zlatá - rekonstrukce kanalizace, komunikace a veřejného osvětlení</v>
      </c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R42" s="60"/>
    </row>
    <row r="43" spans="2:44" s="1" customFormat="1" ht="6.75" customHeight="1">
      <c r="B43" s="37"/>
      <c r="AR43" s="37"/>
    </row>
    <row r="44" spans="2:44" s="1" customFormat="1" ht="15">
      <c r="B44" s="37"/>
      <c r="C44" s="59" t="s">
        <v>24</v>
      </c>
      <c r="L44" s="62" t="str">
        <f>IF(K8="","",K8)</f>
        <v> </v>
      </c>
      <c r="AI44" s="59" t="s">
        <v>26</v>
      </c>
      <c r="AM44" s="460" t="str">
        <f>IF(AN8="","",AN8)</f>
        <v>30. 8. 2017</v>
      </c>
      <c r="AN44" s="460"/>
      <c r="AR44" s="37"/>
    </row>
    <row r="45" spans="2:44" s="1" customFormat="1" ht="6.75" customHeight="1">
      <c r="B45" s="37"/>
      <c r="AR45" s="37"/>
    </row>
    <row r="46" spans="2:58" s="1" customFormat="1" ht="15">
      <c r="B46" s="37"/>
      <c r="C46" s="59" t="s">
        <v>28</v>
      </c>
      <c r="L46" s="3" t="str">
        <f>IF(E11="","",E11)</f>
        <v>Město Kolín</v>
      </c>
      <c r="AI46" s="59" t="s">
        <v>36</v>
      </c>
      <c r="AM46" s="461" t="str">
        <f>IF(E17="","",E17)</f>
        <v>Ing. Lubomír Macek, CSc., MBA.</v>
      </c>
      <c r="AN46" s="461"/>
      <c r="AO46" s="461"/>
      <c r="AP46" s="461"/>
      <c r="AR46" s="37"/>
      <c r="AS46" s="462" t="s">
        <v>55</v>
      </c>
      <c r="AT46" s="4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4"/>
    </row>
    <row r="47" spans="2:58" s="1" customFormat="1" ht="15">
      <c r="B47" s="37"/>
      <c r="C47" s="59" t="s">
        <v>34</v>
      </c>
      <c r="L47" s="3">
        <f>IF(E14="Vyplň údaj","",E14)</f>
      </c>
      <c r="AR47" s="37"/>
      <c r="AS47" s="464"/>
      <c r="AT47" s="465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65"/>
    </row>
    <row r="48" spans="2:58" s="1" customFormat="1" ht="10.5" customHeight="1">
      <c r="B48" s="37"/>
      <c r="AR48" s="37"/>
      <c r="AS48" s="464"/>
      <c r="AT48" s="465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65"/>
    </row>
    <row r="49" spans="2:58" s="1" customFormat="1" ht="29.25" customHeight="1">
      <c r="B49" s="37"/>
      <c r="C49" s="473" t="s">
        <v>56</v>
      </c>
      <c r="D49" s="474"/>
      <c r="E49" s="474"/>
      <c r="F49" s="474"/>
      <c r="G49" s="474"/>
      <c r="H49" s="66"/>
      <c r="I49" s="475" t="s">
        <v>57</v>
      </c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6" t="s">
        <v>58</v>
      </c>
      <c r="AH49" s="474"/>
      <c r="AI49" s="474"/>
      <c r="AJ49" s="474"/>
      <c r="AK49" s="474"/>
      <c r="AL49" s="474"/>
      <c r="AM49" s="474"/>
      <c r="AN49" s="475" t="s">
        <v>59</v>
      </c>
      <c r="AO49" s="474"/>
      <c r="AP49" s="474"/>
      <c r="AQ49" s="67" t="s">
        <v>60</v>
      </c>
      <c r="AR49" s="37"/>
      <c r="AS49" s="68" t="s">
        <v>61</v>
      </c>
      <c r="AT49" s="69" t="s">
        <v>62</v>
      </c>
      <c r="AU49" s="69" t="s">
        <v>63</v>
      </c>
      <c r="AV49" s="69" t="s">
        <v>64</v>
      </c>
      <c r="AW49" s="69" t="s">
        <v>65</v>
      </c>
      <c r="AX49" s="69" t="s">
        <v>66</v>
      </c>
      <c r="AY49" s="69" t="s">
        <v>67</v>
      </c>
      <c r="AZ49" s="69" t="s">
        <v>68</v>
      </c>
      <c r="BA49" s="69" t="s">
        <v>69</v>
      </c>
      <c r="BB49" s="69" t="s">
        <v>70</v>
      </c>
      <c r="BC49" s="69" t="s">
        <v>71</v>
      </c>
      <c r="BD49" s="69" t="s">
        <v>72</v>
      </c>
      <c r="BE49" s="69" t="s">
        <v>73</v>
      </c>
      <c r="BF49" s="70" t="s">
        <v>74</v>
      </c>
    </row>
    <row r="50" spans="2:58" s="1" customFormat="1" ht="10.5" customHeight="1">
      <c r="B50" s="37"/>
      <c r="AR50" s="37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4"/>
    </row>
    <row r="51" spans="2:90" s="4" customFormat="1" ht="32.25" customHeight="1">
      <c r="B51" s="60"/>
      <c r="C51" s="72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452">
        <f>ROUND(SUM(AG52:AG54),2)</f>
        <v>0</v>
      </c>
      <c r="AH51" s="452"/>
      <c r="AI51" s="452"/>
      <c r="AJ51" s="452"/>
      <c r="AK51" s="452"/>
      <c r="AL51" s="452"/>
      <c r="AM51" s="452"/>
      <c r="AN51" s="453">
        <f>AN52+AN53+AN54</f>
        <v>0</v>
      </c>
      <c r="AO51" s="453"/>
      <c r="AP51" s="453"/>
      <c r="AQ51" s="74" t="s">
        <v>5</v>
      </c>
      <c r="AR51" s="60"/>
      <c r="AS51" s="75">
        <f>ROUND(SUM(AS53:AS54),2)</f>
        <v>0</v>
      </c>
      <c r="AT51" s="76">
        <f>ROUND(SUM(AT53:AT54),2)</f>
        <v>0</v>
      </c>
      <c r="AU51" s="77">
        <f>ROUND(SUM(AU53:AU54),2)</f>
        <v>0</v>
      </c>
      <c r="AV51" s="77">
        <f>ROUND(SUM(AX51:AY51),2)</f>
        <v>0</v>
      </c>
      <c r="AW51" s="78">
        <f>ROUND(SUM(AW53:AW54),5)</f>
        <v>0</v>
      </c>
      <c r="AX51" s="77">
        <f>ROUND(BB51*L26,2)</f>
        <v>0</v>
      </c>
      <c r="AY51" s="77">
        <f>ROUND(BC51*L27,2)</f>
        <v>0</v>
      </c>
      <c r="AZ51" s="77">
        <f>ROUND(BD51*L26,2)</f>
        <v>0</v>
      </c>
      <c r="BA51" s="77">
        <f>ROUND(BE51*L27,2)</f>
        <v>0</v>
      </c>
      <c r="BB51" s="77">
        <f>ROUND(SUM(BB53:BB54),2)</f>
        <v>0</v>
      </c>
      <c r="BC51" s="77">
        <f>ROUND(SUM(BC53:BC54),2)</f>
        <v>0</v>
      </c>
      <c r="BD51" s="77">
        <f>ROUND(SUM(BD53:BD54),2)</f>
        <v>0</v>
      </c>
      <c r="BE51" s="77">
        <f>ROUND(SUM(BE53:BE54),2)</f>
        <v>0</v>
      </c>
      <c r="BF51" s="79">
        <f>ROUND(SUM(BF53:BF54),2)</f>
        <v>0</v>
      </c>
      <c r="BS51" s="61" t="s">
        <v>76</v>
      </c>
      <c r="BT51" s="61" t="s">
        <v>77</v>
      </c>
      <c r="BU51" s="80" t="s">
        <v>78</v>
      </c>
      <c r="BV51" s="61" t="s">
        <v>79</v>
      </c>
      <c r="BW51" s="61" t="s">
        <v>8</v>
      </c>
      <c r="BX51" s="61" t="s">
        <v>80</v>
      </c>
      <c r="CL51" s="61" t="s">
        <v>5</v>
      </c>
    </row>
    <row r="52" spans="2:90" s="297" customFormat="1" ht="32.25" customHeight="1">
      <c r="B52" s="60"/>
      <c r="C52" s="72"/>
      <c r="D52" s="488" t="s">
        <v>82</v>
      </c>
      <c r="E52" s="488"/>
      <c r="F52" s="488"/>
      <c r="G52" s="488"/>
      <c r="H52" s="488"/>
      <c r="I52" s="298"/>
      <c r="J52" s="488" t="s">
        <v>1024</v>
      </c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56">
        <f>'SL 40017017 - SO1_Kanalizace'!K29</f>
        <v>0</v>
      </c>
      <c r="AH52" s="457"/>
      <c r="AI52" s="457"/>
      <c r="AJ52" s="457"/>
      <c r="AK52" s="457"/>
      <c r="AL52" s="457"/>
      <c r="AM52" s="457"/>
      <c r="AN52" s="456">
        <f>'SL 40017017 - SO1_Kanalizace'!K38</f>
        <v>0</v>
      </c>
      <c r="AO52" s="457"/>
      <c r="AP52" s="457"/>
      <c r="AQ52" s="85" t="s">
        <v>84</v>
      </c>
      <c r="AR52" s="60"/>
      <c r="AS52" s="75"/>
      <c r="AT52" s="449"/>
      <c r="AU52" s="450"/>
      <c r="AV52" s="450"/>
      <c r="AW52" s="451"/>
      <c r="AX52" s="450"/>
      <c r="AY52" s="450"/>
      <c r="AZ52" s="450"/>
      <c r="BA52" s="450"/>
      <c r="BB52" s="450"/>
      <c r="BC52" s="450"/>
      <c r="BD52" s="450"/>
      <c r="BE52" s="450"/>
      <c r="BF52" s="79"/>
      <c r="BS52" s="61"/>
      <c r="BT52" s="61"/>
      <c r="BU52" s="80"/>
      <c r="BV52" s="61"/>
      <c r="BW52" s="61"/>
      <c r="BX52" s="61"/>
      <c r="CL52" s="61"/>
    </row>
    <row r="53" spans="1:91" s="5" customFormat="1" ht="37.5" customHeight="1">
      <c r="A53" s="81" t="s">
        <v>81</v>
      </c>
      <c r="B53" s="82"/>
      <c r="C53" s="83"/>
      <c r="D53" s="488" t="s">
        <v>82</v>
      </c>
      <c r="E53" s="488"/>
      <c r="F53" s="488"/>
      <c r="G53" s="488"/>
      <c r="H53" s="488"/>
      <c r="I53" s="84"/>
      <c r="J53" s="488" t="s">
        <v>83</v>
      </c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56">
        <f>'SL40017017 - SO2- Komunikace'!K29</f>
        <v>0</v>
      </c>
      <c r="AH53" s="457"/>
      <c r="AI53" s="457"/>
      <c r="AJ53" s="457"/>
      <c r="AK53" s="457"/>
      <c r="AL53" s="457"/>
      <c r="AM53" s="457"/>
      <c r="AN53" s="456">
        <f>SUM(AG53,AV53)</f>
        <v>0</v>
      </c>
      <c r="AO53" s="456"/>
      <c r="AP53" s="456"/>
      <c r="AQ53" s="85" t="s">
        <v>84</v>
      </c>
      <c r="AR53" s="82"/>
      <c r="AS53" s="86">
        <f>'SL40017017 - SO2- Komunikace'!K27</f>
        <v>0</v>
      </c>
      <c r="AT53" s="87">
        <f>'SL40017017 - SO2- Komunikace'!K28</f>
        <v>0</v>
      </c>
      <c r="AU53" s="87">
        <v>0</v>
      </c>
      <c r="AV53" s="87">
        <f>ROUND(SUM(AX53:AY53),2)</f>
        <v>0</v>
      </c>
      <c r="AW53" s="88">
        <f>'SL40017017 - SO2- Komunikace'!T86</f>
        <v>0</v>
      </c>
      <c r="AX53" s="87">
        <f>'SL40017017 - SO2- Komunikace'!K32</f>
        <v>0</v>
      </c>
      <c r="AY53" s="87">
        <f>'SL40017017 - SO2- Komunikace'!K33</f>
        <v>0</v>
      </c>
      <c r="AZ53" s="87">
        <f>'SL40017017 - SO2- Komunikace'!K34</f>
        <v>0</v>
      </c>
      <c r="BA53" s="87">
        <f>'SL40017017 - SO2- Komunikace'!K35</f>
        <v>0</v>
      </c>
      <c r="BB53" s="87">
        <f>'SL40017017 - SO2- Komunikace'!F32</f>
        <v>0</v>
      </c>
      <c r="BC53" s="87">
        <f>'SL40017017 - SO2- Komunikace'!F33</f>
        <v>0</v>
      </c>
      <c r="BD53" s="87">
        <f>'SL40017017 - SO2- Komunikace'!F34</f>
        <v>0</v>
      </c>
      <c r="BE53" s="87">
        <f>'SL40017017 - SO2- Komunikace'!F35</f>
        <v>0</v>
      </c>
      <c r="BF53" s="89">
        <f>'SL40017017 - SO2- Komunikace'!F36</f>
        <v>0</v>
      </c>
      <c r="BT53" s="90" t="s">
        <v>85</v>
      </c>
      <c r="BV53" s="90" t="s">
        <v>79</v>
      </c>
      <c r="BW53" s="90" t="s">
        <v>86</v>
      </c>
      <c r="BX53" s="90" t="s">
        <v>8</v>
      </c>
      <c r="CL53" s="90" t="s">
        <v>5</v>
      </c>
      <c r="CM53" s="90" t="s">
        <v>87</v>
      </c>
    </row>
    <row r="54" spans="1:91" s="5" customFormat="1" ht="33.75" customHeight="1">
      <c r="A54" s="81" t="s">
        <v>81</v>
      </c>
      <c r="B54" s="82"/>
      <c r="C54" s="83"/>
      <c r="D54" s="488" t="s">
        <v>82</v>
      </c>
      <c r="E54" s="488"/>
      <c r="F54" s="488"/>
      <c r="G54" s="488"/>
      <c r="H54" s="488"/>
      <c r="I54" s="84"/>
      <c r="J54" s="488" t="s">
        <v>88</v>
      </c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56">
        <f>'SO3 - SO3- Veřejné osvětlení'!K29</f>
        <v>0</v>
      </c>
      <c r="AH54" s="457"/>
      <c r="AI54" s="457"/>
      <c r="AJ54" s="457"/>
      <c r="AK54" s="457"/>
      <c r="AL54" s="457"/>
      <c r="AM54" s="457"/>
      <c r="AN54" s="456">
        <f>SUM(AG54,AV54)</f>
        <v>0</v>
      </c>
      <c r="AO54" s="456"/>
      <c r="AP54" s="456"/>
      <c r="AQ54" s="85" t="s">
        <v>84</v>
      </c>
      <c r="AR54" s="82"/>
      <c r="AS54" s="91">
        <f>'SO3 - SO3- Veřejné osvětlení'!K27</f>
        <v>0</v>
      </c>
      <c r="AT54" s="92">
        <f>'SO3 - SO3- Veřejné osvětlení'!K28</f>
        <v>0</v>
      </c>
      <c r="AU54" s="92">
        <v>0</v>
      </c>
      <c r="AV54" s="92">
        <f>ROUND(SUM(AX54:AY54),2)</f>
        <v>0</v>
      </c>
      <c r="AW54" s="93">
        <f>'SO3 - SO3- Veřejné osvětlení'!T87</f>
        <v>0</v>
      </c>
      <c r="AX54" s="92">
        <f>'SO3 - SO3- Veřejné osvětlení'!K32</f>
        <v>0</v>
      </c>
      <c r="AY54" s="92">
        <f>'SO3 - SO3- Veřejné osvětlení'!K33</f>
        <v>0</v>
      </c>
      <c r="AZ54" s="92">
        <f>'SO3 - SO3- Veřejné osvětlení'!K34</f>
        <v>0</v>
      </c>
      <c r="BA54" s="92">
        <f>'SO3 - SO3- Veřejné osvětlení'!K35</f>
        <v>0</v>
      </c>
      <c r="BB54" s="92">
        <f>'SO3 - SO3- Veřejné osvětlení'!F32</f>
        <v>0</v>
      </c>
      <c r="BC54" s="92">
        <f>'SO3 - SO3- Veřejné osvětlení'!F33</f>
        <v>0</v>
      </c>
      <c r="BD54" s="92">
        <f>'SO3 - SO3- Veřejné osvětlení'!F34</f>
        <v>0</v>
      </c>
      <c r="BE54" s="92">
        <f>'SO3 - SO3- Veřejné osvětlení'!F35</f>
        <v>0</v>
      </c>
      <c r="BF54" s="94">
        <f>'SO3 - SO3- Veřejné osvětlení'!F36</f>
        <v>0</v>
      </c>
      <c r="BT54" s="90" t="s">
        <v>85</v>
      </c>
      <c r="BV54" s="90" t="s">
        <v>79</v>
      </c>
      <c r="BW54" s="90" t="s">
        <v>89</v>
      </c>
      <c r="BX54" s="90" t="s">
        <v>8</v>
      </c>
      <c r="CL54" s="90" t="s">
        <v>5</v>
      </c>
      <c r="CM54" s="90" t="s">
        <v>87</v>
      </c>
    </row>
    <row r="55" spans="2:44" s="1" customFormat="1" ht="30" customHeight="1">
      <c r="B55" s="37"/>
      <c r="AR55" s="37"/>
    </row>
    <row r="56" spans="2:44" s="1" customFormat="1" ht="6.75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37"/>
    </row>
  </sheetData>
  <sheetProtection/>
  <mergeCells count="49">
    <mergeCell ref="AN54:AP54"/>
    <mergeCell ref="D52:H52"/>
    <mergeCell ref="J52:AF52"/>
    <mergeCell ref="AG52:AM52"/>
    <mergeCell ref="AN52:AP52"/>
    <mergeCell ref="D53:H53"/>
    <mergeCell ref="J53:AF53"/>
    <mergeCell ref="AG54:AM54"/>
    <mergeCell ref="D54:H54"/>
    <mergeCell ref="J54:AF54"/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AG51:AM51"/>
    <mergeCell ref="AN51:AP51"/>
    <mergeCell ref="AR2:BG2"/>
    <mergeCell ref="AN53:AP53"/>
    <mergeCell ref="AG53:AM53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G5:BG32"/>
    <mergeCell ref="K5:AO5"/>
  </mergeCells>
  <hyperlinks>
    <hyperlink ref="K1:S1" location="C2" display="1) Rekapitulace stavby"/>
    <hyperlink ref="W1:AI1" location="C51" display="2) Rekapitulace objektů stavby a soupisů prací"/>
    <hyperlink ref="A53" location="'SL40017017 - SO2- Komunikace'!C2" display="/"/>
    <hyperlink ref="A54" location="'SO3 - SO3- Veřejné osvětl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9"/>
  <sheetViews>
    <sheetView showGridLines="0" zoomScalePageLayoutView="0" workbookViewId="0" topLeftCell="A1">
      <pane ySplit="1" topLeftCell="A5" activePane="bottomLeft" state="frozen"/>
      <selection pane="topLeft" activeCell="A1" sqref="A1"/>
      <selection pane="bottomLeft" activeCell="R28" sqref="R28"/>
    </sheetView>
  </sheetViews>
  <sheetFormatPr defaultColWidth="9.33203125" defaultRowHeight="13.5"/>
  <cols>
    <col min="1" max="1" width="8.33203125" style="301" customWidth="1"/>
    <col min="2" max="2" width="1.66796875" style="301" customWidth="1"/>
    <col min="3" max="3" width="4.16015625" style="301" customWidth="1"/>
    <col min="4" max="4" width="4.33203125" style="301" customWidth="1"/>
    <col min="5" max="5" width="17.16015625" style="301" customWidth="1"/>
    <col min="6" max="6" width="75" style="301" customWidth="1"/>
    <col min="7" max="7" width="8.66015625" style="301" customWidth="1"/>
    <col min="8" max="8" width="11.16015625" style="301" customWidth="1"/>
    <col min="9" max="10" width="23.5" style="302" customWidth="1"/>
    <col min="11" max="11" width="23.5" style="301" customWidth="1"/>
    <col min="12" max="12" width="15.5" style="301" customWidth="1"/>
    <col min="13" max="18" width="9.33203125" style="301" customWidth="1"/>
    <col min="19" max="19" width="8.16015625" style="301" customWidth="1"/>
    <col min="20" max="20" width="29.66015625" style="301" customWidth="1"/>
    <col min="21" max="21" width="16.33203125" style="301" customWidth="1"/>
    <col min="22" max="24" width="20" style="301" customWidth="1"/>
    <col min="25" max="25" width="12.33203125" style="301" customWidth="1"/>
    <col min="26" max="26" width="16.33203125" style="301" customWidth="1"/>
    <col min="27" max="27" width="12.33203125" style="301" customWidth="1"/>
    <col min="28" max="28" width="15" style="301" customWidth="1"/>
    <col min="29" max="29" width="11" style="301" customWidth="1"/>
    <col min="30" max="30" width="15" style="301" customWidth="1"/>
    <col min="31" max="31" width="16.33203125" style="301" customWidth="1"/>
    <col min="32" max="16384" width="9.33203125" style="301" customWidth="1"/>
  </cols>
  <sheetData>
    <row r="1" spans="1:70" ht="21.75" customHeight="1">
      <c r="A1" s="442"/>
      <c r="B1" s="448"/>
      <c r="C1" s="448"/>
      <c r="D1" s="445" t="s">
        <v>1</v>
      </c>
      <c r="E1" s="448"/>
      <c r="F1" s="444" t="s">
        <v>90</v>
      </c>
      <c r="G1" s="493" t="s">
        <v>91</v>
      </c>
      <c r="H1" s="493"/>
      <c r="I1" s="447"/>
      <c r="J1" s="446" t="s">
        <v>92</v>
      </c>
      <c r="K1" s="445" t="s">
        <v>93</v>
      </c>
      <c r="L1" s="444" t="s">
        <v>94</v>
      </c>
      <c r="M1" s="444"/>
      <c r="N1" s="444"/>
      <c r="O1" s="444"/>
      <c r="P1" s="444"/>
      <c r="Q1" s="444"/>
      <c r="R1" s="444"/>
      <c r="S1" s="444"/>
      <c r="T1" s="444"/>
      <c r="U1" s="443"/>
      <c r="V1" s="443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</row>
    <row r="2" spans="3:46" ht="36.75" customHeight="1"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T2" s="308" t="s">
        <v>1022</v>
      </c>
    </row>
    <row r="3" spans="2:46" ht="6.75" customHeight="1">
      <c r="B3" s="441"/>
      <c r="C3" s="22"/>
      <c r="D3" s="22"/>
      <c r="E3" s="22"/>
      <c r="F3" s="22"/>
      <c r="G3" s="22"/>
      <c r="H3" s="22"/>
      <c r="I3" s="101"/>
      <c r="J3" s="101"/>
      <c r="K3" s="22"/>
      <c r="L3" s="23"/>
      <c r="AT3" s="308" t="s">
        <v>87</v>
      </c>
    </row>
    <row r="4" spans="2:46" ht="36.75" customHeight="1">
      <c r="B4" s="439"/>
      <c r="C4" s="296"/>
      <c r="D4" s="26" t="s">
        <v>95</v>
      </c>
      <c r="E4" s="296"/>
      <c r="F4" s="296"/>
      <c r="G4" s="296"/>
      <c r="H4" s="296"/>
      <c r="I4" s="102"/>
      <c r="J4" s="102"/>
      <c r="K4" s="296"/>
      <c r="L4" s="27"/>
      <c r="N4" s="440" t="s">
        <v>14</v>
      </c>
      <c r="AT4" s="308" t="s">
        <v>6</v>
      </c>
    </row>
    <row r="5" spans="2:12" ht="6.75" customHeight="1">
      <c r="B5" s="439"/>
      <c r="C5" s="296"/>
      <c r="D5" s="296"/>
      <c r="E5" s="296"/>
      <c r="F5" s="296"/>
      <c r="G5" s="296"/>
      <c r="H5" s="296"/>
      <c r="I5" s="102"/>
      <c r="J5" s="102"/>
      <c r="K5" s="296"/>
      <c r="L5" s="27"/>
    </row>
    <row r="6" spans="2:12" ht="15">
      <c r="B6" s="439"/>
      <c r="C6" s="296"/>
      <c r="D6" s="299" t="s">
        <v>20</v>
      </c>
      <c r="E6" s="296"/>
      <c r="F6" s="296"/>
      <c r="G6" s="296"/>
      <c r="H6" s="296"/>
      <c r="I6" s="102"/>
      <c r="J6" s="102"/>
      <c r="K6" s="296"/>
      <c r="L6" s="27"/>
    </row>
    <row r="7" spans="2:12" ht="22.5" customHeight="1">
      <c r="B7" s="439"/>
      <c r="C7" s="296"/>
      <c r="D7" s="296"/>
      <c r="E7" s="495" t="str">
        <f>'Rekapitulace stavby'!K6</f>
        <v>Kolín, ul. Zlatá - rekonstrukce kanalizace, komunikace a veřejného osvětlení</v>
      </c>
      <c r="F7" s="496"/>
      <c r="G7" s="496"/>
      <c r="H7" s="496"/>
      <c r="I7" s="102"/>
      <c r="J7" s="102"/>
      <c r="K7" s="296"/>
      <c r="L7" s="27"/>
    </row>
    <row r="8" spans="2:12" s="303" customFormat="1" ht="15">
      <c r="B8" s="304"/>
      <c r="C8" s="300"/>
      <c r="D8" s="299" t="s">
        <v>96</v>
      </c>
      <c r="E8" s="300"/>
      <c r="F8" s="300"/>
      <c r="G8" s="300"/>
      <c r="H8" s="300"/>
      <c r="I8" s="103"/>
      <c r="J8" s="103"/>
      <c r="K8" s="300"/>
      <c r="L8" s="41"/>
    </row>
    <row r="9" spans="2:12" s="303" customFormat="1" ht="36.75" customHeight="1">
      <c r="B9" s="304"/>
      <c r="C9" s="300"/>
      <c r="D9" s="300"/>
      <c r="E9" s="497" t="s">
        <v>1023</v>
      </c>
      <c r="F9" s="498"/>
      <c r="G9" s="498"/>
      <c r="H9" s="498"/>
      <c r="I9" s="103"/>
      <c r="J9" s="103"/>
      <c r="K9" s="300"/>
      <c r="L9" s="41"/>
    </row>
    <row r="10" spans="2:12" s="303" customFormat="1" ht="13.5">
      <c r="B10" s="304"/>
      <c r="C10" s="300"/>
      <c r="D10" s="300"/>
      <c r="E10" s="300"/>
      <c r="F10" s="300"/>
      <c r="G10" s="300"/>
      <c r="H10" s="300"/>
      <c r="I10" s="103"/>
      <c r="J10" s="103"/>
      <c r="K10" s="300"/>
      <c r="L10" s="41"/>
    </row>
    <row r="11" spans="2:12" s="303" customFormat="1" ht="14.25" customHeight="1">
      <c r="B11" s="304"/>
      <c r="C11" s="300"/>
      <c r="D11" s="299" t="s">
        <v>22</v>
      </c>
      <c r="E11" s="300"/>
      <c r="F11" s="295" t="s">
        <v>5</v>
      </c>
      <c r="G11" s="300"/>
      <c r="H11" s="300"/>
      <c r="I11" s="104" t="s">
        <v>23</v>
      </c>
      <c r="J11" s="105" t="s">
        <v>5</v>
      </c>
      <c r="K11" s="300"/>
      <c r="L11" s="41"/>
    </row>
    <row r="12" spans="2:12" s="303" customFormat="1" ht="14.25" customHeight="1">
      <c r="B12" s="304"/>
      <c r="C12" s="300"/>
      <c r="D12" s="299" t="s">
        <v>24</v>
      </c>
      <c r="E12" s="300"/>
      <c r="F12" s="295" t="s">
        <v>25</v>
      </c>
      <c r="G12" s="300"/>
      <c r="H12" s="300"/>
      <c r="I12" s="104" t="s">
        <v>26</v>
      </c>
      <c r="J12" s="106" t="str">
        <f>'Rekapitulace stavby'!AN8</f>
        <v>30. 8. 2017</v>
      </c>
      <c r="K12" s="300"/>
      <c r="L12" s="41"/>
    </row>
    <row r="13" spans="2:12" s="303" customFormat="1" ht="10.5" customHeight="1">
      <c r="B13" s="304"/>
      <c r="C13" s="300"/>
      <c r="D13" s="300"/>
      <c r="E13" s="300"/>
      <c r="F13" s="300"/>
      <c r="G13" s="300"/>
      <c r="H13" s="300"/>
      <c r="I13" s="103"/>
      <c r="J13" s="103"/>
      <c r="K13" s="300"/>
      <c r="L13" s="41"/>
    </row>
    <row r="14" spans="2:12" s="303" customFormat="1" ht="14.25" customHeight="1">
      <c r="B14" s="304"/>
      <c r="C14" s="300"/>
      <c r="D14" s="299" t="s">
        <v>28</v>
      </c>
      <c r="E14" s="300"/>
      <c r="F14" s="300"/>
      <c r="G14" s="300"/>
      <c r="H14" s="300"/>
      <c r="I14" s="104" t="s">
        <v>29</v>
      </c>
      <c r="J14" s="105" t="s">
        <v>30</v>
      </c>
      <c r="K14" s="300"/>
      <c r="L14" s="41"/>
    </row>
    <row r="15" spans="2:12" s="303" customFormat="1" ht="18" customHeight="1">
      <c r="B15" s="304"/>
      <c r="C15" s="300"/>
      <c r="D15" s="300"/>
      <c r="E15" s="295" t="s">
        <v>31</v>
      </c>
      <c r="F15" s="300"/>
      <c r="G15" s="300"/>
      <c r="H15" s="300"/>
      <c r="I15" s="104" t="s">
        <v>32</v>
      </c>
      <c r="J15" s="105" t="s">
        <v>33</v>
      </c>
      <c r="K15" s="300"/>
      <c r="L15" s="41"/>
    </row>
    <row r="16" spans="2:12" s="303" customFormat="1" ht="6.75" customHeight="1">
      <c r="B16" s="304"/>
      <c r="C16" s="300"/>
      <c r="D16" s="300"/>
      <c r="E16" s="300"/>
      <c r="F16" s="300"/>
      <c r="G16" s="300"/>
      <c r="H16" s="300"/>
      <c r="I16" s="103"/>
      <c r="J16" s="103"/>
      <c r="K16" s="300"/>
      <c r="L16" s="41"/>
    </row>
    <row r="17" spans="2:12" s="303" customFormat="1" ht="14.25" customHeight="1">
      <c r="B17" s="304"/>
      <c r="C17" s="300"/>
      <c r="D17" s="299" t="s">
        <v>34</v>
      </c>
      <c r="E17" s="300"/>
      <c r="F17" s="300"/>
      <c r="G17" s="300"/>
      <c r="H17" s="300"/>
      <c r="I17" s="104" t="s">
        <v>29</v>
      </c>
      <c r="J17" s="105">
        <f>IF('Rekapitulace stavby'!AN13="Vyplň údaj","",IF('Rekapitulace stavby'!AN13="","",'Rekapitulace stavby'!AN13))</f>
      </c>
      <c r="K17" s="300"/>
      <c r="L17" s="41"/>
    </row>
    <row r="18" spans="2:12" s="303" customFormat="1" ht="18" customHeight="1">
      <c r="B18" s="304"/>
      <c r="C18" s="300"/>
      <c r="D18" s="300"/>
      <c r="E18" s="295">
        <f>IF('Rekapitulace stavby'!E14="Vyplň údaj","",IF('Rekapitulace stavby'!E14="","",'Rekapitulace stavby'!E14))</f>
      </c>
      <c r="F18" s="300"/>
      <c r="G18" s="300"/>
      <c r="H18" s="300"/>
      <c r="I18" s="104" t="s">
        <v>32</v>
      </c>
      <c r="J18" s="105">
        <f>IF('Rekapitulace stavby'!AN14="Vyplň údaj","",IF('Rekapitulace stavby'!AN14="","",'Rekapitulace stavby'!AN14))</f>
      </c>
      <c r="K18" s="300"/>
      <c r="L18" s="41"/>
    </row>
    <row r="19" spans="2:12" s="303" customFormat="1" ht="6.75" customHeight="1">
      <c r="B19" s="304"/>
      <c r="C19" s="300"/>
      <c r="D19" s="300"/>
      <c r="E19" s="300"/>
      <c r="F19" s="300"/>
      <c r="G19" s="300"/>
      <c r="H19" s="300"/>
      <c r="I19" s="103"/>
      <c r="J19" s="103"/>
      <c r="K19" s="300"/>
      <c r="L19" s="41"/>
    </row>
    <row r="20" spans="2:12" s="303" customFormat="1" ht="14.25" customHeight="1">
      <c r="B20" s="304"/>
      <c r="C20" s="300"/>
      <c r="D20" s="299" t="s">
        <v>36</v>
      </c>
      <c r="E20" s="300"/>
      <c r="F20" s="300"/>
      <c r="G20" s="300"/>
      <c r="H20" s="300"/>
      <c r="I20" s="104" t="s">
        <v>29</v>
      </c>
      <c r="J20" s="105" t="s">
        <v>37</v>
      </c>
      <c r="K20" s="300"/>
      <c r="L20" s="41"/>
    </row>
    <row r="21" spans="2:12" s="303" customFormat="1" ht="18" customHeight="1">
      <c r="B21" s="304"/>
      <c r="C21" s="300"/>
      <c r="D21" s="300"/>
      <c r="E21" s="295" t="s">
        <v>38</v>
      </c>
      <c r="F21" s="300"/>
      <c r="G21" s="300"/>
      <c r="H21" s="300"/>
      <c r="I21" s="104" t="s">
        <v>32</v>
      </c>
      <c r="J21" s="105" t="s">
        <v>39</v>
      </c>
      <c r="K21" s="300"/>
      <c r="L21" s="41"/>
    </row>
    <row r="22" spans="2:12" s="303" customFormat="1" ht="6.75" customHeight="1">
      <c r="B22" s="304"/>
      <c r="C22" s="300"/>
      <c r="D22" s="300"/>
      <c r="E22" s="300"/>
      <c r="F22" s="300"/>
      <c r="G22" s="300"/>
      <c r="H22" s="300"/>
      <c r="I22" s="103"/>
      <c r="J22" s="103"/>
      <c r="K22" s="300"/>
      <c r="L22" s="41"/>
    </row>
    <row r="23" spans="2:12" s="303" customFormat="1" ht="14.25" customHeight="1">
      <c r="B23" s="304"/>
      <c r="C23" s="300"/>
      <c r="D23" s="299" t="s">
        <v>40</v>
      </c>
      <c r="E23" s="300"/>
      <c r="F23" s="300"/>
      <c r="G23" s="300"/>
      <c r="H23" s="300"/>
      <c r="I23" s="103"/>
      <c r="J23" s="103"/>
      <c r="K23" s="300"/>
      <c r="L23" s="41"/>
    </row>
    <row r="24" spans="2:12" s="437" customFormat="1" ht="22.5" customHeight="1">
      <c r="B24" s="438"/>
      <c r="C24" s="108"/>
      <c r="D24" s="108"/>
      <c r="E24" s="484" t="s">
        <v>5</v>
      </c>
      <c r="F24" s="484"/>
      <c r="G24" s="484"/>
      <c r="H24" s="484"/>
      <c r="I24" s="109"/>
      <c r="J24" s="109"/>
      <c r="K24" s="108"/>
      <c r="L24" s="110"/>
    </row>
    <row r="25" spans="2:12" s="303" customFormat="1" ht="6.75" customHeight="1">
      <c r="B25" s="304"/>
      <c r="C25" s="318"/>
      <c r="D25" s="318"/>
      <c r="E25" s="318"/>
      <c r="F25" s="318"/>
      <c r="G25" s="318"/>
      <c r="H25" s="318"/>
      <c r="I25" s="390"/>
      <c r="J25" s="390"/>
      <c r="K25" s="318"/>
      <c r="L25" s="389"/>
    </row>
    <row r="26" spans="2:12" s="303" customFormat="1" ht="6.75" customHeight="1">
      <c r="B26" s="304"/>
      <c r="C26" s="318"/>
      <c r="D26" s="364"/>
      <c r="E26" s="364"/>
      <c r="F26" s="364"/>
      <c r="G26" s="364"/>
      <c r="H26" s="364"/>
      <c r="I26" s="434"/>
      <c r="J26" s="434"/>
      <c r="K26" s="364"/>
      <c r="L26" s="433"/>
    </row>
    <row r="27" spans="2:12" s="303" customFormat="1" ht="15">
      <c r="B27" s="304"/>
      <c r="C27" s="318"/>
      <c r="D27" s="318"/>
      <c r="E27" s="416" t="s">
        <v>98</v>
      </c>
      <c r="F27" s="318"/>
      <c r="G27" s="318"/>
      <c r="H27" s="318"/>
      <c r="I27" s="390"/>
      <c r="J27" s="390"/>
      <c r="K27" s="436">
        <f>I58</f>
        <v>0</v>
      </c>
      <c r="L27" s="389"/>
    </row>
    <row r="28" spans="2:12" s="303" customFormat="1" ht="15">
      <c r="B28" s="304"/>
      <c r="C28" s="318"/>
      <c r="D28" s="318"/>
      <c r="E28" s="416" t="s">
        <v>99</v>
      </c>
      <c r="F28" s="318"/>
      <c r="G28" s="318"/>
      <c r="H28" s="318"/>
      <c r="I28" s="390"/>
      <c r="J28" s="390"/>
      <c r="K28" s="436">
        <f>J58</f>
        <v>0</v>
      </c>
      <c r="L28" s="389"/>
    </row>
    <row r="29" spans="2:12" s="303" customFormat="1" ht="24.75" customHeight="1">
      <c r="B29" s="304"/>
      <c r="C29" s="318"/>
      <c r="D29" s="435" t="s">
        <v>41</v>
      </c>
      <c r="E29" s="318"/>
      <c r="F29" s="318"/>
      <c r="G29" s="318"/>
      <c r="H29" s="318"/>
      <c r="I29" s="390"/>
      <c r="J29" s="390"/>
      <c r="K29" s="407">
        <f>ROUND(K90,2)</f>
        <v>0</v>
      </c>
      <c r="L29" s="389"/>
    </row>
    <row r="30" spans="2:12" s="303" customFormat="1" ht="6.75" customHeight="1">
      <c r="B30" s="304"/>
      <c r="C30" s="318"/>
      <c r="D30" s="364"/>
      <c r="E30" s="364"/>
      <c r="F30" s="364"/>
      <c r="G30" s="364"/>
      <c r="H30" s="364"/>
      <c r="I30" s="434"/>
      <c r="J30" s="434"/>
      <c r="K30" s="364"/>
      <c r="L30" s="433"/>
    </row>
    <row r="31" spans="2:12" s="303" customFormat="1" ht="14.25" customHeight="1">
      <c r="B31" s="304"/>
      <c r="C31" s="318"/>
      <c r="D31" s="318"/>
      <c r="E31" s="318"/>
      <c r="F31" s="431" t="s">
        <v>43</v>
      </c>
      <c r="G31" s="318"/>
      <c r="H31" s="318"/>
      <c r="I31" s="432" t="s">
        <v>42</v>
      </c>
      <c r="J31" s="390"/>
      <c r="K31" s="431" t="s">
        <v>44</v>
      </c>
      <c r="L31" s="389"/>
    </row>
    <row r="32" spans="2:12" s="303" customFormat="1" ht="14.25" customHeight="1">
      <c r="B32" s="304"/>
      <c r="C32" s="318"/>
      <c r="D32" s="430" t="s">
        <v>45</v>
      </c>
      <c r="E32" s="430" t="s">
        <v>46</v>
      </c>
      <c r="F32" s="319">
        <f>ROUND(SUM(BE90:BE328),2)</f>
        <v>0</v>
      </c>
      <c r="G32" s="318"/>
      <c r="H32" s="318"/>
      <c r="I32" s="429">
        <v>0.21</v>
      </c>
      <c r="J32" s="390"/>
      <c r="K32" s="319">
        <f>ROUND(ROUND((SUM(BE90:BE328)),2)*I32,2)</f>
        <v>0</v>
      </c>
      <c r="L32" s="389"/>
    </row>
    <row r="33" spans="2:12" s="303" customFormat="1" ht="14.25" customHeight="1">
      <c r="B33" s="304"/>
      <c r="C33" s="318"/>
      <c r="D33" s="318"/>
      <c r="E33" s="430" t="s">
        <v>47</v>
      </c>
      <c r="F33" s="319">
        <f>ROUND(SUM(BF90:BF328),2)</f>
        <v>0</v>
      </c>
      <c r="G33" s="318"/>
      <c r="H33" s="318"/>
      <c r="I33" s="429">
        <v>0.15</v>
      </c>
      <c r="J33" s="390"/>
      <c r="K33" s="319">
        <f>ROUND(ROUND((SUM(BF90:BF328)),2)*I33,2)</f>
        <v>0</v>
      </c>
      <c r="L33" s="389"/>
    </row>
    <row r="34" spans="2:12" s="303" customFormat="1" ht="14.25" customHeight="1" hidden="1">
      <c r="B34" s="304"/>
      <c r="C34" s="318"/>
      <c r="D34" s="318"/>
      <c r="E34" s="430" t="s">
        <v>48</v>
      </c>
      <c r="F34" s="319">
        <f>ROUND(SUM(BG90:BG328),2)</f>
        <v>0</v>
      </c>
      <c r="G34" s="318"/>
      <c r="H34" s="318"/>
      <c r="I34" s="429">
        <v>0.21</v>
      </c>
      <c r="J34" s="390"/>
      <c r="K34" s="319">
        <v>0</v>
      </c>
      <c r="L34" s="389"/>
    </row>
    <row r="35" spans="2:12" s="303" customFormat="1" ht="14.25" customHeight="1" hidden="1">
      <c r="B35" s="304"/>
      <c r="C35" s="318"/>
      <c r="D35" s="318"/>
      <c r="E35" s="430" t="s">
        <v>49</v>
      </c>
      <c r="F35" s="319">
        <f>ROUND(SUM(BH90:BH328),2)</f>
        <v>0</v>
      </c>
      <c r="G35" s="318"/>
      <c r="H35" s="318"/>
      <c r="I35" s="429">
        <v>0.15</v>
      </c>
      <c r="J35" s="390"/>
      <c r="K35" s="319">
        <v>0</v>
      </c>
      <c r="L35" s="389"/>
    </row>
    <row r="36" spans="2:12" s="303" customFormat="1" ht="14.25" customHeight="1" hidden="1">
      <c r="B36" s="304"/>
      <c r="C36" s="318"/>
      <c r="D36" s="318"/>
      <c r="E36" s="430" t="s">
        <v>50</v>
      </c>
      <c r="F36" s="319">
        <f>ROUND(SUM(BI90:BI328),2)</f>
        <v>0</v>
      </c>
      <c r="G36" s="318"/>
      <c r="H36" s="318"/>
      <c r="I36" s="429">
        <v>0</v>
      </c>
      <c r="J36" s="390"/>
      <c r="K36" s="319">
        <v>0</v>
      </c>
      <c r="L36" s="389"/>
    </row>
    <row r="37" spans="2:12" s="303" customFormat="1" ht="6.75" customHeight="1">
      <c r="B37" s="304"/>
      <c r="C37" s="318"/>
      <c r="D37" s="318"/>
      <c r="E37" s="318"/>
      <c r="F37" s="318"/>
      <c r="G37" s="318"/>
      <c r="H37" s="318"/>
      <c r="I37" s="390"/>
      <c r="J37" s="390"/>
      <c r="K37" s="318"/>
      <c r="L37" s="389"/>
    </row>
    <row r="38" spans="2:12" s="303" customFormat="1" ht="24.75" customHeight="1">
      <c r="B38" s="304"/>
      <c r="C38" s="413"/>
      <c r="D38" s="428" t="s">
        <v>51</v>
      </c>
      <c r="E38" s="427"/>
      <c r="F38" s="427"/>
      <c r="G38" s="426" t="s">
        <v>52</v>
      </c>
      <c r="H38" s="425" t="s">
        <v>53</v>
      </c>
      <c r="I38" s="424"/>
      <c r="J38" s="424"/>
      <c r="K38" s="423">
        <f>SUM(K29:K36)</f>
        <v>0</v>
      </c>
      <c r="L38" s="422"/>
    </row>
    <row r="39" spans="2:12" s="303" customFormat="1" ht="14.25" customHeight="1">
      <c r="B39" s="307"/>
      <c r="C39" s="305"/>
      <c r="D39" s="305"/>
      <c r="E39" s="305"/>
      <c r="F39" s="305"/>
      <c r="G39" s="305"/>
      <c r="H39" s="305"/>
      <c r="I39" s="306"/>
      <c r="J39" s="306"/>
      <c r="K39" s="305"/>
      <c r="L39" s="388"/>
    </row>
    <row r="43" spans="2:12" s="303" customFormat="1" ht="6.75" customHeight="1">
      <c r="B43" s="387"/>
      <c r="C43" s="385"/>
      <c r="D43" s="385"/>
      <c r="E43" s="385"/>
      <c r="F43" s="385"/>
      <c r="G43" s="385"/>
      <c r="H43" s="385"/>
      <c r="I43" s="386"/>
      <c r="J43" s="386"/>
      <c r="K43" s="385"/>
      <c r="L43" s="421"/>
    </row>
    <row r="44" spans="2:12" s="303" customFormat="1" ht="36.75" customHeight="1">
      <c r="B44" s="304"/>
      <c r="C44" s="420" t="s">
        <v>100</v>
      </c>
      <c r="D44" s="318"/>
      <c r="E44" s="318"/>
      <c r="F44" s="318"/>
      <c r="G44" s="318"/>
      <c r="H44" s="318"/>
      <c r="I44" s="390"/>
      <c r="J44" s="390"/>
      <c r="K44" s="318"/>
      <c r="L44" s="389"/>
    </row>
    <row r="45" spans="2:12" s="303" customFormat="1" ht="6.75" customHeight="1">
      <c r="B45" s="304"/>
      <c r="C45" s="318"/>
      <c r="D45" s="318"/>
      <c r="E45" s="318"/>
      <c r="F45" s="318"/>
      <c r="G45" s="318"/>
      <c r="H45" s="318"/>
      <c r="I45" s="390"/>
      <c r="J45" s="390"/>
      <c r="K45" s="318"/>
      <c r="L45" s="389"/>
    </row>
    <row r="46" spans="2:12" s="303" customFormat="1" ht="14.25" customHeight="1">
      <c r="B46" s="304"/>
      <c r="C46" s="416" t="s">
        <v>20</v>
      </c>
      <c r="D46" s="318"/>
      <c r="E46" s="318"/>
      <c r="F46" s="318"/>
      <c r="G46" s="318"/>
      <c r="H46" s="318"/>
      <c r="I46" s="390"/>
      <c r="J46" s="390"/>
      <c r="K46" s="318"/>
      <c r="L46" s="389"/>
    </row>
    <row r="47" spans="2:12" s="303" customFormat="1" ht="22.5" customHeight="1">
      <c r="B47" s="304"/>
      <c r="C47" s="318"/>
      <c r="D47" s="318"/>
      <c r="E47" s="499" t="str">
        <f>E7</f>
        <v>Kolín, ul. Zlatá - rekonstrukce kanalizace, komunikace a veřejného osvětlení</v>
      </c>
      <c r="F47" s="500"/>
      <c r="G47" s="500"/>
      <c r="H47" s="500"/>
      <c r="I47" s="390"/>
      <c r="J47" s="390"/>
      <c r="K47" s="318"/>
      <c r="L47" s="389"/>
    </row>
    <row r="48" spans="2:12" s="303" customFormat="1" ht="14.25" customHeight="1">
      <c r="B48" s="304"/>
      <c r="C48" s="416" t="s">
        <v>96</v>
      </c>
      <c r="D48" s="318"/>
      <c r="E48" s="318"/>
      <c r="F48" s="318"/>
      <c r="G48" s="318"/>
      <c r="H48" s="318"/>
      <c r="I48" s="390"/>
      <c r="J48" s="390"/>
      <c r="K48" s="318"/>
      <c r="L48" s="389"/>
    </row>
    <row r="49" spans="2:12" s="303" customFormat="1" ht="23.25" customHeight="1">
      <c r="B49" s="304"/>
      <c r="C49" s="318"/>
      <c r="D49" s="318"/>
      <c r="E49" s="501" t="str">
        <f>E9</f>
        <v>SL40017017 - SO1- Kanalizace</v>
      </c>
      <c r="F49" s="502"/>
      <c r="G49" s="502"/>
      <c r="H49" s="502"/>
      <c r="I49" s="390"/>
      <c r="J49" s="390"/>
      <c r="K49" s="318"/>
      <c r="L49" s="389"/>
    </row>
    <row r="50" spans="2:12" s="303" customFormat="1" ht="6.75" customHeight="1">
      <c r="B50" s="304"/>
      <c r="C50" s="318"/>
      <c r="D50" s="318"/>
      <c r="E50" s="318"/>
      <c r="F50" s="318"/>
      <c r="G50" s="318"/>
      <c r="H50" s="318"/>
      <c r="I50" s="390"/>
      <c r="J50" s="390"/>
      <c r="K50" s="318"/>
      <c r="L50" s="389"/>
    </row>
    <row r="51" spans="2:12" s="303" customFormat="1" ht="18" customHeight="1">
      <c r="B51" s="304"/>
      <c r="C51" s="416" t="s">
        <v>24</v>
      </c>
      <c r="D51" s="318"/>
      <c r="E51" s="318"/>
      <c r="F51" s="415" t="str">
        <f>F12</f>
        <v> </v>
      </c>
      <c r="G51" s="318"/>
      <c r="H51" s="318"/>
      <c r="I51" s="418" t="s">
        <v>26</v>
      </c>
      <c r="J51" s="419" t="str">
        <f>IF(J12="","",J12)</f>
        <v>30. 8. 2017</v>
      </c>
      <c r="K51" s="318"/>
      <c r="L51" s="389"/>
    </row>
    <row r="52" spans="2:12" s="303" customFormat="1" ht="6.75" customHeight="1">
      <c r="B52" s="304"/>
      <c r="C52" s="318"/>
      <c r="D52" s="318"/>
      <c r="E52" s="318"/>
      <c r="F52" s="318"/>
      <c r="G52" s="318"/>
      <c r="H52" s="318"/>
      <c r="I52" s="390"/>
      <c r="J52" s="390"/>
      <c r="K52" s="318"/>
      <c r="L52" s="389"/>
    </row>
    <row r="53" spans="2:12" s="303" customFormat="1" ht="15">
      <c r="B53" s="304"/>
      <c r="C53" s="416" t="s">
        <v>28</v>
      </c>
      <c r="D53" s="318"/>
      <c r="E53" s="318"/>
      <c r="F53" s="415" t="str">
        <f>E15</f>
        <v>Město Kolín</v>
      </c>
      <c r="G53" s="318"/>
      <c r="H53" s="318"/>
      <c r="I53" s="418" t="s">
        <v>36</v>
      </c>
      <c r="J53" s="417" t="str">
        <f>E21</f>
        <v>Ing. Lubomír Macek, CSc., MBA.</v>
      </c>
      <c r="K53" s="318"/>
      <c r="L53" s="389"/>
    </row>
    <row r="54" spans="2:12" s="303" customFormat="1" ht="14.25" customHeight="1">
      <c r="B54" s="304"/>
      <c r="C54" s="416" t="s">
        <v>34</v>
      </c>
      <c r="D54" s="318"/>
      <c r="E54" s="318"/>
      <c r="F54" s="415">
        <f>IF(E18="","",E18)</f>
      </c>
      <c r="G54" s="318"/>
      <c r="H54" s="318"/>
      <c r="I54" s="390"/>
      <c r="J54" s="390"/>
      <c r="K54" s="318"/>
      <c r="L54" s="389"/>
    </row>
    <row r="55" spans="2:12" s="303" customFormat="1" ht="9.75" customHeight="1">
      <c r="B55" s="304"/>
      <c r="C55" s="318"/>
      <c r="D55" s="318"/>
      <c r="E55" s="318"/>
      <c r="F55" s="318"/>
      <c r="G55" s="318"/>
      <c r="H55" s="318"/>
      <c r="I55" s="390"/>
      <c r="J55" s="390"/>
      <c r="K55" s="318"/>
      <c r="L55" s="389"/>
    </row>
    <row r="56" spans="2:12" s="303" customFormat="1" ht="29.25" customHeight="1">
      <c r="B56" s="304"/>
      <c r="C56" s="414" t="s">
        <v>101</v>
      </c>
      <c r="D56" s="413"/>
      <c r="E56" s="413"/>
      <c r="F56" s="413"/>
      <c r="G56" s="413"/>
      <c r="H56" s="413"/>
      <c r="I56" s="412" t="s">
        <v>102</v>
      </c>
      <c r="J56" s="412" t="s">
        <v>103</v>
      </c>
      <c r="K56" s="411" t="s">
        <v>104</v>
      </c>
      <c r="L56" s="410"/>
    </row>
    <row r="57" spans="2:12" s="303" customFormat="1" ht="9.75" customHeight="1">
      <c r="B57" s="304"/>
      <c r="C57" s="318"/>
      <c r="D57" s="318"/>
      <c r="E57" s="318"/>
      <c r="F57" s="318"/>
      <c r="G57" s="318"/>
      <c r="H57" s="318"/>
      <c r="I57" s="390"/>
      <c r="J57" s="390"/>
      <c r="K57" s="318"/>
      <c r="L57" s="389"/>
    </row>
    <row r="58" spans="2:47" s="303" customFormat="1" ht="29.25" customHeight="1">
      <c r="B58" s="304"/>
      <c r="C58" s="409" t="s">
        <v>105</v>
      </c>
      <c r="D58" s="318"/>
      <c r="E58" s="318"/>
      <c r="F58" s="318"/>
      <c r="G58" s="318"/>
      <c r="H58" s="318"/>
      <c r="I58" s="408">
        <f aca="true" t="shared" si="0" ref="I58:J60">Q90</f>
        <v>0</v>
      </c>
      <c r="J58" s="408">
        <f t="shared" si="0"/>
        <v>0</v>
      </c>
      <c r="K58" s="407">
        <f>K90</f>
        <v>0</v>
      </c>
      <c r="L58" s="389"/>
      <c r="AU58" s="308" t="s">
        <v>106</v>
      </c>
    </row>
    <row r="59" spans="2:12" s="399" customFormat="1" ht="24.75" customHeight="1">
      <c r="B59" s="406"/>
      <c r="C59" s="405"/>
      <c r="D59" s="404" t="s">
        <v>107</v>
      </c>
      <c r="E59" s="403"/>
      <c r="F59" s="403"/>
      <c r="G59" s="403"/>
      <c r="H59" s="403"/>
      <c r="I59" s="402">
        <f t="shared" si="0"/>
        <v>0</v>
      </c>
      <c r="J59" s="402">
        <f t="shared" si="0"/>
        <v>0</v>
      </c>
      <c r="K59" s="401">
        <f>K91</f>
        <v>0</v>
      </c>
      <c r="L59" s="400"/>
    </row>
    <row r="60" spans="2:12" s="391" customFormat="1" ht="19.5" customHeight="1">
      <c r="B60" s="398"/>
      <c r="C60" s="397"/>
      <c r="D60" s="396" t="s">
        <v>108</v>
      </c>
      <c r="E60" s="395"/>
      <c r="F60" s="395"/>
      <c r="G60" s="395"/>
      <c r="H60" s="395"/>
      <c r="I60" s="394">
        <f t="shared" si="0"/>
        <v>0</v>
      </c>
      <c r="J60" s="394">
        <f t="shared" si="0"/>
        <v>0</v>
      </c>
      <c r="K60" s="393">
        <f>K92</f>
        <v>0</v>
      </c>
      <c r="L60" s="392"/>
    </row>
    <row r="61" spans="2:12" s="391" customFormat="1" ht="19.5" customHeight="1">
      <c r="B61" s="398"/>
      <c r="C61" s="397"/>
      <c r="D61" s="396" t="s">
        <v>109</v>
      </c>
      <c r="E61" s="395"/>
      <c r="F61" s="395"/>
      <c r="G61" s="395"/>
      <c r="H61" s="395"/>
      <c r="I61" s="394">
        <f>Q172</f>
        <v>0</v>
      </c>
      <c r="J61" s="394">
        <f>R172</f>
        <v>0</v>
      </c>
      <c r="K61" s="393">
        <f>K172</f>
        <v>0</v>
      </c>
      <c r="L61" s="392"/>
    </row>
    <row r="62" spans="2:12" s="391" customFormat="1" ht="19.5" customHeight="1">
      <c r="B62" s="398"/>
      <c r="C62" s="397"/>
      <c r="D62" s="396" t="s">
        <v>1021</v>
      </c>
      <c r="E62" s="395"/>
      <c r="F62" s="395"/>
      <c r="G62" s="395"/>
      <c r="H62" s="395"/>
      <c r="I62" s="394">
        <f>Q174</f>
        <v>0</v>
      </c>
      <c r="J62" s="394">
        <f>R174</f>
        <v>0</v>
      </c>
      <c r="K62" s="393">
        <f>K174</f>
        <v>0</v>
      </c>
      <c r="L62" s="392"/>
    </row>
    <row r="63" spans="2:12" s="391" customFormat="1" ht="19.5" customHeight="1">
      <c r="B63" s="398"/>
      <c r="C63" s="397"/>
      <c r="D63" s="396" t="s">
        <v>261</v>
      </c>
      <c r="E63" s="395"/>
      <c r="F63" s="395"/>
      <c r="G63" s="395"/>
      <c r="H63" s="395"/>
      <c r="I63" s="394">
        <f>Q179</f>
        <v>0</v>
      </c>
      <c r="J63" s="394">
        <f>R179</f>
        <v>0</v>
      </c>
      <c r="K63" s="393">
        <f>K179</f>
        <v>0</v>
      </c>
      <c r="L63" s="392"/>
    </row>
    <row r="64" spans="2:12" s="391" customFormat="1" ht="19.5" customHeight="1">
      <c r="B64" s="398"/>
      <c r="C64" s="397"/>
      <c r="D64" s="396" t="s">
        <v>1020</v>
      </c>
      <c r="E64" s="395"/>
      <c r="F64" s="395"/>
      <c r="G64" s="395"/>
      <c r="H64" s="395"/>
      <c r="I64" s="394">
        <f>Q190</f>
        <v>0</v>
      </c>
      <c r="J64" s="394">
        <f>R190</f>
        <v>0</v>
      </c>
      <c r="K64" s="393">
        <f>K190</f>
        <v>0</v>
      </c>
      <c r="L64" s="392"/>
    </row>
    <row r="65" spans="2:12" s="391" customFormat="1" ht="19.5" customHeight="1">
      <c r="B65" s="398"/>
      <c r="C65" s="397"/>
      <c r="D65" s="396" t="s">
        <v>111</v>
      </c>
      <c r="E65" s="395"/>
      <c r="F65" s="395"/>
      <c r="G65" s="395"/>
      <c r="H65" s="395"/>
      <c r="I65" s="394">
        <f>Q290</f>
        <v>0</v>
      </c>
      <c r="J65" s="394">
        <f>R290</f>
        <v>0</v>
      </c>
      <c r="K65" s="393">
        <f>K290</f>
        <v>0</v>
      </c>
      <c r="L65" s="392"/>
    </row>
    <row r="66" spans="2:12" s="391" customFormat="1" ht="19.5" customHeight="1">
      <c r="B66" s="398"/>
      <c r="C66" s="397"/>
      <c r="D66" s="396" t="s">
        <v>112</v>
      </c>
      <c r="E66" s="395"/>
      <c r="F66" s="395"/>
      <c r="G66" s="395"/>
      <c r="H66" s="395"/>
      <c r="I66" s="394">
        <f>Q296</f>
        <v>0</v>
      </c>
      <c r="J66" s="394">
        <f>R296</f>
        <v>0</v>
      </c>
      <c r="K66" s="393">
        <f>K296</f>
        <v>0</v>
      </c>
      <c r="L66" s="392"/>
    </row>
    <row r="67" spans="2:12" s="391" customFormat="1" ht="19.5" customHeight="1">
      <c r="B67" s="398"/>
      <c r="C67" s="397"/>
      <c r="D67" s="396" t="s">
        <v>113</v>
      </c>
      <c r="E67" s="395"/>
      <c r="F67" s="395"/>
      <c r="G67" s="395"/>
      <c r="H67" s="395"/>
      <c r="I67" s="394">
        <f>Q315</f>
        <v>0</v>
      </c>
      <c r="J67" s="394">
        <f>R315</f>
        <v>0</v>
      </c>
      <c r="K67" s="393">
        <f>K315</f>
        <v>0</v>
      </c>
      <c r="L67" s="392"/>
    </row>
    <row r="68" spans="2:12" s="399" customFormat="1" ht="24.75" customHeight="1">
      <c r="B68" s="406"/>
      <c r="C68" s="405"/>
      <c r="D68" s="404" t="s">
        <v>1019</v>
      </c>
      <c r="E68" s="403"/>
      <c r="F68" s="403"/>
      <c r="G68" s="403"/>
      <c r="H68" s="403"/>
      <c r="I68" s="402">
        <f>Q317</f>
        <v>0</v>
      </c>
      <c r="J68" s="402">
        <f>R317</f>
        <v>0</v>
      </c>
      <c r="K68" s="401">
        <f>K317</f>
        <v>0</v>
      </c>
      <c r="L68" s="400"/>
    </row>
    <row r="69" spans="2:12" s="399" customFormat="1" ht="24.75" customHeight="1">
      <c r="B69" s="406"/>
      <c r="C69" s="405"/>
      <c r="D69" s="404" t="s">
        <v>1018</v>
      </c>
      <c r="E69" s="403"/>
      <c r="F69" s="403"/>
      <c r="G69" s="403"/>
      <c r="H69" s="403"/>
      <c r="I69" s="402">
        <f>Q319</f>
        <v>0</v>
      </c>
      <c r="J69" s="402">
        <f>R319</f>
        <v>0</v>
      </c>
      <c r="K69" s="401">
        <f>K319</f>
        <v>0</v>
      </c>
      <c r="L69" s="400"/>
    </row>
    <row r="70" spans="2:12" s="391" customFormat="1" ht="19.5" customHeight="1">
      <c r="B70" s="398"/>
      <c r="C70" s="397"/>
      <c r="D70" s="396" t="s">
        <v>1017</v>
      </c>
      <c r="E70" s="395"/>
      <c r="F70" s="395"/>
      <c r="G70" s="395"/>
      <c r="H70" s="395"/>
      <c r="I70" s="394">
        <f>Q320</f>
        <v>0</v>
      </c>
      <c r="J70" s="394">
        <f>R320</f>
        <v>0</v>
      </c>
      <c r="K70" s="393">
        <f>K320</f>
        <v>0</v>
      </c>
      <c r="L70" s="392"/>
    </row>
    <row r="71" spans="2:12" s="303" customFormat="1" ht="21.75" customHeight="1">
      <c r="B71" s="304"/>
      <c r="C71" s="318"/>
      <c r="D71" s="318"/>
      <c r="E71" s="318"/>
      <c r="F71" s="318"/>
      <c r="G71" s="318"/>
      <c r="H71" s="318"/>
      <c r="I71" s="390"/>
      <c r="J71" s="390"/>
      <c r="K71" s="318"/>
      <c r="L71" s="389"/>
    </row>
    <row r="72" spans="2:12" s="303" customFormat="1" ht="6.75" customHeight="1">
      <c r="B72" s="307"/>
      <c r="C72" s="305"/>
      <c r="D72" s="305"/>
      <c r="E72" s="305"/>
      <c r="F72" s="305"/>
      <c r="G72" s="305"/>
      <c r="H72" s="305"/>
      <c r="I72" s="306"/>
      <c r="J72" s="306"/>
      <c r="K72" s="305"/>
      <c r="L72" s="388"/>
    </row>
    <row r="76" spans="2:13" s="303" customFormat="1" ht="6.75" customHeight="1">
      <c r="B76" s="387"/>
      <c r="C76" s="385"/>
      <c r="D76" s="385"/>
      <c r="E76" s="385"/>
      <c r="F76" s="385"/>
      <c r="G76" s="385"/>
      <c r="H76" s="385"/>
      <c r="I76" s="386"/>
      <c r="J76" s="386"/>
      <c r="K76" s="385"/>
      <c r="L76" s="385"/>
      <c r="M76" s="304"/>
    </row>
    <row r="77" spans="2:13" s="303" customFormat="1" ht="36.75" customHeight="1">
      <c r="B77" s="304"/>
      <c r="C77" s="384" t="s">
        <v>115</v>
      </c>
      <c r="M77" s="304"/>
    </row>
    <row r="78" spans="2:13" s="303" customFormat="1" ht="6.75" customHeight="1">
      <c r="B78" s="304"/>
      <c r="M78" s="304"/>
    </row>
    <row r="79" spans="2:13" s="303" customFormat="1" ht="14.25" customHeight="1">
      <c r="B79" s="304"/>
      <c r="C79" s="380" t="s">
        <v>20</v>
      </c>
      <c r="M79" s="304"/>
    </row>
    <row r="80" spans="2:13" s="303" customFormat="1" ht="22.5" customHeight="1">
      <c r="B80" s="304"/>
      <c r="E80" s="489" t="str">
        <f>E7</f>
        <v>Kolín, ul. Zlatá - rekonstrukce kanalizace, komunikace a veřejného osvětlení</v>
      </c>
      <c r="F80" s="490"/>
      <c r="G80" s="490"/>
      <c r="H80" s="490"/>
      <c r="M80" s="304"/>
    </row>
    <row r="81" spans="2:13" s="303" customFormat="1" ht="14.25" customHeight="1">
      <c r="B81" s="304"/>
      <c r="C81" s="380" t="s">
        <v>96</v>
      </c>
      <c r="M81" s="304"/>
    </row>
    <row r="82" spans="2:13" s="303" customFormat="1" ht="23.25" customHeight="1">
      <c r="B82" s="304"/>
      <c r="E82" s="491" t="str">
        <f>E9</f>
        <v>SL40017017 - SO1- Kanalizace</v>
      </c>
      <c r="F82" s="492"/>
      <c r="G82" s="492"/>
      <c r="H82" s="492"/>
      <c r="M82" s="304"/>
    </row>
    <row r="83" spans="2:13" s="303" customFormat="1" ht="6.75" customHeight="1">
      <c r="B83" s="304"/>
      <c r="M83" s="304"/>
    </row>
    <row r="84" spans="2:13" s="303" customFormat="1" ht="18" customHeight="1">
      <c r="B84" s="304"/>
      <c r="C84" s="380" t="s">
        <v>24</v>
      </c>
      <c r="F84" s="379" t="str">
        <f>F12</f>
        <v> </v>
      </c>
      <c r="I84" s="382" t="s">
        <v>26</v>
      </c>
      <c r="J84" s="383" t="str">
        <f>IF(J12="","",J12)</f>
        <v>30. 8. 2017</v>
      </c>
      <c r="M84" s="304"/>
    </row>
    <row r="85" spans="2:13" s="303" customFormat="1" ht="6.75" customHeight="1">
      <c r="B85" s="304"/>
      <c r="M85" s="304"/>
    </row>
    <row r="86" spans="2:13" s="303" customFormat="1" ht="15">
      <c r="B86" s="304"/>
      <c r="C86" s="380" t="s">
        <v>28</v>
      </c>
      <c r="F86" s="379" t="str">
        <f>E15</f>
        <v>Město Kolín</v>
      </c>
      <c r="I86" s="382" t="s">
        <v>36</v>
      </c>
      <c r="J86" s="381" t="str">
        <f>E21</f>
        <v>Ing. Lubomír Macek, CSc., MBA.</v>
      </c>
      <c r="M86" s="304"/>
    </row>
    <row r="87" spans="2:13" s="303" customFormat="1" ht="14.25" customHeight="1">
      <c r="B87" s="304"/>
      <c r="C87" s="380" t="s">
        <v>34</v>
      </c>
      <c r="F87" s="379">
        <f>IF(E18="","",E18)</f>
      </c>
      <c r="M87" s="304"/>
    </row>
    <row r="88" spans="2:13" s="303" customFormat="1" ht="9.75" customHeight="1">
      <c r="B88" s="304"/>
      <c r="M88" s="304"/>
    </row>
    <row r="89" spans="2:24" s="370" customFormat="1" ht="29.25" customHeight="1">
      <c r="B89" s="374"/>
      <c r="C89" s="378" t="s">
        <v>116</v>
      </c>
      <c r="D89" s="376" t="s">
        <v>60</v>
      </c>
      <c r="E89" s="376" t="s">
        <v>56</v>
      </c>
      <c r="F89" s="376" t="s">
        <v>117</v>
      </c>
      <c r="G89" s="376" t="s">
        <v>118</v>
      </c>
      <c r="H89" s="376" t="s">
        <v>119</v>
      </c>
      <c r="I89" s="377" t="s">
        <v>120</v>
      </c>
      <c r="J89" s="377" t="s">
        <v>121</v>
      </c>
      <c r="K89" s="376" t="s">
        <v>104</v>
      </c>
      <c r="L89" s="375" t="s">
        <v>122</v>
      </c>
      <c r="M89" s="374"/>
      <c r="N89" s="373" t="s">
        <v>123</v>
      </c>
      <c r="O89" s="372" t="s">
        <v>45</v>
      </c>
      <c r="P89" s="372" t="s">
        <v>124</v>
      </c>
      <c r="Q89" s="372" t="s">
        <v>125</v>
      </c>
      <c r="R89" s="372" t="s">
        <v>126</v>
      </c>
      <c r="S89" s="372" t="s">
        <v>127</v>
      </c>
      <c r="T89" s="372" t="s">
        <v>128</v>
      </c>
      <c r="U89" s="372" t="s">
        <v>129</v>
      </c>
      <c r="V89" s="372" t="s">
        <v>130</v>
      </c>
      <c r="W89" s="372" t="s">
        <v>131</v>
      </c>
      <c r="X89" s="371" t="s">
        <v>132</v>
      </c>
    </row>
    <row r="90" spans="2:63" s="303" customFormat="1" ht="29.25" customHeight="1">
      <c r="B90" s="304"/>
      <c r="C90" s="369" t="s">
        <v>105</v>
      </c>
      <c r="K90" s="368">
        <f>BK90</f>
        <v>0</v>
      </c>
      <c r="M90" s="304"/>
      <c r="N90" s="367"/>
      <c r="O90" s="364"/>
      <c r="P90" s="364"/>
      <c r="Q90" s="366">
        <f>Q91+Q317+Q319</f>
        <v>0</v>
      </c>
      <c r="R90" s="366">
        <f>R91+R317+R319</f>
        <v>0</v>
      </c>
      <c r="S90" s="364"/>
      <c r="T90" s="365">
        <f>T91+T317+T319</f>
        <v>0</v>
      </c>
      <c r="U90" s="364"/>
      <c r="V90" s="365">
        <f>V91+V317+V319</f>
        <v>178.51830916</v>
      </c>
      <c r="W90" s="364"/>
      <c r="X90" s="363">
        <f>X91+X317+X319</f>
        <v>155.525538</v>
      </c>
      <c r="AT90" s="308" t="s">
        <v>76</v>
      </c>
      <c r="AU90" s="308" t="s">
        <v>106</v>
      </c>
      <c r="BK90" s="362">
        <f>BK91+BK317+BK319</f>
        <v>0</v>
      </c>
    </row>
    <row r="91" spans="2:63" s="334" customFormat="1" ht="36.75" customHeight="1">
      <c r="B91" s="343"/>
      <c r="D91" s="336" t="s">
        <v>76</v>
      </c>
      <c r="E91" s="349" t="s">
        <v>133</v>
      </c>
      <c r="F91" s="349" t="s">
        <v>134</v>
      </c>
      <c r="I91" s="345"/>
      <c r="J91" s="345"/>
      <c r="K91" s="348">
        <f>BK91</f>
        <v>0</v>
      </c>
      <c r="M91" s="343"/>
      <c r="N91" s="342"/>
      <c r="O91" s="339"/>
      <c r="P91" s="339"/>
      <c r="Q91" s="341">
        <f>Q92+Q172+Q174+Q179+Q190+Q290+Q296+Q315</f>
        <v>0</v>
      </c>
      <c r="R91" s="341">
        <f>R92+R172+R174+R179+R190+R290+R296+R315</f>
        <v>0</v>
      </c>
      <c r="S91" s="339"/>
      <c r="T91" s="340">
        <f>T92+T172+T174+T179+T190+T290+T296+T315</f>
        <v>0</v>
      </c>
      <c r="U91" s="339"/>
      <c r="V91" s="340">
        <f>V92+V172+V174+V179+V190+V290+V296+V315</f>
        <v>178.51830916</v>
      </c>
      <c r="W91" s="339"/>
      <c r="X91" s="338">
        <f>X92+X172+X174+X179+X190+X290+X296+X315</f>
        <v>155.525538</v>
      </c>
      <c r="AR91" s="336" t="s">
        <v>85</v>
      </c>
      <c r="AT91" s="337" t="s">
        <v>76</v>
      </c>
      <c r="AU91" s="337" t="s">
        <v>77</v>
      </c>
      <c r="AY91" s="336" t="s">
        <v>135</v>
      </c>
      <c r="BK91" s="335">
        <f>BK92+BK172+BK174+BK179+BK190+BK290+BK296+BK315</f>
        <v>0</v>
      </c>
    </row>
    <row r="92" spans="2:63" s="334" customFormat="1" ht="19.5" customHeight="1">
      <c r="B92" s="343"/>
      <c r="D92" s="347" t="s">
        <v>76</v>
      </c>
      <c r="E92" s="346" t="s">
        <v>85</v>
      </c>
      <c r="F92" s="346" t="s">
        <v>136</v>
      </c>
      <c r="I92" s="345"/>
      <c r="J92" s="345"/>
      <c r="K92" s="344">
        <f>BK92</f>
        <v>0</v>
      </c>
      <c r="M92" s="343"/>
      <c r="N92" s="342"/>
      <c r="O92" s="339"/>
      <c r="P92" s="339"/>
      <c r="Q92" s="341">
        <f>SUM(Q93:Q171)</f>
        <v>0</v>
      </c>
      <c r="R92" s="341">
        <f>SUM(R93:R171)</f>
        <v>0</v>
      </c>
      <c r="S92" s="339"/>
      <c r="T92" s="340">
        <f>SUM(T93:T171)</f>
        <v>0</v>
      </c>
      <c r="U92" s="339"/>
      <c r="V92" s="340">
        <f>SUM(V93:V171)</f>
        <v>132.28990416</v>
      </c>
      <c r="W92" s="339"/>
      <c r="X92" s="338">
        <f>SUM(X93:X171)</f>
        <v>0</v>
      </c>
      <c r="AR92" s="336" t="s">
        <v>85</v>
      </c>
      <c r="AT92" s="337" t="s">
        <v>76</v>
      </c>
      <c r="AU92" s="337" t="s">
        <v>85</v>
      </c>
      <c r="AY92" s="336" t="s">
        <v>135</v>
      </c>
      <c r="BK92" s="335">
        <f>SUM(BK93:BK171)</f>
        <v>0</v>
      </c>
    </row>
    <row r="93" spans="2:65" s="303" customFormat="1" ht="57" customHeight="1">
      <c r="B93" s="329"/>
      <c r="C93" s="328" t="s">
        <v>85</v>
      </c>
      <c r="D93" s="328" t="s">
        <v>137</v>
      </c>
      <c r="E93" s="327" t="s">
        <v>1016</v>
      </c>
      <c r="F93" s="322" t="s">
        <v>1015</v>
      </c>
      <c r="G93" s="326" t="s">
        <v>153</v>
      </c>
      <c r="H93" s="325">
        <v>38.41</v>
      </c>
      <c r="I93" s="324"/>
      <c r="J93" s="324"/>
      <c r="K93" s="323">
        <f>ROUND(P93*H93,2)</f>
        <v>0</v>
      </c>
      <c r="L93" s="322" t="s">
        <v>141</v>
      </c>
      <c r="M93" s="304"/>
      <c r="N93" s="321" t="s">
        <v>5</v>
      </c>
      <c r="O93" s="320" t="s">
        <v>46</v>
      </c>
      <c r="P93" s="319">
        <f>I93+J93</f>
        <v>0</v>
      </c>
      <c r="Q93" s="319">
        <f>ROUND(I93*H93,2)</f>
        <v>0</v>
      </c>
      <c r="R93" s="319">
        <f>ROUND(J93*H93,2)</f>
        <v>0</v>
      </c>
      <c r="S93" s="318"/>
      <c r="T93" s="317">
        <f>S93*H93</f>
        <v>0</v>
      </c>
      <c r="U93" s="317">
        <v>0.00868</v>
      </c>
      <c r="V93" s="317">
        <f>U93*H93</f>
        <v>0.3333988</v>
      </c>
      <c r="W93" s="317">
        <v>0</v>
      </c>
      <c r="X93" s="316">
        <f>W93*H93</f>
        <v>0</v>
      </c>
      <c r="AR93" s="308" t="s">
        <v>142</v>
      </c>
      <c r="AT93" s="308" t="s">
        <v>137</v>
      </c>
      <c r="AU93" s="308" t="s">
        <v>87</v>
      </c>
      <c r="AY93" s="308" t="s">
        <v>135</v>
      </c>
      <c r="BE93" s="315">
        <f>IF(O93="základní",K93,0)</f>
        <v>0</v>
      </c>
      <c r="BF93" s="315">
        <f>IF(O93="snížená",K93,0)</f>
        <v>0</v>
      </c>
      <c r="BG93" s="315">
        <f>IF(O93="zákl. přenesená",K93,0)</f>
        <v>0</v>
      </c>
      <c r="BH93" s="315">
        <f>IF(O93="sníž. přenesená",K93,0)</f>
        <v>0</v>
      </c>
      <c r="BI93" s="315">
        <f>IF(O93="nulová",K93,0)</f>
        <v>0</v>
      </c>
      <c r="BJ93" s="308" t="s">
        <v>85</v>
      </c>
      <c r="BK93" s="315">
        <f>ROUND(P93*H93,2)</f>
        <v>0</v>
      </c>
      <c r="BL93" s="308" t="s">
        <v>142</v>
      </c>
      <c r="BM93" s="308" t="s">
        <v>1014</v>
      </c>
    </row>
    <row r="94" spans="2:47" s="303" customFormat="1" ht="27">
      <c r="B94" s="304"/>
      <c r="D94" s="333" t="s">
        <v>144</v>
      </c>
      <c r="F94" s="332" t="s">
        <v>1013</v>
      </c>
      <c r="I94" s="312"/>
      <c r="J94" s="312"/>
      <c r="M94" s="304"/>
      <c r="N94" s="331"/>
      <c r="O94" s="318"/>
      <c r="P94" s="318"/>
      <c r="Q94" s="318"/>
      <c r="R94" s="318"/>
      <c r="S94" s="318"/>
      <c r="T94" s="318"/>
      <c r="U94" s="318"/>
      <c r="V94" s="318"/>
      <c r="W94" s="318"/>
      <c r="X94" s="330"/>
      <c r="AT94" s="308" t="s">
        <v>144</v>
      </c>
      <c r="AU94" s="308" t="s">
        <v>87</v>
      </c>
    </row>
    <row r="95" spans="2:65" s="303" customFormat="1" ht="69.75" customHeight="1">
      <c r="B95" s="329"/>
      <c r="C95" s="328" t="s">
        <v>1012</v>
      </c>
      <c r="D95" s="328" t="s">
        <v>137</v>
      </c>
      <c r="E95" s="327" t="s">
        <v>1011</v>
      </c>
      <c r="F95" s="322" t="s">
        <v>1010</v>
      </c>
      <c r="G95" s="326" t="s">
        <v>153</v>
      </c>
      <c r="H95" s="325">
        <v>6.4</v>
      </c>
      <c r="I95" s="324"/>
      <c r="J95" s="324"/>
      <c r="K95" s="323">
        <f>ROUND(P95*H95,2)</f>
        <v>0</v>
      </c>
      <c r="L95" s="322" t="s">
        <v>141</v>
      </c>
      <c r="M95" s="304"/>
      <c r="N95" s="321" t="s">
        <v>5</v>
      </c>
      <c r="O95" s="320" t="s">
        <v>46</v>
      </c>
      <c r="P95" s="319">
        <f>I95+J95</f>
        <v>0</v>
      </c>
      <c r="Q95" s="319">
        <f>ROUND(I95*H95,2)</f>
        <v>0</v>
      </c>
      <c r="R95" s="319">
        <f>ROUND(J95*H95,2)</f>
        <v>0</v>
      </c>
      <c r="S95" s="318"/>
      <c r="T95" s="317">
        <f>S95*H95</f>
        <v>0</v>
      </c>
      <c r="U95" s="317">
        <v>0.06053</v>
      </c>
      <c r="V95" s="317">
        <f>U95*H95</f>
        <v>0.387392</v>
      </c>
      <c r="W95" s="317">
        <v>0</v>
      </c>
      <c r="X95" s="316">
        <f>W95*H95</f>
        <v>0</v>
      </c>
      <c r="AR95" s="308" t="s">
        <v>142</v>
      </c>
      <c r="AT95" s="308" t="s">
        <v>137</v>
      </c>
      <c r="AU95" s="308" t="s">
        <v>87</v>
      </c>
      <c r="AY95" s="308" t="s">
        <v>135</v>
      </c>
      <c r="BE95" s="315">
        <f>IF(O95="základní",K95,0)</f>
        <v>0</v>
      </c>
      <c r="BF95" s="315">
        <f>IF(O95="snížená",K95,0)</f>
        <v>0</v>
      </c>
      <c r="BG95" s="315">
        <f>IF(O95="zákl. přenesená",K95,0)</f>
        <v>0</v>
      </c>
      <c r="BH95" s="315">
        <f>IF(O95="sníž. přenesená",K95,0)</f>
        <v>0</v>
      </c>
      <c r="BI95" s="315">
        <f>IF(O95="nulová",K95,0)</f>
        <v>0</v>
      </c>
      <c r="BJ95" s="308" t="s">
        <v>85</v>
      </c>
      <c r="BK95" s="315">
        <f>ROUND(P95*H95,2)</f>
        <v>0</v>
      </c>
      <c r="BL95" s="308" t="s">
        <v>142</v>
      </c>
      <c r="BM95" s="308" t="s">
        <v>1009</v>
      </c>
    </row>
    <row r="96" spans="2:47" s="303" customFormat="1" ht="27">
      <c r="B96" s="304"/>
      <c r="D96" s="333" t="s">
        <v>144</v>
      </c>
      <c r="F96" s="332" t="s">
        <v>1008</v>
      </c>
      <c r="I96" s="312"/>
      <c r="J96" s="312"/>
      <c r="M96" s="304"/>
      <c r="N96" s="331"/>
      <c r="O96" s="318"/>
      <c r="P96" s="318"/>
      <c r="Q96" s="318"/>
      <c r="R96" s="318"/>
      <c r="S96" s="318"/>
      <c r="T96" s="318"/>
      <c r="U96" s="318"/>
      <c r="V96" s="318"/>
      <c r="W96" s="318"/>
      <c r="X96" s="330"/>
      <c r="AT96" s="308" t="s">
        <v>144</v>
      </c>
      <c r="AU96" s="308" t="s">
        <v>87</v>
      </c>
    </row>
    <row r="97" spans="2:65" s="303" customFormat="1" ht="31.5" customHeight="1">
      <c r="B97" s="329"/>
      <c r="C97" s="328" t="s">
        <v>142</v>
      </c>
      <c r="D97" s="328" t="s">
        <v>137</v>
      </c>
      <c r="E97" s="327" t="s">
        <v>1007</v>
      </c>
      <c r="F97" s="322" t="s">
        <v>1006</v>
      </c>
      <c r="G97" s="326" t="s">
        <v>187</v>
      </c>
      <c r="H97" s="325">
        <v>19.129</v>
      </c>
      <c r="I97" s="324"/>
      <c r="J97" s="324"/>
      <c r="K97" s="323">
        <f>ROUND(P97*H97,2)</f>
        <v>0</v>
      </c>
      <c r="L97" s="322" t="s">
        <v>141</v>
      </c>
      <c r="M97" s="304"/>
      <c r="N97" s="321" t="s">
        <v>5</v>
      </c>
      <c r="O97" s="320" t="s">
        <v>46</v>
      </c>
      <c r="P97" s="319">
        <f>I97+J97</f>
        <v>0</v>
      </c>
      <c r="Q97" s="319">
        <f>ROUND(I97*H97,2)</f>
        <v>0</v>
      </c>
      <c r="R97" s="319">
        <f>ROUND(J97*H97,2)</f>
        <v>0</v>
      </c>
      <c r="S97" s="318"/>
      <c r="T97" s="317">
        <f>S97*H97</f>
        <v>0</v>
      </c>
      <c r="U97" s="317">
        <v>0</v>
      </c>
      <c r="V97" s="317">
        <f>U97*H97</f>
        <v>0</v>
      </c>
      <c r="W97" s="317">
        <v>0</v>
      </c>
      <c r="X97" s="316">
        <f>W97*H97</f>
        <v>0</v>
      </c>
      <c r="AR97" s="308" t="s">
        <v>142</v>
      </c>
      <c r="AT97" s="308" t="s">
        <v>137</v>
      </c>
      <c r="AU97" s="308" t="s">
        <v>87</v>
      </c>
      <c r="AY97" s="308" t="s">
        <v>135</v>
      </c>
      <c r="BE97" s="315">
        <f>IF(O97="základní",K97,0)</f>
        <v>0</v>
      </c>
      <c r="BF97" s="315">
        <f>IF(O97="snížená",K97,0)</f>
        <v>0</v>
      </c>
      <c r="BG97" s="315">
        <f>IF(O97="zákl. přenesená",K97,0)</f>
        <v>0</v>
      </c>
      <c r="BH97" s="315">
        <f>IF(O97="sníž. přenesená",K97,0)</f>
        <v>0</v>
      </c>
      <c r="BI97" s="315">
        <f>IF(O97="nulová",K97,0)</f>
        <v>0</v>
      </c>
      <c r="BJ97" s="308" t="s">
        <v>85</v>
      </c>
      <c r="BK97" s="315">
        <f>ROUND(P97*H97,2)</f>
        <v>0</v>
      </c>
      <c r="BL97" s="308" t="s">
        <v>142</v>
      </c>
      <c r="BM97" s="308" t="s">
        <v>1005</v>
      </c>
    </row>
    <row r="98" spans="2:47" s="303" customFormat="1" ht="27">
      <c r="B98" s="304"/>
      <c r="D98" s="333" t="s">
        <v>144</v>
      </c>
      <c r="F98" s="332" t="s">
        <v>1004</v>
      </c>
      <c r="I98" s="312"/>
      <c r="J98" s="312"/>
      <c r="M98" s="304"/>
      <c r="N98" s="331"/>
      <c r="O98" s="318"/>
      <c r="P98" s="318"/>
      <c r="Q98" s="318"/>
      <c r="R98" s="318"/>
      <c r="S98" s="318"/>
      <c r="T98" s="318"/>
      <c r="U98" s="318"/>
      <c r="V98" s="318"/>
      <c r="W98" s="318"/>
      <c r="X98" s="330"/>
      <c r="AT98" s="308" t="s">
        <v>144</v>
      </c>
      <c r="AU98" s="308" t="s">
        <v>87</v>
      </c>
    </row>
    <row r="99" spans="2:65" s="303" customFormat="1" ht="31.5" customHeight="1">
      <c r="B99" s="329"/>
      <c r="C99" s="328" t="s">
        <v>161</v>
      </c>
      <c r="D99" s="328" t="s">
        <v>137</v>
      </c>
      <c r="E99" s="327" t="s">
        <v>997</v>
      </c>
      <c r="F99" s="322" t="s">
        <v>996</v>
      </c>
      <c r="G99" s="326" t="s">
        <v>187</v>
      </c>
      <c r="H99" s="325">
        <v>76.518</v>
      </c>
      <c r="I99" s="324"/>
      <c r="J99" s="324"/>
      <c r="K99" s="323">
        <f>ROUND(P99*H99,2)</f>
        <v>0</v>
      </c>
      <c r="L99" s="322" t="s">
        <v>141</v>
      </c>
      <c r="M99" s="304"/>
      <c r="N99" s="321" t="s">
        <v>5</v>
      </c>
      <c r="O99" s="320" t="s">
        <v>46</v>
      </c>
      <c r="P99" s="319">
        <f>I99+J99</f>
        <v>0</v>
      </c>
      <c r="Q99" s="319">
        <f>ROUND(I99*H99,2)</f>
        <v>0</v>
      </c>
      <c r="R99" s="319">
        <f>ROUND(J99*H99,2)</f>
        <v>0</v>
      </c>
      <c r="S99" s="318"/>
      <c r="T99" s="317">
        <f>S99*H99</f>
        <v>0</v>
      </c>
      <c r="U99" s="317">
        <v>0</v>
      </c>
      <c r="V99" s="317">
        <f>U99*H99</f>
        <v>0</v>
      </c>
      <c r="W99" s="317">
        <v>0</v>
      </c>
      <c r="X99" s="316">
        <f>W99*H99</f>
        <v>0</v>
      </c>
      <c r="AR99" s="308" t="s">
        <v>142</v>
      </c>
      <c r="AT99" s="308" t="s">
        <v>137</v>
      </c>
      <c r="AU99" s="308" t="s">
        <v>87</v>
      </c>
      <c r="AY99" s="308" t="s">
        <v>135</v>
      </c>
      <c r="BE99" s="315">
        <f>IF(O99="základní",K99,0)</f>
        <v>0</v>
      </c>
      <c r="BF99" s="315">
        <f>IF(O99="snížená",K99,0)</f>
        <v>0</v>
      </c>
      <c r="BG99" s="315">
        <f>IF(O99="zákl. přenesená",K99,0)</f>
        <v>0</v>
      </c>
      <c r="BH99" s="315">
        <f>IF(O99="sníž. přenesená",K99,0)</f>
        <v>0</v>
      </c>
      <c r="BI99" s="315">
        <f>IF(O99="nulová",K99,0)</f>
        <v>0</v>
      </c>
      <c r="BJ99" s="308" t="s">
        <v>85</v>
      </c>
      <c r="BK99" s="315">
        <f>ROUND(P99*H99,2)</f>
        <v>0</v>
      </c>
      <c r="BL99" s="308" t="s">
        <v>142</v>
      </c>
      <c r="BM99" s="308" t="s">
        <v>1003</v>
      </c>
    </row>
    <row r="100" spans="2:47" s="303" customFormat="1" ht="27">
      <c r="B100" s="304"/>
      <c r="D100" s="333" t="s">
        <v>144</v>
      </c>
      <c r="F100" s="332" t="s">
        <v>1002</v>
      </c>
      <c r="I100" s="312"/>
      <c r="J100" s="312"/>
      <c r="M100" s="304"/>
      <c r="N100" s="331"/>
      <c r="O100" s="318"/>
      <c r="P100" s="318"/>
      <c r="Q100" s="318"/>
      <c r="R100" s="318"/>
      <c r="S100" s="318"/>
      <c r="T100" s="318"/>
      <c r="U100" s="318"/>
      <c r="V100" s="318"/>
      <c r="W100" s="318"/>
      <c r="X100" s="330"/>
      <c r="AT100" s="308" t="s">
        <v>144</v>
      </c>
      <c r="AU100" s="308" t="s">
        <v>87</v>
      </c>
    </row>
    <row r="101" spans="2:65" s="303" customFormat="1" ht="31.5" customHeight="1">
      <c r="B101" s="329"/>
      <c r="C101" s="328" t="s">
        <v>1001</v>
      </c>
      <c r="D101" s="328" t="s">
        <v>137</v>
      </c>
      <c r="E101" s="327" t="s">
        <v>997</v>
      </c>
      <c r="F101" s="322" t="s">
        <v>996</v>
      </c>
      <c r="G101" s="326" t="s">
        <v>187</v>
      </c>
      <c r="H101" s="325">
        <v>10.365</v>
      </c>
      <c r="I101" s="324"/>
      <c r="J101" s="324"/>
      <c r="K101" s="323">
        <f>ROUND(P101*H101,2)</f>
        <v>0</v>
      </c>
      <c r="L101" s="322" t="s">
        <v>141</v>
      </c>
      <c r="M101" s="304"/>
      <c r="N101" s="321" t="s">
        <v>5</v>
      </c>
      <c r="O101" s="320" t="s">
        <v>46</v>
      </c>
      <c r="P101" s="319">
        <f>I101+J101</f>
        <v>0</v>
      </c>
      <c r="Q101" s="319">
        <f>ROUND(I101*H101,2)</f>
        <v>0</v>
      </c>
      <c r="R101" s="319">
        <f>ROUND(J101*H101,2)</f>
        <v>0</v>
      </c>
      <c r="S101" s="318"/>
      <c r="T101" s="317">
        <f>S101*H101</f>
        <v>0</v>
      </c>
      <c r="U101" s="317">
        <v>0</v>
      </c>
      <c r="V101" s="317">
        <f>U101*H101</f>
        <v>0</v>
      </c>
      <c r="W101" s="317">
        <v>0</v>
      </c>
      <c r="X101" s="316">
        <f>W101*H101</f>
        <v>0</v>
      </c>
      <c r="AR101" s="308" t="s">
        <v>142</v>
      </c>
      <c r="AT101" s="308" t="s">
        <v>137</v>
      </c>
      <c r="AU101" s="308" t="s">
        <v>87</v>
      </c>
      <c r="AY101" s="308" t="s">
        <v>135</v>
      </c>
      <c r="BE101" s="315">
        <f>IF(O101="základní",K101,0)</f>
        <v>0</v>
      </c>
      <c r="BF101" s="315">
        <f>IF(O101="snížená",K101,0)</f>
        <v>0</v>
      </c>
      <c r="BG101" s="315">
        <f>IF(O101="zákl. přenesená",K101,0)</f>
        <v>0</v>
      </c>
      <c r="BH101" s="315">
        <f>IF(O101="sníž. přenesená",K101,0)</f>
        <v>0</v>
      </c>
      <c r="BI101" s="315">
        <f>IF(O101="nulová",K101,0)</f>
        <v>0</v>
      </c>
      <c r="BJ101" s="308" t="s">
        <v>85</v>
      </c>
      <c r="BK101" s="315">
        <f>ROUND(P101*H101,2)</f>
        <v>0</v>
      </c>
      <c r="BL101" s="308" t="s">
        <v>142</v>
      </c>
      <c r="BM101" s="308" t="s">
        <v>1000</v>
      </c>
    </row>
    <row r="102" spans="2:47" s="303" customFormat="1" ht="27">
      <c r="B102" s="304"/>
      <c r="D102" s="333" t="s">
        <v>144</v>
      </c>
      <c r="F102" s="332" t="s">
        <v>999</v>
      </c>
      <c r="I102" s="312"/>
      <c r="J102" s="312"/>
      <c r="M102" s="304"/>
      <c r="N102" s="331"/>
      <c r="O102" s="318"/>
      <c r="P102" s="318"/>
      <c r="Q102" s="318"/>
      <c r="R102" s="318"/>
      <c r="S102" s="318"/>
      <c r="T102" s="318"/>
      <c r="U102" s="318"/>
      <c r="V102" s="318"/>
      <c r="W102" s="318"/>
      <c r="X102" s="330"/>
      <c r="AT102" s="308" t="s">
        <v>144</v>
      </c>
      <c r="AU102" s="308" t="s">
        <v>87</v>
      </c>
    </row>
    <row r="103" spans="2:65" s="303" customFormat="1" ht="31.5" customHeight="1">
      <c r="B103" s="329"/>
      <c r="C103" s="328" t="s">
        <v>998</v>
      </c>
      <c r="D103" s="328" t="s">
        <v>137</v>
      </c>
      <c r="E103" s="327" t="s">
        <v>997</v>
      </c>
      <c r="F103" s="322" t="s">
        <v>996</v>
      </c>
      <c r="G103" s="326" t="s">
        <v>187</v>
      </c>
      <c r="H103" s="325">
        <v>99.114</v>
      </c>
      <c r="I103" s="324"/>
      <c r="J103" s="324"/>
      <c r="K103" s="323">
        <f>ROUND(P103*H103,2)</f>
        <v>0</v>
      </c>
      <c r="L103" s="322" t="s">
        <v>141</v>
      </c>
      <c r="M103" s="304"/>
      <c r="N103" s="321" t="s">
        <v>5</v>
      </c>
      <c r="O103" s="320" t="s">
        <v>46</v>
      </c>
      <c r="P103" s="319">
        <f>I103+J103</f>
        <v>0</v>
      </c>
      <c r="Q103" s="319">
        <f>ROUND(I103*H103,2)</f>
        <v>0</v>
      </c>
      <c r="R103" s="319">
        <f>ROUND(J103*H103,2)</f>
        <v>0</v>
      </c>
      <c r="S103" s="318"/>
      <c r="T103" s="317">
        <f>S103*H103</f>
        <v>0</v>
      </c>
      <c r="U103" s="317">
        <v>0</v>
      </c>
      <c r="V103" s="317">
        <f>U103*H103</f>
        <v>0</v>
      </c>
      <c r="W103" s="317">
        <v>0</v>
      </c>
      <c r="X103" s="316">
        <f>W103*H103</f>
        <v>0</v>
      </c>
      <c r="AR103" s="308" t="s">
        <v>142</v>
      </c>
      <c r="AT103" s="308" t="s">
        <v>137</v>
      </c>
      <c r="AU103" s="308" t="s">
        <v>87</v>
      </c>
      <c r="AY103" s="308" t="s">
        <v>135</v>
      </c>
      <c r="BE103" s="315">
        <f>IF(O103="základní",K103,0)</f>
        <v>0</v>
      </c>
      <c r="BF103" s="315">
        <f>IF(O103="snížená",K103,0)</f>
        <v>0</v>
      </c>
      <c r="BG103" s="315">
        <f>IF(O103="zákl. přenesená",K103,0)</f>
        <v>0</v>
      </c>
      <c r="BH103" s="315">
        <f>IF(O103="sníž. přenesená",K103,0)</f>
        <v>0</v>
      </c>
      <c r="BI103" s="315">
        <f>IF(O103="nulová",K103,0)</f>
        <v>0</v>
      </c>
      <c r="BJ103" s="308" t="s">
        <v>85</v>
      </c>
      <c r="BK103" s="315">
        <f>ROUND(P103*H103,2)</f>
        <v>0</v>
      </c>
      <c r="BL103" s="308" t="s">
        <v>142</v>
      </c>
      <c r="BM103" s="308" t="s">
        <v>995</v>
      </c>
    </row>
    <row r="104" spans="2:47" s="303" customFormat="1" ht="27">
      <c r="B104" s="304"/>
      <c r="D104" s="333" t="s">
        <v>144</v>
      </c>
      <c r="F104" s="332" t="s">
        <v>575</v>
      </c>
      <c r="I104" s="312"/>
      <c r="J104" s="312"/>
      <c r="M104" s="304"/>
      <c r="N104" s="331"/>
      <c r="O104" s="318"/>
      <c r="P104" s="318"/>
      <c r="Q104" s="318"/>
      <c r="R104" s="318"/>
      <c r="S104" s="318"/>
      <c r="T104" s="318"/>
      <c r="U104" s="318"/>
      <c r="V104" s="318"/>
      <c r="W104" s="318"/>
      <c r="X104" s="330"/>
      <c r="AT104" s="308" t="s">
        <v>144</v>
      </c>
      <c r="AU104" s="308" t="s">
        <v>87</v>
      </c>
    </row>
    <row r="105" spans="2:65" s="303" customFormat="1" ht="31.5" customHeight="1">
      <c r="B105" s="329"/>
      <c r="C105" s="328" t="s">
        <v>173</v>
      </c>
      <c r="D105" s="328" t="s">
        <v>137</v>
      </c>
      <c r="E105" s="327" t="s">
        <v>988</v>
      </c>
      <c r="F105" s="322" t="s">
        <v>987</v>
      </c>
      <c r="G105" s="326" t="s">
        <v>187</v>
      </c>
      <c r="H105" s="325">
        <v>30.61</v>
      </c>
      <c r="I105" s="324"/>
      <c r="J105" s="324"/>
      <c r="K105" s="323">
        <f>ROUND(P105*H105,2)</f>
        <v>0</v>
      </c>
      <c r="L105" s="322" t="s">
        <v>141</v>
      </c>
      <c r="M105" s="304"/>
      <c r="N105" s="321" t="s">
        <v>5</v>
      </c>
      <c r="O105" s="320" t="s">
        <v>46</v>
      </c>
      <c r="P105" s="319">
        <f>I105+J105</f>
        <v>0</v>
      </c>
      <c r="Q105" s="319">
        <f>ROUND(I105*H105,2)</f>
        <v>0</v>
      </c>
      <c r="R105" s="319">
        <f>ROUND(J105*H105,2)</f>
        <v>0</v>
      </c>
      <c r="S105" s="318"/>
      <c r="T105" s="317">
        <f>S105*H105</f>
        <v>0</v>
      </c>
      <c r="U105" s="317">
        <v>0</v>
      </c>
      <c r="V105" s="317">
        <f>U105*H105</f>
        <v>0</v>
      </c>
      <c r="W105" s="317">
        <v>0</v>
      </c>
      <c r="X105" s="316">
        <f>W105*H105</f>
        <v>0</v>
      </c>
      <c r="AR105" s="308" t="s">
        <v>142</v>
      </c>
      <c r="AT105" s="308" t="s">
        <v>137</v>
      </c>
      <c r="AU105" s="308" t="s">
        <v>87</v>
      </c>
      <c r="AY105" s="308" t="s">
        <v>135</v>
      </c>
      <c r="BE105" s="315">
        <f>IF(O105="základní",K105,0)</f>
        <v>0</v>
      </c>
      <c r="BF105" s="315">
        <f>IF(O105="snížená",K105,0)</f>
        <v>0</v>
      </c>
      <c r="BG105" s="315">
        <f>IF(O105="zákl. přenesená",K105,0)</f>
        <v>0</v>
      </c>
      <c r="BH105" s="315">
        <f>IF(O105="sníž. přenesená",K105,0)</f>
        <v>0</v>
      </c>
      <c r="BI105" s="315">
        <f>IF(O105="nulová",K105,0)</f>
        <v>0</v>
      </c>
      <c r="BJ105" s="308" t="s">
        <v>85</v>
      </c>
      <c r="BK105" s="315">
        <f>ROUND(P105*H105,2)</f>
        <v>0</v>
      </c>
      <c r="BL105" s="308" t="s">
        <v>142</v>
      </c>
      <c r="BM105" s="308" t="s">
        <v>994</v>
      </c>
    </row>
    <row r="106" spans="2:47" s="303" customFormat="1" ht="27">
      <c r="B106" s="304"/>
      <c r="D106" s="333" t="s">
        <v>144</v>
      </c>
      <c r="F106" s="332" t="s">
        <v>993</v>
      </c>
      <c r="I106" s="312"/>
      <c r="J106" s="312"/>
      <c r="M106" s="304"/>
      <c r="N106" s="331"/>
      <c r="O106" s="318"/>
      <c r="P106" s="318"/>
      <c r="Q106" s="318"/>
      <c r="R106" s="318"/>
      <c r="S106" s="318"/>
      <c r="T106" s="318"/>
      <c r="U106" s="318"/>
      <c r="V106" s="318"/>
      <c r="W106" s="318"/>
      <c r="X106" s="330"/>
      <c r="AT106" s="308" t="s">
        <v>144</v>
      </c>
      <c r="AU106" s="308" t="s">
        <v>87</v>
      </c>
    </row>
    <row r="107" spans="2:65" s="303" customFormat="1" ht="31.5" customHeight="1">
      <c r="B107" s="329"/>
      <c r="C107" s="328" t="s">
        <v>992</v>
      </c>
      <c r="D107" s="328" t="s">
        <v>137</v>
      </c>
      <c r="E107" s="327" t="s">
        <v>988</v>
      </c>
      <c r="F107" s="322" t="s">
        <v>987</v>
      </c>
      <c r="G107" s="326" t="s">
        <v>187</v>
      </c>
      <c r="H107" s="325">
        <v>39.64</v>
      </c>
      <c r="I107" s="324"/>
      <c r="J107" s="324"/>
      <c r="K107" s="323">
        <f>ROUND(P107*H107,2)</f>
        <v>0</v>
      </c>
      <c r="L107" s="322" t="s">
        <v>141</v>
      </c>
      <c r="M107" s="304"/>
      <c r="N107" s="321" t="s">
        <v>5</v>
      </c>
      <c r="O107" s="320" t="s">
        <v>46</v>
      </c>
      <c r="P107" s="319">
        <f>I107+J107</f>
        <v>0</v>
      </c>
      <c r="Q107" s="319">
        <f>ROUND(I107*H107,2)</f>
        <v>0</v>
      </c>
      <c r="R107" s="319">
        <f>ROUND(J107*H107,2)</f>
        <v>0</v>
      </c>
      <c r="S107" s="318"/>
      <c r="T107" s="317">
        <f>S107*H107</f>
        <v>0</v>
      </c>
      <c r="U107" s="317">
        <v>0</v>
      </c>
      <c r="V107" s="317">
        <f>U107*H107</f>
        <v>0</v>
      </c>
      <c r="W107" s="317">
        <v>0</v>
      </c>
      <c r="X107" s="316">
        <f>W107*H107</f>
        <v>0</v>
      </c>
      <c r="AR107" s="308" t="s">
        <v>142</v>
      </c>
      <c r="AT107" s="308" t="s">
        <v>137</v>
      </c>
      <c r="AU107" s="308" t="s">
        <v>87</v>
      </c>
      <c r="AY107" s="308" t="s">
        <v>135</v>
      </c>
      <c r="BE107" s="315">
        <f>IF(O107="základní",K107,0)</f>
        <v>0</v>
      </c>
      <c r="BF107" s="315">
        <f>IF(O107="snížená",K107,0)</f>
        <v>0</v>
      </c>
      <c r="BG107" s="315">
        <f>IF(O107="zákl. přenesená",K107,0)</f>
        <v>0</v>
      </c>
      <c r="BH107" s="315">
        <f>IF(O107="sníž. přenesená",K107,0)</f>
        <v>0</v>
      </c>
      <c r="BI107" s="315">
        <f>IF(O107="nulová",K107,0)</f>
        <v>0</v>
      </c>
      <c r="BJ107" s="308" t="s">
        <v>85</v>
      </c>
      <c r="BK107" s="315">
        <f>ROUND(P107*H107,2)</f>
        <v>0</v>
      </c>
      <c r="BL107" s="308" t="s">
        <v>142</v>
      </c>
      <c r="BM107" s="308" t="s">
        <v>991</v>
      </c>
    </row>
    <row r="108" spans="2:47" s="303" customFormat="1" ht="40.5">
      <c r="B108" s="304"/>
      <c r="D108" s="333" t="s">
        <v>144</v>
      </c>
      <c r="F108" s="332" t="s">
        <v>990</v>
      </c>
      <c r="I108" s="312"/>
      <c r="J108" s="312"/>
      <c r="M108" s="304"/>
      <c r="N108" s="331"/>
      <c r="O108" s="318"/>
      <c r="P108" s="318"/>
      <c r="Q108" s="318"/>
      <c r="R108" s="318"/>
      <c r="S108" s="318"/>
      <c r="T108" s="318"/>
      <c r="U108" s="318"/>
      <c r="V108" s="318"/>
      <c r="W108" s="318"/>
      <c r="X108" s="330"/>
      <c r="AT108" s="308" t="s">
        <v>144</v>
      </c>
      <c r="AU108" s="308" t="s">
        <v>87</v>
      </c>
    </row>
    <row r="109" spans="2:65" s="303" customFormat="1" ht="31.5" customHeight="1">
      <c r="B109" s="329"/>
      <c r="C109" s="328" t="s">
        <v>989</v>
      </c>
      <c r="D109" s="328" t="s">
        <v>137</v>
      </c>
      <c r="E109" s="327" t="s">
        <v>988</v>
      </c>
      <c r="F109" s="322" t="s">
        <v>987</v>
      </c>
      <c r="G109" s="326" t="s">
        <v>187</v>
      </c>
      <c r="H109" s="325">
        <v>4.14</v>
      </c>
      <c r="I109" s="324"/>
      <c r="J109" s="324"/>
      <c r="K109" s="323">
        <f>ROUND(P109*H109,2)</f>
        <v>0</v>
      </c>
      <c r="L109" s="322" t="s">
        <v>141</v>
      </c>
      <c r="M109" s="304"/>
      <c r="N109" s="321" t="s">
        <v>5</v>
      </c>
      <c r="O109" s="320" t="s">
        <v>46</v>
      </c>
      <c r="P109" s="319">
        <f>I109+J109</f>
        <v>0</v>
      </c>
      <c r="Q109" s="319">
        <f>ROUND(I109*H109,2)</f>
        <v>0</v>
      </c>
      <c r="R109" s="319">
        <f>ROUND(J109*H109,2)</f>
        <v>0</v>
      </c>
      <c r="S109" s="318"/>
      <c r="T109" s="317">
        <f>S109*H109</f>
        <v>0</v>
      </c>
      <c r="U109" s="317">
        <v>0</v>
      </c>
      <c r="V109" s="317">
        <f>U109*H109</f>
        <v>0</v>
      </c>
      <c r="W109" s="317">
        <v>0</v>
      </c>
      <c r="X109" s="316">
        <f>W109*H109</f>
        <v>0</v>
      </c>
      <c r="AR109" s="308" t="s">
        <v>142</v>
      </c>
      <c r="AT109" s="308" t="s">
        <v>137</v>
      </c>
      <c r="AU109" s="308" t="s">
        <v>87</v>
      </c>
      <c r="AY109" s="308" t="s">
        <v>135</v>
      </c>
      <c r="BE109" s="315">
        <f>IF(O109="základní",K109,0)</f>
        <v>0</v>
      </c>
      <c r="BF109" s="315">
        <f>IF(O109="snížená",K109,0)</f>
        <v>0</v>
      </c>
      <c r="BG109" s="315">
        <f>IF(O109="zákl. přenesená",K109,0)</f>
        <v>0</v>
      </c>
      <c r="BH109" s="315">
        <f>IF(O109="sníž. přenesená",K109,0)</f>
        <v>0</v>
      </c>
      <c r="BI109" s="315">
        <f>IF(O109="nulová",K109,0)</f>
        <v>0</v>
      </c>
      <c r="BJ109" s="308" t="s">
        <v>85</v>
      </c>
      <c r="BK109" s="315">
        <f>ROUND(P109*H109,2)</f>
        <v>0</v>
      </c>
      <c r="BL109" s="308" t="s">
        <v>142</v>
      </c>
      <c r="BM109" s="308" t="s">
        <v>986</v>
      </c>
    </row>
    <row r="110" spans="2:47" s="303" customFormat="1" ht="40.5">
      <c r="B110" s="304"/>
      <c r="D110" s="333" t="s">
        <v>144</v>
      </c>
      <c r="F110" s="332" t="s">
        <v>985</v>
      </c>
      <c r="I110" s="312"/>
      <c r="J110" s="312"/>
      <c r="M110" s="304"/>
      <c r="N110" s="331"/>
      <c r="O110" s="318"/>
      <c r="P110" s="318"/>
      <c r="Q110" s="318"/>
      <c r="R110" s="318"/>
      <c r="S110" s="318"/>
      <c r="T110" s="318"/>
      <c r="U110" s="318"/>
      <c r="V110" s="318"/>
      <c r="W110" s="318"/>
      <c r="X110" s="330"/>
      <c r="AT110" s="308" t="s">
        <v>144</v>
      </c>
      <c r="AU110" s="308" t="s">
        <v>87</v>
      </c>
    </row>
    <row r="111" spans="2:65" s="303" customFormat="1" ht="31.5" customHeight="1">
      <c r="B111" s="329"/>
      <c r="C111" s="328" t="s">
        <v>984</v>
      </c>
      <c r="D111" s="328" t="s">
        <v>137</v>
      </c>
      <c r="E111" s="327" t="s">
        <v>981</v>
      </c>
      <c r="F111" s="322" t="s">
        <v>980</v>
      </c>
      <c r="G111" s="326" t="s">
        <v>140</v>
      </c>
      <c r="H111" s="325">
        <v>198.227</v>
      </c>
      <c r="I111" s="324"/>
      <c r="J111" s="324"/>
      <c r="K111" s="323">
        <f>ROUND(P111*H111,2)</f>
        <v>0</v>
      </c>
      <c r="L111" s="322" t="s">
        <v>141</v>
      </c>
      <c r="M111" s="304"/>
      <c r="N111" s="321" t="s">
        <v>5</v>
      </c>
      <c r="O111" s="320" t="s">
        <v>46</v>
      </c>
      <c r="P111" s="319">
        <f>I111+J111</f>
        <v>0</v>
      </c>
      <c r="Q111" s="319">
        <f>ROUND(I111*H111,2)</f>
        <v>0</v>
      </c>
      <c r="R111" s="319">
        <f>ROUND(J111*H111,2)</f>
        <v>0</v>
      </c>
      <c r="S111" s="318"/>
      <c r="T111" s="317">
        <f>S111*H111</f>
        <v>0</v>
      </c>
      <c r="U111" s="317">
        <v>0.00084</v>
      </c>
      <c r="V111" s="317">
        <f>U111*H111</f>
        <v>0.16651068000000002</v>
      </c>
      <c r="W111" s="317">
        <v>0</v>
      </c>
      <c r="X111" s="316">
        <f>W111*H111</f>
        <v>0</v>
      </c>
      <c r="AR111" s="308" t="s">
        <v>142</v>
      </c>
      <c r="AT111" s="308" t="s">
        <v>137</v>
      </c>
      <c r="AU111" s="308" t="s">
        <v>87</v>
      </c>
      <c r="AY111" s="308" t="s">
        <v>135</v>
      </c>
      <c r="BE111" s="315">
        <f>IF(O111="základní",K111,0)</f>
        <v>0</v>
      </c>
      <c r="BF111" s="315">
        <f>IF(O111="snížená",K111,0)</f>
        <v>0</v>
      </c>
      <c r="BG111" s="315">
        <f>IF(O111="zákl. přenesená",K111,0)</f>
        <v>0</v>
      </c>
      <c r="BH111" s="315">
        <f>IF(O111="sníž. přenesená",K111,0)</f>
        <v>0</v>
      </c>
      <c r="BI111" s="315">
        <f>IF(O111="nulová",K111,0)</f>
        <v>0</v>
      </c>
      <c r="BJ111" s="308" t="s">
        <v>85</v>
      </c>
      <c r="BK111" s="315">
        <f>ROUND(P111*H111,2)</f>
        <v>0</v>
      </c>
      <c r="BL111" s="308" t="s">
        <v>142</v>
      </c>
      <c r="BM111" s="308" t="s">
        <v>983</v>
      </c>
    </row>
    <row r="112" spans="2:47" s="303" customFormat="1" ht="27">
      <c r="B112" s="304"/>
      <c r="D112" s="333" t="s">
        <v>144</v>
      </c>
      <c r="F112" s="332" t="s">
        <v>575</v>
      </c>
      <c r="I112" s="312"/>
      <c r="J112" s="312"/>
      <c r="M112" s="304"/>
      <c r="N112" s="331"/>
      <c r="O112" s="318"/>
      <c r="P112" s="318"/>
      <c r="Q112" s="318"/>
      <c r="R112" s="318"/>
      <c r="S112" s="318"/>
      <c r="T112" s="318"/>
      <c r="U112" s="318"/>
      <c r="V112" s="318"/>
      <c r="W112" s="318"/>
      <c r="X112" s="330"/>
      <c r="AT112" s="308" t="s">
        <v>144</v>
      </c>
      <c r="AU112" s="308" t="s">
        <v>87</v>
      </c>
    </row>
    <row r="113" spans="2:65" s="303" customFormat="1" ht="31.5" customHeight="1">
      <c r="B113" s="329"/>
      <c r="C113" s="328" t="s">
        <v>982</v>
      </c>
      <c r="D113" s="328" t="s">
        <v>137</v>
      </c>
      <c r="E113" s="327" t="s">
        <v>981</v>
      </c>
      <c r="F113" s="322" t="s">
        <v>980</v>
      </c>
      <c r="G113" s="326" t="s">
        <v>140</v>
      </c>
      <c r="H113" s="325">
        <v>224.527</v>
      </c>
      <c r="I113" s="324"/>
      <c r="J113" s="324"/>
      <c r="K113" s="323">
        <f>ROUND(P113*H113,2)</f>
        <v>0</v>
      </c>
      <c r="L113" s="322" t="s">
        <v>141</v>
      </c>
      <c r="M113" s="304"/>
      <c r="N113" s="321" t="s">
        <v>5</v>
      </c>
      <c r="O113" s="320" t="s">
        <v>46</v>
      </c>
      <c r="P113" s="319">
        <f>I113+J113</f>
        <v>0</v>
      </c>
      <c r="Q113" s="319">
        <f>ROUND(I113*H113,2)</f>
        <v>0</v>
      </c>
      <c r="R113" s="319">
        <f>ROUND(J113*H113,2)</f>
        <v>0</v>
      </c>
      <c r="S113" s="318"/>
      <c r="T113" s="317">
        <f>S113*H113</f>
        <v>0</v>
      </c>
      <c r="U113" s="317">
        <v>0.00084</v>
      </c>
      <c r="V113" s="317">
        <f>U113*H113</f>
        <v>0.18860268</v>
      </c>
      <c r="W113" s="317">
        <v>0</v>
      </c>
      <c r="X113" s="316">
        <f>W113*H113</f>
        <v>0</v>
      </c>
      <c r="AR113" s="308" t="s">
        <v>142</v>
      </c>
      <c r="AT113" s="308" t="s">
        <v>137</v>
      </c>
      <c r="AU113" s="308" t="s">
        <v>87</v>
      </c>
      <c r="AY113" s="308" t="s">
        <v>135</v>
      </c>
      <c r="BE113" s="315">
        <f>IF(O113="základní",K113,0)</f>
        <v>0</v>
      </c>
      <c r="BF113" s="315">
        <f>IF(O113="snížená",K113,0)</f>
        <v>0</v>
      </c>
      <c r="BG113" s="315">
        <f>IF(O113="zákl. přenesená",K113,0)</f>
        <v>0</v>
      </c>
      <c r="BH113" s="315">
        <f>IF(O113="sníž. přenesená",K113,0)</f>
        <v>0</v>
      </c>
      <c r="BI113" s="315">
        <f>IF(O113="nulová",K113,0)</f>
        <v>0</v>
      </c>
      <c r="BJ113" s="308" t="s">
        <v>85</v>
      </c>
      <c r="BK113" s="315">
        <f>ROUND(P113*H113,2)</f>
        <v>0</v>
      </c>
      <c r="BL113" s="308" t="s">
        <v>142</v>
      </c>
      <c r="BM113" s="308" t="s">
        <v>979</v>
      </c>
    </row>
    <row r="114" spans="2:47" s="303" customFormat="1" ht="27">
      <c r="B114" s="304"/>
      <c r="D114" s="333" t="s">
        <v>144</v>
      </c>
      <c r="F114" s="332" t="s">
        <v>583</v>
      </c>
      <c r="I114" s="312"/>
      <c r="J114" s="312"/>
      <c r="M114" s="304"/>
      <c r="N114" s="331"/>
      <c r="O114" s="318"/>
      <c r="P114" s="318"/>
      <c r="Q114" s="318"/>
      <c r="R114" s="318"/>
      <c r="S114" s="318"/>
      <c r="T114" s="318"/>
      <c r="U114" s="318"/>
      <c r="V114" s="318"/>
      <c r="W114" s="318"/>
      <c r="X114" s="330"/>
      <c r="AT114" s="308" t="s">
        <v>144</v>
      </c>
      <c r="AU114" s="308" t="s">
        <v>87</v>
      </c>
    </row>
    <row r="115" spans="2:65" s="303" customFormat="1" ht="31.5" customHeight="1">
      <c r="B115" s="329"/>
      <c r="C115" s="328" t="s">
        <v>978</v>
      </c>
      <c r="D115" s="328" t="s">
        <v>137</v>
      </c>
      <c r="E115" s="327" t="s">
        <v>977</v>
      </c>
      <c r="F115" s="322" t="s">
        <v>976</v>
      </c>
      <c r="G115" s="326" t="s">
        <v>140</v>
      </c>
      <c r="H115" s="325">
        <v>198.227</v>
      </c>
      <c r="I115" s="324"/>
      <c r="J115" s="324"/>
      <c r="K115" s="323">
        <f>ROUND(P115*H115,2)</f>
        <v>0</v>
      </c>
      <c r="L115" s="322" t="s">
        <v>141</v>
      </c>
      <c r="M115" s="304"/>
      <c r="N115" s="321" t="s">
        <v>5</v>
      </c>
      <c r="O115" s="320" t="s">
        <v>46</v>
      </c>
      <c r="P115" s="319">
        <f>I115+J115</f>
        <v>0</v>
      </c>
      <c r="Q115" s="319">
        <f>ROUND(I115*H115,2)</f>
        <v>0</v>
      </c>
      <c r="R115" s="319">
        <f>ROUND(J115*H115,2)</f>
        <v>0</v>
      </c>
      <c r="S115" s="318"/>
      <c r="T115" s="317">
        <f>S115*H115</f>
        <v>0</v>
      </c>
      <c r="U115" s="317">
        <v>0</v>
      </c>
      <c r="V115" s="317">
        <f>U115*H115</f>
        <v>0</v>
      </c>
      <c r="W115" s="317">
        <v>0</v>
      </c>
      <c r="X115" s="316">
        <f>W115*H115</f>
        <v>0</v>
      </c>
      <c r="AR115" s="308" t="s">
        <v>142</v>
      </c>
      <c r="AT115" s="308" t="s">
        <v>137</v>
      </c>
      <c r="AU115" s="308" t="s">
        <v>87</v>
      </c>
      <c r="AY115" s="308" t="s">
        <v>135</v>
      </c>
      <c r="BE115" s="315">
        <f>IF(O115="základní",K115,0)</f>
        <v>0</v>
      </c>
      <c r="BF115" s="315">
        <f>IF(O115="snížená",K115,0)</f>
        <v>0</v>
      </c>
      <c r="BG115" s="315">
        <f>IF(O115="zákl. přenesená",K115,0)</f>
        <v>0</v>
      </c>
      <c r="BH115" s="315">
        <f>IF(O115="sníž. přenesená",K115,0)</f>
        <v>0</v>
      </c>
      <c r="BI115" s="315">
        <f>IF(O115="nulová",K115,0)</f>
        <v>0</v>
      </c>
      <c r="BJ115" s="308" t="s">
        <v>85</v>
      </c>
      <c r="BK115" s="315">
        <f>ROUND(P115*H115,2)</f>
        <v>0</v>
      </c>
      <c r="BL115" s="308" t="s">
        <v>142</v>
      </c>
      <c r="BM115" s="308" t="s">
        <v>975</v>
      </c>
    </row>
    <row r="116" spans="2:47" s="303" customFormat="1" ht="27">
      <c r="B116" s="304"/>
      <c r="D116" s="333" t="s">
        <v>144</v>
      </c>
      <c r="F116" s="332" t="s">
        <v>575</v>
      </c>
      <c r="I116" s="312"/>
      <c r="J116" s="312"/>
      <c r="M116" s="304"/>
      <c r="N116" s="331"/>
      <c r="O116" s="318"/>
      <c r="P116" s="318"/>
      <c r="Q116" s="318"/>
      <c r="R116" s="318"/>
      <c r="S116" s="318"/>
      <c r="T116" s="318"/>
      <c r="U116" s="318"/>
      <c r="V116" s="318"/>
      <c r="W116" s="318"/>
      <c r="X116" s="330"/>
      <c r="AT116" s="308" t="s">
        <v>144</v>
      </c>
      <c r="AU116" s="308" t="s">
        <v>87</v>
      </c>
    </row>
    <row r="117" spans="2:65" s="303" customFormat="1" ht="31.5" customHeight="1">
      <c r="B117" s="329"/>
      <c r="C117" s="328" t="s">
        <v>170</v>
      </c>
      <c r="D117" s="328" t="s">
        <v>137</v>
      </c>
      <c r="E117" s="327" t="s">
        <v>974</v>
      </c>
      <c r="F117" s="322" t="s">
        <v>973</v>
      </c>
      <c r="G117" s="326" t="s">
        <v>140</v>
      </c>
      <c r="H117" s="325">
        <v>224.527</v>
      </c>
      <c r="I117" s="324"/>
      <c r="J117" s="324"/>
      <c r="K117" s="323">
        <f>ROUND(P117*H117,2)</f>
        <v>0</v>
      </c>
      <c r="L117" s="322" t="s">
        <v>141</v>
      </c>
      <c r="M117" s="304"/>
      <c r="N117" s="321" t="s">
        <v>5</v>
      </c>
      <c r="O117" s="320" t="s">
        <v>46</v>
      </c>
      <c r="P117" s="319">
        <f>I117+J117</f>
        <v>0</v>
      </c>
      <c r="Q117" s="319">
        <f>ROUND(I117*H117,2)</f>
        <v>0</v>
      </c>
      <c r="R117" s="319">
        <f>ROUND(J117*H117,2)</f>
        <v>0</v>
      </c>
      <c r="S117" s="318"/>
      <c r="T117" s="317">
        <f>S117*H117</f>
        <v>0</v>
      </c>
      <c r="U117" s="317">
        <v>0</v>
      </c>
      <c r="V117" s="317">
        <f>U117*H117</f>
        <v>0</v>
      </c>
      <c r="W117" s="317">
        <v>0</v>
      </c>
      <c r="X117" s="316">
        <f>W117*H117</f>
        <v>0</v>
      </c>
      <c r="AR117" s="308" t="s">
        <v>142</v>
      </c>
      <c r="AT117" s="308" t="s">
        <v>137</v>
      </c>
      <c r="AU117" s="308" t="s">
        <v>87</v>
      </c>
      <c r="AY117" s="308" t="s">
        <v>135</v>
      </c>
      <c r="BE117" s="315">
        <f>IF(O117="základní",K117,0)</f>
        <v>0</v>
      </c>
      <c r="BF117" s="315">
        <f>IF(O117="snížená",K117,0)</f>
        <v>0</v>
      </c>
      <c r="BG117" s="315">
        <f>IF(O117="zákl. přenesená",K117,0)</f>
        <v>0</v>
      </c>
      <c r="BH117" s="315">
        <f>IF(O117="sníž. přenesená",K117,0)</f>
        <v>0</v>
      </c>
      <c r="BI117" s="315">
        <f>IF(O117="nulová",K117,0)</f>
        <v>0</v>
      </c>
      <c r="BJ117" s="308" t="s">
        <v>85</v>
      </c>
      <c r="BK117" s="315">
        <f>ROUND(P117*H117,2)</f>
        <v>0</v>
      </c>
      <c r="BL117" s="308" t="s">
        <v>142</v>
      </c>
      <c r="BM117" s="308" t="s">
        <v>972</v>
      </c>
    </row>
    <row r="118" spans="2:47" s="303" customFormat="1" ht="27">
      <c r="B118" s="304"/>
      <c r="D118" s="333" t="s">
        <v>144</v>
      </c>
      <c r="F118" s="332" t="s">
        <v>592</v>
      </c>
      <c r="I118" s="312"/>
      <c r="J118" s="312"/>
      <c r="M118" s="304"/>
      <c r="N118" s="331"/>
      <c r="O118" s="318"/>
      <c r="P118" s="318"/>
      <c r="Q118" s="318"/>
      <c r="R118" s="318"/>
      <c r="S118" s="318"/>
      <c r="T118" s="318"/>
      <c r="U118" s="318"/>
      <c r="V118" s="318"/>
      <c r="W118" s="318"/>
      <c r="X118" s="330"/>
      <c r="AT118" s="308" t="s">
        <v>144</v>
      </c>
      <c r="AU118" s="308" t="s">
        <v>87</v>
      </c>
    </row>
    <row r="119" spans="2:65" s="303" customFormat="1" ht="44.25" customHeight="1">
      <c r="B119" s="329"/>
      <c r="C119" s="328" t="s">
        <v>971</v>
      </c>
      <c r="D119" s="328" t="s">
        <v>137</v>
      </c>
      <c r="E119" s="327" t="s">
        <v>966</v>
      </c>
      <c r="F119" s="322" t="s">
        <v>965</v>
      </c>
      <c r="G119" s="326" t="s">
        <v>187</v>
      </c>
      <c r="H119" s="325">
        <v>76.518</v>
      </c>
      <c r="I119" s="324"/>
      <c r="J119" s="324"/>
      <c r="K119" s="323">
        <f>ROUND(P119*H119,2)</f>
        <v>0</v>
      </c>
      <c r="L119" s="322" t="s">
        <v>141</v>
      </c>
      <c r="M119" s="304"/>
      <c r="N119" s="321" t="s">
        <v>5</v>
      </c>
      <c r="O119" s="320" t="s">
        <v>46</v>
      </c>
      <c r="P119" s="319">
        <f>I119+J119</f>
        <v>0</v>
      </c>
      <c r="Q119" s="319">
        <f>ROUND(I119*H119,2)</f>
        <v>0</v>
      </c>
      <c r="R119" s="319">
        <f>ROUND(J119*H119,2)</f>
        <v>0</v>
      </c>
      <c r="S119" s="318"/>
      <c r="T119" s="317">
        <f>S119*H119</f>
        <v>0</v>
      </c>
      <c r="U119" s="317">
        <v>0</v>
      </c>
      <c r="V119" s="317">
        <f>U119*H119</f>
        <v>0</v>
      </c>
      <c r="W119" s="317">
        <v>0</v>
      </c>
      <c r="X119" s="316">
        <f>W119*H119</f>
        <v>0</v>
      </c>
      <c r="AR119" s="308" t="s">
        <v>142</v>
      </c>
      <c r="AT119" s="308" t="s">
        <v>137</v>
      </c>
      <c r="AU119" s="308" t="s">
        <v>87</v>
      </c>
      <c r="AY119" s="308" t="s">
        <v>135</v>
      </c>
      <c r="BE119" s="315">
        <f>IF(O119="základní",K119,0)</f>
        <v>0</v>
      </c>
      <c r="BF119" s="315">
        <f>IF(O119="snížená",K119,0)</f>
        <v>0</v>
      </c>
      <c r="BG119" s="315">
        <f>IF(O119="zákl. přenesená",K119,0)</f>
        <v>0</v>
      </c>
      <c r="BH119" s="315">
        <f>IF(O119="sníž. přenesená",K119,0)</f>
        <v>0</v>
      </c>
      <c r="BI119" s="315">
        <f>IF(O119="nulová",K119,0)</f>
        <v>0</v>
      </c>
      <c r="BJ119" s="308" t="s">
        <v>85</v>
      </c>
      <c r="BK119" s="315">
        <f>ROUND(P119*H119,2)</f>
        <v>0</v>
      </c>
      <c r="BL119" s="308" t="s">
        <v>142</v>
      </c>
      <c r="BM119" s="308" t="s">
        <v>970</v>
      </c>
    </row>
    <row r="120" spans="2:47" s="303" customFormat="1" ht="27">
      <c r="B120" s="304"/>
      <c r="D120" s="333" t="s">
        <v>144</v>
      </c>
      <c r="F120" s="332" t="s">
        <v>592</v>
      </c>
      <c r="I120" s="312"/>
      <c r="J120" s="312"/>
      <c r="M120" s="304"/>
      <c r="N120" s="331"/>
      <c r="O120" s="318"/>
      <c r="P120" s="318"/>
      <c r="Q120" s="318"/>
      <c r="R120" s="318"/>
      <c r="S120" s="318"/>
      <c r="T120" s="318"/>
      <c r="U120" s="318"/>
      <c r="V120" s="318"/>
      <c r="W120" s="318"/>
      <c r="X120" s="330"/>
      <c r="AT120" s="308" t="s">
        <v>144</v>
      </c>
      <c r="AU120" s="308" t="s">
        <v>87</v>
      </c>
    </row>
    <row r="121" spans="2:65" s="303" customFormat="1" ht="44.25" customHeight="1">
      <c r="B121" s="329"/>
      <c r="C121" s="328" t="s">
        <v>969</v>
      </c>
      <c r="D121" s="328" t="s">
        <v>137</v>
      </c>
      <c r="E121" s="327" t="s">
        <v>966</v>
      </c>
      <c r="F121" s="322" t="s">
        <v>965</v>
      </c>
      <c r="G121" s="326" t="s">
        <v>187</v>
      </c>
      <c r="H121" s="325">
        <v>10.365</v>
      </c>
      <c r="I121" s="324"/>
      <c r="J121" s="324"/>
      <c r="K121" s="323">
        <f>ROUND(P121*H121,2)</f>
        <v>0</v>
      </c>
      <c r="L121" s="322" t="s">
        <v>141</v>
      </c>
      <c r="M121" s="304"/>
      <c r="N121" s="321" t="s">
        <v>5</v>
      </c>
      <c r="O121" s="320" t="s">
        <v>46</v>
      </c>
      <c r="P121" s="319">
        <f>I121+J121</f>
        <v>0</v>
      </c>
      <c r="Q121" s="319">
        <f>ROUND(I121*H121,2)</f>
        <v>0</v>
      </c>
      <c r="R121" s="319">
        <f>ROUND(J121*H121,2)</f>
        <v>0</v>
      </c>
      <c r="S121" s="318"/>
      <c r="T121" s="317">
        <f>S121*H121</f>
        <v>0</v>
      </c>
      <c r="U121" s="317">
        <v>0</v>
      </c>
      <c r="V121" s="317">
        <f>U121*H121</f>
        <v>0</v>
      </c>
      <c r="W121" s="317">
        <v>0</v>
      </c>
      <c r="X121" s="316">
        <f>W121*H121</f>
        <v>0</v>
      </c>
      <c r="AR121" s="308" t="s">
        <v>142</v>
      </c>
      <c r="AT121" s="308" t="s">
        <v>137</v>
      </c>
      <c r="AU121" s="308" t="s">
        <v>87</v>
      </c>
      <c r="AY121" s="308" t="s">
        <v>135</v>
      </c>
      <c r="BE121" s="315">
        <f>IF(O121="základní",K121,0)</f>
        <v>0</v>
      </c>
      <c r="BF121" s="315">
        <f>IF(O121="snížená",K121,0)</f>
        <v>0</v>
      </c>
      <c r="BG121" s="315">
        <f>IF(O121="zákl. přenesená",K121,0)</f>
        <v>0</v>
      </c>
      <c r="BH121" s="315">
        <f>IF(O121="sníž. přenesená",K121,0)</f>
        <v>0</v>
      </c>
      <c r="BI121" s="315">
        <f>IF(O121="nulová",K121,0)</f>
        <v>0</v>
      </c>
      <c r="BJ121" s="308" t="s">
        <v>85</v>
      </c>
      <c r="BK121" s="315">
        <f>ROUND(P121*H121,2)</f>
        <v>0</v>
      </c>
      <c r="BL121" s="308" t="s">
        <v>142</v>
      </c>
      <c r="BM121" s="308" t="s">
        <v>968</v>
      </c>
    </row>
    <row r="122" spans="2:47" s="303" customFormat="1" ht="27">
      <c r="B122" s="304"/>
      <c r="D122" s="333" t="s">
        <v>144</v>
      </c>
      <c r="F122" s="332" t="s">
        <v>781</v>
      </c>
      <c r="I122" s="312"/>
      <c r="J122" s="312"/>
      <c r="M122" s="304"/>
      <c r="N122" s="331"/>
      <c r="O122" s="318"/>
      <c r="P122" s="318"/>
      <c r="Q122" s="318"/>
      <c r="R122" s="318"/>
      <c r="S122" s="318"/>
      <c r="T122" s="318"/>
      <c r="U122" s="318"/>
      <c r="V122" s="318"/>
      <c r="W122" s="318"/>
      <c r="X122" s="330"/>
      <c r="AT122" s="308" t="s">
        <v>144</v>
      </c>
      <c r="AU122" s="308" t="s">
        <v>87</v>
      </c>
    </row>
    <row r="123" spans="2:65" s="303" customFormat="1" ht="44.25" customHeight="1">
      <c r="B123" s="329"/>
      <c r="C123" s="328" t="s">
        <v>967</v>
      </c>
      <c r="D123" s="328" t="s">
        <v>137</v>
      </c>
      <c r="E123" s="327" t="s">
        <v>966</v>
      </c>
      <c r="F123" s="322" t="s">
        <v>965</v>
      </c>
      <c r="G123" s="326" t="s">
        <v>187</v>
      </c>
      <c r="H123" s="325">
        <v>99.114</v>
      </c>
      <c r="I123" s="324"/>
      <c r="J123" s="324"/>
      <c r="K123" s="323">
        <f>ROUND(P123*H123,2)</f>
        <v>0</v>
      </c>
      <c r="L123" s="322" t="s">
        <v>141</v>
      </c>
      <c r="M123" s="304"/>
      <c r="N123" s="321" t="s">
        <v>5</v>
      </c>
      <c r="O123" s="320" t="s">
        <v>46</v>
      </c>
      <c r="P123" s="319">
        <f>I123+J123</f>
        <v>0</v>
      </c>
      <c r="Q123" s="319">
        <f>ROUND(I123*H123,2)</f>
        <v>0</v>
      </c>
      <c r="R123" s="319">
        <f>ROUND(J123*H123,2)</f>
        <v>0</v>
      </c>
      <c r="S123" s="318"/>
      <c r="T123" s="317">
        <f>S123*H123</f>
        <v>0</v>
      </c>
      <c r="U123" s="317">
        <v>0</v>
      </c>
      <c r="V123" s="317">
        <f>U123*H123</f>
        <v>0</v>
      </c>
      <c r="W123" s="317">
        <v>0</v>
      </c>
      <c r="X123" s="316">
        <f>W123*H123</f>
        <v>0</v>
      </c>
      <c r="AR123" s="308" t="s">
        <v>142</v>
      </c>
      <c r="AT123" s="308" t="s">
        <v>137</v>
      </c>
      <c r="AU123" s="308" t="s">
        <v>87</v>
      </c>
      <c r="AY123" s="308" t="s">
        <v>135</v>
      </c>
      <c r="BE123" s="315">
        <f>IF(O123="základní",K123,0)</f>
        <v>0</v>
      </c>
      <c r="BF123" s="315">
        <f>IF(O123="snížená",K123,0)</f>
        <v>0</v>
      </c>
      <c r="BG123" s="315">
        <f>IF(O123="zákl. přenesená",K123,0)</f>
        <v>0</v>
      </c>
      <c r="BH123" s="315">
        <f>IF(O123="sníž. přenesená",K123,0)</f>
        <v>0</v>
      </c>
      <c r="BI123" s="315">
        <f>IF(O123="nulová",K123,0)</f>
        <v>0</v>
      </c>
      <c r="BJ123" s="308" t="s">
        <v>85</v>
      </c>
      <c r="BK123" s="315">
        <f>ROUND(P123*H123,2)</f>
        <v>0</v>
      </c>
      <c r="BL123" s="308" t="s">
        <v>142</v>
      </c>
      <c r="BM123" s="308" t="s">
        <v>964</v>
      </c>
    </row>
    <row r="124" spans="2:47" s="303" customFormat="1" ht="27">
      <c r="B124" s="304"/>
      <c r="D124" s="333" t="s">
        <v>144</v>
      </c>
      <c r="F124" s="332" t="s">
        <v>575</v>
      </c>
      <c r="I124" s="312"/>
      <c r="J124" s="312"/>
      <c r="M124" s="304"/>
      <c r="N124" s="331"/>
      <c r="O124" s="318"/>
      <c r="P124" s="318"/>
      <c r="Q124" s="318"/>
      <c r="R124" s="318"/>
      <c r="S124" s="318"/>
      <c r="T124" s="318"/>
      <c r="U124" s="318"/>
      <c r="V124" s="318"/>
      <c r="W124" s="318"/>
      <c r="X124" s="330"/>
      <c r="AT124" s="308" t="s">
        <v>144</v>
      </c>
      <c r="AU124" s="308" t="s">
        <v>87</v>
      </c>
    </row>
    <row r="125" spans="2:65" s="303" customFormat="1" ht="44.25" customHeight="1">
      <c r="B125" s="329"/>
      <c r="C125" s="328" t="s">
        <v>206</v>
      </c>
      <c r="D125" s="328" t="s">
        <v>137</v>
      </c>
      <c r="E125" s="327" t="s">
        <v>271</v>
      </c>
      <c r="F125" s="322" t="s">
        <v>272</v>
      </c>
      <c r="G125" s="326" t="s">
        <v>187</v>
      </c>
      <c r="H125" s="325">
        <v>54.13</v>
      </c>
      <c r="I125" s="324"/>
      <c r="J125" s="324"/>
      <c r="K125" s="323">
        <f>ROUND(P125*H125,2)</f>
        <v>0</v>
      </c>
      <c r="L125" s="322" t="s">
        <v>141</v>
      </c>
      <c r="M125" s="304"/>
      <c r="N125" s="321" t="s">
        <v>5</v>
      </c>
      <c r="O125" s="320" t="s">
        <v>46</v>
      </c>
      <c r="P125" s="319">
        <f>I125+J125</f>
        <v>0</v>
      </c>
      <c r="Q125" s="319">
        <f>ROUND(I125*H125,2)</f>
        <v>0</v>
      </c>
      <c r="R125" s="319">
        <f>ROUND(J125*H125,2)</f>
        <v>0</v>
      </c>
      <c r="S125" s="318"/>
      <c r="T125" s="317">
        <f>S125*H125</f>
        <v>0</v>
      </c>
      <c r="U125" s="317">
        <v>0</v>
      </c>
      <c r="V125" s="317">
        <f>U125*H125</f>
        <v>0</v>
      </c>
      <c r="W125" s="317">
        <v>0</v>
      </c>
      <c r="X125" s="316">
        <f>W125*H125</f>
        <v>0</v>
      </c>
      <c r="AR125" s="308" t="s">
        <v>142</v>
      </c>
      <c r="AT125" s="308" t="s">
        <v>137</v>
      </c>
      <c r="AU125" s="308" t="s">
        <v>87</v>
      </c>
      <c r="AY125" s="308" t="s">
        <v>135</v>
      </c>
      <c r="BE125" s="315">
        <f>IF(O125="základní",K125,0)</f>
        <v>0</v>
      </c>
      <c r="BF125" s="315">
        <f>IF(O125="snížená",K125,0)</f>
        <v>0</v>
      </c>
      <c r="BG125" s="315">
        <f>IF(O125="zákl. přenesená",K125,0)</f>
        <v>0</v>
      </c>
      <c r="BH125" s="315">
        <f>IF(O125="sníž. přenesená",K125,0)</f>
        <v>0</v>
      </c>
      <c r="BI125" s="315">
        <f>IF(O125="nulová",K125,0)</f>
        <v>0</v>
      </c>
      <c r="BJ125" s="308" t="s">
        <v>85</v>
      </c>
      <c r="BK125" s="315">
        <f>ROUND(P125*H125,2)</f>
        <v>0</v>
      </c>
      <c r="BL125" s="308" t="s">
        <v>142</v>
      </c>
      <c r="BM125" s="308" t="s">
        <v>963</v>
      </c>
    </row>
    <row r="126" spans="2:47" s="303" customFormat="1" ht="27">
      <c r="B126" s="304"/>
      <c r="D126" s="333" t="s">
        <v>144</v>
      </c>
      <c r="F126" s="332" t="s">
        <v>962</v>
      </c>
      <c r="I126" s="312"/>
      <c r="J126" s="312"/>
      <c r="M126" s="304"/>
      <c r="N126" s="331"/>
      <c r="O126" s="318"/>
      <c r="P126" s="318"/>
      <c r="Q126" s="318"/>
      <c r="R126" s="318"/>
      <c r="S126" s="318"/>
      <c r="T126" s="318"/>
      <c r="U126" s="318"/>
      <c r="V126" s="318"/>
      <c r="W126" s="318"/>
      <c r="X126" s="330"/>
      <c r="AT126" s="308" t="s">
        <v>144</v>
      </c>
      <c r="AU126" s="308" t="s">
        <v>87</v>
      </c>
    </row>
    <row r="127" spans="2:65" s="303" customFormat="1" ht="44.25" customHeight="1">
      <c r="B127" s="329"/>
      <c r="C127" s="328" t="s">
        <v>961</v>
      </c>
      <c r="D127" s="328" t="s">
        <v>137</v>
      </c>
      <c r="E127" s="327" t="s">
        <v>271</v>
      </c>
      <c r="F127" s="322" t="s">
        <v>272</v>
      </c>
      <c r="G127" s="326" t="s">
        <v>187</v>
      </c>
      <c r="H127" s="325">
        <v>8.768</v>
      </c>
      <c r="I127" s="324"/>
      <c r="J127" s="324"/>
      <c r="K127" s="323">
        <f>ROUND(P127*H127,2)</f>
        <v>0</v>
      </c>
      <c r="L127" s="322" t="s">
        <v>141</v>
      </c>
      <c r="M127" s="304"/>
      <c r="N127" s="321" t="s">
        <v>5</v>
      </c>
      <c r="O127" s="320" t="s">
        <v>46</v>
      </c>
      <c r="P127" s="319">
        <f>I127+J127</f>
        <v>0</v>
      </c>
      <c r="Q127" s="319">
        <f>ROUND(I127*H127,2)</f>
        <v>0</v>
      </c>
      <c r="R127" s="319">
        <f>ROUND(J127*H127,2)</f>
        <v>0</v>
      </c>
      <c r="S127" s="318"/>
      <c r="T127" s="317">
        <f>S127*H127</f>
        <v>0</v>
      </c>
      <c r="U127" s="317">
        <v>0</v>
      </c>
      <c r="V127" s="317">
        <f>U127*H127</f>
        <v>0</v>
      </c>
      <c r="W127" s="317">
        <v>0</v>
      </c>
      <c r="X127" s="316">
        <f>W127*H127</f>
        <v>0</v>
      </c>
      <c r="AR127" s="308" t="s">
        <v>142</v>
      </c>
      <c r="AT127" s="308" t="s">
        <v>137</v>
      </c>
      <c r="AU127" s="308" t="s">
        <v>87</v>
      </c>
      <c r="AY127" s="308" t="s">
        <v>135</v>
      </c>
      <c r="BE127" s="315">
        <f>IF(O127="základní",K127,0)</f>
        <v>0</v>
      </c>
      <c r="BF127" s="315">
        <f>IF(O127="snížená",K127,0)</f>
        <v>0</v>
      </c>
      <c r="BG127" s="315">
        <f>IF(O127="zákl. přenesená",K127,0)</f>
        <v>0</v>
      </c>
      <c r="BH127" s="315">
        <f>IF(O127="sníž. přenesená",K127,0)</f>
        <v>0</v>
      </c>
      <c r="BI127" s="315">
        <f>IF(O127="nulová",K127,0)</f>
        <v>0</v>
      </c>
      <c r="BJ127" s="308" t="s">
        <v>85</v>
      </c>
      <c r="BK127" s="315">
        <f>ROUND(P127*H127,2)</f>
        <v>0</v>
      </c>
      <c r="BL127" s="308" t="s">
        <v>142</v>
      </c>
      <c r="BM127" s="308" t="s">
        <v>960</v>
      </c>
    </row>
    <row r="128" spans="2:47" s="303" customFormat="1" ht="27">
      <c r="B128" s="304"/>
      <c r="D128" s="333" t="s">
        <v>144</v>
      </c>
      <c r="F128" s="332" t="s">
        <v>850</v>
      </c>
      <c r="I128" s="312"/>
      <c r="J128" s="312"/>
      <c r="M128" s="304"/>
      <c r="N128" s="331"/>
      <c r="O128" s="318"/>
      <c r="P128" s="318"/>
      <c r="Q128" s="318"/>
      <c r="R128" s="318"/>
      <c r="S128" s="318"/>
      <c r="T128" s="318"/>
      <c r="U128" s="318"/>
      <c r="V128" s="318"/>
      <c r="W128" s="318"/>
      <c r="X128" s="330"/>
      <c r="AT128" s="308" t="s">
        <v>144</v>
      </c>
      <c r="AU128" s="308" t="s">
        <v>87</v>
      </c>
    </row>
    <row r="129" spans="2:65" s="303" customFormat="1" ht="44.25" customHeight="1">
      <c r="B129" s="329"/>
      <c r="C129" s="328" t="s">
        <v>959</v>
      </c>
      <c r="D129" s="328" t="s">
        <v>137</v>
      </c>
      <c r="E129" s="327" t="s">
        <v>271</v>
      </c>
      <c r="F129" s="322" t="s">
        <v>272</v>
      </c>
      <c r="G129" s="326" t="s">
        <v>187</v>
      </c>
      <c r="H129" s="325">
        <v>29.513</v>
      </c>
      <c r="I129" s="324"/>
      <c r="J129" s="324"/>
      <c r="K129" s="323">
        <f>ROUND(P129*H129,2)</f>
        <v>0</v>
      </c>
      <c r="L129" s="322" t="s">
        <v>141</v>
      </c>
      <c r="M129" s="304"/>
      <c r="N129" s="321" t="s">
        <v>5</v>
      </c>
      <c r="O129" s="320" t="s">
        <v>46</v>
      </c>
      <c r="P129" s="319">
        <f>I129+J129</f>
        <v>0</v>
      </c>
      <c r="Q129" s="319">
        <f>ROUND(I129*H129,2)</f>
        <v>0</v>
      </c>
      <c r="R129" s="319">
        <f>ROUND(J129*H129,2)</f>
        <v>0</v>
      </c>
      <c r="S129" s="318"/>
      <c r="T129" s="317">
        <f>S129*H129</f>
        <v>0</v>
      </c>
      <c r="U129" s="317">
        <v>0</v>
      </c>
      <c r="V129" s="317">
        <f>U129*H129</f>
        <v>0</v>
      </c>
      <c r="W129" s="317">
        <v>0</v>
      </c>
      <c r="X129" s="316">
        <f>W129*H129</f>
        <v>0</v>
      </c>
      <c r="AR129" s="308" t="s">
        <v>142</v>
      </c>
      <c r="AT129" s="308" t="s">
        <v>137</v>
      </c>
      <c r="AU129" s="308" t="s">
        <v>87</v>
      </c>
      <c r="AY129" s="308" t="s">
        <v>135</v>
      </c>
      <c r="BE129" s="315">
        <f>IF(O129="základní",K129,0)</f>
        <v>0</v>
      </c>
      <c r="BF129" s="315">
        <f>IF(O129="snížená",K129,0)</f>
        <v>0</v>
      </c>
      <c r="BG129" s="315">
        <f>IF(O129="zákl. přenesená",K129,0)</f>
        <v>0</v>
      </c>
      <c r="BH129" s="315">
        <f>IF(O129="sníž. přenesená",K129,0)</f>
        <v>0</v>
      </c>
      <c r="BI129" s="315">
        <f>IF(O129="nulová",K129,0)</f>
        <v>0</v>
      </c>
      <c r="BJ129" s="308" t="s">
        <v>85</v>
      </c>
      <c r="BK129" s="315">
        <f>ROUND(P129*H129,2)</f>
        <v>0</v>
      </c>
      <c r="BL129" s="308" t="s">
        <v>142</v>
      </c>
      <c r="BM129" s="308" t="s">
        <v>958</v>
      </c>
    </row>
    <row r="130" spans="2:47" s="303" customFormat="1" ht="27">
      <c r="B130" s="304"/>
      <c r="D130" s="333" t="s">
        <v>144</v>
      </c>
      <c r="F130" s="332" t="s">
        <v>575</v>
      </c>
      <c r="I130" s="312"/>
      <c r="J130" s="312"/>
      <c r="M130" s="304"/>
      <c r="N130" s="331"/>
      <c r="O130" s="318"/>
      <c r="P130" s="318"/>
      <c r="Q130" s="318"/>
      <c r="R130" s="318"/>
      <c r="S130" s="318"/>
      <c r="T130" s="318"/>
      <c r="U130" s="318"/>
      <c r="V130" s="318"/>
      <c r="W130" s="318"/>
      <c r="X130" s="330"/>
      <c r="AT130" s="308" t="s">
        <v>144</v>
      </c>
      <c r="AU130" s="308" t="s">
        <v>87</v>
      </c>
    </row>
    <row r="131" spans="2:65" s="303" customFormat="1" ht="44.25" customHeight="1">
      <c r="B131" s="329"/>
      <c r="C131" s="328" t="s">
        <v>213</v>
      </c>
      <c r="D131" s="328" t="s">
        <v>137</v>
      </c>
      <c r="E131" s="327" t="s">
        <v>953</v>
      </c>
      <c r="F131" s="322" t="s">
        <v>952</v>
      </c>
      <c r="G131" s="326" t="s">
        <v>187</v>
      </c>
      <c r="H131" s="325">
        <v>308.541</v>
      </c>
      <c r="I131" s="324"/>
      <c r="J131" s="324"/>
      <c r="K131" s="323">
        <f>ROUND(P131*H131,2)</f>
        <v>0</v>
      </c>
      <c r="L131" s="322" t="s">
        <v>141</v>
      </c>
      <c r="M131" s="304"/>
      <c r="N131" s="321" t="s">
        <v>5</v>
      </c>
      <c r="O131" s="320" t="s">
        <v>46</v>
      </c>
      <c r="P131" s="319">
        <f>I131+J131</f>
        <v>0</v>
      </c>
      <c r="Q131" s="319">
        <f>ROUND(I131*H131,2)</f>
        <v>0</v>
      </c>
      <c r="R131" s="319">
        <f>ROUND(J131*H131,2)</f>
        <v>0</v>
      </c>
      <c r="S131" s="318"/>
      <c r="T131" s="317">
        <f>S131*H131</f>
        <v>0</v>
      </c>
      <c r="U131" s="317">
        <v>0</v>
      </c>
      <c r="V131" s="317">
        <f>U131*H131</f>
        <v>0</v>
      </c>
      <c r="W131" s="317">
        <v>0</v>
      </c>
      <c r="X131" s="316">
        <f>W131*H131</f>
        <v>0</v>
      </c>
      <c r="AR131" s="308" t="s">
        <v>142</v>
      </c>
      <c r="AT131" s="308" t="s">
        <v>137</v>
      </c>
      <c r="AU131" s="308" t="s">
        <v>87</v>
      </c>
      <c r="AY131" s="308" t="s">
        <v>135</v>
      </c>
      <c r="BE131" s="315">
        <f>IF(O131="základní",K131,0)</f>
        <v>0</v>
      </c>
      <c r="BF131" s="315">
        <f>IF(O131="snížená",K131,0)</f>
        <v>0</v>
      </c>
      <c r="BG131" s="315">
        <f>IF(O131="zákl. přenesená",K131,0)</f>
        <v>0</v>
      </c>
      <c r="BH131" s="315">
        <f>IF(O131="sníž. přenesená",K131,0)</f>
        <v>0</v>
      </c>
      <c r="BI131" s="315">
        <f>IF(O131="nulová",K131,0)</f>
        <v>0</v>
      </c>
      <c r="BJ131" s="308" t="s">
        <v>85</v>
      </c>
      <c r="BK131" s="315">
        <f>ROUND(P131*H131,2)</f>
        <v>0</v>
      </c>
      <c r="BL131" s="308" t="s">
        <v>142</v>
      </c>
      <c r="BM131" s="308" t="s">
        <v>957</v>
      </c>
    </row>
    <row r="132" spans="2:47" s="303" customFormat="1" ht="27">
      <c r="B132" s="304"/>
      <c r="D132" s="333" t="s">
        <v>144</v>
      </c>
      <c r="F132" s="332" t="s">
        <v>583</v>
      </c>
      <c r="I132" s="312"/>
      <c r="J132" s="312"/>
      <c r="M132" s="304"/>
      <c r="N132" s="331"/>
      <c r="O132" s="318"/>
      <c r="P132" s="318"/>
      <c r="Q132" s="318"/>
      <c r="R132" s="318"/>
      <c r="S132" s="318"/>
      <c r="T132" s="318"/>
      <c r="U132" s="318"/>
      <c r="V132" s="318"/>
      <c r="W132" s="318"/>
      <c r="X132" s="330"/>
      <c r="AT132" s="308" t="s">
        <v>144</v>
      </c>
      <c r="AU132" s="308" t="s">
        <v>87</v>
      </c>
    </row>
    <row r="133" spans="2:65" s="303" customFormat="1" ht="44.25" customHeight="1">
      <c r="B133" s="329"/>
      <c r="C133" s="328" t="s">
        <v>956</v>
      </c>
      <c r="D133" s="328" t="s">
        <v>137</v>
      </c>
      <c r="E133" s="327" t="s">
        <v>953</v>
      </c>
      <c r="F133" s="322" t="s">
        <v>952</v>
      </c>
      <c r="G133" s="326" t="s">
        <v>187</v>
      </c>
      <c r="H133" s="325">
        <v>49.977</v>
      </c>
      <c r="I133" s="324"/>
      <c r="J133" s="324"/>
      <c r="K133" s="323">
        <f>ROUND(P133*H133,2)</f>
        <v>0</v>
      </c>
      <c r="L133" s="322" t="s">
        <v>141</v>
      </c>
      <c r="M133" s="304"/>
      <c r="N133" s="321" t="s">
        <v>5</v>
      </c>
      <c r="O133" s="320" t="s">
        <v>46</v>
      </c>
      <c r="P133" s="319">
        <f>I133+J133</f>
        <v>0</v>
      </c>
      <c r="Q133" s="319">
        <f>ROUND(I133*H133,2)</f>
        <v>0</v>
      </c>
      <c r="R133" s="319">
        <f>ROUND(J133*H133,2)</f>
        <v>0</v>
      </c>
      <c r="S133" s="318"/>
      <c r="T133" s="317">
        <f>S133*H133</f>
        <v>0</v>
      </c>
      <c r="U133" s="317">
        <v>0</v>
      </c>
      <c r="V133" s="317">
        <f>U133*H133</f>
        <v>0</v>
      </c>
      <c r="W133" s="317">
        <v>0</v>
      </c>
      <c r="X133" s="316">
        <f>W133*H133</f>
        <v>0</v>
      </c>
      <c r="AR133" s="308" t="s">
        <v>142</v>
      </c>
      <c r="AT133" s="308" t="s">
        <v>137</v>
      </c>
      <c r="AU133" s="308" t="s">
        <v>87</v>
      </c>
      <c r="AY133" s="308" t="s">
        <v>135</v>
      </c>
      <c r="BE133" s="315">
        <f>IF(O133="základní",K133,0)</f>
        <v>0</v>
      </c>
      <c r="BF133" s="315">
        <f>IF(O133="snížená",K133,0)</f>
        <v>0</v>
      </c>
      <c r="BG133" s="315">
        <f>IF(O133="zákl. přenesená",K133,0)</f>
        <v>0</v>
      </c>
      <c r="BH133" s="315">
        <f>IF(O133="sníž. přenesená",K133,0)</f>
        <v>0</v>
      </c>
      <c r="BI133" s="315">
        <f>IF(O133="nulová",K133,0)</f>
        <v>0</v>
      </c>
      <c r="BJ133" s="308" t="s">
        <v>85</v>
      </c>
      <c r="BK133" s="315">
        <f>ROUND(P133*H133,2)</f>
        <v>0</v>
      </c>
      <c r="BL133" s="308" t="s">
        <v>142</v>
      </c>
      <c r="BM133" s="308" t="s">
        <v>955</v>
      </c>
    </row>
    <row r="134" spans="2:47" s="303" customFormat="1" ht="27">
      <c r="B134" s="304"/>
      <c r="D134" s="333" t="s">
        <v>144</v>
      </c>
      <c r="F134" s="332" t="s">
        <v>781</v>
      </c>
      <c r="I134" s="312"/>
      <c r="J134" s="312"/>
      <c r="M134" s="304"/>
      <c r="N134" s="331"/>
      <c r="O134" s="318"/>
      <c r="P134" s="318"/>
      <c r="Q134" s="318"/>
      <c r="R134" s="318"/>
      <c r="S134" s="318"/>
      <c r="T134" s="318"/>
      <c r="U134" s="318"/>
      <c r="V134" s="318"/>
      <c r="W134" s="318"/>
      <c r="X134" s="330"/>
      <c r="AT134" s="308" t="s">
        <v>144</v>
      </c>
      <c r="AU134" s="308" t="s">
        <v>87</v>
      </c>
    </row>
    <row r="135" spans="2:65" s="303" customFormat="1" ht="44.25" customHeight="1">
      <c r="B135" s="329"/>
      <c r="C135" s="328" t="s">
        <v>954</v>
      </c>
      <c r="D135" s="328" t="s">
        <v>137</v>
      </c>
      <c r="E135" s="327" t="s">
        <v>953</v>
      </c>
      <c r="F135" s="322" t="s">
        <v>952</v>
      </c>
      <c r="G135" s="326" t="s">
        <v>187</v>
      </c>
      <c r="H135" s="325">
        <v>168.224</v>
      </c>
      <c r="I135" s="324"/>
      <c r="J135" s="324"/>
      <c r="K135" s="323">
        <f>ROUND(P135*H135,2)</f>
        <v>0</v>
      </c>
      <c r="L135" s="322" t="s">
        <v>141</v>
      </c>
      <c r="M135" s="304"/>
      <c r="N135" s="321" t="s">
        <v>5</v>
      </c>
      <c r="O135" s="320" t="s">
        <v>46</v>
      </c>
      <c r="P135" s="319">
        <f>I135+J135</f>
        <v>0</v>
      </c>
      <c r="Q135" s="319">
        <f>ROUND(I135*H135,2)</f>
        <v>0</v>
      </c>
      <c r="R135" s="319">
        <f>ROUND(J135*H135,2)</f>
        <v>0</v>
      </c>
      <c r="S135" s="318"/>
      <c r="T135" s="317">
        <f>S135*H135</f>
        <v>0</v>
      </c>
      <c r="U135" s="317">
        <v>0</v>
      </c>
      <c r="V135" s="317">
        <f>U135*H135</f>
        <v>0</v>
      </c>
      <c r="W135" s="317">
        <v>0</v>
      </c>
      <c r="X135" s="316">
        <f>W135*H135</f>
        <v>0</v>
      </c>
      <c r="AR135" s="308" t="s">
        <v>142</v>
      </c>
      <c r="AT135" s="308" t="s">
        <v>137</v>
      </c>
      <c r="AU135" s="308" t="s">
        <v>87</v>
      </c>
      <c r="AY135" s="308" t="s">
        <v>135</v>
      </c>
      <c r="BE135" s="315">
        <f>IF(O135="základní",K135,0)</f>
        <v>0</v>
      </c>
      <c r="BF135" s="315">
        <f>IF(O135="snížená",K135,0)</f>
        <v>0</v>
      </c>
      <c r="BG135" s="315">
        <f>IF(O135="zákl. přenesená",K135,0)</f>
        <v>0</v>
      </c>
      <c r="BH135" s="315">
        <f>IF(O135="sníž. přenesená",K135,0)</f>
        <v>0</v>
      </c>
      <c r="BI135" s="315">
        <f>IF(O135="nulová",K135,0)</f>
        <v>0</v>
      </c>
      <c r="BJ135" s="308" t="s">
        <v>85</v>
      </c>
      <c r="BK135" s="315">
        <f>ROUND(P135*H135,2)</f>
        <v>0</v>
      </c>
      <c r="BL135" s="308" t="s">
        <v>142</v>
      </c>
      <c r="BM135" s="308" t="s">
        <v>951</v>
      </c>
    </row>
    <row r="136" spans="2:47" s="303" customFormat="1" ht="27">
      <c r="B136" s="304"/>
      <c r="D136" s="333" t="s">
        <v>144</v>
      </c>
      <c r="F136" s="332" t="s">
        <v>575</v>
      </c>
      <c r="I136" s="312"/>
      <c r="J136" s="312"/>
      <c r="M136" s="304"/>
      <c r="N136" s="331"/>
      <c r="O136" s="318"/>
      <c r="P136" s="318"/>
      <c r="Q136" s="318"/>
      <c r="R136" s="318"/>
      <c r="S136" s="318"/>
      <c r="T136" s="318"/>
      <c r="U136" s="318"/>
      <c r="V136" s="318"/>
      <c r="W136" s="318"/>
      <c r="X136" s="330"/>
      <c r="AT136" s="308" t="s">
        <v>144</v>
      </c>
      <c r="AU136" s="308" t="s">
        <v>87</v>
      </c>
    </row>
    <row r="137" spans="2:65" s="303" customFormat="1" ht="31.5" customHeight="1">
      <c r="B137" s="329"/>
      <c r="C137" s="328" t="s">
        <v>220</v>
      </c>
      <c r="D137" s="328" t="s">
        <v>137</v>
      </c>
      <c r="E137" s="327" t="s">
        <v>945</v>
      </c>
      <c r="F137" s="322" t="s">
        <v>944</v>
      </c>
      <c r="G137" s="326" t="s">
        <v>187</v>
      </c>
      <c r="H137" s="325">
        <v>54.13</v>
      </c>
      <c r="I137" s="324"/>
      <c r="J137" s="324"/>
      <c r="K137" s="323">
        <f>ROUND(P137*H137,2)</f>
        <v>0</v>
      </c>
      <c r="L137" s="322" t="s">
        <v>141</v>
      </c>
      <c r="M137" s="304"/>
      <c r="N137" s="321" t="s">
        <v>5</v>
      </c>
      <c r="O137" s="320" t="s">
        <v>46</v>
      </c>
      <c r="P137" s="319">
        <f>I137+J137</f>
        <v>0</v>
      </c>
      <c r="Q137" s="319">
        <f>ROUND(I137*H137,2)</f>
        <v>0</v>
      </c>
      <c r="R137" s="319">
        <f>ROUND(J137*H137,2)</f>
        <v>0</v>
      </c>
      <c r="S137" s="318"/>
      <c r="T137" s="317">
        <f>S137*H137</f>
        <v>0</v>
      </c>
      <c r="U137" s="317">
        <v>0</v>
      </c>
      <c r="V137" s="317">
        <f>U137*H137</f>
        <v>0</v>
      </c>
      <c r="W137" s="317">
        <v>0</v>
      </c>
      <c r="X137" s="316">
        <f>W137*H137</f>
        <v>0</v>
      </c>
      <c r="AR137" s="308" t="s">
        <v>142</v>
      </c>
      <c r="AT137" s="308" t="s">
        <v>137</v>
      </c>
      <c r="AU137" s="308" t="s">
        <v>87</v>
      </c>
      <c r="AY137" s="308" t="s">
        <v>135</v>
      </c>
      <c r="BE137" s="315">
        <f>IF(O137="základní",K137,0)</f>
        <v>0</v>
      </c>
      <c r="BF137" s="315">
        <f>IF(O137="snížená",K137,0)</f>
        <v>0</v>
      </c>
      <c r="BG137" s="315">
        <f>IF(O137="zákl. přenesená",K137,0)</f>
        <v>0</v>
      </c>
      <c r="BH137" s="315">
        <f>IF(O137="sníž. přenesená",K137,0)</f>
        <v>0</v>
      </c>
      <c r="BI137" s="315">
        <f>IF(O137="nulová",K137,0)</f>
        <v>0</v>
      </c>
      <c r="BJ137" s="308" t="s">
        <v>85</v>
      </c>
      <c r="BK137" s="315">
        <f>ROUND(P137*H137,2)</f>
        <v>0</v>
      </c>
      <c r="BL137" s="308" t="s">
        <v>142</v>
      </c>
      <c r="BM137" s="308" t="s">
        <v>950</v>
      </c>
    </row>
    <row r="138" spans="2:47" s="303" customFormat="1" ht="27">
      <c r="B138" s="304"/>
      <c r="D138" s="333" t="s">
        <v>144</v>
      </c>
      <c r="F138" s="332" t="s">
        <v>949</v>
      </c>
      <c r="I138" s="312"/>
      <c r="J138" s="312"/>
      <c r="M138" s="304"/>
      <c r="N138" s="331"/>
      <c r="O138" s="318"/>
      <c r="P138" s="318"/>
      <c r="Q138" s="318"/>
      <c r="R138" s="318"/>
      <c r="S138" s="318"/>
      <c r="T138" s="318"/>
      <c r="U138" s="318"/>
      <c r="V138" s="318"/>
      <c r="W138" s="318"/>
      <c r="X138" s="330"/>
      <c r="AT138" s="308" t="s">
        <v>144</v>
      </c>
      <c r="AU138" s="308" t="s">
        <v>87</v>
      </c>
    </row>
    <row r="139" spans="2:65" s="303" customFormat="1" ht="31.5" customHeight="1">
      <c r="B139" s="329"/>
      <c r="C139" s="328" t="s">
        <v>948</v>
      </c>
      <c r="D139" s="328" t="s">
        <v>137</v>
      </c>
      <c r="E139" s="327" t="s">
        <v>945</v>
      </c>
      <c r="F139" s="322" t="s">
        <v>944</v>
      </c>
      <c r="G139" s="326" t="s">
        <v>187</v>
      </c>
      <c r="H139" s="325">
        <v>8.768</v>
      </c>
      <c r="I139" s="324"/>
      <c r="J139" s="324"/>
      <c r="K139" s="323">
        <f>ROUND(P139*H139,2)</f>
        <v>0</v>
      </c>
      <c r="L139" s="322" t="s">
        <v>141</v>
      </c>
      <c r="M139" s="304"/>
      <c r="N139" s="321" t="s">
        <v>5</v>
      </c>
      <c r="O139" s="320" t="s">
        <v>46</v>
      </c>
      <c r="P139" s="319">
        <f>I139+J139</f>
        <v>0</v>
      </c>
      <c r="Q139" s="319">
        <f>ROUND(I139*H139,2)</f>
        <v>0</v>
      </c>
      <c r="R139" s="319">
        <f>ROUND(J139*H139,2)</f>
        <v>0</v>
      </c>
      <c r="S139" s="318"/>
      <c r="T139" s="317">
        <f>S139*H139</f>
        <v>0</v>
      </c>
      <c r="U139" s="317">
        <v>0</v>
      </c>
      <c r="V139" s="317">
        <f>U139*H139</f>
        <v>0</v>
      </c>
      <c r="W139" s="317">
        <v>0</v>
      </c>
      <c r="X139" s="316">
        <f>W139*H139</f>
        <v>0</v>
      </c>
      <c r="AR139" s="308" t="s">
        <v>142</v>
      </c>
      <c r="AT139" s="308" t="s">
        <v>137</v>
      </c>
      <c r="AU139" s="308" t="s">
        <v>87</v>
      </c>
      <c r="AY139" s="308" t="s">
        <v>135</v>
      </c>
      <c r="BE139" s="315">
        <f>IF(O139="základní",K139,0)</f>
        <v>0</v>
      </c>
      <c r="BF139" s="315">
        <f>IF(O139="snížená",K139,0)</f>
        <v>0</v>
      </c>
      <c r="BG139" s="315">
        <f>IF(O139="zákl. přenesená",K139,0)</f>
        <v>0</v>
      </c>
      <c r="BH139" s="315">
        <f>IF(O139="sníž. přenesená",K139,0)</f>
        <v>0</v>
      </c>
      <c r="BI139" s="315">
        <f>IF(O139="nulová",K139,0)</f>
        <v>0</v>
      </c>
      <c r="BJ139" s="308" t="s">
        <v>85</v>
      </c>
      <c r="BK139" s="315">
        <f>ROUND(P139*H139,2)</f>
        <v>0</v>
      </c>
      <c r="BL139" s="308" t="s">
        <v>142</v>
      </c>
      <c r="BM139" s="308" t="s">
        <v>947</v>
      </c>
    </row>
    <row r="140" spans="2:47" s="303" customFormat="1" ht="27">
      <c r="B140" s="304"/>
      <c r="D140" s="333" t="s">
        <v>144</v>
      </c>
      <c r="F140" s="332" t="s">
        <v>781</v>
      </c>
      <c r="I140" s="312"/>
      <c r="J140" s="312"/>
      <c r="M140" s="304"/>
      <c r="N140" s="331"/>
      <c r="O140" s="318"/>
      <c r="P140" s="318"/>
      <c r="Q140" s="318"/>
      <c r="R140" s="318"/>
      <c r="S140" s="318"/>
      <c r="T140" s="318"/>
      <c r="U140" s="318"/>
      <c r="V140" s="318"/>
      <c r="W140" s="318"/>
      <c r="X140" s="330"/>
      <c r="AT140" s="308" t="s">
        <v>144</v>
      </c>
      <c r="AU140" s="308" t="s">
        <v>87</v>
      </c>
    </row>
    <row r="141" spans="2:65" s="303" customFormat="1" ht="31.5" customHeight="1">
      <c r="B141" s="329"/>
      <c r="C141" s="328" t="s">
        <v>946</v>
      </c>
      <c r="D141" s="328" t="s">
        <v>137</v>
      </c>
      <c r="E141" s="327" t="s">
        <v>945</v>
      </c>
      <c r="F141" s="322" t="s">
        <v>944</v>
      </c>
      <c r="G141" s="326" t="s">
        <v>187</v>
      </c>
      <c r="H141" s="325">
        <v>29.513</v>
      </c>
      <c r="I141" s="324"/>
      <c r="J141" s="324"/>
      <c r="K141" s="323">
        <f>ROUND(P141*H141,2)</f>
        <v>0</v>
      </c>
      <c r="L141" s="322" t="s">
        <v>141</v>
      </c>
      <c r="M141" s="304"/>
      <c r="N141" s="321" t="s">
        <v>5</v>
      </c>
      <c r="O141" s="320" t="s">
        <v>46</v>
      </c>
      <c r="P141" s="319">
        <f>I141+J141</f>
        <v>0</v>
      </c>
      <c r="Q141" s="319">
        <f>ROUND(I141*H141,2)</f>
        <v>0</v>
      </c>
      <c r="R141" s="319">
        <f>ROUND(J141*H141,2)</f>
        <v>0</v>
      </c>
      <c r="S141" s="318"/>
      <c r="T141" s="317">
        <f>S141*H141</f>
        <v>0</v>
      </c>
      <c r="U141" s="317">
        <v>0</v>
      </c>
      <c r="V141" s="317">
        <f>U141*H141</f>
        <v>0</v>
      </c>
      <c r="W141" s="317">
        <v>0</v>
      </c>
      <c r="X141" s="316">
        <f>W141*H141</f>
        <v>0</v>
      </c>
      <c r="AR141" s="308" t="s">
        <v>142</v>
      </c>
      <c r="AT141" s="308" t="s">
        <v>137</v>
      </c>
      <c r="AU141" s="308" t="s">
        <v>87</v>
      </c>
      <c r="AY141" s="308" t="s">
        <v>135</v>
      </c>
      <c r="BE141" s="315">
        <f>IF(O141="základní",K141,0)</f>
        <v>0</v>
      </c>
      <c r="BF141" s="315">
        <f>IF(O141="snížená",K141,0)</f>
        <v>0</v>
      </c>
      <c r="BG141" s="315">
        <f>IF(O141="zákl. přenesená",K141,0)</f>
        <v>0</v>
      </c>
      <c r="BH141" s="315">
        <f>IF(O141="sníž. přenesená",K141,0)</f>
        <v>0</v>
      </c>
      <c r="BI141" s="315">
        <f>IF(O141="nulová",K141,0)</f>
        <v>0</v>
      </c>
      <c r="BJ141" s="308" t="s">
        <v>85</v>
      </c>
      <c r="BK141" s="315">
        <f>ROUND(P141*H141,2)</f>
        <v>0</v>
      </c>
      <c r="BL141" s="308" t="s">
        <v>142</v>
      </c>
      <c r="BM141" s="308" t="s">
        <v>943</v>
      </c>
    </row>
    <row r="142" spans="2:47" s="303" customFormat="1" ht="27">
      <c r="B142" s="304"/>
      <c r="D142" s="333" t="s">
        <v>144</v>
      </c>
      <c r="F142" s="332" t="s">
        <v>575</v>
      </c>
      <c r="I142" s="312"/>
      <c r="J142" s="312"/>
      <c r="M142" s="304"/>
      <c r="N142" s="331"/>
      <c r="O142" s="318"/>
      <c r="P142" s="318"/>
      <c r="Q142" s="318"/>
      <c r="R142" s="318"/>
      <c r="S142" s="318"/>
      <c r="T142" s="318"/>
      <c r="U142" s="318"/>
      <c r="V142" s="318"/>
      <c r="W142" s="318"/>
      <c r="X142" s="330"/>
      <c r="AT142" s="308" t="s">
        <v>144</v>
      </c>
      <c r="AU142" s="308" t="s">
        <v>87</v>
      </c>
    </row>
    <row r="143" spans="2:65" s="303" customFormat="1" ht="22.5" customHeight="1">
      <c r="B143" s="329"/>
      <c r="C143" s="328" t="s">
        <v>226</v>
      </c>
      <c r="D143" s="328" t="s">
        <v>137</v>
      </c>
      <c r="E143" s="327" t="s">
        <v>311</v>
      </c>
      <c r="F143" s="322" t="s">
        <v>312</v>
      </c>
      <c r="G143" s="326" t="s">
        <v>187</v>
      </c>
      <c r="H143" s="325">
        <v>54.13</v>
      </c>
      <c r="I143" s="324"/>
      <c r="J143" s="324"/>
      <c r="K143" s="323">
        <f>ROUND(P143*H143,2)</f>
        <v>0</v>
      </c>
      <c r="L143" s="322" t="s">
        <v>141</v>
      </c>
      <c r="M143" s="304"/>
      <c r="N143" s="321" t="s">
        <v>5</v>
      </c>
      <c r="O143" s="320" t="s">
        <v>46</v>
      </c>
      <c r="P143" s="319">
        <f>I143+J143</f>
        <v>0</v>
      </c>
      <c r="Q143" s="319">
        <f>ROUND(I143*H143,2)</f>
        <v>0</v>
      </c>
      <c r="R143" s="319">
        <f>ROUND(J143*H143,2)</f>
        <v>0</v>
      </c>
      <c r="S143" s="318"/>
      <c r="T143" s="317">
        <f>S143*H143</f>
        <v>0</v>
      </c>
      <c r="U143" s="317">
        <v>0</v>
      </c>
      <c r="V143" s="317">
        <f>U143*H143</f>
        <v>0</v>
      </c>
      <c r="W143" s="317">
        <v>0</v>
      </c>
      <c r="X143" s="316">
        <f>W143*H143</f>
        <v>0</v>
      </c>
      <c r="AR143" s="308" t="s">
        <v>142</v>
      </c>
      <c r="AT143" s="308" t="s">
        <v>137</v>
      </c>
      <c r="AU143" s="308" t="s">
        <v>87</v>
      </c>
      <c r="AY143" s="308" t="s">
        <v>135</v>
      </c>
      <c r="BE143" s="315">
        <f>IF(O143="základní",K143,0)</f>
        <v>0</v>
      </c>
      <c r="BF143" s="315">
        <f>IF(O143="snížená",K143,0)</f>
        <v>0</v>
      </c>
      <c r="BG143" s="315">
        <f>IF(O143="zákl. přenesená",K143,0)</f>
        <v>0</v>
      </c>
      <c r="BH143" s="315">
        <f>IF(O143="sníž. přenesená",K143,0)</f>
        <v>0</v>
      </c>
      <c r="BI143" s="315">
        <f>IF(O143="nulová",K143,0)</f>
        <v>0</v>
      </c>
      <c r="BJ143" s="308" t="s">
        <v>85</v>
      </c>
      <c r="BK143" s="315">
        <f>ROUND(P143*H143,2)</f>
        <v>0</v>
      </c>
      <c r="BL143" s="308" t="s">
        <v>142</v>
      </c>
      <c r="BM143" s="308" t="s">
        <v>942</v>
      </c>
    </row>
    <row r="144" spans="2:47" s="303" customFormat="1" ht="27">
      <c r="B144" s="304"/>
      <c r="D144" s="333" t="s">
        <v>144</v>
      </c>
      <c r="F144" s="332" t="s">
        <v>583</v>
      </c>
      <c r="I144" s="312"/>
      <c r="J144" s="312"/>
      <c r="M144" s="304"/>
      <c r="N144" s="331"/>
      <c r="O144" s="318"/>
      <c r="P144" s="318"/>
      <c r="Q144" s="318"/>
      <c r="R144" s="318"/>
      <c r="S144" s="318"/>
      <c r="T144" s="318"/>
      <c r="U144" s="318"/>
      <c r="V144" s="318"/>
      <c r="W144" s="318"/>
      <c r="X144" s="330"/>
      <c r="AT144" s="308" t="s">
        <v>144</v>
      </c>
      <c r="AU144" s="308" t="s">
        <v>87</v>
      </c>
    </row>
    <row r="145" spans="2:65" s="303" customFormat="1" ht="22.5" customHeight="1">
      <c r="B145" s="329"/>
      <c r="C145" s="328" t="s">
        <v>941</v>
      </c>
      <c r="D145" s="328" t="s">
        <v>137</v>
      </c>
      <c r="E145" s="327" t="s">
        <v>311</v>
      </c>
      <c r="F145" s="322" t="s">
        <v>312</v>
      </c>
      <c r="G145" s="326" t="s">
        <v>187</v>
      </c>
      <c r="H145" s="325">
        <v>8.768</v>
      </c>
      <c r="I145" s="324"/>
      <c r="J145" s="324"/>
      <c r="K145" s="323">
        <f>ROUND(P145*H145,2)</f>
        <v>0</v>
      </c>
      <c r="L145" s="322" t="s">
        <v>141</v>
      </c>
      <c r="M145" s="304"/>
      <c r="N145" s="321" t="s">
        <v>5</v>
      </c>
      <c r="O145" s="320" t="s">
        <v>46</v>
      </c>
      <c r="P145" s="319">
        <f>I145+J145</f>
        <v>0</v>
      </c>
      <c r="Q145" s="319">
        <f>ROUND(I145*H145,2)</f>
        <v>0</v>
      </c>
      <c r="R145" s="319">
        <f>ROUND(J145*H145,2)</f>
        <v>0</v>
      </c>
      <c r="S145" s="318"/>
      <c r="T145" s="317">
        <f>S145*H145</f>
        <v>0</v>
      </c>
      <c r="U145" s="317">
        <v>0</v>
      </c>
      <c r="V145" s="317">
        <f>U145*H145</f>
        <v>0</v>
      </c>
      <c r="W145" s="317">
        <v>0</v>
      </c>
      <c r="X145" s="316">
        <f>W145*H145</f>
        <v>0</v>
      </c>
      <c r="AR145" s="308" t="s">
        <v>142</v>
      </c>
      <c r="AT145" s="308" t="s">
        <v>137</v>
      </c>
      <c r="AU145" s="308" t="s">
        <v>87</v>
      </c>
      <c r="AY145" s="308" t="s">
        <v>135</v>
      </c>
      <c r="BE145" s="315">
        <f>IF(O145="základní",K145,0)</f>
        <v>0</v>
      </c>
      <c r="BF145" s="315">
        <f>IF(O145="snížená",K145,0)</f>
        <v>0</v>
      </c>
      <c r="BG145" s="315">
        <f>IF(O145="zákl. přenesená",K145,0)</f>
        <v>0</v>
      </c>
      <c r="BH145" s="315">
        <f>IF(O145="sníž. přenesená",K145,0)</f>
        <v>0</v>
      </c>
      <c r="BI145" s="315">
        <f>IF(O145="nulová",K145,0)</f>
        <v>0</v>
      </c>
      <c r="BJ145" s="308" t="s">
        <v>85</v>
      </c>
      <c r="BK145" s="315">
        <f>ROUND(P145*H145,2)</f>
        <v>0</v>
      </c>
      <c r="BL145" s="308" t="s">
        <v>142</v>
      </c>
      <c r="BM145" s="308" t="s">
        <v>940</v>
      </c>
    </row>
    <row r="146" spans="2:47" s="303" customFormat="1" ht="27">
      <c r="B146" s="304"/>
      <c r="D146" s="333" t="s">
        <v>144</v>
      </c>
      <c r="F146" s="332" t="s">
        <v>850</v>
      </c>
      <c r="I146" s="312"/>
      <c r="J146" s="312"/>
      <c r="M146" s="304"/>
      <c r="N146" s="331"/>
      <c r="O146" s="318"/>
      <c r="P146" s="318"/>
      <c r="Q146" s="318"/>
      <c r="R146" s="318"/>
      <c r="S146" s="318"/>
      <c r="T146" s="318"/>
      <c r="U146" s="318"/>
      <c r="V146" s="318"/>
      <c r="W146" s="318"/>
      <c r="X146" s="330"/>
      <c r="AT146" s="308" t="s">
        <v>144</v>
      </c>
      <c r="AU146" s="308" t="s">
        <v>87</v>
      </c>
    </row>
    <row r="147" spans="2:65" s="303" customFormat="1" ht="22.5" customHeight="1">
      <c r="B147" s="329"/>
      <c r="C147" s="328" t="s">
        <v>939</v>
      </c>
      <c r="D147" s="328" t="s">
        <v>137</v>
      </c>
      <c r="E147" s="327" t="s">
        <v>311</v>
      </c>
      <c r="F147" s="322" t="s">
        <v>312</v>
      </c>
      <c r="G147" s="326" t="s">
        <v>187</v>
      </c>
      <c r="H147" s="325">
        <v>29.513</v>
      </c>
      <c r="I147" s="324"/>
      <c r="J147" s="324"/>
      <c r="K147" s="323">
        <f>ROUND(P147*H147,2)</f>
        <v>0</v>
      </c>
      <c r="L147" s="322" t="s">
        <v>141</v>
      </c>
      <c r="M147" s="304"/>
      <c r="N147" s="321" t="s">
        <v>5</v>
      </c>
      <c r="O147" s="320" t="s">
        <v>46</v>
      </c>
      <c r="P147" s="319">
        <f>I147+J147</f>
        <v>0</v>
      </c>
      <c r="Q147" s="319">
        <f>ROUND(I147*H147,2)</f>
        <v>0</v>
      </c>
      <c r="R147" s="319">
        <f>ROUND(J147*H147,2)</f>
        <v>0</v>
      </c>
      <c r="S147" s="318"/>
      <c r="T147" s="317">
        <f>S147*H147</f>
        <v>0</v>
      </c>
      <c r="U147" s="317">
        <v>0</v>
      </c>
      <c r="V147" s="317">
        <f>U147*H147</f>
        <v>0</v>
      </c>
      <c r="W147" s="317">
        <v>0</v>
      </c>
      <c r="X147" s="316">
        <f>W147*H147</f>
        <v>0</v>
      </c>
      <c r="AR147" s="308" t="s">
        <v>142</v>
      </c>
      <c r="AT147" s="308" t="s">
        <v>137</v>
      </c>
      <c r="AU147" s="308" t="s">
        <v>87</v>
      </c>
      <c r="AY147" s="308" t="s">
        <v>135</v>
      </c>
      <c r="BE147" s="315">
        <f>IF(O147="základní",K147,0)</f>
        <v>0</v>
      </c>
      <c r="BF147" s="315">
        <f>IF(O147="snížená",K147,0)</f>
        <v>0</v>
      </c>
      <c r="BG147" s="315">
        <f>IF(O147="zákl. přenesená",K147,0)</f>
        <v>0</v>
      </c>
      <c r="BH147" s="315">
        <f>IF(O147="sníž. přenesená",K147,0)</f>
        <v>0</v>
      </c>
      <c r="BI147" s="315">
        <f>IF(O147="nulová",K147,0)</f>
        <v>0</v>
      </c>
      <c r="BJ147" s="308" t="s">
        <v>85</v>
      </c>
      <c r="BK147" s="315">
        <f>ROUND(P147*H147,2)</f>
        <v>0</v>
      </c>
      <c r="BL147" s="308" t="s">
        <v>142</v>
      </c>
      <c r="BM147" s="308" t="s">
        <v>938</v>
      </c>
    </row>
    <row r="148" spans="2:47" s="303" customFormat="1" ht="27">
      <c r="B148" s="304"/>
      <c r="D148" s="333" t="s">
        <v>144</v>
      </c>
      <c r="F148" s="332" t="s">
        <v>575</v>
      </c>
      <c r="I148" s="312"/>
      <c r="J148" s="312"/>
      <c r="M148" s="304"/>
      <c r="N148" s="331"/>
      <c r="O148" s="318"/>
      <c r="P148" s="318"/>
      <c r="Q148" s="318"/>
      <c r="R148" s="318"/>
      <c r="S148" s="318"/>
      <c r="T148" s="318"/>
      <c r="U148" s="318"/>
      <c r="V148" s="318"/>
      <c r="W148" s="318"/>
      <c r="X148" s="330"/>
      <c r="AT148" s="308" t="s">
        <v>144</v>
      </c>
      <c r="AU148" s="308" t="s">
        <v>87</v>
      </c>
    </row>
    <row r="149" spans="2:65" s="303" customFormat="1" ht="22.5" customHeight="1">
      <c r="B149" s="329"/>
      <c r="C149" s="328" t="s">
        <v>231</v>
      </c>
      <c r="D149" s="328" t="s">
        <v>137</v>
      </c>
      <c r="E149" s="327" t="s">
        <v>314</v>
      </c>
      <c r="F149" s="322" t="s">
        <v>315</v>
      </c>
      <c r="G149" s="326" t="s">
        <v>223</v>
      </c>
      <c r="H149" s="325">
        <v>97.434</v>
      </c>
      <c r="I149" s="324"/>
      <c r="J149" s="324"/>
      <c r="K149" s="323">
        <f>ROUND(P149*H149,2)</f>
        <v>0</v>
      </c>
      <c r="L149" s="322" t="s">
        <v>141</v>
      </c>
      <c r="M149" s="304"/>
      <c r="N149" s="321" t="s">
        <v>5</v>
      </c>
      <c r="O149" s="320" t="s">
        <v>46</v>
      </c>
      <c r="P149" s="319">
        <f>I149+J149</f>
        <v>0</v>
      </c>
      <c r="Q149" s="319">
        <f>ROUND(I149*H149,2)</f>
        <v>0</v>
      </c>
      <c r="R149" s="319">
        <f>ROUND(J149*H149,2)</f>
        <v>0</v>
      </c>
      <c r="S149" s="318"/>
      <c r="T149" s="317">
        <f>S149*H149</f>
        <v>0</v>
      </c>
      <c r="U149" s="317">
        <v>0</v>
      </c>
      <c r="V149" s="317">
        <f>U149*H149</f>
        <v>0</v>
      </c>
      <c r="W149" s="317">
        <v>0</v>
      </c>
      <c r="X149" s="316">
        <f>W149*H149</f>
        <v>0</v>
      </c>
      <c r="AR149" s="308" t="s">
        <v>142</v>
      </c>
      <c r="AT149" s="308" t="s">
        <v>137</v>
      </c>
      <c r="AU149" s="308" t="s">
        <v>87</v>
      </c>
      <c r="AY149" s="308" t="s">
        <v>135</v>
      </c>
      <c r="BE149" s="315">
        <f>IF(O149="základní",K149,0)</f>
        <v>0</v>
      </c>
      <c r="BF149" s="315">
        <f>IF(O149="snížená",K149,0)</f>
        <v>0</v>
      </c>
      <c r="BG149" s="315">
        <f>IF(O149="zákl. přenesená",K149,0)</f>
        <v>0</v>
      </c>
      <c r="BH149" s="315">
        <f>IF(O149="sníž. přenesená",K149,0)</f>
        <v>0</v>
      </c>
      <c r="BI149" s="315">
        <f>IF(O149="nulová",K149,0)</f>
        <v>0</v>
      </c>
      <c r="BJ149" s="308" t="s">
        <v>85</v>
      </c>
      <c r="BK149" s="315">
        <f>ROUND(P149*H149,2)</f>
        <v>0</v>
      </c>
      <c r="BL149" s="308" t="s">
        <v>142</v>
      </c>
      <c r="BM149" s="308" t="s">
        <v>937</v>
      </c>
    </row>
    <row r="150" spans="2:47" s="303" customFormat="1" ht="40.5">
      <c r="B150" s="304"/>
      <c r="D150" s="333" t="s">
        <v>144</v>
      </c>
      <c r="F150" s="332" t="s">
        <v>936</v>
      </c>
      <c r="I150" s="312"/>
      <c r="J150" s="312"/>
      <c r="M150" s="304"/>
      <c r="N150" s="331"/>
      <c r="O150" s="318"/>
      <c r="P150" s="318"/>
      <c r="Q150" s="318"/>
      <c r="R150" s="318"/>
      <c r="S150" s="318"/>
      <c r="T150" s="318"/>
      <c r="U150" s="318"/>
      <c r="V150" s="318"/>
      <c r="W150" s="318"/>
      <c r="X150" s="330"/>
      <c r="AT150" s="308" t="s">
        <v>144</v>
      </c>
      <c r="AU150" s="308" t="s">
        <v>87</v>
      </c>
    </row>
    <row r="151" spans="2:65" s="303" customFormat="1" ht="22.5" customHeight="1">
      <c r="B151" s="329"/>
      <c r="C151" s="328" t="s">
        <v>935</v>
      </c>
      <c r="D151" s="328" t="s">
        <v>137</v>
      </c>
      <c r="E151" s="327" t="s">
        <v>314</v>
      </c>
      <c r="F151" s="322" t="s">
        <v>315</v>
      </c>
      <c r="G151" s="326" t="s">
        <v>223</v>
      </c>
      <c r="H151" s="325">
        <v>15.782</v>
      </c>
      <c r="I151" s="324"/>
      <c r="J151" s="324"/>
      <c r="K151" s="323">
        <f>ROUND(P151*H151,2)</f>
        <v>0</v>
      </c>
      <c r="L151" s="322" t="s">
        <v>141</v>
      </c>
      <c r="M151" s="304"/>
      <c r="N151" s="321" t="s">
        <v>5</v>
      </c>
      <c r="O151" s="320" t="s">
        <v>46</v>
      </c>
      <c r="P151" s="319">
        <f>I151+J151</f>
        <v>0</v>
      </c>
      <c r="Q151" s="319">
        <f>ROUND(I151*H151,2)</f>
        <v>0</v>
      </c>
      <c r="R151" s="319">
        <f>ROUND(J151*H151,2)</f>
        <v>0</v>
      </c>
      <c r="S151" s="318"/>
      <c r="T151" s="317">
        <f>S151*H151</f>
        <v>0</v>
      </c>
      <c r="U151" s="317">
        <v>0</v>
      </c>
      <c r="V151" s="317">
        <f>U151*H151</f>
        <v>0</v>
      </c>
      <c r="W151" s="317">
        <v>0</v>
      </c>
      <c r="X151" s="316">
        <f>W151*H151</f>
        <v>0</v>
      </c>
      <c r="AR151" s="308" t="s">
        <v>142</v>
      </c>
      <c r="AT151" s="308" t="s">
        <v>137</v>
      </c>
      <c r="AU151" s="308" t="s">
        <v>87</v>
      </c>
      <c r="AY151" s="308" t="s">
        <v>135</v>
      </c>
      <c r="BE151" s="315">
        <f>IF(O151="základní",K151,0)</f>
        <v>0</v>
      </c>
      <c r="BF151" s="315">
        <f>IF(O151="snížená",K151,0)</f>
        <v>0</v>
      </c>
      <c r="BG151" s="315">
        <f>IF(O151="zákl. přenesená",K151,0)</f>
        <v>0</v>
      </c>
      <c r="BH151" s="315">
        <f>IF(O151="sníž. přenesená",K151,0)</f>
        <v>0</v>
      </c>
      <c r="BI151" s="315">
        <f>IF(O151="nulová",K151,0)</f>
        <v>0</v>
      </c>
      <c r="BJ151" s="308" t="s">
        <v>85</v>
      </c>
      <c r="BK151" s="315">
        <f>ROUND(P151*H151,2)</f>
        <v>0</v>
      </c>
      <c r="BL151" s="308" t="s">
        <v>142</v>
      </c>
      <c r="BM151" s="308" t="s">
        <v>934</v>
      </c>
    </row>
    <row r="152" spans="2:47" s="303" customFormat="1" ht="40.5">
      <c r="B152" s="304"/>
      <c r="D152" s="333" t="s">
        <v>144</v>
      </c>
      <c r="F152" s="332" t="s">
        <v>933</v>
      </c>
      <c r="I152" s="312"/>
      <c r="J152" s="312"/>
      <c r="M152" s="304"/>
      <c r="N152" s="331"/>
      <c r="O152" s="318"/>
      <c r="P152" s="318"/>
      <c r="Q152" s="318"/>
      <c r="R152" s="318"/>
      <c r="S152" s="318"/>
      <c r="T152" s="318"/>
      <c r="U152" s="318"/>
      <c r="V152" s="318"/>
      <c r="W152" s="318"/>
      <c r="X152" s="330"/>
      <c r="AT152" s="308" t="s">
        <v>144</v>
      </c>
      <c r="AU152" s="308" t="s">
        <v>87</v>
      </c>
    </row>
    <row r="153" spans="2:65" s="303" customFormat="1" ht="22.5" customHeight="1">
      <c r="B153" s="329"/>
      <c r="C153" s="328" t="s">
        <v>932</v>
      </c>
      <c r="D153" s="328" t="s">
        <v>137</v>
      </c>
      <c r="E153" s="327" t="s">
        <v>314</v>
      </c>
      <c r="F153" s="322" t="s">
        <v>315</v>
      </c>
      <c r="G153" s="326" t="s">
        <v>223</v>
      </c>
      <c r="H153" s="325">
        <v>53.123</v>
      </c>
      <c r="I153" s="324"/>
      <c r="J153" s="324"/>
      <c r="K153" s="323">
        <f>ROUND(P153*H153,2)</f>
        <v>0</v>
      </c>
      <c r="L153" s="322" t="s">
        <v>141</v>
      </c>
      <c r="M153" s="304"/>
      <c r="N153" s="321" t="s">
        <v>5</v>
      </c>
      <c r="O153" s="320" t="s">
        <v>46</v>
      </c>
      <c r="P153" s="319">
        <f>I153+J153</f>
        <v>0</v>
      </c>
      <c r="Q153" s="319">
        <f>ROUND(I153*H153,2)</f>
        <v>0</v>
      </c>
      <c r="R153" s="319">
        <f>ROUND(J153*H153,2)</f>
        <v>0</v>
      </c>
      <c r="S153" s="318"/>
      <c r="T153" s="317">
        <f>S153*H153</f>
        <v>0</v>
      </c>
      <c r="U153" s="317">
        <v>0</v>
      </c>
      <c r="V153" s="317">
        <f>U153*H153</f>
        <v>0</v>
      </c>
      <c r="W153" s="317">
        <v>0</v>
      </c>
      <c r="X153" s="316">
        <f>W153*H153</f>
        <v>0</v>
      </c>
      <c r="AR153" s="308" t="s">
        <v>142</v>
      </c>
      <c r="AT153" s="308" t="s">
        <v>137</v>
      </c>
      <c r="AU153" s="308" t="s">
        <v>87</v>
      </c>
      <c r="AY153" s="308" t="s">
        <v>135</v>
      </c>
      <c r="BE153" s="315">
        <f>IF(O153="základní",K153,0)</f>
        <v>0</v>
      </c>
      <c r="BF153" s="315">
        <f>IF(O153="snížená",K153,0)</f>
        <v>0</v>
      </c>
      <c r="BG153" s="315">
        <f>IF(O153="zákl. přenesená",K153,0)</f>
        <v>0</v>
      </c>
      <c r="BH153" s="315">
        <f>IF(O153="sníž. přenesená",K153,0)</f>
        <v>0</v>
      </c>
      <c r="BI153" s="315">
        <f>IF(O153="nulová",K153,0)</f>
        <v>0</v>
      </c>
      <c r="BJ153" s="308" t="s">
        <v>85</v>
      </c>
      <c r="BK153" s="315">
        <f>ROUND(P153*H153,2)</f>
        <v>0</v>
      </c>
      <c r="BL153" s="308" t="s">
        <v>142</v>
      </c>
      <c r="BM153" s="308" t="s">
        <v>931</v>
      </c>
    </row>
    <row r="154" spans="2:47" s="303" customFormat="1" ht="40.5">
      <c r="B154" s="304"/>
      <c r="D154" s="333" t="s">
        <v>144</v>
      </c>
      <c r="F154" s="332" t="s">
        <v>930</v>
      </c>
      <c r="I154" s="312"/>
      <c r="J154" s="312"/>
      <c r="M154" s="304"/>
      <c r="N154" s="331"/>
      <c r="O154" s="318"/>
      <c r="P154" s="318"/>
      <c r="Q154" s="318"/>
      <c r="R154" s="318"/>
      <c r="S154" s="318"/>
      <c r="T154" s="318"/>
      <c r="U154" s="318"/>
      <c r="V154" s="318"/>
      <c r="W154" s="318"/>
      <c r="X154" s="330"/>
      <c r="AT154" s="308" t="s">
        <v>144</v>
      </c>
      <c r="AU154" s="308" t="s">
        <v>87</v>
      </c>
    </row>
    <row r="155" spans="2:65" s="303" customFormat="1" ht="31.5" customHeight="1">
      <c r="B155" s="329"/>
      <c r="C155" s="328" t="s">
        <v>12</v>
      </c>
      <c r="D155" s="328" t="s">
        <v>137</v>
      </c>
      <c r="E155" s="327" t="s">
        <v>923</v>
      </c>
      <c r="F155" s="322" t="s">
        <v>922</v>
      </c>
      <c r="G155" s="326" t="s">
        <v>187</v>
      </c>
      <c r="H155" s="325">
        <v>22.388</v>
      </c>
      <c r="I155" s="324"/>
      <c r="J155" s="324"/>
      <c r="K155" s="323">
        <f>ROUND(P155*H155,2)</f>
        <v>0</v>
      </c>
      <c r="L155" s="322" t="s">
        <v>141</v>
      </c>
      <c r="M155" s="304"/>
      <c r="N155" s="321" t="s">
        <v>5</v>
      </c>
      <c r="O155" s="320" t="s">
        <v>46</v>
      </c>
      <c r="P155" s="319">
        <f>I155+J155</f>
        <v>0</v>
      </c>
      <c r="Q155" s="319">
        <f>ROUND(I155*H155,2)</f>
        <v>0</v>
      </c>
      <c r="R155" s="319">
        <f>ROUND(J155*H155,2)</f>
        <v>0</v>
      </c>
      <c r="S155" s="318"/>
      <c r="T155" s="317">
        <f>S155*H155</f>
        <v>0</v>
      </c>
      <c r="U155" s="317">
        <v>0</v>
      </c>
      <c r="V155" s="317">
        <f>U155*H155</f>
        <v>0</v>
      </c>
      <c r="W155" s="317">
        <v>0</v>
      </c>
      <c r="X155" s="316">
        <f>W155*H155</f>
        <v>0</v>
      </c>
      <c r="AR155" s="308" t="s">
        <v>142</v>
      </c>
      <c r="AT155" s="308" t="s">
        <v>137</v>
      </c>
      <c r="AU155" s="308" t="s">
        <v>87</v>
      </c>
      <c r="AY155" s="308" t="s">
        <v>135</v>
      </c>
      <c r="BE155" s="315">
        <f>IF(O155="základní",K155,0)</f>
        <v>0</v>
      </c>
      <c r="BF155" s="315">
        <f>IF(O155="snížená",K155,0)</f>
        <v>0</v>
      </c>
      <c r="BG155" s="315">
        <f>IF(O155="zákl. přenesená",K155,0)</f>
        <v>0</v>
      </c>
      <c r="BH155" s="315">
        <f>IF(O155="sníž. přenesená",K155,0)</f>
        <v>0</v>
      </c>
      <c r="BI155" s="315">
        <f>IF(O155="nulová",K155,0)</f>
        <v>0</v>
      </c>
      <c r="BJ155" s="308" t="s">
        <v>85</v>
      </c>
      <c r="BK155" s="315">
        <f>ROUND(P155*H155,2)</f>
        <v>0</v>
      </c>
      <c r="BL155" s="308" t="s">
        <v>142</v>
      </c>
      <c r="BM155" s="308" t="s">
        <v>929</v>
      </c>
    </row>
    <row r="156" spans="2:47" s="303" customFormat="1" ht="27">
      <c r="B156" s="304"/>
      <c r="D156" s="333" t="s">
        <v>144</v>
      </c>
      <c r="F156" s="332" t="s">
        <v>928</v>
      </c>
      <c r="I156" s="312"/>
      <c r="J156" s="312"/>
      <c r="M156" s="304"/>
      <c r="N156" s="331"/>
      <c r="O156" s="318"/>
      <c r="P156" s="318"/>
      <c r="Q156" s="318"/>
      <c r="R156" s="318"/>
      <c r="S156" s="318"/>
      <c r="T156" s="318"/>
      <c r="U156" s="318"/>
      <c r="V156" s="318"/>
      <c r="W156" s="318"/>
      <c r="X156" s="330"/>
      <c r="AT156" s="308" t="s">
        <v>144</v>
      </c>
      <c r="AU156" s="308" t="s">
        <v>87</v>
      </c>
    </row>
    <row r="157" spans="2:65" s="303" customFormat="1" ht="31.5" customHeight="1">
      <c r="B157" s="329"/>
      <c r="C157" s="328" t="s">
        <v>927</v>
      </c>
      <c r="D157" s="328" t="s">
        <v>137</v>
      </c>
      <c r="E157" s="327" t="s">
        <v>923</v>
      </c>
      <c r="F157" s="322" t="s">
        <v>922</v>
      </c>
      <c r="G157" s="326" t="s">
        <v>187</v>
      </c>
      <c r="H157" s="325">
        <v>1.592</v>
      </c>
      <c r="I157" s="324"/>
      <c r="J157" s="324"/>
      <c r="K157" s="323">
        <f>ROUND(P157*H157,2)</f>
        <v>0</v>
      </c>
      <c r="L157" s="322" t="s">
        <v>141</v>
      </c>
      <c r="M157" s="304"/>
      <c r="N157" s="321" t="s">
        <v>5</v>
      </c>
      <c r="O157" s="320" t="s">
        <v>46</v>
      </c>
      <c r="P157" s="319">
        <f>I157+J157</f>
        <v>0</v>
      </c>
      <c r="Q157" s="319">
        <f>ROUND(I157*H157,2)</f>
        <v>0</v>
      </c>
      <c r="R157" s="319">
        <f>ROUND(J157*H157,2)</f>
        <v>0</v>
      </c>
      <c r="S157" s="318"/>
      <c r="T157" s="317">
        <f>S157*H157</f>
        <v>0</v>
      </c>
      <c r="U157" s="317">
        <v>0</v>
      </c>
      <c r="V157" s="317">
        <f>U157*H157</f>
        <v>0</v>
      </c>
      <c r="W157" s="317">
        <v>0</v>
      </c>
      <c r="X157" s="316">
        <f>W157*H157</f>
        <v>0</v>
      </c>
      <c r="AR157" s="308" t="s">
        <v>142</v>
      </c>
      <c r="AT157" s="308" t="s">
        <v>137</v>
      </c>
      <c r="AU157" s="308" t="s">
        <v>87</v>
      </c>
      <c r="AY157" s="308" t="s">
        <v>135</v>
      </c>
      <c r="BE157" s="315">
        <f>IF(O157="základní",K157,0)</f>
        <v>0</v>
      </c>
      <c r="BF157" s="315">
        <f>IF(O157="snížená",K157,0)</f>
        <v>0</v>
      </c>
      <c r="BG157" s="315">
        <f>IF(O157="zákl. přenesená",K157,0)</f>
        <v>0</v>
      </c>
      <c r="BH157" s="315">
        <f>IF(O157="sníž. přenesená",K157,0)</f>
        <v>0</v>
      </c>
      <c r="BI157" s="315">
        <f>IF(O157="nulová",K157,0)</f>
        <v>0</v>
      </c>
      <c r="BJ157" s="308" t="s">
        <v>85</v>
      </c>
      <c r="BK157" s="315">
        <f>ROUND(P157*H157,2)</f>
        <v>0</v>
      </c>
      <c r="BL157" s="308" t="s">
        <v>142</v>
      </c>
      <c r="BM157" s="308" t="s">
        <v>926</v>
      </c>
    </row>
    <row r="158" spans="2:47" s="303" customFormat="1" ht="40.5">
      <c r="B158" s="304"/>
      <c r="D158" s="333" t="s">
        <v>144</v>
      </c>
      <c r="F158" s="332" t="s">
        <v>925</v>
      </c>
      <c r="I158" s="312"/>
      <c r="J158" s="312"/>
      <c r="M158" s="304"/>
      <c r="N158" s="331"/>
      <c r="O158" s="318"/>
      <c r="P158" s="318"/>
      <c r="Q158" s="318"/>
      <c r="R158" s="318"/>
      <c r="S158" s="318"/>
      <c r="T158" s="318"/>
      <c r="U158" s="318"/>
      <c r="V158" s="318"/>
      <c r="W158" s="318"/>
      <c r="X158" s="330"/>
      <c r="AT158" s="308" t="s">
        <v>144</v>
      </c>
      <c r="AU158" s="308" t="s">
        <v>87</v>
      </c>
    </row>
    <row r="159" spans="2:65" s="303" customFormat="1" ht="31.5" customHeight="1">
      <c r="B159" s="329"/>
      <c r="C159" s="328" t="s">
        <v>924</v>
      </c>
      <c r="D159" s="328" t="s">
        <v>137</v>
      </c>
      <c r="E159" s="327" t="s">
        <v>923</v>
      </c>
      <c r="F159" s="322" t="s">
        <v>922</v>
      </c>
      <c r="G159" s="326" t="s">
        <v>187</v>
      </c>
      <c r="H159" s="325">
        <v>69.661</v>
      </c>
      <c r="I159" s="324"/>
      <c r="J159" s="324"/>
      <c r="K159" s="323">
        <f>ROUND(P159*H159,2)</f>
        <v>0</v>
      </c>
      <c r="L159" s="322" t="s">
        <v>141</v>
      </c>
      <c r="M159" s="304"/>
      <c r="N159" s="321" t="s">
        <v>5</v>
      </c>
      <c r="O159" s="320" t="s">
        <v>46</v>
      </c>
      <c r="P159" s="319">
        <f>I159+J159</f>
        <v>0</v>
      </c>
      <c r="Q159" s="319">
        <f>ROUND(I159*H159,2)</f>
        <v>0</v>
      </c>
      <c r="R159" s="319">
        <f>ROUND(J159*H159,2)</f>
        <v>0</v>
      </c>
      <c r="S159" s="318"/>
      <c r="T159" s="317">
        <f>S159*H159</f>
        <v>0</v>
      </c>
      <c r="U159" s="317">
        <v>0</v>
      </c>
      <c r="V159" s="317">
        <f>U159*H159</f>
        <v>0</v>
      </c>
      <c r="W159" s="317">
        <v>0</v>
      </c>
      <c r="X159" s="316">
        <f>W159*H159</f>
        <v>0</v>
      </c>
      <c r="AR159" s="308" t="s">
        <v>142</v>
      </c>
      <c r="AT159" s="308" t="s">
        <v>137</v>
      </c>
      <c r="AU159" s="308" t="s">
        <v>87</v>
      </c>
      <c r="AY159" s="308" t="s">
        <v>135</v>
      </c>
      <c r="BE159" s="315">
        <f>IF(O159="základní",K159,0)</f>
        <v>0</v>
      </c>
      <c r="BF159" s="315">
        <f>IF(O159="snížená",K159,0)</f>
        <v>0</v>
      </c>
      <c r="BG159" s="315">
        <f>IF(O159="zákl. přenesená",K159,0)</f>
        <v>0</v>
      </c>
      <c r="BH159" s="315">
        <f>IF(O159="sníž. přenesená",K159,0)</f>
        <v>0</v>
      </c>
      <c r="BI159" s="315">
        <f>IF(O159="nulová",K159,0)</f>
        <v>0</v>
      </c>
      <c r="BJ159" s="308" t="s">
        <v>85</v>
      </c>
      <c r="BK159" s="315">
        <f>ROUND(P159*H159,2)</f>
        <v>0</v>
      </c>
      <c r="BL159" s="308" t="s">
        <v>142</v>
      </c>
      <c r="BM159" s="308" t="s">
        <v>921</v>
      </c>
    </row>
    <row r="160" spans="2:47" s="303" customFormat="1" ht="27">
      <c r="B160" s="304"/>
      <c r="D160" s="333" t="s">
        <v>144</v>
      </c>
      <c r="F160" s="332" t="s">
        <v>575</v>
      </c>
      <c r="I160" s="312"/>
      <c r="J160" s="312"/>
      <c r="M160" s="304"/>
      <c r="N160" s="331"/>
      <c r="O160" s="318"/>
      <c r="P160" s="318"/>
      <c r="Q160" s="318"/>
      <c r="R160" s="318"/>
      <c r="S160" s="318"/>
      <c r="T160" s="318"/>
      <c r="U160" s="318"/>
      <c r="V160" s="318"/>
      <c r="W160" s="318"/>
      <c r="X160" s="330"/>
      <c r="AT160" s="308" t="s">
        <v>144</v>
      </c>
      <c r="AU160" s="308" t="s">
        <v>87</v>
      </c>
    </row>
    <row r="161" spans="2:65" s="303" customFormat="1" ht="44.25" customHeight="1">
      <c r="B161" s="329"/>
      <c r="C161" s="328" t="s">
        <v>198</v>
      </c>
      <c r="D161" s="328" t="s">
        <v>137</v>
      </c>
      <c r="E161" s="327" t="s">
        <v>910</v>
      </c>
      <c r="F161" s="322" t="s">
        <v>909</v>
      </c>
      <c r="G161" s="326" t="s">
        <v>187</v>
      </c>
      <c r="H161" s="325">
        <v>41.809</v>
      </c>
      <c r="I161" s="324"/>
      <c r="J161" s="324"/>
      <c r="K161" s="323">
        <f>ROUND(P161*H161,2)</f>
        <v>0</v>
      </c>
      <c r="L161" s="322" t="s">
        <v>141</v>
      </c>
      <c r="M161" s="304"/>
      <c r="N161" s="321" t="s">
        <v>5</v>
      </c>
      <c r="O161" s="320" t="s">
        <v>46</v>
      </c>
      <c r="P161" s="319">
        <f>I161+J161</f>
        <v>0</v>
      </c>
      <c r="Q161" s="319">
        <f>ROUND(I161*H161,2)</f>
        <v>0</v>
      </c>
      <c r="R161" s="319">
        <f>ROUND(J161*H161,2)</f>
        <v>0</v>
      </c>
      <c r="S161" s="318"/>
      <c r="T161" s="317">
        <f>S161*H161</f>
        <v>0</v>
      </c>
      <c r="U161" s="317">
        <v>0</v>
      </c>
      <c r="V161" s="317">
        <f>U161*H161</f>
        <v>0</v>
      </c>
      <c r="W161" s="317">
        <v>0</v>
      </c>
      <c r="X161" s="316">
        <f>W161*H161</f>
        <v>0</v>
      </c>
      <c r="AR161" s="308" t="s">
        <v>142</v>
      </c>
      <c r="AT161" s="308" t="s">
        <v>137</v>
      </c>
      <c r="AU161" s="308" t="s">
        <v>87</v>
      </c>
      <c r="AY161" s="308" t="s">
        <v>135</v>
      </c>
      <c r="BE161" s="315">
        <f>IF(O161="základní",K161,0)</f>
        <v>0</v>
      </c>
      <c r="BF161" s="315">
        <f>IF(O161="snížená",K161,0)</f>
        <v>0</v>
      </c>
      <c r="BG161" s="315">
        <f>IF(O161="zákl. přenesená",K161,0)</f>
        <v>0</v>
      </c>
      <c r="BH161" s="315">
        <f>IF(O161="sníž. přenesená",K161,0)</f>
        <v>0</v>
      </c>
      <c r="BI161" s="315">
        <f>IF(O161="nulová",K161,0)</f>
        <v>0</v>
      </c>
      <c r="BJ161" s="308" t="s">
        <v>85</v>
      </c>
      <c r="BK161" s="315">
        <f>ROUND(P161*H161,2)</f>
        <v>0</v>
      </c>
      <c r="BL161" s="308" t="s">
        <v>142</v>
      </c>
      <c r="BM161" s="308" t="s">
        <v>920</v>
      </c>
    </row>
    <row r="162" spans="2:47" s="303" customFormat="1" ht="27">
      <c r="B162" s="304"/>
      <c r="D162" s="333" t="s">
        <v>144</v>
      </c>
      <c r="F162" s="332" t="s">
        <v>583</v>
      </c>
      <c r="I162" s="312"/>
      <c r="J162" s="312"/>
      <c r="M162" s="304"/>
      <c r="N162" s="331"/>
      <c r="O162" s="318"/>
      <c r="P162" s="318"/>
      <c r="Q162" s="318"/>
      <c r="R162" s="318"/>
      <c r="S162" s="318"/>
      <c r="T162" s="318"/>
      <c r="U162" s="318"/>
      <c r="V162" s="318"/>
      <c r="W162" s="318"/>
      <c r="X162" s="330"/>
      <c r="AT162" s="308" t="s">
        <v>144</v>
      </c>
      <c r="AU162" s="308" t="s">
        <v>87</v>
      </c>
    </row>
    <row r="163" spans="2:65" s="303" customFormat="1" ht="31.5" customHeight="1">
      <c r="B163" s="329"/>
      <c r="C163" s="359" t="s">
        <v>357</v>
      </c>
      <c r="D163" s="359" t="s">
        <v>167</v>
      </c>
      <c r="E163" s="358" t="s">
        <v>919</v>
      </c>
      <c r="F163" s="352" t="s">
        <v>889</v>
      </c>
      <c r="G163" s="357" t="s">
        <v>223</v>
      </c>
      <c r="H163" s="356">
        <v>75.256</v>
      </c>
      <c r="I163" s="355"/>
      <c r="J163" s="354"/>
      <c r="K163" s="353">
        <f>ROUND(P163*H163,2)</f>
        <v>0</v>
      </c>
      <c r="L163" s="352" t="s">
        <v>5</v>
      </c>
      <c r="M163" s="351"/>
      <c r="N163" s="350" t="s">
        <v>5</v>
      </c>
      <c r="O163" s="320" t="s">
        <v>46</v>
      </c>
      <c r="P163" s="319">
        <f>I163+J163</f>
        <v>0</v>
      </c>
      <c r="Q163" s="319">
        <f>ROUND(I163*H163,2)</f>
        <v>0</v>
      </c>
      <c r="R163" s="319">
        <f>ROUND(J163*H163,2)</f>
        <v>0</v>
      </c>
      <c r="S163" s="318"/>
      <c r="T163" s="317">
        <f>S163*H163</f>
        <v>0</v>
      </c>
      <c r="U163" s="317">
        <v>1</v>
      </c>
      <c r="V163" s="317">
        <f>U163*H163</f>
        <v>75.256</v>
      </c>
      <c r="W163" s="317">
        <v>0</v>
      </c>
      <c r="X163" s="316">
        <f>W163*H163</f>
        <v>0</v>
      </c>
      <c r="AR163" s="308" t="s">
        <v>170</v>
      </c>
      <c r="AT163" s="308" t="s">
        <v>167</v>
      </c>
      <c r="AU163" s="308" t="s">
        <v>87</v>
      </c>
      <c r="AY163" s="308" t="s">
        <v>135</v>
      </c>
      <c r="BE163" s="315">
        <f>IF(O163="základní",K163,0)</f>
        <v>0</v>
      </c>
      <c r="BF163" s="315">
        <f>IF(O163="snížená",K163,0)</f>
        <v>0</v>
      </c>
      <c r="BG163" s="315">
        <f>IF(O163="zákl. přenesená",K163,0)</f>
        <v>0</v>
      </c>
      <c r="BH163" s="315">
        <f>IF(O163="sníž. přenesená",K163,0)</f>
        <v>0</v>
      </c>
      <c r="BI163" s="315">
        <f>IF(O163="nulová",K163,0)</f>
        <v>0</v>
      </c>
      <c r="BJ163" s="308" t="s">
        <v>85</v>
      </c>
      <c r="BK163" s="315">
        <f>ROUND(P163*H163,2)</f>
        <v>0</v>
      </c>
      <c r="BL163" s="308" t="s">
        <v>142</v>
      </c>
      <c r="BM163" s="308" t="s">
        <v>918</v>
      </c>
    </row>
    <row r="164" spans="2:65" s="303" customFormat="1" ht="44.25" customHeight="1">
      <c r="B164" s="329"/>
      <c r="C164" s="328" t="s">
        <v>917</v>
      </c>
      <c r="D164" s="328" t="s">
        <v>137</v>
      </c>
      <c r="E164" s="327" t="s">
        <v>910</v>
      </c>
      <c r="F164" s="322" t="s">
        <v>909</v>
      </c>
      <c r="G164" s="326" t="s">
        <v>187</v>
      </c>
      <c r="H164" s="325">
        <v>8.229</v>
      </c>
      <c r="I164" s="324"/>
      <c r="J164" s="324"/>
      <c r="K164" s="323">
        <f>ROUND(P164*H164,2)</f>
        <v>0</v>
      </c>
      <c r="L164" s="322" t="s">
        <v>141</v>
      </c>
      <c r="M164" s="304"/>
      <c r="N164" s="321" t="s">
        <v>5</v>
      </c>
      <c r="O164" s="320" t="s">
        <v>46</v>
      </c>
      <c r="P164" s="319">
        <f>I164+J164</f>
        <v>0</v>
      </c>
      <c r="Q164" s="319">
        <f>ROUND(I164*H164,2)</f>
        <v>0</v>
      </c>
      <c r="R164" s="319">
        <f>ROUND(J164*H164,2)</f>
        <v>0</v>
      </c>
      <c r="S164" s="318"/>
      <c r="T164" s="317">
        <f>S164*H164</f>
        <v>0</v>
      </c>
      <c r="U164" s="317">
        <v>0</v>
      </c>
      <c r="V164" s="317">
        <f>U164*H164</f>
        <v>0</v>
      </c>
      <c r="W164" s="317">
        <v>0</v>
      </c>
      <c r="X164" s="316">
        <f>W164*H164</f>
        <v>0</v>
      </c>
      <c r="AR164" s="308" t="s">
        <v>142</v>
      </c>
      <c r="AT164" s="308" t="s">
        <v>137</v>
      </c>
      <c r="AU164" s="308" t="s">
        <v>87</v>
      </c>
      <c r="AY164" s="308" t="s">
        <v>135</v>
      </c>
      <c r="BE164" s="315">
        <f>IF(O164="základní",K164,0)</f>
        <v>0</v>
      </c>
      <c r="BF164" s="315">
        <f>IF(O164="snížená",K164,0)</f>
        <v>0</v>
      </c>
      <c r="BG164" s="315">
        <f>IF(O164="zákl. přenesená",K164,0)</f>
        <v>0</v>
      </c>
      <c r="BH164" s="315">
        <f>IF(O164="sníž. přenesená",K164,0)</f>
        <v>0</v>
      </c>
      <c r="BI164" s="315">
        <f>IF(O164="nulová",K164,0)</f>
        <v>0</v>
      </c>
      <c r="BJ164" s="308" t="s">
        <v>85</v>
      </c>
      <c r="BK164" s="315">
        <f>ROUND(P164*H164,2)</f>
        <v>0</v>
      </c>
      <c r="BL164" s="308" t="s">
        <v>142</v>
      </c>
      <c r="BM164" s="308" t="s">
        <v>916</v>
      </c>
    </row>
    <row r="165" spans="2:47" s="303" customFormat="1" ht="27">
      <c r="B165" s="304"/>
      <c r="D165" s="333" t="s">
        <v>144</v>
      </c>
      <c r="F165" s="332" t="s">
        <v>912</v>
      </c>
      <c r="I165" s="312"/>
      <c r="J165" s="312"/>
      <c r="M165" s="304"/>
      <c r="N165" s="331"/>
      <c r="O165" s="318"/>
      <c r="P165" s="318"/>
      <c r="Q165" s="318"/>
      <c r="R165" s="318"/>
      <c r="S165" s="318"/>
      <c r="T165" s="318"/>
      <c r="U165" s="318"/>
      <c r="V165" s="318"/>
      <c r="W165" s="318"/>
      <c r="X165" s="330"/>
      <c r="AT165" s="308" t="s">
        <v>144</v>
      </c>
      <c r="AU165" s="308" t="s">
        <v>87</v>
      </c>
    </row>
    <row r="166" spans="2:65" s="303" customFormat="1" ht="31.5" customHeight="1">
      <c r="B166" s="329"/>
      <c r="C166" s="359" t="s">
        <v>915</v>
      </c>
      <c r="D166" s="359" t="s">
        <v>167</v>
      </c>
      <c r="E166" s="358" t="s">
        <v>914</v>
      </c>
      <c r="F166" s="352" t="s">
        <v>889</v>
      </c>
      <c r="G166" s="357" t="s">
        <v>223</v>
      </c>
      <c r="H166" s="356">
        <v>14.812</v>
      </c>
      <c r="I166" s="355"/>
      <c r="J166" s="354"/>
      <c r="K166" s="353">
        <f>ROUND(P166*H166,2)</f>
        <v>0</v>
      </c>
      <c r="L166" s="352" t="s">
        <v>5</v>
      </c>
      <c r="M166" s="351"/>
      <c r="N166" s="350" t="s">
        <v>5</v>
      </c>
      <c r="O166" s="320" t="s">
        <v>46</v>
      </c>
      <c r="P166" s="319">
        <f>I166+J166</f>
        <v>0</v>
      </c>
      <c r="Q166" s="319">
        <f>ROUND(I166*H166,2)</f>
        <v>0</v>
      </c>
      <c r="R166" s="319">
        <f>ROUND(J166*H166,2)</f>
        <v>0</v>
      </c>
      <c r="S166" s="318"/>
      <c r="T166" s="317">
        <f>S166*H166</f>
        <v>0</v>
      </c>
      <c r="U166" s="317">
        <v>1</v>
      </c>
      <c r="V166" s="317">
        <f>U166*H166</f>
        <v>14.812</v>
      </c>
      <c r="W166" s="317">
        <v>0</v>
      </c>
      <c r="X166" s="316">
        <f>W166*H166</f>
        <v>0</v>
      </c>
      <c r="AR166" s="308" t="s">
        <v>170</v>
      </c>
      <c r="AT166" s="308" t="s">
        <v>167</v>
      </c>
      <c r="AU166" s="308" t="s">
        <v>87</v>
      </c>
      <c r="AY166" s="308" t="s">
        <v>135</v>
      </c>
      <c r="BE166" s="315">
        <f>IF(O166="základní",K166,0)</f>
        <v>0</v>
      </c>
      <c r="BF166" s="315">
        <f>IF(O166="snížená",K166,0)</f>
        <v>0</v>
      </c>
      <c r="BG166" s="315">
        <f>IF(O166="zákl. přenesená",K166,0)</f>
        <v>0</v>
      </c>
      <c r="BH166" s="315">
        <f>IF(O166="sníž. přenesená",K166,0)</f>
        <v>0</v>
      </c>
      <c r="BI166" s="315">
        <f>IF(O166="nulová",K166,0)</f>
        <v>0</v>
      </c>
      <c r="BJ166" s="308" t="s">
        <v>85</v>
      </c>
      <c r="BK166" s="315">
        <f>ROUND(P166*H166,2)</f>
        <v>0</v>
      </c>
      <c r="BL166" s="308" t="s">
        <v>142</v>
      </c>
      <c r="BM166" s="308" t="s">
        <v>913</v>
      </c>
    </row>
    <row r="167" spans="2:47" s="303" customFormat="1" ht="27">
      <c r="B167" s="304"/>
      <c r="D167" s="333" t="s">
        <v>144</v>
      </c>
      <c r="F167" s="332" t="s">
        <v>912</v>
      </c>
      <c r="I167" s="312"/>
      <c r="J167" s="312"/>
      <c r="M167" s="304"/>
      <c r="N167" s="331"/>
      <c r="O167" s="318"/>
      <c r="P167" s="318"/>
      <c r="Q167" s="318"/>
      <c r="R167" s="318"/>
      <c r="S167" s="318"/>
      <c r="T167" s="318"/>
      <c r="U167" s="318"/>
      <c r="V167" s="318"/>
      <c r="W167" s="318"/>
      <c r="X167" s="330"/>
      <c r="AT167" s="308" t="s">
        <v>144</v>
      </c>
      <c r="AU167" s="308" t="s">
        <v>87</v>
      </c>
    </row>
    <row r="168" spans="2:65" s="303" customFormat="1" ht="44.25" customHeight="1">
      <c r="B168" s="329"/>
      <c r="C168" s="328" t="s">
        <v>911</v>
      </c>
      <c r="D168" s="328" t="s">
        <v>137</v>
      </c>
      <c r="E168" s="327" t="s">
        <v>910</v>
      </c>
      <c r="F168" s="322" t="s">
        <v>909</v>
      </c>
      <c r="G168" s="326" t="s">
        <v>187</v>
      </c>
      <c r="H168" s="325">
        <v>22.859</v>
      </c>
      <c r="I168" s="324"/>
      <c r="J168" s="324"/>
      <c r="K168" s="323">
        <f>ROUND(P168*H168,2)</f>
        <v>0</v>
      </c>
      <c r="L168" s="322" t="s">
        <v>141</v>
      </c>
      <c r="M168" s="304"/>
      <c r="N168" s="321" t="s">
        <v>5</v>
      </c>
      <c r="O168" s="320" t="s">
        <v>46</v>
      </c>
      <c r="P168" s="319">
        <f>I168+J168</f>
        <v>0</v>
      </c>
      <c r="Q168" s="319">
        <f>ROUND(I168*H168,2)</f>
        <v>0</v>
      </c>
      <c r="R168" s="319">
        <f>ROUND(J168*H168,2)</f>
        <v>0</v>
      </c>
      <c r="S168" s="318"/>
      <c r="T168" s="317">
        <f>S168*H168</f>
        <v>0</v>
      </c>
      <c r="U168" s="317">
        <v>0</v>
      </c>
      <c r="V168" s="317">
        <f>U168*H168</f>
        <v>0</v>
      </c>
      <c r="W168" s="317">
        <v>0</v>
      </c>
      <c r="X168" s="316">
        <f>W168*H168</f>
        <v>0</v>
      </c>
      <c r="AR168" s="308" t="s">
        <v>142</v>
      </c>
      <c r="AT168" s="308" t="s">
        <v>137</v>
      </c>
      <c r="AU168" s="308" t="s">
        <v>87</v>
      </c>
      <c r="AY168" s="308" t="s">
        <v>135</v>
      </c>
      <c r="BE168" s="315">
        <f>IF(O168="základní",K168,0)</f>
        <v>0</v>
      </c>
      <c r="BF168" s="315">
        <f>IF(O168="snížená",K168,0)</f>
        <v>0</v>
      </c>
      <c r="BG168" s="315">
        <f>IF(O168="zákl. přenesená",K168,0)</f>
        <v>0</v>
      </c>
      <c r="BH168" s="315">
        <f>IF(O168="sníž. přenesená",K168,0)</f>
        <v>0</v>
      </c>
      <c r="BI168" s="315">
        <f>IF(O168="nulová",K168,0)</f>
        <v>0</v>
      </c>
      <c r="BJ168" s="308" t="s">
        <v>85</v>
      </c>
      <c r="BK168" s="315">
        <f>ROUND(P168*H168,2)</f>
        <v>0</v>
      </c>
      <c r="BL168" s="308" t="s">
        <v>142</v>
      </c>
      <c r="BM168" s="308" t="s">
        <v>908</v>
      </c>
    </row>
    <row r="169" spans="2:47" s="303" customFormat="1" ht="27">
      <c r="B169" s="304"/>
      <c r="D169" s="333" t="s">
        <v>144</v>
      </c>
      <c r="F169" s="332" t="s">
        <v>575</v>
      </c>
      <c r="I169" s="312"/>
      <c r="J169" s="312"/>
      <c r="M169" s="304"/>
      <c r="N169" s="331"/>
      <c r="O169" s="318"/>
      <c r="P169" s="318"/>
      <c r="Q169" s="318"/>
      <c r="R169" s="318"/>
      <c r="S169" s="318"/>
      <c r="T169" s="318"/>
      <c r="U169" s="318"/>
      <c r="V169" s="318"/>
      <c r="W169" s="318"/>
      <c r="X169" s="330"/>
      <c r="AT169" s="308" t="s">
        <v>144</v>
      </c>
      <c r="AU169" s="308" t="s">
        <v>87</v>
      </c>
    </row>
    <row r="170" spans="2:65" s="303" customFormat="1" ht="31.5" customHeight="1">
      <c r="B170" s="329"/>
      <c r="C170" s="359" t="s">
        <v>907</v>
      </c>
      <c r="D170" s="359" t="s">
        <v>167</v>
      </c>
      <c r="E170" s="358" t="s">
        <v>906</v>
      </c>
      <c r="F170" s="352" t="s">
        <v>889</v>
      </c>
      <c r="G170" s="357" t="s">
        <v>223</v>
      </c>
      <c r="H170" s="356">
        <v>41.146</v>
      </c>
      <c r="I170" s="355"/>
      <c r="J170" s="354"/>
      <c r="K170" s="353">
        <f>ROUND(P170*H170,2)</f>
        <v>0</v>
      </c>
      <c r="L170" s="352" t="s">
        <v>5</v>
      </c>
      <c r="M170" s="351"/>
      <c r="N170" s="350" t="s">
        <v>5</v>
      </c>
      <c r="O170" s="320" t="s">
        <v>46</v>
      </c>
      <c r="P170" s="319">
        <f>I170+J170</f>
        <v>0</v>
      </c>
      <c r="Q170" s="319">
        <f>ROUND(I170*H170,2)</f>
        <v>0</v>
      </c>
      <c r="R170" s="319">
        <f>ROUND(J170*H170,2)</f>
        <v>0</v>
      </c>
      <c r="S170" s="318"/>
      <c r="T170" s="317">
        <f>S170*H170</f>
        <v>0</v>
      </c>
      <c r="U170" s="317">
        <v>1</v>
      </c>
      <c r="V170" s="317">
        <f>U170*H170</f>
        <v>41.146</v>
      </c>
      <c r="W170" s="317">
        <v>0</v>
      </c>
      <c r="X170" s="316">
        <f>W170*H170</f>
        <v>0</v>
      </c>
      <c r="AR170" s="308" t="s">
        <v>170</v>
      </c>
      <c r="AT170" s="308" t="s">
        <v>167</v>
      </c>
      <c r="AU170" s="308" t="s">
        <v>87</v>
      </c>
      <c r="AY170" s="308" t="s">
        <v>135</v>
      </c>
      <c r="BE170" s="315">
        <f>IF(O170="základní",K170,0)</f>
        <v>0</v>
      </c>
      <c r="BF170" s="315">
        <f>IF(O170="snížená",K170,0)</f>
        <v>0</v>
      </c>
      <c r="BG170" s="315">
        <f>IF(O170="zákl. přenesená",K170,0)</f>
        <v>0</v>
      </c>
      <c r="BH170" s="315">
        <f>IF(O170="sníž. přenesená",K170,0)</f>
        <v>0</v>
      </c>
      <c r="BI170" s="315">
        <f>IF(O170="nulová",K170,0)</f>
        <v>0</v>
      </c>
      <c r="BJ170" s="308" t="s">
        <v>85</v>
      </c>
      <c r="BK170" s="315">
        <f>ROUND(P170*H170,2)</f>
        <v>0</v>
      </c>
      <c r="BL170" s="308" t="s">
        <v>142</v>
      </c>
      <c r="BM170" s="308" t="s">
        <v>905</v>
      </c>
    </row>
    <row r="171" spans="2:47" s="303" customFormat="1" ht="27">
      <c r="B171" s="304"/>
      <c r="D171" s="314" t="s">
        <v>144</v>
      </c>
      <c r="F171" s="313" t="s">
        <v>575</v>
      </c>
      <c r="I171" s="312"/>
      <c r="J171" s="312"/>
      <c r="M171" s="304"/>
      <c r="N171" s="331"/>
      <c r="O171" s="318"/>
      <c r="P171" s="318"/>
      <c r="Q171" s="318"/>
      <c r="R171" s="318"/>
      <c r="S171" s="318"/>
      <c r="T171" s="318"/>
      <c r="U171" s="318"/>
      <c r="V171" s="318"/>
      <c r="W171" s="318"/>
      <c r="X171" s="330"/>
      <c r="AT171" s="308" t="s">
        <v>144</v>
      </c>
      <c r="AU171" s="308" t="s">
        <v>87</v>
      </c>
    </row>
    <row r="172" spans="2:63" s="334" customFormat="1" ht="29.25" customHeight="1">
      <c r="B172" s="343"/>
      <c r="D172" s="347" t="s">
        <v>76</v>
      </c>
      <c r="E172" s="346" t="s">
        <v>87</v>
      </c>
      <c r="F172" s="346" t="s">
        <v>160</v>
      </c>
      <c r="I172" s="345"/>
      <c r="J172" s="345"/>
      <c r="K172" s="344">
        <f>BK172</f>
        <v>0</v>
      </c>
      <c r="M172" s="343"/>
      <c r="N172" s="342"/>
      <c r="O172" s="339"/>
      <c r="P172" s="339"/>
      <c r="Q172" s="341">
        <f>Q173</f>
        <v>0</v>
      </c>
      <c r="R172" s="341">
        <f>R173</f>
        <v>0</v>
      </c>
      <c r="S172" s="339"/>
      <c r="T172" s="340">
        <f>T173</f>
        <v>0</v>
      </c>
      <c r="U172" s="339"/>
      <c r="V172" s="340">
        <f>V173</f>
        <v>15.40676</v>
      </c>
      <c r="W172" s="339"/>
      <c r="X172" s="338">
        <f>X173</f>
        <v>0</v>
      </c>
      <c r="AR172" s="336" t="s">
        <v>85</v>
      </c>
      <c r="AT172" s="337" t="s">
        <v>76</v>
      </c>
      <c r="AU172" s="337" t="s">
        <v>85</v>
      </c>
      <c r="AY172" s="336" t="s">
        <v>135</v>
      </c>
      <c r="BK172" s="335">
        <f>BK173</f>
        <v>0</v>
      </c>
    </row>
    <row r="173" spans="2:65" s="303" customFormat="1" ht="44.25" customHeight="1">
      <c r="B173" s="329"/>
      <c r="C173" s="328" t="s">
        <v>244</v>
      </c>
      <c r="D173" s="328" t="s">
        <v>137</v>
      </c>
      <c r="E173" s="327" t="s">
        <v>162</v>
      </c>
      <c r="F173" s="322" t="s">
        <v>163</v>
      </c>
      <c r="G173" s="326" t="s">
        <v>153</v>
      </c>
      <c r="H173" s="325">
        <v>68</v>
      </c>
      <c r="I173" s="324"/>
      <c r="J173" s="324"/>
      <c r="K173" s="323">
        <f>ROUND(P173*H173,2)</f>
        <v>0</v>
      </c>
      <c r="L173" s="322" t="s">
        <v>141</v>
      </c>
      <c r="M173" s="304"/>
      <c r="N173" s="321" t="s">
        <v>5</v>
      </c>
      <c r="O173" s="320" t="s">
        <v>46</v>
      </c>
      <c r="P173" s="319">
        <f>I173+J173</f>
        <v>0</v>
      </c>
      <c r="Q173" s="319">
        <f>ROUND(I173*H173,2)</f>
        <v>0</v>
      </c>
      <c r="R173" s="319">
        <f>ROUND(J173*H173,2)</f>
        <v>0</v>
      </c>
      <c r="S173" s="318"/>
      <c r="T173" s="317">
        <f>S173*H173</f>
        <v>0</v>
      </c>
      <c r="U173" s="317">
        <v>0.22657</v>
      </c>
      <c r="V173" s="317">
        <f>U173*H173</f>
        <v>15.40676</v>
      </c>
      <c r="W173" s="317">
        <v>0</v>
      </c>
      <c r="X173" s="316">
        <f>W173*H173</f>
        <v>0</v>
      </c>
      <c r="AR173" s="308" t="s">
        <v>142</v>
      </c>
      <c r="AT173" s="308" t="s">
        <v>137</v>
      </c>
      <c r="AU173" s="308" t="s">
        <v>87</v>
      </c>
      <c r="AY173" s="308" t="s">
        <v>135</v>
      </c>
      <c r="BE173" s="315">
        <f>IF(O173="základní",K173,0)</f>
        <v>0</v>
      </c>
      <c r="BF173" s="315">
        <f>IF(O173="snížená",K173,0)</f>
        <v>0</v>
      </c>
      <c r="BG173" s="315">
        <f>IF(O173="zákl. přenesená",K173,0)</f>
        <v>0</v>
      </c>
      <c r="BH173" s="315">
        <f>IF(O173="sníž. přenesená",K173,0)</f>
        <v>0</v>
      </c>
      <c r="BI173" s="315">
        <f>IF(O173="nulová",K173,0)</f>
        <v>0</v>
      </c>
      <c r="BJ173" s="308" t="s">
        <v>85</v>
      </c>
      <c r="BK173" s="315">
        <f>ROUND(P173*H173,2)</f>
        <v>0</v>
      </c>
      <c r="BL173" s="308" t="s">
        <v>142</v>
      </c>
      <c r="BM173" s="308" t="s">
        <v>904</v>
      </c>
    </row>
    <row r="174" spans="2:63" s="334" customFormat="1" ht="29.25" customHeight="1">
      <c r="B174" s="343"/>
      <c r="D174" s="347" t="s">
        <v>76</v>
      </c>
      <c r="E174" s="346" t="s">
        <v>150</v>
      </c>
      <c r="F174" s="346" t="s">
        <v>903</v>
      </c>
      <c r="I174" s="345"/>
      <c r="J174" s="345"/>
      <c r="K174" s="344">
        <f>BK174</f>
        <v>0</v>
      </c>
      <c r="M174" s="343"/>
      <c r="N174" s="342"/>
      <c r="O174" s="339"/>
      <c r="P174" s="339"/>
      <c r="Q174" s="341">
        <f>SUM(Q175:Q178)</f>
        <v>0</v>
      </c>
      <c r="R174" s="341">
        <f>SUM(R175:R178)</f>
        <v>0</v>
      </c>
      <c r="S174" s="339"/>
      <c r="T174" s="340">
        <f>SUM(T175:T178)</f>
        <v>0</v>
      </c>
      <c r="U174" s="339"/>
      <c r="V174" s="340">
        <f>SUM(V175:V178)</f>
        <v>0</v>
      </c>
      <c r="W174" s="339"/>
      <c r="X174" s="338">
        <f>SUM(X175:X178)</f>
        <v>153.2492</v>
      </c>
      <c r="AR174" s="336" t="s">
        <v>85</v>
      </c>
      <c r="AT174" s="337" t="s">
        <v>76</v>
      </c>
      <c r="AU174" s="337" t="s">
        <v>85</v>
      </c>
      <c r="AY174" s="336" t="s">
        <v>135</v>
      </c>
      <c r="BK174" s="335">
        <f>SUM(BK175:BK178)</f>
        <v>0</v>
      </c>
    </row>
    <row r="175" spans="2:65" s="303" customFormat="1" ht="31.5" customHeight="1">
      <c r="B175" s="329"/>
      <c r="C175" s="328" t="s">
        <v>250</v>
      </c>
      <c r="D175" s="328" t="s">
        <v>137</v>
      </c>
      <c r="E175" s="327" t="s">
        <v>902</v>
      </c>
      <c r="F175" s="322" t="s">
        <v>901</v>
      </c>
      <c r="G175" s="326" t="s">
        <v>187</v>
      </c>
      <c r="H175" s="325">
        <v>59.75</v>
      </c>
      <c r="I175" s="324"/>
      <c r="J175" s="324"/>
      <c r="K175" s="323">
        <f>ROUND(P175*H175,2)</f>
        <v>0</v>
      </c>
      <c r="L175" s="322" t="s">
        <v>141</v>
      </c>
      <c r="M175" s="304"/>
      <c r="N175" s="321" t="s">
        <v>5</v>
      </c>
      <c r="O175" s="320" t="s">
        <v>46</v>
      </c>
      <c r="P175" s="319">
        <f>I175+J175</f>
        <v>0</v>
      </c>
      <c r="Q175" s="319">
        <f>ROUND(I175*H175,2)</f>
        <v>0</v>
      </c>
      <c r="R175" s="319">
        <f>ROUND(J175*H175,2)</f>
        <v>0</v>
      </c>
      <c r="S175" s="318"/>
      <c r="T175" s="317">
        <f>S175*H175</f>
        <v>0</v>
      </c>
      <c r="U175" s="317">
        <v>0</v>
      </c>
      <c r="V175" s="317">
        <f>U175*H175</f>
        <v>0</v>
      </c>
      <c r="W175" s="317">
        <v>2.5</v>
      </c>
      <c r="X175" s="316">
        <f>W175*H175</f>
        <v>149.375</v>
      </c>
      <c r="AR175" s="308" t="s">
        <v>142</v>
      </c>
      <c r="AT175" s="308" t="s">
        <v>137</v>
      </c>
      <c r="AU175" s="308" t="s">
        <v>87</v>
      </c>
      <c r="AY175" s="308" t="s">
        <v>135</v>
      </c>
      <c r="BE175" s="315">
        <f>IF(O175="základní",K175,0)</f>
        <v>0</v>
      </c>
      <c r="BF175" s="315">
        <f>IF(O175="snížená",K175,0)</f>
        <v>0</v>
      </c>
      <c r="BG175" s="315">
        <f>IF(O175="zákl. přenesená",K175,0)</f>
        <v>0</v>
      </c>
      <c r="BH175" s="315">
        <f>IF(O175="sníž. přenesená",K175,0)</f>
        <v>0</v>
      </c>
      <c r="BI175" s="315">
        <f>IF(O175="nulová",K175,0)</f>
        <v>0</v>
      </c>
      <c r="BJ175" s="308" t="s">
        <v>85</v>
      </c>
      <c r="BK175" s="315">
        <f>ROUND(P175*H175,2)</f>
        <v>0</v>
      </c>
      <c r="BL175" s="308" t="s">
        <v>142</v>
      </c>
      <c r="BM175" s="308" t="s">
        <v>900</v>
      </c>
    </row>
    <row r="176" spans="2:47" s="303" customFormat="1" ht="27">
      <c r="B176" s="304"/>
      <c r="D176" s="333" t="s">
        <v>144</v>
      </c>
      <c r="F176" s="332" t="s">
        <v>899</v>
      </c>
      <c r="I176" s="312"/>
      <c r="J176" s="312"/>
      <c r="M176" s="304"/>
      <c r="N176" s="331"/>
      <c r="O176" s="318"/>
      <c r="P176" s="318"/>
      <c r="Q176" s="318"/>
      <c r="R176" s="318"/>
      <c r="S176" s="318"/>
      <c r="T176" s="318"/>
      <c r="U176" s="318"/>
      <c r="V176" s="318"/>
      <c r="W176" s="318"/>
      <c r="X176" s="330"/>
      <c r="AT176" s="308" t="s">
        <v>144</v>
      </c>
      <c r="AU176" s="308" t="s">
        <v>87</v>
      </c>
    </row>
    <row r="177" spans="2:65" s="303" customFormat="1" ht="31.5" customHeight="1">
      <c r="B177" s="329"/>
      <c r="C177" s="328" t="s">
        <v>166</v>
      </c>
      <c r="D177" s="328" t="s">
        <v>137</v>
      </c>
      <c r="E177" s="327" t="s">
        <v>898</v>
      </c>
      <c r="F177" s="322" t="s">
        <v>897</v>
      </c>
      <c r="G177" s="326" t="s">
        <v>187</v>
      </c>
      <c r="H177" s="325">
        <v>1.761</v>
      </c>
      <c r="I177" s="324"/>
      <c r="J177" s="324"/>
      <c r="K177" s="323">
        <f>ROUND(P177*H177,2)</f>
        <v>0</v>
      </c>
      <c r="L177" s="322" t="s">
        <v>141</v>
      </c>
      <c r="M177" s="304"/>
      <c r="N177" s="321" t="s">
        <v>5</v>
      </c>
      <c r="O177" s="320" t="s">
        <v>46</v>
      </c>
      <c r="P177" s="319">
        <f>I177+J177</f>
        <v>0</v>
      </c>
      <c r="Q177" s="319">
        <f>ROUND(I177*H177,2)</f>
        <v>0</v>
      </c>
      <c r="R177" s="319">
        <f>ROUND(J177*H177,2)</f>
        <v>0</v>
      </c>
      <c r="S177" s="318"/>
      <c r="T177" s="317">
        <f>S177*H177</f>
        <v>0</v>
      </c>
      <c r="U177" s="317">
        <v>0</v>
      </c>
      <c r="V177" s="317">
        <f>U177*H177</f>
        <v>0</v>
      </c>
      <c r="W177" s="317">
        <v>2.2</v>
      </c>
      <c r="X177" s="316">
        <f>W177*H177</f>
        <v>3.8742</v>
      </c>
      <c r="AR177" s="308" t="s">
        <v>142</v>
      </c>
      <c r="AT177" s="308" t="s">
        <v>137</v>
      </c>
      <c r="AU177" s="308" t="s">
        <v>87</v>
      </c>
      <c r="AY177" s="308" t="s">
        <v>135</v>
      </c>
      <c r="BE177" s="315">
        <f>IF(O177="základní",K177,0)</f>
        <v>0</v>
      </c>
      <c r="BF177" s="315">
        <f>IF(O177="snížená",K177,0)</f>
        <v>0</v>
      </c>
      <c r="BG177" s="315">
        <f>IF(O177="zákl. přenesená",K177,0)</f>
        <v>0</v>
      </c>
      <c r="BH177" s="315">
        <f>IF(O177="sníž. přenesená",K177,0)</f>
        <v>0</v>
      </c>
      <c r="BI177" s="315">
        <f>IF(O177="nulová",K177,0)</f>
        <v>0</v>
      </c>
      <c r="BJ177" s="308" t="s">
        <v>85</v>
      </c>
      <c r="BK177" s="315">
        <f>ROUND(P177*H177,2)</f>
        <v>0</v>
      </c>
      <c r="BL177" s="308" t="s">
        <v>142</v>
      </c>
      <c r="BM177" s="308" t="s">
        <v>896</v>
      </c>
    </row>
    <row r="178" spans="2:47" s="303" customFormat="1" ht="54">
      <c r="B178" s="304"/>
      <c r="D178" s="314" t="s">
        <v>144</v>
      </c>
      <c r="F178" s="313" t="s">
        <v>895</v>
      </c>
      <c r="I178" s="312"/>
      <c r="J178" s="312"/>
      <c r="M178" s="304"/>
      <c r="N178" s="331"/>
      <c r="O178" s="318"/>
      <c r="P178" s="318"/>
      <c r="Q178" s="318"/>
      <c r="R178" s="318"/>
      <c r="S178" s="318"/>
      <c r="T178" s="318"/>
      <c r="U178" s="318"/>
      <c r="V178" s="318"/>
      <c r="W178" s="318"/>
      <c r="X178" s="330"/>
      <c r="AT178" s="308" t="s">
        <v>144</v>
      </c>
      <c r="AU178" s="308" t="s">
        <v>87</v>
      </c>
    </row>
    <row r="179" spans="2:63" s="334" customFormat="1" ht="29.25" customHeight="1">
      <c r="B179" s="343"/>
      <c r="D179" s="347" t="s">
        <v>76</v>
      </c>
      <c r="E179" s="346" t="s">
        <v>142</v>
      </c>
      <c r="F179" s="346" t="s">
        <v>278</v>
      </c>
      <c r="I179" s="345"/>
      <c r="J179" s="345"/>
      <c r="K179" s="344">
        <f>BK179</f>
        <v>0</v>
      </c>
      <c r="M179" s="343"/>
      <c r="N179" s="342"/>
      <c r="O179" s="339"/>
      <c r="P179" s="339"/>
      <c r="Q179" s="341">
        <f>SUM(Q180:Q189)</f>
        <v>0</v>
      </c>
      <c r="R179" s="341">
        <f>SUM(R180:R189)</f>
        <v>0</v>
      </c>
      <c r="S179" s="339"/>
      <c r="T179" s="340">
        <f>SUM(T180:T189)</f>
        <v>0</v>
      </c>
      <c r="U179" s="339"/>
      <c r="V179" s="340">
        <f>SUM(V180:V189)</f>
        <v>27.066000000000003</v>
      </c>
      <c r="W179" s="339"/>
      <c r="X179" s="338">
        <f>SUM(X180:X189)</f>
        <v>0</v>
      </c>
      <c r="AR179" s="336" t="s">
        <v>85</v>
      </c>
      <c r="AT179" s="337" t="s">
        <v>76</v>
      </c>
      <c r="AU179" s="337" t="s">
        <v>85</v>
      </c>
      <c r="AY179" s="336" t="s">
        <v>135</v>
      </c>
      <c r="BK179" s="335">
        <f>SUM(BK180:BK189)</f>
        <v>0</v>
      </c>
    </row>
    <row r="180" spans="2:65" s="303" customFormat="1" ht="31.5" customHeight="1">
      <c r="B180" s="329"/>
      <c r="C180" s="328" t="s">
        <v>195</v>
      </c>
      <c r="D180" s="328" t="s">
        <v>137</v>
      </c>
      <c r="E180" s="327" t="s">
        <v>279</v>
      </c>
      <c r="F180" s="322" t="s">
        <v>280</v>
      </c>
      <c r="G180" s="326" t="s">
        <v>187</v>
      </c>
      <c r="H180" s="325">
        <v>8.62</v>
      </c>
      <c r="I180" s="324"/>
      <c r="J180" s="324"/>
      <c r="K180" s="323">
        <f>ROUND(P180*H180,2)</f>
        <v>0</v>
      </c>
      <c r="L180" s="322" t="s">
        <v>141</v>
      </c>
      <c r="M180" s="304"/>
      <c r="N180" s="321" t="s">
        <v>5</v>
      </c>
      <c r="O180" s="320" t="s">
        <v>46</v>
      </c>
      <c r="P180" s="319">
        <f>I180+J180</f>
        <v>0</v>
      </c>
      <c r="Q180" s="319">
        <f>ROUND(I180*H180,2)</f>
        <v>0</v>
      </c>
      <c r="R180" s="319">
        <f>ROUND(J180*H180,2)</f>
        <v>0</v>
      </c>
      <c r="S180" s="318"/>
      <c r="T180" s="317">
        <f>S180*H180</f>
        <v>0</v>
      </c>
      <c r="U180" s="317">
        <v>0</v>
      </c>
      <c r="V180" s="317">
        <f>U180*H180</f>
        <v>0</v>
      </c>
      <c r="W180" s="317">
        <v>0</v>
      </c>
      <c r="X180" s="316">
        <f>W180*H180</f>
        <v>0</v>
      </c>
      <c r="AR180" s="308" t="s">
        <v>142</v>
      </c>
      <c r="AT180" s="308" t="s">
        <v>137</v>
      </c>
      <c r="AU180" s="308" t="s">
        <v>87</v>
      </c>
      <c r="AY180" s="308" t="s">
        <v>135</v>
      </c>
      <c r="BE180" s="315">
        <f>IF(O180="základní",K180,0)</f>
        <v>0</v>
      </c>
      <c r="BF180" s="315">
        <f>IF(O180="snížená",K180,0)</f>
        <v>0</v>
      </c>
      <c r="BG180" s="315">
        <f>IF(O180="zákl. přenesená",K180,0)</f>
        <v>0</v>
      </c>
      <c r="BH180" s="315">
        <f>IF(O180="sníž. přenesená",K180,0)</f>
        <v>0</v>
      </c>
      <c r="BI180" s="315">
        <f>IF(O180="nulová",K180,0)</f>
        <v>0</v>
      </c>
      <c r="BJ180" s="308" t="s">
        <v>85</v>
      </c>
      <c r="BK180" s="315">
        <f>ROUND(P180*H180,2)</f>
        <v>0</v>
      </c>
      <c r="BL180" s="308" t="s">
        <v>142</v>
      </c>
      <c r="BM180" s="308" t="s">
        <v>894</v>
      </c>
    </row>
    <row r="181" spans="2:47" s="303" customFormat="1" ht="27">
      <c r="B181" s="304"/>
      <c r="D181" s="333" t="s">
        <v>144</v>
      </c>
      <c r="F181" s="332" t="s">
        <v>583</v>
      </c>
      <c r="I181" s="312"/>
      <c r="J181" s="312"/>
      <c r="M181" s="304"/>
      <c r="N181" s="331"/>
      <c r="O181" s="318"/>
      <c r="P181" s="318"/>
      <c r="Q181" s="318"/>
      <c r="R181" s="318"/>
      <c r="S181" s="318"/>
      <c r="T181" s="318"/>
      <c r="U181" s="318"/>
      <c r="V181" s="318"/>
      <c r="W181" s="318"/>
      <c r="X181" s="330"/>
      <c r="AT181" s="308" t="s">
        <v>144</v>
      </c>
      <c r="AU181" s="308" t="s">
        <v>87</v>
      </c>
    </row>
    <row r="182" spans="2:65" s="303" customFormat="1" ht="31.5" customHeight="1">
      <c r="B182" s="329"/>
      <c r="C182" s="359" t="s">
        <v>190</v>
      </c>
      <c r="D182" s="359" t="s">
        <v>167</v>
      </c>
      <c r="E182" s="358" t="s">
        <v>191</v>
      </c>
      <c r="F182" s="352" t="s">
        <v>889</v>
      </c>
      <c r="G182" s="357" t="s">
        <v>223</v>
      </c>
      <c r="H182" s="356">
        <v>15.516</v>
      </c>
      <c r="I182" s="355"/>
      <c r="J182" s="354"/>
      <c r="K182" s="353">
        <f>ROUND(P182*H182,2)</f>
        <v>0</v>
      </c>
      <c r="L182" s="352" t="s">
        <v>5</v>
      </c>
      <c r="M182" s="351"/>
      <c r="N182" s="350" t="s">
        <v>5</v>
      </c>
      <c r="O182" s="320" t="s">
        <v>46</v>
      </c>
      <c r="P182" s="319">
        <f>I182+J182</f>
        <v>0</v>
      </c>
      <c r="Q182" s="319">
        <f>ROUND(I182*H182,2)</f>
        <v>0</v>
      </c>
      <c r="R182" s="319">
        <f>ROUND(J182*H182,2)</f>
        <v>0</v>
      </c>
      <c r="S182" s="318"/>
      <c r="T182" s="317">
        <f>S182*H182</f>
        <v>0</v>
      </c>
      <c r="U182" s="317">
        <v>1</v>
      </c>
      <c r="V182" s="317">
        <f>U182*H182</f>
        <v>15.516</v>
      </c>
      <c r="W182" s="317">
        <v>0</v>
      </c>
      <c r="X182" s="316">
        <f>W182*H182</f>
        <v>0</v>
      </c>
      <c r="AR182" s="308" t="s">
        <v>170</v>
      </c>
      <c r="AT182" s="308" t="s">
        <v>167</v>
      </c>
      <c r="AU182" s="308" t="s">
        <v>87</v>
      </c>
      <c r="AY182" s="308" t="s">
        <v>135</v>
      </c>
      <c r="BE182" s="315">
        <f>IF(O182="základní",K182,0)</f>
        <v>0</v>
      </c>
      <c r="BF182" s="315">
        <f>IF(O182="snížená",K182,0)</f>
        <v>0</v>
      </c>
      <c r="BG182" s="315">
        <f>IF(O182="zákl. přenesená",K182,0)</f>
        <v>0</v>
      </c>
      <c r="BH182" s="315">
        <f>IF(O182="sníž. přenesená",K182,0)</f>
        <v>0</v>
      </c>
      <c r="BI182" s="315">
        <f>IF(O182="nulová",K182,0)</f>
        <v>0</v>
      </c>
      <c r="BJ182" s="308" t="s">
        <v>85</v>
      </c>
      <c r="BK182" s="315">
        <f>ROUND(P182*H182,2)</f>
        <v>0</v>
      </c>
      <c r="BL182" s="308" t="s">
        <v>142</v>
      </c>
      <c r="BM182" s="308" t="s">
        <v>893</v>
      </c>
    </row>
    <row r="183" spans="2:47" s="303" customFormat="1" ht="27">
      <c r="B183" s="304"/>
      <c r="D183" s="333" t="s">
        <v>144</v>
      </c>
      <c r="F183" s="332" t="s">
        <v>583</v>
      </c>
      <c r="I183" s="312"/>
      <c r="J183" s="312"/>
      <c r="M183" s="304"/>
      <c r="N183" s="331"/>
      <c r="O183" s="318"/>
      <c r="P183" s="318"/>
      <c r="Q183" s="318"/>
      <c r="R183" s="318"/>
      <c r="S183" s="318"/>
      <c r="T183" s="318"/>
      <c r="U183" s="318"/>
      <c r="V183" s="318"/>
      <c r="W183" s="318"/>
      <c r="X183" s="330"/>
      <c r="AT183" s="308" t="s">
        <v>144</v>
      </c>
      <c r="AU183" s="308" t="s">
        <v>87</v>
      </c>
    </row>
    <row r="184" spans="2:65" s="303" customFormat="1" ht="31.5" customHeight="1">
      <c r="B184" s="329"/>
      <c r="C184" s="328" t="s">
        <v>892</v>
      </c>
      <c r="D184" s="328" t="s">
        <v>137</v>
      </c>
      <c r="E184" s="327" t="s">
        <v>279</v>
      </c>
      <c r="F184" s="322" t="s">
        <v>280</v>
      </c>
      <c r="G184" s="326" t="s">
        <v>187</v>
      </c>
      <c r="H184" s="325">
        <v>6.417</v>
      </c>
      <c r="I184" s="324"/>
      <c r="J184" s="324"/>
      <c r="K184" s="323">
        <f>ROUND(P184*H184,2)</f>
        <v>0</v>
      </c>
      <c r="L184" s="322" t="s">
        <v>141</v>
      </c>
      <c r="M184" s="304"/>
      <c r="N184" s="321" t="s">
        <v>5</v>
      </c>
      <c r="O184" s="320" t="s">
        <v>46</v>
      </c>
      <c r="P184" s="319">
        <f>I184+J184</f>
        <v>0</v>
      </c>
      <c r="Q184" s="319">
        <f>ROUND(I184*H184,2)</f>
        <v>0</v>
      </c>
      <c r="R184" s="319">
        <f>ROUND(J184*H184,2)</f>
        <v>0</v>
      </c>
      <c r="S184" s="318"/>
      <c r="T184" s="317">
        <f>S184*H184</f>
        <v>0</v>
      </c>
      <c r="U184" s="317">
        <v>0</v>
      </c>
      <c r="V184" s="317">
        <f>U184*H184</f>
        <v>0</v>
      </c>
      <c r="W184" s="317">
        <v>0</v>
      </c>
      <c r="X184" s="316">
        <f>W184*H184</f>
        <v>0</v>
      </c>
      <c r="AR184" s="308" t="s">
        <v>142</v>
      </c>
      <c r="AT184" s="308" t="s">
        <v>137</v>
      </c>
      <c r="AU184" s="308" t="s">
        <v>87</v>
      </c>
      <c r="AY184" s="308" t="s">
        <v>135</v>
      </c>
      <c r="BE184" s="315">
        <f>IF(O184="základní",K184,0)</f>
        <v>0</v>
      </c>
      <c r="BF184" s="315">
        <f>IF(O184="snížená",K184,0)</f>
        <v>0</v>
      </c>
      <c r="BG184" s="315">
        <f>IF(O184="zákl. přenesená",K184,0)</f>
        <v>0</v>
      </c>
      <c r="BH184" s="315">
        <f>IF(O184="sníž. přenesená",K184,0)</f>
        <v>0</v>
      </c>
      <c r="BI184" s="315">
        <f>IF(O184="nulová",K184,0)</f>
        <v>0</v>
      </c>
      <c r="BJ184" s="308" t="s">
        <v>85</v>
      </c>
      <c r="BK184" s="315">
        <f>ROUND(P184*H184,2)</f>
        <v>0</v>
      </c>
      <c r="BL184" s="308" t="s">
        <v>142</v>
      </c>
      <c r="BM184" s="308" t="s">
        <v>891</v>
      </c>
    </row>
    <row r="185" spans="2:47" s="303" customFormat="1" ht="27">
      <c r="B185" s="304"/>
      <c r="D185" s="333" t="s">
        <v>144</v>
      </c>
      <c r="F185" s="332" t="s">
        <v>575</v>
      </c>
      <c r="I185" s="312"/>
      <c r="J185" s="312"/>
      <c r="M185" s="304"/>
      <c r="N185" s="331"/>
      <c r="O185" s="318"/>
      <c r="P185" s="318"/>
      <c r="Q185" s="318"/>
      <c r="R185" s="318"/>
      <c r="S185" s="318"/>
      <c r="T185" s="318"/>
      <c r="U185" s="318"/>
      <c r="V185" s="318"/>
      <c r="W185" s="318"/>
      <c r="X185" s="330"/>
      <c r="AT185" s="308" t="s">
        <v>144</v>
      </c>
      <c r="AU185" s="308" t="s">
        <v>87</v>
      </c>
    </row>
    <row r="186" spans="2:65" s="303" customFormat="1" ht="31.5" customHeight="1">
      <c r="B186" s="329"/>
      <c r="C186" s="359" t="s">
        <v>890</v>
      </c>
      <c r="D186" s="359" t="s">
        <v>167</v>
      </c>
      <c r="E186" s="358" t="s">
        <v>191</v>
      </c>
      <c r="F186" s="352" t="s">
        <v>889</v>
      </c>
      <c r="G186" s="357" t="s">
        <v>223</v>
      </c>
      <c r="H186" s="356">
        <v>11.55</v>
      </c>
      <c r="I186" s="355"/>
      <c r="J186" s="354"/>
      <c r="K186" s="353">
        <f>ROUND(P186*H186,2)</f>
        <v>0</v>
      </c>
      <c r="L186" s="352" t="s">
        <v>5</v>
      </c>
      <c r="M186" s="351"/>
      <c r="N186" s="350" t="s">
        <v>5</v>
      </c>
      <c r="O186" s="320" t="s">
        <v>46</v>
      </c>
      <c r="P186" s="319">
        <f>I186+J186</f>
        <v>0</v>
      </c>
      <c r="Q186" s="319">
        <f>ROUND(I186*H186,2)</f>
        <v>0</v>
      </c>
      <c r="R186" s="319">
        <f>ROUND(J186*H186,2)</f>
        <v>0</v>
      </c>
      <c r="S186" s="318"/>
      <c r="T186" s="317">
        <f>S186*H186</f>
        <v>0</v>
      </c>
      <c r="U186" s="317">
        <v>1</v>
      </c>
      <c r="V186" s="317">
        <f>U186*H186</f>
        <v>11.55</v>
      </c>
      <c r="W186" s="317">
        <v>0</v>
      </c>
      <c r="X186" s="316">
        <f>W186*H186</f>
        <v>0</v>
      </c>
      <c r="AR186" s="308" t="s">
        <v>170</v>
      </c>
      <c r="AT186" s="308" t="s">
        <v>167</v>
      </c>
      <c r="AU186" s="308" t="s">
        <v>87</v>
      </c>
      <c r="AY186" s="308" t="s">
        <v>135</v>
      </c>
      <c r="BE186" s="315">
        <f>IF(O186="základní",K186,0)</f>
        <v>0</v>
      </c>
      <c r="BF186" s="315">
        <f>IF(O186="snížená",K186,0)</f>
        <v>0</v>
      </c>
      <c r="BG186" s="315">
        <f>IF(O186="zákl. přenesená",K186,0)</f>
        <v>0</v>
      </c>
      <c r="BH186" s="315">
        <f>IF(O186="sníž. přenesená",K186,0)</f>
        <v>0</v>
      </c>
      <c r="BI186" s="315">
        <f>IF(O186="nulová",K186,0)</f>
        <v>0</v>
      </c>
      <c r="BJ186" s="308" t="s">
        <v>85</v>
      </c>
      <c r="BK186" s="315">
        <f>ROUND(P186*H186,2)</f>
        <v>0</v>
      </c>
      <c r="BL186" s="308" t="s">
        <v>142</v>
      </c>
      <c r="BM186" s="308" t="s">
        <v>888</v>
      </c>
    </row>
    <row r="187" spans="2:47" s="303" customFormat="1" ht="27">
      <c r="B187" s="304"/>
      <c r="D187" s="333" t="s">
        <v>144</v>
      </c>
      <c r="F187" s="332" t="s">
        <v>575</v>
      </c>
      <c r="I187" s="312"/>
      <c r="J187" s="312"/>
      <c r="M187" s="304"/>
      <c r="N187" s="331"/>
      <c r="O187" s="318"/>
      <c r="P187" s="318"/>
      <c r="Q187" s="318"/>
      <c r="R187" s="318"/>
      <c r="S187" s="318"/>
      <c r="T187" s="318"/>
      <c r="U187" s="318"/>
      <c r="V187" s="318"/>
      <c r="W187" s="318"/>
      <c r="X187" s="330"/>
      <c r="AT187" s="308" t="s">
        <v>144</v>
      </c>
      <c r="AU187" s="308" t="s">
        <v>87</v>
      </c>
    </row>
    <row r="188" spans="2:65" s="303" customFormat="1" ht="31.5" customHeight="1">
      <c r="B188" s="329"/>
      <c r="C188" s="328" t="s">
        <v>295</v>
      </c>
      <c r="D188" s="328" t="s">
        <v>137</v>
      </c>
      <c r="E188" s="327" t="s">
        <v>887</v>
      </c>
      <c r="F188" s="322" t="s">
        <v>886</v>
      </c>
      <c r="G188" s="326" t="s">
        <v>187</v>
      </c>
      <c r="H188" s="325">
        <v>0.707</v>
      </c>
      <c r="I188" s="324"/>
      <c r="J188" s="324"/>
      <c r="K188" s="323">
        <f>ROUND(P188*H188,2)</f>
        <v>0</v>
      </c>
      <c r="L188" s="322" t="s">
        <v>141</v>
      </c>
      <c r="M188" s="304"/>
      <c r="N188" s="321" t="s">
        <v>5</v>
      </c>
      <c r="O188" s="320" t="s">
        <v>46</v>
      </c>
      <c r="P188" s="319">
        <f>I188+J188</f>
        <v>0</v>
      </c>
      <c r="Q188" s="319">
        <f>ROUND(I188*H188,2)</f>
        <v>0</v>
      </c>
      <c r="R188" s="319">
        <f>ROUND(J188*H188,2)</f>
        <v>0</v>
      </c>
      <c r="S188" s="318"/>
      <c r="T188" s="317">
        <f>S188*H188</f>
        <v>0</v>
      </c>
      <c r="U188" s="317">
        <v>0</v>
      </c>
      <c r="V188" s="317">
        <f>U188*H188</f>
        <v>0</v>
      </c>
      <c r="W188" s="317">
        <v>0</v>
      </c>
      <c r="X188" s="316">
        <f>W188*H188</f>
        <v>0</v>
      </c>
      <c r="AR188" s="308" t="s">
        <v>142</v>
      </c>
      <c r="AT188" s="308" t="s">
        <v>137</v>
      </c>
      <c r="AU188" s="308" t="s">
        <v>87</v>
      </c>
      <c r="AY188" s="308" t="s">
        <v>135</v>
      </c>
      <c r="BE188" s="315">
        <f>IF(O188="základní",K188,0)</f>
        <v>0</v>
      </c>
      <c r="BF188" s="315">
        <f>IF(O188="snížená",K188,0)</f>
        <v>0</v>
      </c>
      <c r="BG188" s="315">
        <f>IF(O188="zákl. přenesená",K188,0)</f>
        <v>0</v>
      </c>
      <c r="BH188" s="315">
        <f>IF(O188="sníž. přenesená",K188,0)</f>
        <v>0</v>
      </c>
      <c r="BI188" s="315">
        <f>IF(O188="nulová",K188,0)</f>
        <v>0</v>
      </c>
      <c r="BJ188" s="308" t="s">
        <v>85</v>
      </c>
      <c r="BK188" s="315">
        <f>ROUND(P188*H188,2)</f>
        <v>0</v>
      </c>
      <c r="BL188" s="308" t="s">
        <v>142</v>
      </c>
      <c r="BM188" s="308" t="s">
        <v>885</v>
      </c>
    </row>
    <row r="189" spans="2:47" s="303" customFormat="1" ht="40.5">
      <c r="B189" s="304"/>
      <c r="D189" s="314" t="s">
        <v>144</v>
      </c>
      <c r="F189" s="313" t="s">
        <v>884</v>
      </c>
      <c r="I189" s="312"/>
      <c r="J189" s="312"/>
      <c r="M189" s="304"/>
      <c r="N189" s="331"/>
      <c r="O189" s="318"/>
      <c r="P189" s="318"/>
      <c r="Q189" s="318"/>
      <c r="R189" s="318"/>
      <c r="S189" s="318"/>
      <c r="T189" s="318"/>
      <c r="U189" s="318"/>
      <c r="V189" s="318"/>
      <c r="W189" s="318"/>
      <c r="X189" s="330"/>
      <c r="AT189" s="308" t="s">
        <v>144</v>
      </c>
      <c r="AU189" s="308" t="s">
        <v>87</v>
      </c>
    </row>
    <row r="190" spans="2:63" s="334" customFormat="1" ht="29.25" customHeight="1">
      <c r="B190" s="343"/>
      <c r="D190" s="347" t="s">
        <v>76</v>
      </c>
      <c r="E190" s="346" t="s">
        <v>170</v>
      </c>
      <c r="F190" s="346" t="s">
        <v>883</v>
      </c>
      <c r="I190" s="345"/>
      <c r="J190" s="345"/>
      <c r="K190" s="344">
        <f>BK190</f>
        <v>0</v>
      </c>
      <c r="M190" s="343"/>
      <c r="N190" s="342"/>
      <c r="O190" s="339"/>
      <c r="P190" s="339"/>
      <c r="Q190" s="341">
        <f>SUM(Q191:Q289)</f>
        <v>0</v>
      </c>
      <c r="R190" s="341">
        <f>SUM(R191:R289)</f>
        <v>0</v>
      </c>
      <c r="S190" s="339"/>
      <c r="T190" s="340">
        <f>SUM(T191:T289)</f>
        <v>0</v>
      </c>
      <c r="U190" s="339"/>
      <c r="V190" s="340">
        <f>SUM(V191:V289)</f>
        <v>3.755545000000001</v>
      </c>
      <c r="W190" s="339"/>
      <c r="X190" s="338">
        <f>SUM(X191:X289)</f>
        <v>0.4</v>
      </c>
      <c r="AR190" s="336" t="s">
        <v>85</v>
      </c>
      <c r="AT190" s="337" t="s">
        <v>76</v>
      </c>
      <c r="AU190" s="337" t="s">
        <v>85</v>
      </c>
      <c r="AY190" s="336" t="s">
        <v>135</v>
      </c>
      <c r="BK190" s="335">
        <f>SUM(BK191:BK289)</f>
        <v>0</v>
      </c>
    </row>
    <row r="191" spans="2:65" s="303" customFormat="1" ht="31.5" customHeight="1">
      <c r="B191" s="329"/>
      <c r="C191" s="328" t="s">
        <v>882</v>
      </c>
      <c r="D191" s="328" t="s">
        <v>137</v>
      </c>
      <c r="E191" s="327" t="s">
        <v>881</v>
      </c>
      <c r="F191" s="322" t="s">
        <v>880</v>
      </c>
      <c r="G191" s="326" t="s">
        <v>153</v>
      </c>
      <c r="H191" s="325">
        <v>65</v>
      </c>
      <c r="I191" s="324"/>
      <c r="J191" s="324"/>
      <c r="K191" s="323">
        <f>ROUND(P191*H191,2)</f>
        <v>0</v>
      </c>
      <c r="L191" s="322" t="s">
        <v>141</v>
      </c>
      <c r="M191" s="304"/>
      <c r="N191" s="321" t="s">
        <v>5</v>
      </c>
      <c r="O191" s="320" t="s">
        <v>46</v>
      </c>
      <c r="P191" s="319">
        <f>I191+J191</f>
        <v>0</v>
      </c>
      <c r="Q191" s="319">
        <f>ROUND(I191*H191,2)</f>
        <v>0</v>
      </c>
      <c r="R191" s="319">
        <f>ROUND(J191*H191,2)</f>
        <v>0</v>
      </c>
      <c r="S191" s="318"/>
      <c r="T191" s="317">
        <f>S191*H191</f>
        <v>0</v>
      </c>
      <c r="U191" s="317">
        <v>0</v>
      </c>
      <c r="V191" s="317">
        <f>U191*H191</f>
        <v>0</v>
      </c>
      <c r="W191" s="317">
        <v>0</v>
      </c>
      <c r="X191" s="316">
        <f>W191*H191</f>
        <v>0</v>
      </c>
      <c r="AR191" s="308" t="s">
        <v>142</v>
      </c>
      <c r="AT191" s="308" t="s">
        <v>137</v>
      </c>
      <c r="AU191" s="308" t="s">
        <v>87</v>
      </c>
      <c r="AY191" s="308" t="s">
        <v>135</v>
      </c>
      <c r="BE191" s="315">
        <f>IF(O191="základní",K191,0)</f>
        <v>0</v>
      </c>
      <c r="BF191" s="315">
        <f>IF(O191="snížená",K191,0)</f>
        <v>0</v>
      </c>
      <c r="BG191" s="315">
        <f>IF(O191="zákl. přenesená",K191,0)</f>
        <v>0</v>
      </c>
      <c r="BH191" s="315">
        <f>IF(O191="sníž. přenesená",K191,0)</f>
        <v>0</v>
      </c>
      <c r="BI191" s="315">
        <f>IF(O191="nulová",K191,0)</f>
        <v>0</v>
      </c>
      <c r="BJ191" s="308" t="s">
        <v>85</v>
      </c>
      <c r="BK191" s="315">
        <f>ROUND(P191*H191,2)</f>
        <v>0</v>
      </c>
      <c r="BL191" s="308" t="s">
        <v>142</v>
      </c>
      <c r="BM191" s="308" t="s">
        <v>879</v>
      </c>
    </row>
    <row r="192" spans="2:47" s="303" customFormat="1" ht="27">
      <c r="B192" s="304"/>
      <c r="D192" s="333" t="s">
        <v>144</v>
      </c>
      <c r="F192" s="332" t="s">
        <v>575</v>
      </c>
      <c r="I192" s="312"/>
      <c r="J192" s="312"/>
      <c r="M192" s="304"/>
      <c r="N192" s="331"/>
      <c r="O192" s="318"/>
      <c r="P192" s="318"/>
      <c r="Q192" s="318"/>
      <c r="R192" s="318"/>
      <c r="S192" s="318"/>
      <c r="T192" s="318"/>
      <c r="U192" s="318"/>
      <c r="V192" s="318"/>
      <c r="W192" s="318"/>
      <c r="X192" s="330"/>
      <c r="AT192" s="308" t="s">
        <v>144</v>
      </c>
      <c r="AU192" s="308" t="s">
        <v>87</v>
      </c>
    </row>
    <row r="193" spans="2:65" s="303" customFormat="1" ht="22.5" customHeight="1">
      <c r="B193" s="329"/>
      <c r="C193" s="359" t="s">
        <v>878</v>
      </c>
      <c r="D193" s="359" t="s">
        <v>167</v>
      </c>
      <c r="E193" s="358" t="s">
        <v>877</v>
      </c>
      <c r="F193" s="352" t="s">
        <v>876</v>
      </c>
      <c r="G193" s="357" t="s">
        <v>153</v>
      </c>
      <c r="H193" s="356">
        <v>65</v>
      </c>
      <c r="I193" s="355"/>
      <c r="J193" s="354"/>
      <c r="K193" s="353">
        <f>ROUND(P193*H193,2)</f>
        <v>0</v>
      </c>
      <c r="L193" s="352" t="s">
        <v>141</v>
      </c>
      <c r="M193" s="351"/>
      <c r="N193" s="350" t="s">
        <v>5</v>
      </c>
      <c r="O193" s="320" t="s">
        <v>46</v>
      </c>
      <c r="P193" s="319">
        <f>I193+J193</f>
        <v>0</v>
      </c>
      <c r="Q193" s="319">
        <f>ROUND(I193*H193,2)</f>
        <v>0</v>
      </c>
      <c r="R193" s="319">
        <f>ROUND(J193*H193,2)</f>
        <v>0</v>
      </c>
      <c r="S193" s="318"/>
      <c r="T193" s="317">
        <f>S193*H193</f>
        <v>0</v>
      </c>
      <c r="U193" s="317">
        <v>0.00067</v>
      </c>
      <c r="V193" s="317">
        <f>U193*H193</f>
        <v>0.04355</v>
      </c>
      <c r="W193" s="317">
        <v>0</v>
      </c>
      <c r="X193" s="316">
        <f>W193*H193</f>
        <v>0</v>
      </c>
      <c r="AR193" s="308" t="s">
        <v>170</v>
      </c>
      <c r="AT193" s="308" t="s">
        <v>167</v>
      </c>
      <c r="AU193" s="308" t="s">
        <v>87</v>
      </c>
      <c r="AY193" s="308" t="s">
        <v>135</v>
      </c>
      <c r="BE193" s="315">
        <f>IF(O193="základní",K193,0)</f>
        <v>0</v>
      </c>
      <c r="BF193" s="315">
        <f>IF(O193="snížená",K193,0)</f>
        <v>0</v>
      </c>
      <c r="BG193" s="315">
        <f>IF(O193="zákl. přenesená",K193,0)</f>
        <v>0</v>
      </c>
      <c r="BH193" s="315">
        <f>IF(O193="sníž. přenesená",K193,0)</f>
        <v>0</v>
      </c>
      <c r="BI193" s="315">
        <f>IF(O193="nulová",K193,0)</f>
        <v>0</v>
      </c>
      <c r="BJ193" s="308" t="s">
        <v>85</v>
      </c>
      <c r="BK193" s="315">
        <f>ROUND(P193*H193,2)</f>
        <v>0</v>
      </c>
      <c r="BL193" s="308" t="s">
        <v>142</v>
      </c>
      <c r="BM193" s="308" t="s">
        <v>875</v>
      </c>
    </row>
    <row r="194" spans="2:65" s="303" customFormat="1" ht="22.5" customHeight="1">
      <c r="B194" s="329"/>
      <c r="C194" s="359" t="s">
        <v>874</v>
      </c>
      <c r="D194" s="359" t="s">
        <v>167</v>
      </c>
      <c r="E194" s="358" t="s">
        <v>873</v>
      </c>
      <c r="F194" s="352" t="s">
        <v>872</v>
      </c>
      <c r="G194" s="357" t="s">
        <v>203</v>
      </c>
      <c r="H194" s="356">
        <v>1</v>
      </c>
      <c r="I194" s="355"/>
      <c r="J194" s="354"/>
      <c r="K194" s="353">
        <f>ROUND(P194*H194,2)</f>
        <v>0</v>
      </c>
      <c r="L194" s="352" t="s">
        <v>5</v>
      </c>
      <c r="M194" s="351"/>
      <c r="N194" s="350" t="s">
        <v>5</v>
      </c>
      <c r="O194" s="320" t="s">
        <v>46</v>
      </c>
      <c r="P194" s="319">
        <f>I194+J194</f>
        <v>0</v>
      </c>
      <c r="Q194" s="319">
        <f>ROUND(I194*H194,2)</f>
        <v>0</v>
      </c>
      <c r="R194" s="319">
        <f>ROUND(J194*H194,2)</f>
        <v>0</v>
      </c>
      <c r="S194" s="318"/>
      <c r="T194" s="317">
        <f>S194*H194</f>
        <v>0</v>
      </c>
      <c r="U194" s="317">
        <v>0.005</v>
      </c>
      <c r="V194" s="317">
        <f>U194*H194</f>
        <v>0.005</v>
      </c>
      <c r="W194" s="317">
        <v>0</v>
      </c>
      <c r="X194" s="316">
        <f>W194*H194</f>
        <v>0</v>
      </c>
      <c r="AR194" s="308" t="s">
        <v>170</v>
      </c>
      <c r="AT194" s="308" t="s">
        <v>167</v>
      </c>
      <c r="AU194" s="308" t="s">
        <v>87</v>
      </c>
      <c r="AY194" s="308" t="s">
        <v>135</v>
      </c>
      <c r="BE194" s="315">
        <f>IF(O194="základní",K194,0)</f>
        <v>0</v>
      </c>
      <c r="BF194" s="315">
        <f>IF(O194="snížená",K194,0)</f>
        <v>0</v>
      </c>
      <c r="BG194" s="315">
        <f>IF(O194="zákl. přenesená",K194,0)</f>
        <v>0</v>
      </c>
      <c r="BH194" s="315">
        <f>IF(O194="sníž. přenesená",K194,0)</f>
        <v>0</v>
      </c>
      <c r="BI194" s="315">
        <f>IF(O194="nulová",K194,0)</f>
        <v>0</v>
      </c>
      <c r="BJ194" s="308" t="s">
        <v>85</v>
      </c>
      <c r="BK194" s="315">
        <f>ROUND(P194*H194,2)</f>
        <v>0</v>
      </c>
      <c r="BL194" s="308" t="s">
        <v>142</v>
      </c>
      <c r="BM194" s="308" t="s">
        <v>871</v>
      </c>
    </row>
    <row r="195" spans="2:47" s="303" customFormat="1" ht="27">
      <c r="B195" s="304"/>
      <c r="D195" s="333" t="s">
        <v>144</v>
      </c>
      <c r="F195" s="332" t="s">
        <v>575</v>
      </c>
      <c r="I195" s="312"/>
      <c r="J195" s="312"/>
      <c r="M195" s="304"/>
      <c r="N195" s="331"/>
      <c r="O195" s="318"/>
      <c r="P195" s="318"/>
      <c r="Q195" s="318"/>
      <c r="R195" s="318"/>
      <c r="S195" s="318"/>
      <c r="T195" s="318"/>
      <c r="U195" s="318"/>
      <c r="V195" s="318"/>
      <c r="W195" s="318"/>
      <c r="X195" s="330"/>
      <c r="AT195" s="308" t="s">
        <v>144</v>
      </c>
      <c r="AU195" s="308" t="s">
        <v>87</v>
      </c>
    </row>
    <row r="196" spans="2:65" s="303" customFormat="1" ht="22.5" customHeight="1">
      <c r="B196" s="329"/>
      <c r="C196" s="359" t="s">
        <v>870</v>
      </c>
      <c r="D196" s="359" t="s">
        <v>167</v>
      </c>
      <c r="E196" s="358" t="s">
        <v>869</v>
      </c>
      <c r="F196" s="352" t="s">
        <v>868</v>
      </c>
      <c r="G196" s="357" t="s">
        <v>203</v>
      </c>
      <c r="H196" s="356">
        <v>1</v>
      </c>
      <c r="I196" s="355"/>
      <c r="J196" s="354"/>
      <c r="K196" s="353">
        <f>ROUND(P196*H196,2)</f>
        <v>0</v>
      </c>
      <c r="L196" s="352" t="s">
        <v>5</v>
      </c>
      <c r="M196" s="351"/>
      <c r="N196" s="350" t="s">
        <v>5</v>
      </c>
      <c r="O196" s="320" t="s">
        <v>46</v>
      </c>
      <c r="P196" s="319">
        <f>I196+J196</f>
        <v>0</v>
      </c>
      <c r="Q196" s="319">
        <f>ROUND(I196*H196,2)</f>
        <v>0</v>
      </c>
      <c r="R196" s="319">
        <f>ROUND(J196*H196,2)</f>
        <v>0</v>
      </c>
      <c r="S196" s="318"/>
      <c r="T196" s="317">
        <f>S196*H196</f>
        <v>0</v>
      </c>
      <c r="U196" s="317">
        <v>0.004</v>
      </c>
      <c r="V196" s="317">
        <f>U196*H196</f>
        <v>0.004</v>
      </c>
      <c r="W196" s="317">
        <v>0</v>
      </c>
      <c r="X196" s="316">
        <f>W196*H196</f>
        <v>0</v>
      </c>
      <c r="AR196" s="308" t="s">
        <v>170</v>
      </c>
      <c r="AT196" s="308" t="s">
        <v>167</v>
      </c>
      <c r="AU196" s="308" t="s">
        <v>87</v>
      </c>
      <c r="AY196" s="308" t="s">
        <v>135</v>
      </c>
      <c r="BE196" s="315">
        <f>IF(O196="základní",K196,0)</f>
        <v>0</v>
      </c>
      <c r="BF196" s="315">
        <f>IF(O196="snížená",K196,0)</f>
        <v>0</v>
      </c>
      <c r="BG196" s="315">
        <f>IF(O196="zákl. přenesená",K196,0)</f>
        <v>0</v>
      </c>
      <c r="BH196" s="315">
        <f>IF(O196="sníž. přenesená",K196,0)</f>
        <v>0</v>
      </c>
      <c r="BI196" s="315">
        <f>IF(O196="nulová",K196,0)</f>
        <v>0</v>
      </c>
      <c r="BJ196" s="308" t="s">
        <v>85</v>
      </c>
      <c r="BK196" s="315">
        <f>ROUND(P196*H196,2)</f>
        <v>0</v>
      </c>
      <c r="BL196" s="308" t="s">
        <v>142</v>
      </c>
      <c r="BM196" s="308" t="s">
        <v>867</v>
      </c>
    </row>
    <row r="197" spans="2:47" s="303" customFormat="1" ht="27">
      <c r="B197" s="304"/>
      <c r="D197" s="333" t="s">
        <v>144</v>
      </c>
      <c r="F197" s="332" t="s">
        <v>575</v>
      </c>
      <c r="I197" s="312"/>
      <c r="J197" s="312"/>
      <c r="M197" s="304"/>
      <c r="N197" s="331"/>
      <c r="O197" s="318"/>
      <c r="P197" s="318"/>
      <c r="Q197" s="318"/>
      <c r="R197" s="318"/>
      <c r="S197" s="318"/>
      <c r="T197" s="318"/>
      <c r="U197" s="318"/>
      <c r="V197" s="318"/>
      <c r="W197" s="318"/>
      <c r="X197" s="330"/>
      <c r="AT197" s="308" t="s">
        <v>144</v>
      </c>
      <c r="AU197" s="308" t="s">
        <v>87</v>
      </c>
    </row>
    <row r="198" spans="2:65" s="303" customFormat="1" ht="22.5" customHeight="1">
      <c r="B198" s="329"/>
      <c r="C198" s="359" t="s">
        <v>866</v>
      </c>
      <c r="D198" s="359" t="s">
        <v>167</v>
      </c>
      <c r="E198" s="358" t="s">
        <v>865</v>
      </c>
      <c r="F198" s="352" t="s">
        <v>864</v>
      </c>
      <c r="G198" s="357" t="s">
        <v>203</v>
      </c>
      <c r="H198" s="356">
        <v>1</v>
      </c>
      <c r="I198" s="355"/>
      <c r="J198" s="354"/>
      <c r="K198" s="353">
        <f>ROUND(P198*H198,2)</f>
        <v>0</v>
      </c>
      <c r="L198" s="352" t="s">
        <v>5</v>
      </c>
      <c r="M198" s="351"/>
      <c r="N198" s="350" t="s">
        <v>5</v>
      </c>
      <c r="O198" s="320" t="s">
        <v>46</v>
      </c>
      <c r="P198" s="319">
        <f>I198+J198</f>
        <v>0</v>
      </c>
      <c r="Q198" s="319">
        <f>ROUND(I198*H198,2)</f>
        <v>0</v>
      </c>
      <c r="R198" s="319">
        <f>ROUND(J198*H198,2)</f>
        <v>0</v>
      </c>
      <c r="S198" s="318"/>
      <c r="T198" s="317">
        <f>S198*H198</f>
        <v>0</v>
      </c>
      <c r="U198" s="317">
        <v>0.007</v>
      </c>
      <c r="V198" s="317">
        <f>U198*H198</f>
        <v>0.007</v>
      </c>
      <c r="W198" s="317">
        <v>0</v>
      </c>
      <c r="X198" s="316">
        <f>W198*H198</f>
        <v>0</v>
      </c>
      <c r="AR198" s="308" t="s">
        <v>170</v>
      </c>
      <c r="AT198" s="308" t="s">
        <v>167</v>
      </c>
      <c r="AU198" s="308" t="s">
        <v>87</v>
      </c>
      <c r="AY198" s="308" t="s">
        <v>135</v>
      </c>
      <c r="BE198" s="315">
        <f>IF(O198="základní",K198,0)</f>
        <v>0</v>
      </c>
      <c r="BF198" s="315">
        <f>IF(O198="snížená",K198,0)</f>
        <v>0</v>
      </c>
      <c r="BG198" s="315">
        <f>IF(O198="zákl. přenesená",K198,0)</f>
        <v>0</v>
      </c>
      <c r="BH198" s="315">
        <f>IF(O198="sníž. přenesená",K198,0)</f>
        <v>0</v>
      </c>
      <c r="BI198" s="315">
        <f>IF(O198="nulová",K198,0)</f>
        <v>0</v>
      </c>
      <c r="BJ198" s="308" t="s">
        <v>85</v>
      </c>
      <c r="BK198" s="315">
        <f>ROUND(P198*H198,2)</f>
        <v>0</v>
      </c>
      <c r="BL198" s="308" t="s">
        <v>142</v>
      </c>
      <c r="BM198" s="308" t="s">
        <v>863</v>
      </c>
    </row>
    <row r="199" spans="2:47" s="303" customFormat="1" ht="27">
      <c r="B199" s="304"/>
      <c r="D199" s="333" t="s">
        <v>144</v>
      </c>
      <c r="F199" s="332" t="s">
        <v>575</v>
      </c>
      <c r="I199" s="312"/>
      <c r="J199" s="312"/>
      <c r="M199" s="304"/>
      <c r="N199" s="331"/>
      <c r="O199" s="318"/>
      <c r="P199" s="318"/>
      <c r="Q199" s="318"/>
      <c r="R199" s="318"/>
      <c r="S199" s="318"/>
      <c r="T199" s="318"/>
      <c r="U199" s="318"/>
      <c r="V199" s="318"/>
      <c r="W199" s="318"/>
      <c r="X199" s="330"/>
      <c r="AT199" s="308" t="s">
        <v>144</v>
      </c>
      <c r="AU199" s="308" t="s">
        <v>87</v>
      </c>
    </row>
    <row r="200" spans="2:65" s="303" customFormat="1" ht="22.5" customHeight="1">
      <c r="B200" s="329"/>
      <c r="C200" s="359" t="s">
        <v>862</v>
      </c>
      <c r="D200" s="359" t="s">
        <v>167</v>
      </c>
      <c r="E200" s="358" t="s">
        <v>861</v>
      </c>
      <c r="F200" s="352" t="s">
        <v>860</v>
      </c>
      <c r="G200" s="357" t="s">
        <v>203</v>
      </c>
      <c r="H200" s="356">
        <v>1</v>
      </c>
      <c r="I200" s="355"/>
      <c r="J200" s="354"/>
      <c r="K200" s="353">
        <f>ROUND(P200*H200,2)</f>
        <v>0</v>
      </c>
      <c r="L200" s="352" t="s">
        <v>141</v>
      </c>
      <c r="M200" s="351"/>
      <c r="N200" s="350" t="s">
        <v>5</v>
      </c>
      <c r="O200" s="320" t="s">
        <v>46</v>
      </c>
      <c r="P200" s="319">
        <f>I200+J200</f>
        <v>0</v>
      </c>
      <c r="Q200" s="319">
        <f>ROUND(I200*H200,2)</f>
        <v>0</v>
      </c>
      <c r="R200" s="319">
        <f>ROUND(J200*H200,2)</f>
        <v>0</v>
      </c>
      <c r="S200" s="318"/>
      <c r="T200" s="317">
        <f>S200*H200</f>
        <v>0</v>
      </c>
      <c r="U200" s="317">
        <v>0.0069</v>
      </c>
      <c r="V200" s="317">
        <f>U200*H200</f>
        <v>0.0069</v>
      </c>
      <c r="W200" s="317">
        <v>0</v>
      </c>
      <c r="X200" s="316">
        <f>W200*H200</f>
        <v>0</v>
      </c>
      <c r="AR200" s="308" t="s">
        <v>170</v>
      </c>
      <c r="AT200" s="308" t="s">
        <v>167</v>
      </c>
      <c r="AU200" s="308" t="s">
        <v>87</v>
      </c>
      <c r="AY200" s="308" t="s">
        <v>135</v>
      </c>
      <c r="BE200" s="315">
        <f>IF(O200="základní",K200,0)</f>
        <v>0</v>
      </c>
      <c r="BF200" s="315">
        <f>IF(O200="snížená",K200,0)</f>
        <v>0</v>
      </c>
      <c r="BG200" s="315">
        <f>IF(O200="zákl. přenesená",K200,0)</f>
        <v>0</v>
      </c>
      <c r="BH200" s="315">
        <f>IF(O200="sníž. přenesená",K200,0)</f>
        <v>0</v>
      </c>
      <c r="BI200" s="315">
        <f>IF(O200="nulová",K200,0)</f>
        <v>0</v>
      </c>
      <c r="BJ200" s="308" t="s">
        <v>85</v>
      </c>
      <c r="BK200" s="315">
        <f>ROUND(P200*H200,2)</f>
        <v>0</v>
      </c>
      <c r="BL200" s="308" t="s">
        <v>142</v>
      </c>
      <c r="BM200" s="308" t="s">
        <v>859</v>
      </c>
    </row>
    <row r="201" spans="2:47" s="303" customFormat="1" ht="27">
      <c r="B201" s="304"/>
      <c r="D201" s="333" t="s">
        <v>144</v>
      </c>
      <c r="F201" s="332" t="s">
        <v>575</v>
      </c>
      <c r="I201" s="312"/>
      <c r="J201" s="312"/>
      <c r="M201" s="304"/>
      <c r="N201" s="331"/>
      <c r="O201" s="318"/>
      <c r="P201" s="318"/>
      <c r="Q201" s="318"/>
      <c r="R201" s="318"/>
      <c r="S201" s="318"/>
      <c r="T201" s="318"/>
      <c r="U201" s="318"/>
      <c r="V201" s="318"/>
      <c r="W201" s="318"/>
      <c r="X201" s="330"/>
      <c r="AT201" s="308" t="s">
        <v>144</v>
      </c>
      <c r="AU201" s="308" t="s">
        <v>87</v>
      </c>
    </row>
    <row r="202" spans="2:65" s="303" customFormat="1" ht="31.5" customHeight="1">
      <c r="B202" s="329"/>
      <c r="C202" s="328" t="s">
        <v>858</v>
      </c>
      <c r="D202" s="328" t="s">
        <v>137</v>
      </c>
      <c r="E202" s="327" t="s">
        <v>857</v>
      </c>
      <c r="F202" s="322" t="s">
        <v>856</v>
      </c>
      <c r="G202" s="326" t="s">
        <v>153</v>
      </c>
      <c r="H202" s="325">
        <v>30</v>
      </c>
      <c r="I202" s="324"/>
      <c r="J202" s="324"/>
      <c r="K202" s="323">
        <f>ROUND(P202*H202,2)</f>
        <v>0</v>
      </c>
      <c r="L202" s="322" t="s">
        <v>141</v>
      </c>
      <c r="M202" s="304"/>
      <c r="N202" s="321" t="s">
        <v>5</v>
      </c>
      <c r="O202" s="320" t="s">
        <v>46</v>
      </c>
      <c r="P202" s="319">
        <f>I202+J202</f>
        <v>0</v>
      </c>
      <c r="Q202" s="319">
        <f>ROUND(I202*H202,2)</f>
        <v>0</v>
      </c>
      <c r="R202" s="319">
        <f>ROUND(J202*H202,2)</f>
        <v>0</v>
      </c>
      <c r="S202" s="318"/>
      <c r="T202" s="317">
        <f>S202*H202</f>
        <v>0</v>
      </c>
      <c r="U202" s="317">
        <v>0</v>
      </c>
      <c r="V202" s="317">
        <f>U202*H202</f>
        <v>0</v>
      </c>
      <c r="W202" s="317">
        <v>0</v>
      </c>
      <c r="X202" s="316">
        <f>W202*H202</f>
        <v>0</v>
      </c>
      <c r="AR202" s="308" t="s">
        <v>142</v>
      </c>
      <c r="AT202" s="308" t="s">
        <v>137</v>
      </c>
      <c r="AU202" s="308" t="s">
        <v>87</v>
      </c>
      <c r="AY202" s="308" t="s">
        <v>135</v>
      </c>
      <c r="BE202" s="315">
        <f>IF(O202="základní",K202,0)</f>
        <v>0</v>
      </c>
      <c r="BF202" s="315">
        <f>IF(O202="snížená",K202,0)</f>
        <v>0</v>
      </c>
      <c r="BG202" s="315">
        <f>IF(O202="zákl. přenesená",K202,0)</f>
        <v>0</v>
      </c>
      <c r="BH202" s="315">
        <f>IF(O202="sníž. přenesená",K202,0)</f>
        <v>0</v>
      </c>
      <c r="BI202" s="315">
        <f>IF(O202="nulová",K202,0)</f>
        <v>0</v>
      </c>
      <c r="BJ202" s="308" t="s">
        <v>85</v>
      </c>
      <c r="BK202" s="315">
        <f>ROUND(P202*H202,2)</f>
        <v>0</v>
      </c>
      <c r="BL202" s="308" t="s">
        <v>142</v>
      </c>
      <c r="BM202" s="308" t="s">
        <v>855</v>
      </c>
    </row>
    <row r="203" spans="2:47" s="303" customFormat="1" ht="27">
      <c r="B203" s="304"/>
      <c r="D203" s="333" t="s">
        <v>144</v>
      </c>
      <c r="F203" s="332" t="s">
        <v>771</v>
      </c>
      <c r="I203" s="312"/>
      <c r="J203" s="312"/>
      <c r="M203" s="304"/>
      <c r="N203" s="331"/>
      <c r="O203" s="318"/>
      <c r="P203" s="318"/>
      <c r="Q203" s="318"/>
      <c r="R203" s="318"/>
      <c r="S203" s="318"/>
      <c r="T203" s="318"/>
      <c r="U203" s="318"/>
      <c r="V203" s="318"/>
      <c r="W203" s="318"/>
      <c r="X203" s="330"/>
      <c r="AT203" s="308" t="s">
        <v>144</v>
      </c>
      <c r="AU203" s="308" t="s">
        <v>87</v>
      </c>
    </row>
    <row r="204" spans="2:65" s="303" customFormat="1" ht="22.5" customHeight="1">
      <c r="B204" s="329"/>
      <c r="C204" s="359" t="s">
        <v>854</v>
      </c>
      <c r="D204" s="359" t="s">
        <v>167</v>
      </c>
      <c r="E204" s="358" t="s">
        <v>853</v>
      </c>
      <c r="F204" s="352" t="s">
        <v>852</v>
      </c>
      <c r="G204" s="357" t="s">
        <v>153</v>
      </c>
      <c r="H204" s="356">
        <v>30</v>
      </c>
      <c r="I204" s="355"/>
      <c r="J204" s="354"/>
      <c r="K204" s="353">
        <f>ROUND(P204*H204,2)</f>
        <v>0</v>
      </c>
      <c r="L204" s="352" t="s">
        <v>141</v>
      </c>
      <c r="M204" s="351"/>
      <c r="N204" s="350" t="s">
        <v>5</v>
      </c>
      <c r="O204" s="320" t="s">
        <v>46</v>
      </c>
      <c r="P204" s="319">
        <f>I204+J204</f>
        <v>0</v>
      </c>
      <c r="Q204" s="319">
        <f>ROUND(I204*H204,2)</f>
        <v>0</v>
      </c>
      <c r="R204" s="319">
        <f>ROUND(J204*H204,2)</f>
        <v>0</v>
      </c>
      <c r="S204" s="318"/>
      <c r="T204" s="317">
        <f>S204*H204</f>
        <v>0</v>
      </c>
      <c r="U204" s="317">
        <v>0.00106</v>
      </c>
      <c r="V204" s="317">
        <f>U204*H204</f>
        <v>0.0318</v>
      </c>
      <c r="W204" s="317">
        <v>0</v>
      </c>
      <c r="X204" s="316">
        <f>W204*H204</f>
        <v>0</v>
      </c>
      <c r="AR204" s="308" t="s">
        <v>170</v>
      </c>
      <c r="AT204" s="308" t="s">
        <v>167</v>
      </c>
      <c r="AU204" s="308" t="s">
        <v>87</v>
      </c>
      <c r="AY204" s="308" t="s">
        <v>135</v>
      </c>
      <c r="BE204" s="315">
        <f>IF(O204="základní",K204,0)</f>
        <v>0</v>
      </c>
      <c r="BF204" s="315">
        <f>IF(O204="snížená",K204,0)</f>
        <v>0</v>
      </c>
      <c r="BG204" s="315">
        <f>IF(O204="zákl. přenesená",K204,0)</f>
        <v>0</v>
      </c>
      <c r="BH204" s="315">
        <f>IF(O204="sníž. přenesená",K204,0)</f>
        <v>0</v>
      </c>
      <c r="BI204" s="315">
        <f>IF(O204="nulová",K204,0)</f>
        <v>0</v>
      </c>
      <c r="BJ204" s="308" t="s">
        <v>85</v>
      </c>
      <c r="BK204" s="315">
        <f>ROUND(P204*H204,2)</f>
        <v>0</v>
      </c>
      <c r="BL204" s="308" t="s">
        <v>142</v>
      </c>
      <c r="BM204" s="308" t="s">
        <v>851</v>
      </c>
    </row>
    <row r="205" spans="2:47" s="303" customFormat="1" ht="27">
      <c r="B205" s="304"/>
      <c r="D205" s="333" t="s">
        <v>144</v>
      </c>
      <c r="F205" s="332" t="s">
        <v>850</v>
      </c>
      <c r="I205" s="312"/>
      <c r="J205" s="312"/>
      <c r="M205" s="304"/>
      <c r="N205" s="331"/>
      <c r="O205" s="318"/>
      <c r="P205" s="318"/>
      <c r="Q205" s="318"/>
      <c r="R205" s="318"/>
      <c r="S205" s="318"/>
      <c r="T205" s="318"/>
      <c r="U205" s="318"/>
      <c r="V205" s="318"/>
      <c r="W205" s="318"/>
      <c r="X205" s="330"/>
      <c r="AT205" s="308" t="s">
        <v>144</v>
      </c>
      <c r="AU205" s="308" t="s">
        <v>87</v>
      </c>
    </row>
    <row r="206" spans="2:65" s="303" customFormat="1" ht="31.5" customHeight="1">
      <c r="B206" s="329"/>
      <c r="C206" s="328" t="s">
        <v>849</v>
      </c>
      <c r="D206" s="328" t="s">
        <v>137</v>
      </c>
      <c r="E206" s="327" t="s">
        <v>848</v>
      </c>
      <c r="F206" s="322" t="s">
        <v>847</v>
      </c>
      <c r="G206" s="326" t="s">
        <v>153</v>
      </c>
      <c r="H206" s="325">
        <v>30</v>
      </c>
      <c r="I206" s="324"/>
      <c r="J206" s="324"/>
      <c r="K206" s="323">
        <f>ROUND(P206*H206,2)</f>
        <v>0</v>
      </c>
      <c r="L206" s="322" t="s">
        <v>141</v>
      </c>
      <c r="M206" s="304"/>
      <c r="N206" s="321" t="s">
        <v>5</v>
      </c>
      <c r="O206" s="320" t="s">
        <v>46</v>
      </c>
      <c r="P206" s="319">
        <f>I206+J206</f>
        <v>0</v>
      </c>
      <c r="Q206" s="319">
        <f>ROUND(I206*H206,2)</f>
        <v>0</v>
      </c>
      <c r="R206" s="319">
        <f>ROUND(J206*H206,2)</f>
        <v>0</v>
      </c>
      <c r="S206" s="318"/>
      <c r="T206" s="317">
        <f>S206*H206</f>
        <v>0</v>
      </c>
      <c r="U206" s="317">
        <v>0</v>
      </c>
      <c r="V206" s="317">
        <f>U206*H206</f>
        <v>0</v>
      </c>
      <c r="W206" s="317">
        <v>0</v>
      </c>
      <c r="X206" s="316">
        <f>W206*H206</f>
        <v>0</v>
      </c>
      <c r="AR206" s="308" t="s">
        <v>142</v>
      </c>
      <c r="AT206" s="308" t="s">
        <v>137</v>
      </c>
      <c r="AU206" s="308" t="s">
        <v>87</v>
      </c>
      <c r="AY206" s="308" t="s">
        <v>135</v>
      </c>
      <c r="BE206" s="315">
        <f>IF(O206="základní",K206,0)</f>
        <v>0</v>
      </c>
      <c r="BF206" s="315">
        <f>IF(O206="snížená",K206,0)</f>
        <v>0</v>
      </c>
      <c r="BG206" s="315">
        <f>IF(O206="zákl. přenesená",K206,0)</f>
        <v>0</v>
      </c>
      <c r="BH206" s="315">
        <f>IF(O206="sníž. přenesená",K206,0)</f>
        <v>0</v>
      </c>
      <c r="BI206" s="315">
        <f>IF(O206="nulová",K206,0)</f>
        <v>0</v>
      </c>
      <c r="BJ206" s="308" t="s">
        <v>85</v>
      </c>
      <c r="BK206" s="315">
        <f>ROUND(P206*H206,2)</f>
        <v>0</v>
      </c>
      <c r="BL206" s="308" t="s">
        <v>142</v>
      </c>
      <c r="BM206" s="308" t="s">
        <v>846</v>
      </c>
    </row>
    <row r="207" spans="2:65" s="303" customFormat="1" ht="22.5" customHeight="1">
      <c r="B207" s="329"/>
      <c r="C207" s="359" t="s">
        <v>845</v>
      </c>
      <c r="D207" s="359" t="s">
        <v>167</v>
      </c>
      <c r="E207" s="358" t="s">
        <v>844</v>
      </c>
      <c r="F207" s="352" t="s">
        <v>843</v>
      </c>
      <c r="G207" s="357" t="s">
        <v>153</v>
      </c>
      <c r="H207" s="356">
        <v>30</v>
      </c>
      <c r="I207" s="355"/>
      <c r="J207" s="354"/>
      <c r="K207" s="353">
        <f>ROUND(P207*H207,2)</f>
        <v>0</v>
      </c>
      <c r="L207" s="352" t="s">
        <v>141</v>
      </c>
      <c r="M207" s="351"/>
      <c r="N207" s="350" t="s">
        <v>5</v>
      </c>
      <c r="O207" s="320" t="s">
        <v>46</v>
      </c>
      <c r="P207" s="319">
        <f>I207+J207</f>
        <v>0</v>
      </c>
      <c r="Q207" s="319">
        <f>ROUND(I207*H207,2)</f>
        <v>0</v>
      </c>
      <c r="R207" s="319">
        <f>ROUND(J207*H207,2)</f>
        <v>0</v>
      </c>
      <c r="S207" s="318"/>
      <c r="T207" s="317">
        <f>S207*H207</f>
        <v>0</v>
      </c>
      <c r="U207" s="317">
        <v>0.00106</v>
      </c>
      <c r="V207" s="317">
        <f>U207*H207</f>
        <v>0.0318</v>
      </c>
      <c r="W207" s="317">
        <v>0</v>
      </c>
      <c r="X207" s="316">
        <f>W207*H207</f>
        <v>0</v>
      </c>
      <c r="AR207" s="308" t="s">
        <v>170</v>
      </c>
      <c r="AT207" s="308" t="s">
        <v>167</v>
      </c>
      <c r="AU207" s="308" t="s">
        <v>87</v>
      </c>
      <c r="AY207" s="308" t="s">
        <v>135</v>
      </c>
      <c r="BE207" s="315">
        <f>IF(O207="základní",K207,0)</f>
        <v>0</v>
      </c>
      <c r="BF207" s="315">
        <f>IF(O207="snížená",K207,0)</f>
        <v>0</v>
      </c>
      <c r="BG207" s="315">
        <f>IF(O207="zákl. přenesená",K207,0)</f>
        <v>0</v>
      </c>
      <c r="BH207" s="315">
        <f>IF(O207="sníž. přenesená",K207,0)</f>
        <v>0</v>
      </c>
      <c r="BI207" s="315">
        <f>IF(O207="nulová",K207,0)</f>
        <v>0</v>
      </c>
      <c r="BJ207" s="308" t="s">
        <v>85</v>
      </c>
      <c r="BK207" s="315">
        <f>ROUND(P207*H207,2)</f>
        <v>0</v>
      </c>
      <c r="BL207" s="308" t="s">
        <v>142</v>
      </c>
      <c r="BM207" s="308" t="s">
        <v>842</v>
      </c>
    </row>
    <row r="208" spans="2:47" s="303" customFormat="1" ht="27">
      <c r="B208" s="304"/>
      <c r="D208" s="333" t="s">
        <v>144</v>
      </c>
      <c r="F208" s="332" t="s">
        <v>841</v>
      </c>
      <c r="I208" s="312"/>
      <c r="J208" s="312"/>
      <c r="M208" s="304"/>
      <c r="N208" s="331"/>
      <c r="O208" s="318"/>
      <c r="P208" s="318"/>
      <c r="Q208" s="318"/>
      <c r="R208" s="318"/>
      <c r="S208" s="318"/>
      <c r="T208" s="318"/>
      <c r="U208" s="318"/>
      <c r="V208" s="318"/>
      <c r="W208" s="318"/>
      <c r="X208" s="330"/>
      <c r="AT208" s="308" t="s">
        <v>144</v>
      </c>
      <c r="AU208" s="308" t="s">
        <v>87</v>
      </c>
    </row>
    <row r="209" spans="2:65" s="303" customFormat="1" ht="31.5" customHeight="1">
      <c r="B209" s="329"/>
      <c r="C209" s="328" t="s">
        <v>840</v>
      </c>
      <c r="D209" s="328" t="s">
        <v>137</v>
      </c>
      <c r="E209" s="327" t="s">
        <v>839</v>
      </c>
      <c r="F209" s="322" t="s">
        <v>838</v>
      </c>
      <c r="G209" s="326" t="s">
        <v>153</v>
      </c>
      <c r="H209" s="325">
        <v>8</v>
      </c>
      <c r="I209" s="324"/>
      <c r="J209" s="324"/>
      <c r="K209" s="323">
        <f>ROUND(P209*H209,2)</f>
        <v>0</v>
      </c>
      <c r="L209" s="322" t="s">
        <v>141</v>
      </c>
      <c r="M209" s="304"/>
      <c r="N209" s="321" t="s">
        <v>5</v>
      </c>
      <c r="O209" s="320" t="s">
        <v>46</v>
      </c>
      <c r="P209" s="319">
        <f>I209+J209</f>
        <v>0</v>
      </c>
      <c r="Q209" s="319">
        <f>ROUND(I209*H209,2)</f>
        <v>0</v>
      </c>
      <c r="R209" s="319">
        <f>ROUND(J209*H209,2)</f>
        <v>0</v>
      </c>
      <c r="S209" s="318"/>
      <c r="T209" s="317">
        <f>S209*H209</f>
        <v>0</v>
      </c>
      <c r="U209" s="317">
        <v>1E-05</v>
      </c>
      <c r="V209" s="317">
        <f>U209*H209</f>
        <v>8E-05</v>
      </c>
      <c r="W209" s="317">
        <v>0</v>
      </c>
      <c r="X209" s="316">
        <f>W209*H209</f>
        <v>0</v>
      </c>
      <c r="AR209" s="308" t="s">
        <v>142</v>
      </c>
      <c r="AT209" s="308" t="s">
        <v>137</v>
      </c>
      <c r="AU209" s="308" t="s">
        <v>87</v>
      </c>
      <c r="AY209" s="308" t="s">
        <v>135</v>
      </c>
      <c r="BE209" s="315">
        <f>IF(O209="základní",K209,0)</f>
        <v>0</v>
      </c>
      <c r="BF209" s="315">
        <f>IF(O209="snížená",K209,0)</f>
        <v>0</v>
      </c>
      <c r="BG209" s="315">
        <f>IF(O209="zákl. přenesená",K209,0)</f>
        <v>0</v>
      </c>
      <c r="BH209" s="315">
        <f>IF(O209="sníž. přenesená",K209,0)</f>
        <v>0</v>
      </c>
      <c r="BI209" s="315">
        <f>IF(O209="nulová",K209,0)</f>
        <v>0</v>
      </c>
      <c r="BJ209" s="308" t="s">
        <v>85</v>
      </c>
      <c r="BK209" s="315">
        <f>ROUND(P209*H209,2)</f>
        <v>0</v>
      </c>
      <c r="BL209" s="308" t="s">
        <v>142</v>
      </c>
      <c r="BM209" s="308" t="s">
        <v>837</v>
      </c>
    </row>
    <row r="210" spans="2:47" s="303" customFormat="1" ht="27">
      <c r="B210" s="304"/>
      <c r="D210" s="333" t="s">
        <v>144</v>
      </c>
      <c r="F210" s="332" t="s">
        <v>836</v>
      </c>
      <c r="I210" s="312"/>
      <c r="J210" s="312"/>
      <c r="M210" s="304"/>
      <c r="N210" s="331"/>
      <c r="O210" s="318"/>
      <c r="P210" s="318"/>
      <c r="Q210" s="318"/>
      <c r="R210" s="318"/>
      <c r="S210" s="318"/>
      <c r="T210" s="318"/>
      <c r="U210" s="318"/>
      <c r="V210" s="318"/>
      <c r="W210" s="318"/>
      <c r="X210" s="330"/>
      <c r="AT210" s="308" t="s">
        <v>144</v>
      </c>
      <c r="AU210" s="308" t="s">
        <v>87</v>
      </c>
    </row>
    <row r="211" spans="2:65" s="303" customFormat="1" ht="22.5" customHeight="1">
      <c r="B211" s="329"/>
      <c r="C211" s="359" t="s">
        <v>835</v>
      </c>
      <c r="D211" s="359" t="s">
        <v>167</v>
      </c>
      <c r="E211" s="358" t="s">
        <v>834</v>
      </c>
      <c r="F211" s="352" t="s">
        <v>833</v>
      </c>
      <c r="G211" s="357" t="s">
        <v>203</v>
      </c>
      <c r="H211" s="356">
        <v>8</v>
      </c>
      <c r="I211" s="355"/>
      <c r="J211" s="354"/>
      <c r="K211" s="353">
        <f>ROUND(P211*H211,2)</f>
        <v>0</v>
      </c>
      <c r="L211" s="352" t="s">
        <v>141</v>
      </c>
      <c r="M211" s="351"/>
      <c r="N211" s="350" t="s">
        <v>5</v>
      </c>
      <c r="O211" s="320" t="s">
        <v>46</v>
      </c>
      <c r="P211" s="319">
        <f>I211+J211</f>
        <v>0</v>
      </c>
      <c r="Q211" s="319">
        <f>ROUND(I211*H211,2)</f>
        <v>0</v>
      </c>
      <c r="R211" s="319">
        <f>ROUND(J211*H211,2)</f>
        <v>0</v>
      </c>
      <c r="S211" s="318"/>
      <c r="T211" s="317">
        <f>S211*H211</f>
        <v>0</v>
      </c>
      <c r="U211" s="317">
        <v>0.0014</v>
      </c>
      <c r="V211" s="317">
        <f>U211*H211</f>
        <v>0.0112</v>
      </c>
      <c r="W211" s="317">
        <v>0</v>
      </c>
      <c r="X211" s="316">
        <f>W211*H211</f>
        <v>0</v>
      </c>
      <c r="AR211" s="308" t="s">
        <v>170</v>
      </c>
      <c r="AT211" s="308" t="s">
        <v>167</v>
      </c>
      <c r="AU211" s="308" t="s">
        <v>87</v>
      </c>
      <c r="AY211" s="308" t="s">
        <v>135</v>
      </c>
      <c r="BE211" s="315">
        <f>IF(O211="základní",K211,0)</f>
        <v>0</v>
      </c>
      <c r="BF211" s="315">
        <f>IF(O211="snížená",K211,0)</f>
        <v>0</v>
      </c>
      <c r="BG211" s="315">
        <f>IF(O211="zákl. přenesená",K211,0)</f>
        <v>0</v>
      </c>
      <c r="BH211" s="315">
        <f>IF(O211="sníž. přenesená",K211,0)</f>
        <v>0</v>
      </c>
      <c r="BI211" s="315">
        <f>IF(O211="nulová",K211,0)</f>
        <v>0</v>
      </c>
      <c r="BJ211" s="308" t="s">
        <v>85</v>
      </c>
      <c r="BK211" s="315">
        <f>ROUND(P211*H211,2)</f>
        <v>0</v>
      </c>
      <c r="BL211" s="308" t="s">
        <v>142</v>
      </c>
      <c r="BM211" s="308" t="s">
        <v>832</v>
      </c>
    </row>
    <row r="212" spans="2:65" s="303" customFormat="1" ht="22.5" customHeight="1">
      <c r="B212" s="329"/>
      <c r="C212" s="359" t="s">
        <v>831</v>
      </c>
      <c r="D212" s="359" t="s">
        <v>167</v>
      </c>
      <c r="E212" s="358" t="s">
        <v>830</v>
      </c>
      <c r="F212" s="352" t="s">
        <v>829</v>
      </c>
      <c r="G212" s="357" t="s">
        <v>290</v>
      </c>
      <c r="H212" s="356">
        <v>12</v>
      </c>
      <c r="I212" s="355"/>
      <c r="J212" s="354"/>
      <c r="K212" s="353">
        <f>ROUND(P212*H212,2)</f>
        <v>0</v>
      </c>
      <c r="L212" s="352" t="s">
        <v>5</v>
      </c>
      <c r="M212" s="351"/>
      <c r="N212" s="350" t="s">
        <v>5</v>
      </c>
      <c r="O212" s="320" t="s">
        <v>46</v>
      </c>
      <c r="P212" s="319">
        <f>I212+J212</f>
        <v>0</v>
      </c>
      <c r="Q212" s="319">
        <f>ROUND(I212*H212,2)</f>
        <v>0</v>
      </c>
      <c r="R212" s="319">
        <f>ROUND(J212*H212,2)</f>
        <v>0</v>
      </c>
      <c r="S212" s="318"/>
      <c r="T212" s="317">
        <f>S212*H212</f>
        <v>0</v>
      </c>
      <c r="U212" s="317">
        <v>0.000458</v>
      </c>
      <c r="V212" s="317">
        <f>U212*H212</f>
        <v>0.005496</v>
      </c>
      <c r="W212" s="317">
        <v>0</v>
      </c>
      <c r="X212" s="316">
        <f>W212*H212</f>
        <v>0</v>
      </c>
      <c r="AR212" s="308" t="s">
        <v>170</v>
      </c>
      <c r="AT212" s="308" t="s">
        <v>167</v>
      </c>
      <c r="AU212" s="308" t="s">
        <v>87</v>
      </c>
      <c r="AY212" s="308" t="s">
        <v>135</v>
      </c>
      <c r="BE212" s="315">
        <f>IF(O212="základní",K212,0)</f>
        <v>0</v>
      </c>
      <c r="BF212" s="315">
        <f>IF(O212="snížená",K212,0)</f>
        <v>0</v>
      </c>
      <c r="BG212" s="315">
        <f>IF(O212="zákl. přenesená",K212,0)</f>
        <v>0</v>
      </c>
      <c r="BH212" s="315">
        <f>IF(O212="sníž. přenesená",K212,0)</f>
        <v>0</v>
      </c>
      <c r="BI212" s="315">
        <f>IF(O212="nulová",K212,0)</f>
        <v>0</v>
      </c>
      <c r="BJ212" s="308" t="s">
        <v>85</v>
      </c>
      <c r="BK212" s="315">
        <f>ROUND(P212*H212,2)</f>
        <v>0</v>
      </c>
      <c r="BL212" s="308" t="s">
        <v>142</v>
      </c>
      <c r="BM212" s="308" t="s">
        <v>828</v>
      </c>
    </row>
    <row r="213" spans="2:47" s="303" customFormat="1" ht="40.5">
      <c r="B213" s="304"/>
      <c r="D213" s="333" t="s">
        <v>144</v>
      </c>
      <c r="F213" s="332" t="s">
        <v>827</v>
      </c>
      <c r="I213" s="312"/>
      <c r="J213" s="312"/>
      <c r="M213" s="304"/>
      <c r="N213" s="331"/>
      <c r="O213" s="318"/>
      <c r="P213" s="318"/>
      <c r="Q213" s="318"/>
      <c r="R213" s="318"/>
      <c r="S213" s="318"/>
      <c r="T213" s="318"/>
      <c r="U213" s="318"/>
      <c r="V213" s="318"/>
      <c r="W213" s="318"/>
      <c r="X213" s="330"/>
      <c r="AT213" s="308" t="s">
        <v>144</v>
      </c>
      <c r="AU213" s="308" t="s">
        <v>87</v>
      </c>
    </row>
    <row r="214" spans="2:65" s="303" customFormat="1" ht="31.5" customHeight="1">
      <c r="B214" s="329"/>
      <c r="C214" s="328" t="s">
        <v>300</v>
      </c>
      <c r="D214" s="328" t="s">
        <v>137</v>
      </c>
      <c r="E214" s="327" t="s">
        <v>826</v>
      </c>
      <c r="F214" s="322" t="s">
        <v>825</v>
      </c>
      <c r="G214" s="326" t="s">
        <v>153</v>
      </c>
      <c r="H214" s="325">
        <v>4.4</v>
      </c>
      <c r="I214" s="324"/>
      <c r="J214" s="324"/>
      <c r="K214" s="323">
        <f>ROUND(P214*H214,2)</f>
        <v>0</v>
      </c>
      <c r="L214" s="322" t="s">
        <v>141</v>
      </c>
      <c r="M214" s="304"/>
      <c r="N214" s="321" t="s">
        <v>5</v>
      </c>
      <c r="O214" s="320" t="s">
        <v>46</v>
      </c>
      <c r="P214" s="319">
        <f>I214+J214</f>
        <v>0</v>
      </c>
      <c r="Q214" s="319">
        <f>ROUND(I214*H214,2)</f>
        <v>0</v>
      </c>
      <c r="R214" s="319">
        <f>ROUND(J214*H214,2)</f>
        <v>0</v>
      </c>
      <c r="S214" s="318"/>
      <c r="T214" s="317">
        <f>S214*H214</f>
        <v>0</v>
      </c>
      <c r="U214" s="317">
        <v>1E-05</v>
      </c>
      <c r="V214" s="317">
        <f>U214*H214</f>
        <v>4.4000000000000006E-05</v>
      </c>
      <c r="W214" s="317">
        <v>0</v>
      </c>
      <c r="X214" s="316">
        <f>W214*H214</f>
        <v>0</v>
      </c>
      <c r="AR214" s="308" t="s">
        <v>142</v>
      </c>
      <c r="AT214" s="308" t="s">
        <v>137</v>
      </c>
      <c r="AU214" s="308" t="s">
        <v>87</v>
      </c>
      <c r="AY214" s="308" t="s">
        <v>135</v>
      </c>
      <c r="BE214" s="315">
        <f>IF(O214="základní",K214,0)</f>
        <v>0</v>
      </c>
      <c r="BF214" s="315">
        <f>IF(O214="snížená",K214,0)</f>
        <v>0</v>
      </c>
      <c r="BG214" s="315">
        <f>IF(O214="zákl. přenesená",K214,0)</f>
        <v>0</v>
      </c>
      <c r="BH214" s="315">
        <f>IF(O214="sníž. přenesená",K214,0)</f>
        <v>0</v>
      </c>
      <c r="BI214" s="315">
        <f>IF(O214="nulová",K214,0)</f>
        <v>0</v>
      </c>
      <c r="BJ214" s="308" t="s">
        <v>85</v>
      </c>
      <c r="BK214" s="315">
        <f>ROUND(P214*H214,2)</f>
        <v>0</v>
      </c>
      <c r="BL214" s="308" t="s">
        <v>142</v>
      </c>
      <c r="BM214" s="308" t="s">
        <v>824</v>
      </c>
    </row>
    <row r="215" spans="2:47" s="303" customFormat="1" ht="27">
      <c r="B215" s="304"/>
      <c r="D215" s="333" t="s">
        <v>144</v>
      </c>
      <c r="F215" s="332" t="s">
        <v>823</v>
      </c>
      <c r="I215" s="312"/>
      <c r="J215" s="312"/>
      <c r="M215" s="304"/>
      <c r="N215" s="331"/>
      <c r="O215" s="318"/>
      <c r="P215" s="318"/>
      <c r="Q215" s="318"/>
      <c r="R215" s="318"/>
      <c r="S215" s="318"/>
      <c r="T215" s="318"/>
      <c r="U215" s="318"/>
      <c r="V215" s="318"/>
      <c r="W215" s="318"/>
      <c r="X215" s="330"/>
      <c r="AT215" s="308" t="s">
        <v>144</v>
      </c>
      <c r="AU215" s="308" t="s">
        <v>87</v>
      </c>
    </row>
    <row r="216" spans="2:65" s="303" customFormat="1" ht="22.5" customHeight="1">
      <c r="B216" s="329"/>
      <c r="C216" s="359" t="s">
        <v>303</v>
      </c>
      <c r="D216" s="359" t="s">
        <v>167</v>
      </c>
      <c r="E216" s="358" t="s">
        <v>822</v>
      </c>
      <c r="F216" s="352" t="s">
        <v>821</v>
      </c>
      <c r="G216" s="357" t="s">
        <v>290</v>
      </c>
      <c r="H216" s="356">
        <v>4</v>
      </c>
      <c r="I216" s="355"/>
      <c r="J216" s="354"/>
      <c r="K216" s="353">
        <f>ROUND(P216*H216,2)</f>
        <v>0</v>
      </c>
      <c r="L216" s="352" t="s">
        <v>5</v>
      </c>
      <c r="M216" s="351"/>
      <c r="N216" s="350" t="s">
        <v>5</v>
      </c>
      <c r="O216" s="320" t="s">
        <v>46</v>
      </c>
      <c r="P216" s="319">
        <f>I216+J216</f>
        <v>0</v>
      </c>
      <c r="Q216" s="319">
        <f>ROUND(I216*H216,2)</f>
        <v>0</v>
      </c>
      <c r="R216" s="319">
        <f>ROUND(J216*H216,2)</f>
        <v>0</v>
      </c>
      <c r="S216" s="318"/>
      <c r="T216" s="317">
        <f>S216*H216</f>
        <v>0</v>
      </c>
      <c r="U216" s="317">
        <v>0.00442</v>
      </c>
      <c r="V216" s="317">
        <f>U216*H216</f>
        <v>0.01768</v>
      </c>
      <c r="W216" s="317">
        <v>0</v>
      </c>
      <c r="X216" s="316">
        <f>W216*H216</f>
        <v>0</v>
      </c>
      <c r="AR216" s="308" t="s">
        <v>170</v>
      </c>
      <c r="AT216" s="308" t="s">
        <v>167</v>
      </c>
      <c r="AU216" s="308" t="s">
        <v>87</v>
      </c>
      <c r="AY216" s="308" t="s">
        <v>135</v>
      </c>
      <c r="BE216" s="315">
        <f>IF(O216="základní",K216,0)</f>
        <v>0</v>
      </c>
      <c r="BF216" s="315">
        <f>IF(O216="snížená",K216,0)</f>
        <v>0</v>
      </c>
      <c r="BG216" s="315">
        <f>IF(O216="zákl. přenesená",K216,0)</f>
        <v>0</v>
      </c>
      <c r="BH216" s="315">
        <f>IF(O216="sníž. přenesená",K216,0)</f>
        <v>0</v>
      </c>
      <c r="BI216" s="315">
        <f>IF(O216="nulová",K216,0)</f>
        <v>0</v>
      </c>
      <c r="BJ216" s="308" t="s">
        <v>85</v>
      </c>
      <c r="BK216" s="315">
        <f>ROUND(P216*H216,2)</f>
        <v>0</v>
      </c>
      <c r="BL216" s="308" t="s">
        <v>142</v>
      </c>
      <c r="BM216" s="308" t="s">
        <v>820</v>
      </c>
    </row>
    <row r="217" spans="2:47" s="303" customFormat="1" ht="67.5">
      <c r="B217" s="304"/>
      <c r="D217" s="333" t="s">
        <v>144</v>
      </c>
      <c r="F217" s="332" t="s">
        <v>819</v>
      </c>
      <c r="I217" s="312"/>
      <c r="J217" s="312"/>
      <c r="M217" s="304"/>
      <c r="N217" s="331"/>
      <c r="O217" s="318"/>
      <c r="P217" s="318"/>
      <c r="Q217" s="318"/>
      <c r="R217" s="318"/>
      <c r="S217" s="318"/>
      <c r="T217" s="318"/>
      <c r="U217" s="318"/>
      <c r="V217" s="318"/>
      <c r="W217" s="318"/>
      <c r="X217" s="330"/>
      <c r="AT217" s="308" t="s">
        <v>144</v>
      </c>
      <c r="AU217" s="308" t="s">
        <v>87</v>
      </c>
    </row>
    <row r="218" spans="2:65" s="303" customFormat="1" ht="22.5" customHeight="1">
      <c r="B218" s="329"/>
      <c r="C218" s="328" t="s">
        <v>307</v>
      </c>
      <c r="D218" s="328" t="s">
        <v>137</v>
      </c>
      <c r="E218" s="327" t="s">
        <v>818</v>
      </c>
      <c r="F218" s="322" t="s">
        <v>817</v>
      </c>
      <c r="G218" s="326" t="s">
        <v>153</v>
      </c>
      <c r="H218" s="325">
        <v>3.7</v>
      </c>
      <c r="I218" s="324"/>
      <c r="J218" s="324"/>
      <c r="K218" s="323">
        <f>ROUND(P218*H218,2)</f>
        <v>0</v>
      </c>
      <c r="L218" s="322" t="s">
        <v>141</v>
      </c>
      <c r="M218" s="304"/>
      <c r="N218" s="321" t="s">
        <v>5</v>
      </c>
      <c r="O218" s="320" t="s">
        <v>46</v>
      </c>
      <c r="P218" s="319">
        <f>I218+J218</f>
        <v>0</v>
      </c>
      <c r="Q218" s="319">
        <f>ROUND(I218*H218,2)</f>
        <v>0</v>
      </c>
      <c r="R218" s="319">
        <f>ROUND(J218*H218,2)</f>
        <v>0</v>
      </c>
      <c r="S218" s="318"/>
      <c r="T218" s="317">
        <f>S218*H218</f>
        <v>0</v>
      </c>
      <c r="U218" s="317">
        <v>1E-05</v>
      </c>
      <c r="V218" s="317">
        <f>U218*H218</f>
        <v>3.7000000000000005E-05</v>
      </c>
      <c r="W218" s="317">
        <v>0</v>
      </c>
      <c r="X218" s="316">
        <f>W218*H218</f>
        <v>0</v>
      </c>
      <c r="AR218" s="308" t="s">
        <v>142</v>
      </c>
      <c r="AT218" s="308" t="s">
        <v>137</v>
      </c>
      <c r="AU218" s="308" t="s">
        <v>87</v>
      </c>
      <c r="AY218" s="308" t="s">
        <v>135</v>
      </c>
      <c r="BE218" s="315">
        <f>IF(O218="základní",K218,0)</f>
        <v>0</v>
      </c>
      <c r="BF218" s="315">
        <f>IF(O218="snížená",K218,0)</f>
        <v>0</v>
      </c>
      <c r="BG218" s="315">
        <f>IF(O218="zákl. přenesená",K218,0)</f>
        <v>0</v>
      </c>
      <c r="BH218" s="315">
        <f>IF(O218="sníž. přenesená",K218,0)</f>
        <v>0</v>
      </c>
      <c r="BI218" s="315">
        <f>IF(O218="nulová",K218,0)</f>
        <v>0</v>
      </c>
      <c r="BJ218" s="308" t="s">
        <v>85</v>
      </c>
      <c r="BK218" s="315">
        <f>ROUND(P218*H218,2)</f>
        <v>0</v>
      </c>
      <c r="BL218" s="308" t="s">
        <v>142</v>
      </c>
      <c r="BM218" s="308" t="s">
        <v>816</v>
      </c>
    </row>
    <row r="219" spans="2:47" s="303" customFormat="1" ht="27">
      <c r="B219" s="304"/>
      <c r="D219" s="333" t="s">
        <v>144</v>
      </c>
      <c r="F219" s="332" t="s">
        <v>815</v>
      </c>
      <c r="I219" s="312"/>
      <c r="J219" s="312"/>
      <c r="M219" s="304"/>
      <c r="N219" s="331"/>
      <c r="O219" s="318"/>
      <c r="P219" s="318"/>
      <c r="Q219" s="318"/>
      <c r="R219" s="318"/>
      <c r="S219" s="318"/>
      <c r="T219" s="318"/>
      <c r="U219" s="318"/>
      <c r="V219" s="318"/>
      <c r="W219" s="318"/>
      <c r="X219" s="330"/>
      <c r="AT219" s="308" t="s">
        <v>144</v>
      </c>
      <c r="AU219" s="308" t="s">
        <v>87</v>
      </c>
    </row>
    <row r="220" spans="2:65" s="303" customFormat="1" ht="22.5" customHeight="1">
      <c r="B220" s="329"/>
      <c r="C220" s="359" t="s">
        <v>283</v>
      </c>
      <c r="D220" s="359" t="s">
        <v>167</v>
      </c>
      <c r="E220" s="358" t="s">
        <v>814</v>
      </c>
      <c r="F220" s="352" t="s">
        <v>813</v>
      </c>
      <c r="G220" s="357" t="s">
        <v>203</v>
      </c>
      <c r="H220" s="356">
        <v>3</v>
      </c>
      <c r="I220" s="355"/>
      <c r="J220" s="354"/>
      <c r="K220" s="353">
        <f>ROUND(P220*H220,2)</f>
        <v>0</v>
      </c>
      <c r="L220" s="352" t="s">
        <v>141</v>
      </c>
      <c r="M220" s="351"/>
      <c r="N220" s="350" t="s">
        <v>5</v>
      </c>
      <c r="O220" s="320" t="s">
        <v>46</v>
      </c>
      <c r="P220" s="319">
        <f>I220+J220</f>
        <v>0</v>
      </c>
      <c r="Q220" s="319">
        <f>ROUND(I220*H220,2)</f>
        <v>0</v>
      </c>
      <c r="R220" s="319">
        <f>ROUND(J220*H220,2)</f>
        <v>0</v>
      </c>
      <c r="S220" s="318"/>
      <c r="T220" s="317">
        <f>S220*H220</f>
        <v>0</v>
      </c>
      <c r="U220" s="317">
        <v>0.0069</v>
      </c>
      <c r="V220" s="317">
        <f>U220*H220</f>
        <v>0.0207</v>
      </c>
      <c r="W220" s="317">
        <v>0</v>
      </c>
      <c r="X220" s="316">
        <f>W220*H220</f>
        <v>0</v>
      </c>
      <c r="AR220" s="308" t="s">
        <v>170</v>
      </c>
      <c r="AT220" s="308" t="s">
        <v>167</v>
      </c>
      <c r="AU220" s="308" t="s">
        <v>87</v>
      </c>
      <c r="AY220" s="308" t="s">
        <v>135</v>
      </c>
      <c r="BE220" s="315">
        <f>IF(O220="základní",K220,0)</f>
        <v>0</v>
      </c>
      <c r="BF220" s="315">
        <f>IF(O220="snížená",K220,0)</f>
        <v>0</v>
      </c>
      <c r="BG220" s="315">
        <f>IF(O220="zákl. přenesená",K220,0)</f>
        <v>0</v>
      </c>
      <c r="BH220" s="315">
        <f>IF(O220="sníž. přenesená",K220,0)</f>
        <v>0</v>
      </c>
      <c r="BI220" s="315">
        <f>IF(O220="nulová",K220,0)</f>
        <v>0</v>
      </c>
      <c r="BJ220" s="308" t="s">
        <v>85</v>
      </c>
      <c r="BK220" s="315">
        <f>ROUND(P220*H220,2)</f>
        <v>0</v>
      </c>
      <c r="BL220" s="308" t="s">
        <v>142</v>
      </c>
      <c r="BM220" s="308" t="s">
        <v>812</v>
      </c>
    </row>
    <row r="221" spans="2:47" s="303" customFormat="1" ht="40.5">
      <c r="B221" s="304"/>
      <c r="D221" s="333" t="s">
        <v>144</v>
      </c>
      <c r="F221" s="332" t="s">
        <v>811</v>
      </c>
      <c r="I221" s="312"/>
      <c r="J221" s="312"/>
      <c r="M221" s="304"/>
      <c r="N221" s="331"/>
      <c r="O221" s="318"/>
      <c r="P221" s="318"/>
      <c r="Q221" s="318"/>
      <c r="R221" s="318"/>
      <c r="S221" s="318"/>
      <c r="T221" s="318"/>
      <c r="U221" s="318"/>
      <c r="V221" s="318"/>
      <c r="W221" s="318"/>
      <c r="X221" s="330"/>
      <c r="AT221" s="308" t="s">
        <v>144</v>
      </c>
      <c r="AU221" s="308" t="s">
        <v>87</v>
      </c>
    </row>
    <row r="222" spans="2:65" s="303" customFormat="1" ht="22.5" customHeight="1">
      <c r="B222" s="329"/>
      <c r="C222" s="328" t="s">
        <v>810</v>
      </c>
      <c r="D222" s="328" t="s">
        <v>137</v>
      </c>
      <c r="E222" s="327" t="s">
        <v>809</v>
      </c>
      <c r="F222" s="322" t="s">
        <v>808</v>
      </c>
      <c r="G222" s="326" t="s">
        <v>153</v>
      </c>
      <c r="H222" s="325">
        <v>67.9</v>
      </c>
      <c r="I222" s="324"/>
      <c r="J222" s="324"/>
      <c r="K222" s="323">
        <f>ROUND(P222*H222,2)</f>
        <v>0</v>
      </c>
      <c r="L222" s="322" t="s">
        <v>141</v>
      </c>
      <c r="M222" s="304"/>
      <c r="N222" s="321" t="s">
        <v>5</v>
      </c>
      <c r="O222" s="320" t="s">
        <v>46</v>
      </c>
      <c r="P222" s="319">
        <f>I222+J222</f>
        <v>0</v>
      </c>
      <c r="Q222" s="319">
        <f>ROUND(I222*H222,2)</f>
        <v>0</v>
      </c>
      <c r="R222" s="319">
        <f>ROUND(J222*H222,2)</f>
        <v>0</v>
      </c>
      <c r="S222" s="318"/>
      <c r="T222" s="317">
        <f>S222*H222</f>
        <v>0</v>
      </c>
      <c r="U222" s="317">
        <v>2E-05</v>
      </c>
      <c r="V222" s="317">
        <f>U222*H222</f>
        <v>0.0013580000000000003</v>
      </c>
      <c r="W222" s="317">
        <v>0</v>
      </c>
      <c r="X222" s="316">
        <f>W222*H222</f>
        <v>0</v>
      </c>
      <c r="AR222" s="308" t="s">
        <v>142</v>
      </c>
      <c r="AT222" s="308" t="s">
        <v>137</v>
      </c>
      <c r="AU222" s="308" t="s">
        <v>87</v>
      </c>
      <c r="AY222" s="308" t="s">
        <v>135</v>
      </c>
      <c r="BE222" s="315">
        <f>IF(O222="základní",K222,0)</f>
        <v>0</v>
      </c>
      <c r="BF222" s="315">
        <f>IF(O222="snížená",K222,0)</f>
        <v>0</v>
      </c>
      <c r="BG222" s="315">
        <f>IF(O222="zákl. přenesená",K222,0)</f>
        <v>0</v>
      </c>
      <c r="BH222" s="315">
        <f>IF(O222="sníž. přenesená",K222,0)</f>
        <v>0</v>
      </c>
      <c r="BI222" s="315">
        <f>IF(O222="nulová",K222,0)</f>
        <v>0</v>
      </c>
      <c r="BJ222" s="308" t="s">
        <v>85</v>
      </c>
      <c r="BK222" s="315">
        <f>ROUND(P222*H222,2)</f>
        <v>0</v>
      </c>
      <c r="BL222" s="308" t="s">
        <v>142</v>
      </c>
      <c r="BM222" s="308" t="s">
        <v>807</v>
      </c>
    </row>
    <row r="223" spans="2:65" s="303" customFormat="1" ht="22.5" customHeight="1">
      <c r="B223" s="329"/>
      <c r="C223" s="359" t="s">
        <v>806</v>
      </c>
      <c r="D223" s="359" t="s">
        <v>167</v>
      </c>
      <c r="E223" s="358" t="s">
        <v>805</v>
      </c>
      <c r="F223" s="352" t="s">
        <v>804</v>
      </c>
      <c r="G223" s="357" t="s">
        <v>203</v>
      </c>
      <c r="H223" s="356">
        <v>13</v>
      </c>
      <c r="I223" s="355"/>
      <c r="J223" s="354"/>
      <c r="K223" s="353">
        <f>ROUND(P223*H223,2)</f>
        <v>0</v>
      </c>
      <c r="L223" s="352" t="s">
        <v>141</v>
      </c>
      <c r="M223" s="351"/>
      <c r="N223" s="350" t="s">
        <v>5</v>
      </c>
      <c r="O223" s="320" t="s">
        <v>46</v>
      </c>
      <c r="P223" s="319">
        <f>I223+J223</f>
        <v>0</v>
      </c>
      <c r="Q223" s="319">
        <f>ROUND(I223*H223,2)</f>
        <v>0</v>
      </c>
      <c r="R223" s="319">
        <f>ROUND(J223*H223,2)</f>
        <v>0</v>
      </c>
      <c r="S223" s="318"/>
      <c r="T223" s="317">
        <f>S223*H223</f>
        <v>0</v>
      </c>
      <c r="U223" s="317">
        <v>0.035</v>
      </c>
      <c r="V223" s="317">
        <f>U223*H223</f>
        <v>0.45500000000000007</v>
      </c>
      <c r="W223" s="317">
        <v>0</v>
      </c>
      <c r="X223" s="316">
        <f>W223*H223</f>
        <v>0</v>
      </c>
      <c r="AR223" s="308" t="s">
        <v>170</v>
      </c>
      <c r="AT223" s="308" t="s">
        <v>167</v>
      </c>
      <c r="AU223" s="308" t="s">
        <v>87</v>
      </c>
      <c r="AY223" s="308" t="s">
        <v>135</v>
      </c>
      <c r="BE223" s="315">
        <f>IF(O223="základní",K223,0)</f>
        <v>0</v>
      </c>
      <c r="BF223" s="315">
        <f>IF(O223="snížená",K223,0)</f>
        <v>0</v>
      </c>
      <c r="BG223" s="315">
        <f>IF(O223="zákl. přenesená",K223,0)</f>
        <v>0</v>
      </c>
      <c r="BH223" s="315">
        <f>IF(O223="sníž. přenesená",K223,0)</f>
        <v>0</v>
      </c>
      <c r="BI223" s="315">
        <f>IF(O223="nulová",K223,0)</f>
        <v>0</v>
      </c>
      <c r="BJ223" s="308" t="s">
        <v>85</v>
      </c>
      <c r="BK223" s="315">
        <f>ROUND(P223*H223,2)</f>
        <v>0</v>
      </c>
      <c r="BL223" s="308" t="s">
        <v>142</v>
      </c>
      <c r="BM223" s="308" t="s">
        <v>803</v>
      </c>
    </row>
    <row r="224" spans="2:65" s="303" customFormat="1" ht="22.5" customHeight="1">
      <c r="B224" s="329"/>
      <c r="C224" s="359" t="s">
        <v>802</v>
      </c>
      <c r="D224" s="359" t="s">
        <v>167</v>
      </c>
      <c r="E224" s="358" t="s">
        <v>801</v>
      </c>
      <c r="F224" s="352" t="s">
        <v>800</v>
      </c>
      <c r="G224" s="357" t="s">
        <v>203</v>
      </c>
      <c r="H224" s="356">
        <v>1</v>
      </c>
      <c r="I224" s="355"/>
      <c r="J224" s="354"/>
      <c r="K224" s="353">
        <f>ROUND(P224*H224,2)</f>
        <v>0</v>
      </c>
      <c r="L224" s="352" t="s">
        <v>141</v>
      </c>
      <c r="M224" s="351"/>
      <c r="N224" s="350" t="s">
        <v>5</v>
      </c>
      <c r="O224" s="320" t="s">
        <v>46</v>
      </c>
      <c r="P224" s="319">
        <f>I224+J224</f>
        <v>0</v>
      </c>
      <c r="Q224" s="319">
        <f>ROUND(I224*H224,2)</f>
        <v>0</v>
      </c>
      <c r="R224" s="319">
        <f>ROUND(J224*H224,2)</f>
        <v>0</v>
      </c>
      <c r="S224" s="318"/>
      <c r="T224" s="317">
        <f>S224*H224</f>
        <v>0</v>
      </c>
      <c r="U224" s="317">
        <v>0.0214</v>
      </c>
      <c r="V224" s="317">
        <f>U224*H224</f>
        <v>0.0214</v>
      </c>
      <c r="W224" s="317">
        <v>0</v>
      </c>
      <c r="X224" s="316">
        <f>W224*H224</f>
        <v>0</v>
      </c>
      <c r="AR224" s="308" t="s">
        <v>170</v>
      </c>
      <c r="AT224" s="308" t="s">
        <v>167</v>
      </c>
      <c r="AU224" s="308" t="s">
        <v>87</v>
      </c>
      <c r="AY224" s="308" t="s">
        <v>135</v>
      </c>
      <c r="BE224" s="315">
        <f>IF(O224="základní",K224,0)</f>
        <v>0</v>
      </c>
      <c r="BF224" s="315">
        <f>IF(O224="snížená",K224,0)</f>
        <v>0</v>
      </c>
      <c r="BG224" s="315">
        <f>IF(O224="zákl. přenesená",K224,0)</f>
        <v>0</v>
      </c>
      <c r="BH224" s="315">
        <f>IF(O224="sníž. přenesená",K224,0)</f>
        <v>0</v>
      </c>
      <c r="BI224" s="315">
        <f>IF(O224="nulová",K224,0)</f>
        <v>0</v>
      </c>
      <c r="BJ224" s="308" t="s">
        <v>85</v>
      </c>
      <c r="BK224" s="315">
        <f>ROUND(P224*H224,2)</f>
        <v>0</v>
      </c>
      <c r="BL224" s="308" t="s">
        <v>142</v>
      </c>
      <c r="BM224" s="308" t="s">
        <v>799</v>
      </c>
    </row>
    <row r="225" spans="2:65" s="303" customFormat="1" ht="22.5" customHeight="1">
      <c r="B225" s="329"/>
      <c r="C225" s="359" t="s">
        <v>798</v>
      </c>
      <c r="D225" s="359" t="s">
        <v>167</v>
      </c>
      <c r="E225" s="358" t="s">
        <v>797</v>
      </c>
      <c r="F225" s="352" t="s">
        <v>796</v>
      </c>
      <c r="G225" s="357" t="s">
        <v>203</v>
      </c>
      <c r="H225" s="356">
        <v>1</v>
      </c>
      <c r="I225" s="355"/>
      <c r="J225" s="354"/>
      <c r="K225" s="353">
        <f>ROUND(P225*H225,2)</f>
        <v>0</v>
      </c>
      <c r="L225" s="352" t="s">
        <v>141</v>
      </c>
      <c r="M225" s="351"/>
      <c r="N225" s="350" t="s">
        <v>5</v>
      </c>
      <c r="O225" s="320" t="s">
        <v>46</v>
      </c>
      <c r="P225" s="319">
        <f>I225+J225</f>
        <v>0</v>
      </c>
      <c r="Q225" s="319">
        <f>ROUND(I225*H225,2)</f>
        <v>0</v>
      </c>
      <c r="R225" s="319">
        <f>ROUND(J225*H225,2)</f>
        <v>0</v>
      </c>
      <c r="S225" s="318"/>
      <c r="T225" s="317">
        <f>S225*H225</f>
        <v>0</v>
      </c>
      <c r="U225" s="317">
        <v>0.0145</v>
      </c>
      <c r="V225" s="317">
        <f>U225*H225</f>
        <v>0.0145</v>
      </c>
      <c r="W225" s="317">
        <v>0</v>
      </c>
      <c r="X225" s="316">
        <f>W225*H225</f>
        <v>0</v>
      </c>
      <c r="AR225" s="308" t="s">
        <v>170</v>
      </c>
      <c r="AT225" s="308" t="s">
        <v>167</v>
      </c>
      <c r="AU225" s="308" t="s">
        <v>87</v>
      </c>
      <c r="AY225" s="308" t="s">
        <v>135</v>
      </c>
      <c r="BE225" s="315">
        <f>IF(O225="základní",K225,0)</f>
        <v>0</v>
      </c>
      <c r="BF225" s="315">
        <f>IF(O225="snížená",K225,0)</f>
        <v>0</v>
      </c>
      <c r="BG225" s="315">
        <f>IF(O225="zákl. přenesená",K225,0)</f>
        <v>0</v>
      </c>
      <c r="BH225" s="315">
        <f>IF(O225="sníž. přenesená",K225,0)</f>
        <v>0</v>
      </c>
      <c r="BI225" s="315">
        <f>IF(O225="nulová",K225,0)</f>
        <v>0</v>
      </c>
      <c r="BJ225" s="308" t="s">
        <v>85</v>
      </c>
      <c r="BK225" s="315">
        <f>ROUND(P225*H225,2)</f>
        <v>0</v>
      </c>
      <c r="BL225" s="308" t="s">
        <v>142</v>
      </c>
      <c r="BM225" s="308" t="s">
        <v>795</v>
      </c>
    </row>
    <row r="226" spans="2:47" s="303" customFormat="1" ht="27">
      <c r="B226" s="304"/>
      <c r="D226" s="333" t="s">
        <v>144</v>
      </c>
      <c r="F226" s="332" t="s">
        <v>794</v>
      </c>
      <c r="I226" s="312"/>
      <c r="J226" s="312"/>
      <c r="M226" s="304"/>
      <c r="N226" s="331"/>
      <c r="O226" s="318"/>
      <c r="P226" s="318"/>
      <c r="Q226" s="318"/>
      <c r="R226" s="318"/>
      <c r="S226" s="318"/>
      <c r="T226" s="318"/>
      <c r="U226" s="318"/>
      <c r="V226" s="318"/>
      <c r="W226" s="318"/>
      <c r="X226" s="330"/>
      <c r="AT226" s="308" t="s">
        <v>144</v>
      </c>
      <c r="AU226" s="308" t="s">
        <v>87</v>
      </c>
    </row>
    <row r="227" spans="2:65" s="303" customFormat="1" ht="31.5" customHeight="1">
      <c r="B227" s="329"/>
      <c r="C227" s="328" t="s">
        <v>793</v>
      </c>
      <c r="D227" s="328" t="s">
        <v>137</v>
      </c>
      <c r="E227" s="327" t="s">
        <v>792</v>
      </c>
      <c r="F227" s="322" t="s">
        <v>791</v>
      </c>
      <c r="G227" s="326" t="s">
        <v>203</v>
      </c>
      <c r="H227" s="325">
        <v>2</v>
      </c>
      <c r="I227" s="324"/>
      <c r="J227" s="324"/>
      <c r="K227" s="323">
        <f>ROUND(P227*H227,2)</f>
        <v>0</v>
      </c>
      <c r="L227" s="322" t="s">
        <v>141</v>
      </c>
      <c r="M227" s="304"/>
      <c r="N227" s="321" t="s">
        <v>5</v>
      </c>
      <c r="O227" s="320" t="s">
        <v>46</v>
      </c>
      <c r="P227" s="319">
        <f>I227+J227</f>
        <v>0</v>
      </c>
      <c r="Q227" s="319">
        <f>ROUND(I227*H227,2)</f>
        <v>0</v>
      </c>
      <c r="R227" s="319">
        <f>ROUND(J227*H227,2)</f>
        <v>0</v>
      </c>
      <c r="S227" s="318"/>
      <c r="T227" s="317">
        <f>S227*H227</f>
        <v>0</v>
      </c>
      <c r="U227" s="317">
        <v>0</v>
      </c>
      <c r="V227" s="317">
        <f>U227*H227</f>
        <v>0</v>
      </c>
      <c r="W227" s="317">
        <v>0</v>
      </c>
      <c r="X227" s="316">
        <f>W227*H227</f>
        <v>0</v>
      </c>
      <c r="AR227" s="308" t="s">
        <v>142</v>
      </c>
      <c r="AT227" s="308" t="s">
        <v>137</v>
      </c>
      <c r="AU227" s="308" t="s">
        <v>87</v>
      </c>
      <c r="AY227" s="308" t="s">
        <v>135</v>
      </c>
      <c r="BE227" s="315">
        <f>IF(O227="základní",K227,0)</f>
        <v>0</v>
      </c>
      <c r="BF227" s="315">
        <f>IF(O227="snížená",K227,0)</f>
        <v>0</v>
      </c>
      <c r="BG227" s="315">
        <f>IF(O227="zákl. přenesená",K227,0)</f>
        <v>0</v>
      </c>
      <c r="BH227" s="315">
        <f>IF(O227="sníž. přenesená",K227,0)</f>
        <v>0</v>
      </c>
      <c r="BI227" s="315">
        <f>IF(O227="nulová",K227,0)</f>
        <v>0</v>
      </c>
      <c r="BJ227" s="308" t="s">
        <v>85</v>
      </c>
      <c r="BK227" s="315">
        <f>ROUND(P227*H227,2)</f>
        <v>0</v>
      </c>
      <c r="BL227" s="308" t="s">
        <v>142</v>
      </c>
      <c r="BM227" s="308" t="s">
        <v>790</v>
      </c>
    </row>
    <row r="228" spans="2:47" s="303" customFormat="1" ht="27">
      <c r="B228" s="304"/>
      <c r="D228" s="333" t="s">
        <v>144</v>
      </c>
      <c r="F228" s="332" t="s">
        <v>575</v>
      </c>
      <c r="I228" s="312"/>
      <c r="J228" s="312"/>
      <c r="M228" s="304"/>
      <c r="N228" s="331"/>
      <c r="O228" s="318"/>
      <c r="P228" s="318"/>
      <c r="Q228" s="318"/>
      <c r="R228" s="318"/>
      <c r="S228" s="318"/>
      <c r="T228" s="318"/>
      <c r="U228" s="318"/>
      <c r="V228" s="318"/>
      <c r="W228" s="318"/>
      <c r="X228" s="330"/>
      <c r="AT228" s="308" t="s">
        <v>144</v>
      </c>
      <c r="AU228" s="308" t="s">
        <v>87</v>
      </c>
    </row>
    <row r="229" spans="2:65" s="303" customFormat="1" ht="22.5" customHeight="1">
      <c r="B229" s="329"/>
      <c r="C229" s="359" t="s">
        <v>789</v>
      </c>
      <c r="D229" s="359" t="s">
        <v>167</v>
      </c>
      <c r="E229" s="358" t="s">
        <v>788</v>
      </c>
      <c r="F229" s="352" t="s">
        <v>787</v>
      </c>
      <c r="G229" s="357" t="s">
        <v>203</v>
      </c>
      <c r="H229" s="356">
        <v>2</v>
      </c>
      <c r="I229" s="355"/>
      <c r="J229" s="354"/>
      <c r="K229" s="353">
        <f>ROUND(P229*H229,2)</f>
        <v>0</v>
      </c>
      <c r="L229" s="352" t="s">
        <v>141</v>
      </c>
      <c r="M229" s="351"/>
      <c r="N229" s="350" t="s">
        <v>5</v>
      </c>
      <c r="O229" s="320" t="s">
        <v>46</v>
      </c>
      <c r="P229" s="319">
        <f>I229+J229</f>
        <v>0</v>
      </c>
      <c r="Q229" s="319">
        <f>ROUND(I229*H229,2)</f>
        <v>0</v>
      </c>
      <c r="R229" s="319">
        <f>ROUND(J229*H229,2)</f>
        <v>0</v>
      </c>
      <c r="S229" s="318"/>
      <c r="T229" s="317">
        <f>S229*H229</f>
        <v>0</v>
      </c>
      <c r="U229" s="317">
        <v>0.0002</v>
      </c>
      <c r="V229" s="317">
        <f>U229*H229</f>
        <v>0.0004</v>
      </c>
      <c r="W229" s="317">
        <v>0</v>
      </c>
      <c r="X229" s="316">
        <f>W229*H229</f>
        <v>0</v>
      </c>
      <c r="AR229" s="308" t="s">
        <v>170</v>
      </c>
      <c r="AT229" s="308" t="s">
        <v>167</v>
      </c>
      <c r="AU229" s="308" t="s">
        <v>87</v>
      </c>
      <c r="AY229" s="308" t="s">
        <v>135</v>
      </c>
      <c r="BE229" s="315">
        <f>IF(O229="základní",K229,0)</f>
        <v>0</v>
      </c>
      <c r="BF229" s="315">
        <f>IF(O229="snížená",K229,0)</f>
        <v>0</v>
      </c>
      <c r="BG229" s="315">
        <f>IF(O229="zákl. přenesená",K229,0)</f>
        <v>0</v>
      </c>
      <c r="BH229" s="315">
        <f>IF(O229="sníž. přenesená",K229,0)</f>
        <v>0</v>
      </c>
      <c r="BI229" s="315">
        <f>IF(O229="nulová",K229,0)</f>
        <v>0</v>
      </c>
      <c r="BJ229" s="308" t="s">
        <v>85</v>
      </c>
      <c r="BK229" s="315">
        <f>ROUND(P229*H229,2)</f>
        <v>0</v>
      </c>
      <c r="BL229" s="308" t="s">
        <v>142</v>
      </c>
      <c r="BM229" s="308" t="s">
        <v>786</v>
      </c>
    </row>
    <row r="230" spans="2:65" s="303" customFormat="1" ht="31.5" customHeight="1">
      <c r="B230" s="329"/>
      <c r="C230" s="328" t="s">
        <v>785</v>
      </c>
      <c r="D230" s="328" t="s">
        <v>137</v>
      </c>
      <c r="E230" s="327" t="s">
        <v>784</v>
      </c>
      <c r="F230" s="322" t="s">
        <v>783</v>
      </c>
      <c r="G230" s="326" t="s">
        <v>203</v>
      </c>
      <c r="H230" s="325">
        <v>5</v>
      </c>
      <c r="I230" s="324"/>
      <c r="J230" s="324"/>
      <c r="K230" s="323">
        <f>ROUND(P230*H230,2)</f>
        <v>0</v>
      </c>
      <c r="L230" s="322" t="s">
        <v>141</v>
      </c>
      <c r="M230" s="304"/>
      <c r="N230" s="321" t="s">
        <v>5</v>
      </c>
      <c r="O230" s="320" t="s">
        <v>46</v>
      </c>
      <c r="P230" s="319">
        <f>I230+J230</f>
        <v>0</v>
      </c>
      <c r="Q230" s="319">
        <f>ROUND(I230*H230,2)</f>
        <v>0</v>
      </c>
      <c r="R230" s="319">
        <f>ROUND(J230*H230,2)</f>
        <v>0</v>
      </c>
      <c r="S230" s="318"/>
      <c r="T230" s="317">
        <f>S230*H230</f>
        <v>0</v>
      </c>
      <c r="U230" s="317">
        <v>0</v>
      </c>
      <c r="V230" s="317">
        <f>U230*H230</f>
        <v>0</v>
      </c>
      <c r="W230" s="317">
        <v>0</v>
      </c>
      <c r="X230" s="316">
        <f>W230*H230</f>
        <v>0</v>
      </c>
      <c r="AR230" s="308" t="s">
        <v>142</v>
      </c>
      <c r="AT230" s="308" t="s">
        <v>137</v>
      </c>
      <c r="AU230" s="308" t="s">
        <v>87</v>
      </c>
      <c r="AY230" s="308" t="s">
        <v>135</v>
      </c>
      <c r="BE230" s="315">
        <f>IF(O230="základní",K230,0)</f>
        <v>0</v>
      </c>
      <c r="BF230" s="315">
        <f>IF(O230="snížená",K230,0)</f>
        <v>0</v>
      </c>
      <c r="BG230" s="315">
        <f>IF(O230="zákl. přenesená",K230,0)</f>
        <v>0</v>
      </c>
      <c r="BH230" s="315">
        <f>IF(O230="sníž. přenesená",K230,0)</f>
        <v>0</v>
      </c>
      <c r="BI230" s="315">
        <f>IF(O230="nulová",K230,0)</f>
        <v>0</v>
      </c>
      <c r="BJ230" s="308" t="s">
        <v>85</v>
      </c>
      <c r="BK230" s="315">
        <f>ROUND(P230*H230,2)</f>
        <v>0</v>
      </c>
      <c r="BL230" s="308" t="s">
        <v>142</v>
      </c>
      <c r="BM230" s="308" t="s">
        <v>782</v>
      </c>
    </row>
    <row r="231" spans="2:47" s="303" customFormat="1" ht="27">
      <c r="B231" s="304"/>
      <c r="D231" s="333" t="s">
        <v>144</v>
      </c>
      <c r="F231" s="332" t="s">
        <v>781</v>
      </c>
      <c r="I231" s="312"/>
      <c r="J231" s="312"/>
      <c r="M231" s="304"/>
      <c r="N231" s="331"/>
      <c r="O231" s="318"/>
      <c r="P231" s="318"/>
      <c r="Q231" s="318"/>
      <c r="R231" s="318"/>
      <c r="S231" s="318"/>
      <c r="T231" s="318"/>
      <c r="U231" s="318"/>
      <c r="V231" s="318"/>
      <c r="W231" s="318"/>
      <c r="X231" s="330"/>
      <c r="AT231" s="308" t="s">
        <v>144</v>
      </c>
      <c r="AU231" s="308" t="s">
        <v>87</v>
      </c>
    </row>
    <row r="232" spans="2:65" s="303" customFormat="1" ht="22.5" customHeight="1">
      <c r="B232" s="329"/>
      <c r="C232" s="359" t="s">
        <v>780</v>
      </c>
      <c r="D232" s="359" t="s">
        <v>167</v>
      </c>
      <c r="E232" s="358" t="s">
        <v>779</v>
      </c>
      <c r="F232" s="352" t="s">
        <v>778</v>
      </c>
      <c r="G232" s="357" t="s">
        <v>203</v>
      </c>
      <c r="H232" s="356">
        <v>5</v>
      </c>
      <c r="I232" s="355"/>
      <c r="J232" s="354"/>
      <c r="K232" s="353">
        <f>ROUND(P232*H232,2)</f>
        <v>0</v>
      </c>
      <c r="L232" s="352" t="s">
        <v>141</v>
      </c>
      <c r="M232" s="351"/>
      <c r="N232" s="350" t="s">
        <v>5</v>
      </c>
      <c r="O232" s="320" t="s">
        <v>46</v>
      </c>
      <c r="P232" s="319">
        <f>I232+J232</f>
        <v>0</v>
      </c>
      <c r="Q232" s="319">
        <f>ROUND(I232*H232,2)</f>
        <v>0</v>
      </c>
      <c r="R232" s="319">
        <f>ROUND(J232*H232,2)</f>
        <v>0</v>
      </c>
      <c r="S232" s="318"/>
      <c r="T232" s="317">
        <f>S232*H232</f>
        <v>0</v>
      </c>
      <c r="U232" s="317">
        <v>0.00017</v>
      </c>
      <c r="V232" s="317">
        <f>U232*H232</f>
        <v>0.0008500000000000001</v>
      </c>
      <c r="W232" s="317">
        <v>0</v>
      </c>
      <c r="X232" s="316">
        <f>W232*H232</f>
        <v>0</v>
      </c>
      <c r="AR232" s="308" t="s">
        <v>170</v>
      </c>
      <c r="AT232" s="308" t="s">
        <v>167</v>
      </c>
      <c r="AU232" s="308" t="s">
        <v>87</v>
      </c>
      <c r="AY232" s="308" t="s">
        <v>135</v>
      </c>
      <c r="BE232" s="315">
        <f>IF(O232="základní",K232,0)</f>
        <v>0</v>
      </c>
      <c r="BF232" s="315">
        <f>IF(O232="snížená",K232,0)</f>
        <v>0</v>
      </c>
      <c r="BG232" s="315">
        <f>IF(O232="zákl. přenesená",K232,0)</f>
        <v>0</v>
      </c>
      <c r="BH232" s="315">
        <f>IF(O232="sníž. přenesená",K232,0)</f>
        <v>0</v>
      </c>
      <c r="BI232" s="315">
        <f>IF(O232="nulová",K232,0)</f>
        <v>0</v>
      </c>
      <c r="BJ232" s="308" t="s">
        <v>85</v>
      </c>
      <c r="BK232" s="315">
        <f>ROUND(P232*H232,2)</f>
        <v>0</v>
      </c>
      <c r="BL232" s="308" t="s">
        <v>142</v>
      </c>
      <c r="BM232" s="308" t="s">
        <v>777</v>
      </c>
    </row>
    <row r="233" spans="2:47" s="303" customFormat="1" ht="27">
      <c r="B233" s="304"/>
      <c r="D233" s="333" t="s">
        <v>144</v>
      </c>
      <c r="F233" s="332" t="s">
        <v>776</v>
      </c>
      <c r="I233" s="312"/>
      <c r="J233" s="312"/>
      <c r="M233" s="304"/>
      <c r="N233" s="331"/>
      <c r="O233" s="318"/>
      <c r="P233" s="318"/>
      <c r="Q233" s="318"/>
      <c r="R233" s="318"/>
      <c r="S233" s="318"/>
      <c r="T233" s="318"/>
      <c r="U233" s="318"/>
      <c r="V233" s="318"/>
      <c r="W233" s="318"/>
      <c r="X233" s="330"/>
      <c r="AT233" s="308" t="s">
        <v>144</v>
      </c>
      <c r="AU233" s="308" t="s">
        <v>87</v>
      </c>
    </row>
    <row r="234" spans="2:65" s="303" customFormat="1" ht="22.5" customHeight="1">
      <c r="B234" s="329"/>
      <c r="C234" s="359" t="s">
        <v>775</v>
      </c>
      <c r="D234" s="359" t="s">
        <v>167</v>
      </c>
      <c r="E234" s="358" t="s">
        <v>774</v>
      </c>
      <c r="F234" s="352" t="s">
        <v>773</v>
      </c>
      <c r="G234" s="357" t="s">
        <v>203</v>
      </c>
      <c r="H234" s="356">
        <v>2</v>
      </c>
      <c r="I234" s="355"/>
      <c r="J234" s="354"/>
      <c r="K234" s="353">
        <f>ROUND(P234*H234,2)</f>
        <v>0</v>
      </c>
      <c r="L234" s="352" t="s">
        <v>141</v>
      </c>
      <c r="M234" s="351"/>
      <c r="N234" s="350" t="s">
        <v>5</v>
      </c>
      <c r="O234" s="320" t="s">
        <v>46</v>
      </c>
      <c r="P234" s="319">
        <f>I234+J234</f>
        <v>0</v>
      </c>
      <c r="Q234" s="319">
        <f>ROUND(I234*H234,2)</f>
        <v>0</v>
      </c>
      <c r="R234" s="319">
        <f>ROUND(J234*H234,2)</f>
        <v>0</v>
      </c>
      <c r="S234" s="318"/>
      <c r="T234" s="317">
        <f>S234*H234</f>
        <v>0</v>
      </c>
      <c r="U234" s="317">
        <v>0.00041</v>
      </c>
      <c r="V234" s="317">
        <f>U234*H234</f>
        <v>0.00082</v>
      </c>
      <c r="W234" s="317">
        <v>0</v>
      </c>
      <c r="X234" s="316">
        <f>W234*H234</f>
        <v>0</v>
      </c>
      <c r="AR234" s="308" t="s">
        <v>170</v>
      </c>
      <c r="AT234" s="308" t="s">
        <v>167</v>
      </c>
      <c r="AU234" s="308" t="s">
        <v>87</v>
      </c>
      <c r="AY234" s="308" t="s">
        <v>135</v>
      </c>
      <c r="BE234" s="315">
        <f>IF(O234="základní",K234,0)</f>
        <v>0</v>
      </c>
      <c r="BF234" s="315">
        <f>IF(O234="snížená",K234,0)</f>
        <v>0</v>
      </c>
      <c r="BG234" s="315">
        <f>IF(O234="zákl. přenesená",K234,0)</f>
        <v>0</v>
      </c>
      <c r="BH234" s="315">
        <f>IF(O234="sníž. přenesená",K234,0)</f>
        <v>0</v>
      </c>
      <c r="BI234" s="315">
        <f>IF(O234="nulová",K234,0)</f>
        <v>0</v>
      </c>
      <c r="BJ234" s="308" t="s">
        <v>85</v>
      </c>
      <c r="BK234" s="315">
        <f>ROUND(P234*H234,2)</f>
        <v>0</v>
      </c>
      <c r="BL234" s="308" t="s">
        <v>142</v>
      </c>
      <c r="BM234" s="308" t="s">
        <v>772</v>
      </c>
    </row>
    <row r="235" spans="2:47" s="303" customFormat="1" ht="27">
      <c r="B235" s="304"/>
      <c r="D235" s="333" t="s">
        <v>144</v>
      </c>
      <c r="F235" s="332" t="s">
        <v>771</v>
      </c>
      <c r="I235" s="312"/>
      <c r="J235" s="312"/>
      <c r="M235" s="304"/>
      <c r="N235" s="331"/>
      <c r="O235" s="318"/>
      <c r="P235" s="318"/>
      <c r="Q235" s="318"/>
      <c r="R235" s="318"/>
      <c r="S235" s="318"/>
      <c r="T235" s="318"/>
      <c r="U235" s="318"/>
      <c r="V235" s="318"/>
      <c r="W235" s="318"/>
      <c r="X235" s="330"/>
      <c r="AT235" s="308" t="s">
        <v>144</v>
      </c>
      <c r="AU235" s="308" t="s">
        <v>87</v>
      </c>
    </row>
    <row r="236" spans="2:65" s="303" customFormat="1" ht="31.5" customHeight="1">
      <c r="B236" s="329"/>
      <c r="C236" s="328" t="s">
        <v>770</v>
      </c>
      <c r="D236" s="328" t="s">
        <v>137</v>
      </c>
      <c r="E236" s="327" t="s">
        <v>769</v>
      </c>
      <c r="F236" s="322" t="s">
        <v>768</v>
      </c>
      <c r="G236" s="326" t="s">
        <v>203</v>
      </c>
      <c r="H236" s="325">
        <v>4</v>
      </c>
      <c r="I236" s="324"/>
      <c r="J236" s="324"/>
      <c r="K236" s="323">
        <f>ROUND(P236*H236,2)</f>
        <v>0</v>
      </c>
      <c r="L236" s="322" t="s">
        <v>141</v>
      </c>
      <c r="M236" s="304"/>
      <c r="N236" s="321" t="s">
        <v>5</v>
      </c>
      <c r="O236" s="320" t="s">
        <v>46</v>
      </c>
      <c r="P236" s="319">
        <f>I236+J236</f>
        <v>0</v>
      </c>
      <c r="Q236" s="319">
        <f>ROUND(I236*H236,2)</f>
        <v>0</v>
      </c>
      <c r="R236" s="319">
        <f>ROUND(J236*H236,2)</f>
        <v>0</v>
      </c>
      <c r="S236" s="318"/>
      <c r="T236" s="317">
        <f>S236*H236</f>
        <v>0</v>
      </c>
      <c r="U236" s="317">
        <v>0</v>
      </c>
      <c r="V236" s="317">
        <f>U236*H236</f>
        <v>0</v>
      </c>
      <c r="W236" s="317">
        <v>0</v>
      </c>
      <c r="X236" s="316">
        <f>W236*H236</f>
        <v>0</v>
      </c>
      <c r="AR236" s="308" t="s">
        <v>142</v>
      </c>
      <c r="AT236" s="308" t="s">
        <v>137</v>
      </c>
      <c r="AU236" s="308" t="s">
        <v>87</v>
      </c>
      <c r="AY236" s="308" t="s">
        <v>135</v>
      </c>
      <c r="BE236" s="315">
        <f>IF(O236="základní",K236,0)</f>
        <v>0</v>
      </c>
      <c r="BF236" s="315">
        <f>IF(O236="snížená",K236,0)</f>
        <v>0</v>
      </c>
      <c r="BG236" s="315">
        <f>IF(O236="zákl. přenesená",K236,0)</f>
        <v>0</v>
      </c>
      <c r="BH236" s="315">
        <f>IF(O236="sníž. přenesená",K236,0)</f>
        <v>0</v>
      </c>
      <c r="BI236" s="315">
        <f>IF(O236="nulová",K236,0)</f>
        <v>0</v>
      </c>
      <c r="BJ236" s="308" t="s">
        <v>85</v>
      </c>
      <c r="BK236" s="315">
        <f>ROUND(P236*H236,2)</f>
        <v>0</v>
      </c>
      <c r="BL236" s="308" t="s">
        <v>142</v>
      </c>
      <c r="BM236" s="308" t="s">
        <v>767</v>
      </c>
    </row>
    <row r="237" spans="2:47" s="303" customFormat="1" ht="27">
      <c r="B237" s="304"/>
      <c r="D237" s="333" t="s">
        <v>144</v>
      </c>
      <c r="F237" s="332" t="s">
        <v>766</v>
      </c>
      <c r="I237" s="312"/>
      <c r="J237" s="312"/>
      <c r="M237" s="304"/>
      <c r="N237" s="331"/>
      <c r="O237" s="318"/>
      <c r="P237" s="318"/>
      <c r="Q237" s="318"/>
      <c r="R237" s="318"/>
      <c r="S237" s="318"/>
      <c r="T237" s="318"/>
      <c r="U237" s="318"/>
      <c r="V237" s="318"/>
      <c r="W237" s="318"/>
      <c r="X237" s="330"/>
      <c r="AT237" s="308" t="s">
        <v>144</v>
      </c>
      <c r="AU237" s="308" t="s">
        <v>87</v>
      </c>
    </row>
    <row r="238" spans="2:65" s="303" customFormat="1" ht="22.5" customHeight="1">
      <c r="B238" s="329"/>
      <c r="C238" s="359" t="s">
        <v>765</v>
      </c>
      <c r="D238" s="359" t="s">
        <v>167</v>
      </c>
      <c r="E238" s="358" t="s">
        <v>764</v>
      </c>
      <c r="F238" s="352" t="s">
        <v>763</v>
      </c>
      <c r="G238" s="357" t="s">
        <v>203</v>
      </c>
      <c r="H238" s="356">
        <v>4</v>
      </c>
      <c r="I238" s="355"/>
      <c r="J238" s="354"/>
      <c r="K238" s="353">
        <f>ROUND(P238*H238,2)</f>
        <v>0</v>
      </c>
      <c r="L238" s="352" t="s">
        <v>141</v>
      </c>
      <c r="M238" s="351"/>
      <c r="N238" s="350" t="s">
        <v>5</v>
      </c>
      <c r="O238" s="320" t="s">
        <v>46</v>
      </c>
      <c r="P238" s="319">
        <f>I238+J238</f>
        <v>0</v>
      </c>
      <c r="Q238" s="319">
        <f>ROUND(I238*H238,2)</f>
        <v>0</v>
      </c>
      <c r="R238" s="319">
        <f>ROUND(J238*H238,2)</f>
        <v>0</v>
      </c>
      <c r="S238" s="318"/>
      <c r="T238" s="317">
        <f>S238*H238</f>
        <v>0</v>
      </c>
      <c r="U238" s="317">
        <v>0.00026</v>
      </c>
      <c r="V238" s="317">
        <f>U238*H238</f>
        <v>0.00104</v>
      </c>
      <c r="W238" s="317">
        <v>0</v>
      </c>
      <c r="X238" s="316">
        <f>W238*H238</f>
        <v>0</v>
      </c>
      <c r="AR238" s="308" t="s">
        <v>170</v>
      </c>
      <c r="AT238" s="308" t="s">
        <v>167</v>
      </c>
      <c r="AU238" s="308" t="s">
        <v>87</v>
      </c>
      <c r="AY238" s="308" t="s">
        <v>135</v>
      </c>
      <c r="BE238" s="315">
        <f>IF(O238="základní",K238,0)</f>
        <v>0</v>
      </c>
      <c r="BF238" s="315">
        <f>IF(O238="snížená",K238,0)</f>
        <v>0</v>
      </c>
      <c r="BG238" s="315">
        <f>IF(O238="zákl. přenesená",K238,0)</f>
        <v>0</v>
      </c>
      <c r="BH238" s="315">
        <f>IF(O238="sníž. přenesená",K238,0)</f>
        <v>0</v>
      </c>
      <c r="BI238" s="315">
        <f>IF(O238="nulová",K238,0)</f>
        <v>0</v>
      </c>
      <c r="BJ238" s="308" t="s">
        <v>85</v>
      </c>
      <c r="BK238" s="315">
        <f>ROUND(P238*H238,2)</f>
        <v>0</v>
      </c>
      <c r="BL238" s="308" t="s">
        <v>142</v>
      </c>
      <c r="BM238" s="308" t="s">
        <v>762</v>
      </c>
    </row>
    <row r="239" spans="2:47" s="303" customFormat="1" ht="27">
      <c r="B239" s="304"/>
      <c r="D239" s="333" t="s">
        <v>144</v>
      </c>
      <c r="F239" s="332" t="s">
        <v>761</v>
      </c>
      <c r="I239" s="312"/>
      <c r="J239" s="312"/>
      <c r="M239" s="304"/>
      <c r="N239" s="331"/>
      <c r="O239" s="318"/>
      <c r="P239" s="318"/>
      <c r="Q239" s="318"/>
      <c r="R239" s="318"/>
      <c r="S239" s="318"/>
      <c r="T239" s="318"/>
      <c r="U239" s="318"/>
      <c r="V239" s="318"/>
      <c r="W239" s="318"/>
      <c r="X239" s="330"/>
      <c r="AT239" s="308" t="s">
        <v>144</v>
      </c>
      <c r="AU239" s="308" t="s">
        <v>87</v>
      </c>
    </row>
    <row r="240" spans="2:65" s="303" customFormat="1" ht="31.5" customHeight="1">
      <c r="B240" s="329"/>
      <c r="C240" s="328" t="s">
        <v>760</v>
      </c>
      <c r="D240" s="328" t="s">
        <v>137</v>
      </c>
      <c r="E240" s="327" t="s">
        <v>759</v>
      </c>
      <c r="F240" s="322" t="s">
        <v>758</v>
      </c>
      <c r="G240" s="326" t="s">
        <v>203</v>
      </c>
      <c r="H240" s="325">
        <v>1</v>
      </c>
      <c r="I240" s="324"/>
      <c r="J240" s="324"/>
      <c r="K240" s="323">
        <f>ROUND(P240*H240,2)</f>
        <v>0</v>
      </c>
      <c r="L240" s="322" t="s">
        <v>141</v>
      </c>
      <c r="M240" s="304"/>
      <c r="N240" s="321" t="s">
        <v>5</v>
      </c>
      <c r="O240" s="320" t="s">
        <v>46</v>
      </c>
      <c r="P240" s="319">
        <f>I240+J240</f>
        <v>0</v>
      </c>
      <c r="Q240" s="319">
        <f>ROUND(I240*H240,2)</f>
        <v>0</v>
      </c>
      <c r="R240" s="319">
        <f>ROUND(J240*H240,2)</f>
        <v>0</v>
      </c>
      <c r="S240" s="318"/>
      <c r="T240" s="317">
        <f>S240*H240</f>
        <v>0</v>
      </c>
      <c r="U240" s="317">
        <v>1E-05</v>
      </c>
      <c r="V240" s="317">
        <f>U240*H240</f>
        <v>1E-05</v>
      </c>
      <c r="W240" s="317">
        <v>0</v>
      </c>
      <c r="X240" s="316">
        <f>W240*H240</f>
        <v>0</v>
      </c>
      <c r="AR240" s="308" t="s">
        <v>142</v>
      </c>
      <c r="AT240" s="308" t="s">
        <v>137</v>
      </c>
      <c r="AU240" s="308" t="s">
        <v>87</v>
      </c>
      <c r="AY240" s="308" t="s">
        <v>135</v>
      </c>
      <c r="BE240" s="315">
        <f>IF(O240="základní",K240,0)</f>
        <v>0</v>
      </c>
      <c r="BF240" s="315">
        <f>IF(O240="snížená",K240,0)</f>
        <v>0</v>
      </c>
      <c r="BG240" s="315">
        <f>IF(O240="zákl. přenesená",K240,0)</f>
        <v>0</v>
      </c>
      <c r="BH240" s="315">
        <f>IF(O240="sníž. přenesená",K240,0)</f>
        <v>0</v>
      </c>
      <c r="BI240" s="315">
        <f>IF(O240="nulová",K240,0)</f>
        <v>0</v>
      </c>
      <c r="BJ240" s="308" t="s">
        <v>85</v>
      </c>
      <c r="BK240" s="315">
        <f>ROUND(P240*H240,2)</f>
        <v>0</v>
      </c>
      <c r="BL240" s="308" t="s">
        <v>142</v>
      </c>
      <c r="BM240" s="308" t="s">
        <v>757</v>
      </c>
    </row>
    <row r="241" spans="2:47" s="303" customFormat="1" ht="27">
      <c r="B241" s="304"/>
      <c r="D241" s="333" t="s">
        <v>144</v>
      </c>
      <c r="F241" s="332" t="s">
        <v>756</v>
      </c>
      <c r="I241" s="312"/>
      <c r="J241" s="312"/>
      <c r="M241" s="304"/>
      <c r="N241" s="331"/>
      <c r="O241" s="318"/>
      <c r="P241" s="318"/>
      <c r="Q241" s="318"/>
      <c r="R241" s="318"/>
      <c r="S241" s="318"/>
      <c r="T241" s="318"/>
      <c r="U241" s="318"/>
      <c r="V241" s="318"/>
      <c r="W241" s="318"/>
      <c r="X241" s="330"/>
      <c r="AT241" s="308" t="s">
        <v>144</v>
      </c>
      <c r="AU241" s="308" t="s">
        <v>87</v>
      </c>
    </row>
    <row r="242" spans="2:65" s="303" customFormat="1" ht="22.5" customHeight="1">
      <c r="B242" s="329"/>
      <c r="C242" s="359" t="s">
        <v>755</v>
      </c>
      <c r="D242" s="359" t="s">
        <v>167</v>
      </c>
      <c r="E242" s="358" t="s">
        <v>754</v>
      </c>
      <c r="F242" s="352" t="s">
        <v>753</v>
      </c>
      <c r="G242" s="357" t="s">
        <v>203</v>
      </c>
      <c r="H242" s="356">
        <v>1</v>
      </c>
      <c r="I242" s="355"/>
      <c r="J242" s="354"/>
      <c r="K242" s="353">
        <f>ROUND(P242*H242,2)</f>
        <v>0</v>
      </c>
      <c r="L242" s="352" t="s">
        <v>141</v>
      </c>
      <c r="M242" s="351"/>
      <c r="N242" s="350" t="s">
        <v>5</v>
      </c>
      <c r="O242" s="320" t="s">
        <v>46</v>
      </c>
      <c r="P242" s="319">
        <f>I242+J242</f>
        <v>0</v>
      </c>
      <c r="Q242" s="319">
        <f>ROUND(I242*H242,2)</f>
        <v>0</v>
      </c>
      <c r="R242" s="319">
        <f>ROUND(J242*H242,2)</f>
        <v>0</v>
      </c>
      <c r="S242" s="318"/>
      <c r="T242" s="317">
        <f>S242*H242</f>
        <v>0</v>
      </c>
      <c r="U242" s="317">
        <v>0.00061</v>
      </c>
      <c r="V242" s="317">
        <f>U242*H242</f>
        <v>0.00061</v>
      </c>
      <c r="W242" s="317">
        <v>0</v>
      </c>
      <c r="X242" s="316">
        <f>W242*H242</f>
        <v>0</v>
      </c>
      <c r="AR242" s="308" t="s">
        <v>170</v>
      </c>
      <c r="AT242" s="308" t="s">
        <v>167</v>
      </c>
      <c r="AU242" s="308" t="s">
        <v>87</v>
      </c>
      <c r="AY242" s="308" t="s">
        <v>135</v>
      </c>
      <c r="BE242" s="315">
        <f>IF(O242="základní",K242,0)</f>
        <v>0</v>
      </c>
      <c r="BF242" s="315">
        <f>IF(O242="snížená",K242,0)</f>
        <v>0</v>
      </c>
      <c r="BG242" s="315">
        <f>IF(O242="zákl. přenesená",K242,0)</f>
        <v>0</v>
      </c>
      <c r="BH242" s="315">
        <f>IF(O242="sníž. přenesená",K242,0)</f>
        <v>0</v>
      </c>
      <c r="BI242" s="315">
        <f>IF(O242="nulová",K242,0)</f>
        <v>0</v>
      </c>
      <c r="BJ242" s="308" t="s">
        <v>85</v>
      </c>
      <c r="BK242" s="315">
        <f>ROUND(P242*H242,2)</f>
        <v>0</v>
      </c>
      <c r="BL242" s="308" t="s">
        <v>142</v>
      </c>
      <c r="BM242" s="308" t="s">
        <v>752</v>
      </c>
    </row>
    <row r="243" spans="2:47" s="303" customFormat="1" ht="27">
      <c r="B243" s="304"/>
      <c r="D243" s="333" t="s">
        <v>144</v>
      </c>
      <c r="F243" s="332" t="s">
        <v>751</v>
      </c>
      <c r="I243" s="312"/>
      <c r="J243" s="312"/>
      <c r="M243" s="304"/>
      <c r="N243" s="331"/>
      <c r="O243" s="318"/>
      <c r="P243" s="318"/>
      <c r="Q243" s="318"/>
      <c r="R243" s="318"/>
      <c r="S243" s="318"/>
      <c r="T243" s="318"/>
      <c r="U243" s="318"/>
      <c r="V243" s="318"/>
      <c r="W243" s="318"/>
      <c r="X243" s="330"/>
      <c r="AT243" s="308" t="s">
        <v>144</v>
      </c>
      <c r="AU243" s="308" t="s">
        <v>87</v>
      </c>
    </row>
    <row r="244" spans="2:65" s="303" customFormat="1" ht="31.5" customHeight="1">
      <c r="B244" s="329"/>
      <c r="C244" s="328" t="s">
        <v>750</v>
      </c>
      <c r="D244" s="328" t="s">
        <v>137</v>
      </c>
      <c r="E244" s="327" t="s">
        <v>743</v>
      </c>
      <c r="F244" s="322" t="s">
        <v>742</v>
      </c>
      <c r="G244" s="326" t="s">
        <v>203</v>
      </c>
      <c r="H244" s="325">
        <v>4</v>
      </c>
      <c r="I244" s="324"/>
      <c r="J244" s="324"/>
      <c r="K244" s="323">
        <f aca="true" t="shared" si="1" ref="K244:K250">ROUND(P244*H244,2)</f>
        <v>0</v>
      </c>
      <c r="L244" s="322" t="s">
        <v>141</v>
      </c>
      <c r="M244" s="304"/>
      <c r="N244" s="321" t="s">
        <v>5</v>
      </c>
      <c r="O244" s="320" t="s">
        <v>46</v>
      </c>
      <c r="P244" s="319">
        <f aca="true" t="shared" si="2" ref="P244:P250">I244+J244</f>
        <v>0</v>
      </c>
      <c r="Q244" s="319">
        <f aca="true" t="shared" si="3" ref="Q244:Q250">ROUND(I244*H244,2)</f>
        <v>0</v>
      </c>
      <c r="R244" s="319">
        <f aca="true" t="shared" si="4" ref="R244:R250">ROUND(J244*H244,2)</f>
        <v>0</v>
      </c>
      <c r="S244" s="318"/>
      <c r="T244" s="317">
        <f aca="true" t="shared" si="5" ref="T244:T250">S244*H244</f>
        <v>0</v>
      </c>
      <c r="U244" s="317">
        <v>0.0001</v>
      </c>
      <c r="V244" s="317">
        <f aca="true" t="shared" si="6" ref="V244:V250">U244*H244</f>
        <v>0.0004</v>
      </c>
      <c r="W244" s="317">
        <v>0</v>
      </c>
      <c r="X244" s="316">
        <f aca="true" t="shared" si="7" ref="X244:X250">W244*H244</f>
        <v>0</v>
      </c>
      <c r="AR244" s="308" t="s">
        <v>142</v>
      </c>
      <c r="AT244" s="308" t="s">
        <v>137</v>
      </c>
      <c r="AU244" s="308" t="s">
        <v>87</v>
      </c>
      <c r="AY244" s="308" t="s">
        <v>135</v>
      </c>
      <c r="BE244" s="315">
        <f aca="true" t="shared" si="8" ref="BE244:BE250">IF(O244="základní",K244,0)</f>
        <v>0</v>
      </c>
      <c r="BF244" s="315">
        <f aca="true" t="shared" si="9" ref="BF244:BF250">IF(O244="snížená",K244,0)</f>
        <v>0</v>
      </c>
      <c r="BG244" s="315">
        <f aca="true" t="shared" si="10" ref="BG244:BG250">IF(O244="zákl. přenesená",K244,0)</f>
        <v>0</v>
      </c>
      <c r="BH244" s="315">
        <f aca="true" t="shared" si="11" ref="BH244:BH250">IF(O244="sníž. přenesená",K244,0)</f>
        <v>0</v>
      </c>
      <c r="BI244" s="315">
        <f aca="true" t="shared" si="12" ref="BI244:BI250">IF(O244="nulová",K244,0)</f>
        <v>0</v>
      </c>
      <c r="BJ244" s="308" t="s">
        <v>85</v>
      </c>
      <c r="BK244" s="315">
        <f aca="true" t="shared" si="13" ref="BK244:BK250">ROUND(P244*H244,2)</f>
        <v>0</v>
      </c>
      <c r="BL244" s="308" t="s">
        <v>142</v>
      </c>
      <c r="BM244" s="308" t="s">
        <v>749</v>
      </c>
    </row>
    <row r="245" spans="2:65" s="303" customFormat="1" ht="22.5" customHeight="1">
      <c r="B245" s="329"/>
      <c r="C245" s="359" t="s">
        <v>748</v>
      </c>
      <c r="D245" s="359" t="s">
        <v>167</v>
      </c>
      <c r="E245" s="358" t="s">
        <v>747</v>
      </c>
      <c r="F245" s="352" t="s">
        <v>746</v>
      </c>
      <c r="G245" s="357" t="s">
        <v>203</v>
      </c>
      <c r="H245" s="356">
        <v>4</v>
      </c>
      <c r="I245" s="355"/>
      <c r="J245" s="354"/>
      <c r="K245" s="353">
        <f t="shared" si="1"/>
        <v>0</v>
      </c>
      <c r="L245" s="352" t="s">
        <v>141</v>
      </c>
      <c r="M245" s="351"/>
      <c r="N245" s="350" t="s">
        <v>5</v>
      </c>
      <c r="O245" s="320" t="s">
        <v>46</v>
      </c>
      <c r="P245" s="319">
        <f t="shared" si="2"/>
        <v>0</v>
      </c>
      <c r="Q245" s="319">
        <f t="shared" si="3"/>
        <v>0</v>
      </c>
      <c r="R245" s="319">
        <f t="shared" si="4"/>
        <v>0</v>
      </c>
      <c r="S245" s="318"/>
      <c r="T245" s="317">
        <f t="shared" si="5"/>
        <v>0</v>
      </c>
      <c r="U245" s="317">
        <v>0.0048</v>
      </c>
      <c r="V245" s="317">
        <f t="shared" si="6"/>
        <v>0.0192</v>
      </c>
      <c r="W245" s="317">
        <v>0</v>
      </c>
      <c r="X245" s="316">
        <f t="shared" si="7"/>
        <v>0</v>
      </c>
      <c r="AR245" s="308" t="s">
        <v>170</v>
      </c>
      <c r="AT245" s="308" t="s">
        <v>167</v>
      </c>
      <c r="AU245" s="308" t="s">
        <v>87</v>
      </c>
      <c r="AY245" s="308" t="s">
        <v>135</v>
      </c>
      <c r="BE245" s="315">
        <f t="shared" si="8"/>
        <v>0</v>
      </c>
      <c r="BF245" s="315">
        <f t="shared" si="9"/>
        <v>0</v>
      </c>
      <c r="BG245" s="315">
        <f t="shared" si="10"/>
        <v>0</v>
      </c>
      <c r="BH245" s="315">
        <f t="shared" si="11"/>
        <v>0</v>
      </c>
      <c r="BI245" s="315">
        <f t="shared" si="12"/>
        <v>0</v>
      </c>
      <c r="BJ245" s="308" t="s">
        <v>85</v>
      </c>
      <c r="BK245" s="315">
        <f t="shared" si="13"/>
        <v>0</v>
      </c>
      <c r="BL245" s="308" t="s">
        <v>142</v>
      </c>
      <c r="BM245" s="308" t="s">
        <v>745</v>
      </c>
    </row>
    <row r="246" spans="2:65" s="303" customFormat="1" ht="31.5" customHeight="1">
      <c r="B246" s="329"/>
      <c r="C246" s="328" t="s">
        <v>744</v>
      </c>
      <c r="D246" s="328" t="s">
        <v>137</v>
      </c>
      <c r="E246" s="327" t="s">
        <v>743</v>
      </c>
      <c r="F246" s="322" t="s">
        <v>742</v>
      </c>
      <c r="G246" s="326" t="s">
        <v>203</v>
      </c>
      <c r="H246" s="325">
        <v>1</v>
      </c>
      <c r="I246" s="324"/>
      <c r="J246" s="324"/>
      <c r="K246" s="323">
        <f t="shared" si="1"/>
        <v>0</v>
      </c>
      <c r="L246" s="322" t="s">
        <v>141</v>
      </c>
      <c r="M246" s="304"/>
      <c r="N246" s="321" t="s">
        <v>5</v>
      </c>
      <c r="O246" s="320" t="s">
        <v>46</v>
      </c>
      <c r="P246" s="319">
        <f t="shared" si="2"/>
        <v>0</v>
      </c>
      <c r="Q246" s="319">
        <f t="shared" si="3"/>
        <v>0</v>
      </c>
      <c r="R246" s="319">
        <f t="shared" si="4"/>
        <v>0</v>
      </c>
      <c r="S246" s="318"/>
      <c r="T246" s="317">
        <f t="shared" si="5"/>
        <v>0</v>
      </c>
      <c r="U246" s="317">
        <v>0.0001</v>
      </c>
      <c r="V246" s="317">
        <f t="shared" si="6"/>
        <v>0.0001</v>
      </c>
      <c r="W246" s="317">
        <v>0</v>
      </c>
      <c r="X246" s="316">
        <f t="shared" si="7"/>
        <v>0</v>
      </c>
      <c r="AR246" s="308" t="s">
        <v>142</v>
      </c>
      <c r="AT246" s="308" t="s">
        <v>137</v>
      </c>
      <c r="AU246" s="308" t="s">
        <v>87</v>
      </c>
      <c r="AY246" s="308" t="s">
        <v>135</v>
      </c>
      <c r="BE246" s="315">
        <f t="shared" si="8"/>
        <v>0</v>
      </c>
      <c r="BF246" s="315">
        <f t="shared" si="9"/>
        <v>0</v>
      </c>
      <c r="BG246" s="315">
        <f t="shared" si="10"/>
        <v>0</v>
      </c>
      <c r="BH246" s="315">
        <f t="shared" si="11"/>
        <v>0</v>
      </c>
      <c r="BI246" s="315">
        <f t="shared" si="12"/>
        <v>0</v>
      </c>
      <c r="BJ246" s="308" t="s">
        <v>85</v>
      </c>
      <c r="BK246" s="315">
        <f t="shared" si="13"/>
        <v>0</v>
      </c>
      <c r="BL246" s="308" t="s">
        <v>142</v>
      </c>
      <c r="BM246" s="308" t="s">
        <v>741</v>
      </c>
    </row>
    <row r="247" spans="2:65" s="303" customFormat="1" ht="22.5" customHeight="1">
      <c r="B247" s="329"/>
      <c r="C247" s="359" t="s">
        <v>740</v>
      </c>
      <c r="D247" s="359" t="s">
        <v>167</v>
      </c>
      <c r="E247" s="358" t="s">
        <v>739</v>
      </c>
      <c r="F247" s="352" t="s">
        <v>738</v>
      </c>
      <c r="G247" s="357" t="s">
        <v>203</v>
      </c>
      <c r="H247" s="356">
        <v>1</v>
      </c>
      <c r="I247" s="355"/>
      <c r="J247" s="354"/>
      <c r="K247" s="353">
        <f t="shared" si="1"/>
        <v>0</v>
      </c>
      <c r="L247" s="352" t="s">
        <v>141</v>
      </c>
      <c r="M247" s="351"/>
      <c r="N247" s="350" t="s">
        <v>5</v>
      </c>
      <c r="O247" s="320" t="s">
        <v>46</v>
      </c>
      <c r="P247" s="319">
        <f t="shared" si="2"/>
        <v>0</v>
      </c>
      <c r="Q247" s="319">
        <f t="shared" si="3"/>
        <v>0</v>
      </c>
      <c r="R247" s="319">
        <f t="shared" si="4"/>
        <v>0</v>
      </c>
      <c r="S247" s="318"/>
      <c r="T247" s="317">
        <f t="shared" si="5"/>
        <v>0</v>
      </c>
      <c r="U247" s="317">
        <v>0.0056</v>
      </c>
      <c r="V247" s="317">
        <f t="shared" si="6"/>
        <v>0.0056</v>
      </c>
      <c r="W247" s="317">
        <v>0</v>
      </c>
      <c r="X247" s="316">
        <f t="shared" si="7"/>
        <v>0</v>
      </c>
      <c r="AR247" s="308" t="s">
        <v>170</v>
      </c>
      <c r="AT247" s="308" t="s">
        <v>167</v>
      </c>
      <c r="AU247" s="308" t="s">
        <v>87</v>
      </c>
      <c r="AY247" s="308" t="s">
        <v>135</v>
      </c>
      <c r="BE247" s="315">
        <f t="shared" si="8"/>
        <v>0</v>
      </c>
      <c r="BF247" s="315">
        <f t="shared" si="9"/>
        <v>0</v>
      </c>
      <c r="BG247" s="315">
        <f t="shared" si="10"/>
        <v>0</v>
      </c>
      <c r="BH247" s="315">
        <f t="shared" si="11"/>
        <v>0</v>
      </c>
      <c r="BI247" s="315">
        <f t="shared" si="12"/>
        <v>0</v>
      </c>
      <c r="BJ247" s="308" t="s">
        <v>85</v>
      </c>
      <c r="BK247" s="315">
        <f t="shared" si="13"/>
        <v>0</v>
      </c>
      <c r="BL247" s="308" t="s">
        <v>142</v>
      </c>
      <c r="BM247" s="308" t="s">
        <v>737</v>
      </c>
    </row>
    <row r="248" spans="2:65" s="303" customFormat="1" ht="31.5" customHeight="1">
      <c r="B248" s="329"/>
      <c r="C248" s="328" t="s">
        <v>736</v>
      </c>
      <c r="D248" s="328" t="s">
        <v>137</v>
      </c>
      <c r="E248" s="327" t="s">
        <v>735</v>
      </c>
      <c r="F248" s="322" t="s">
        <v>734</v>
      </c>
      <c r="G248" s="326" t="s">
        <v>203</v>
      </c>
      <c r="H248" s="325">
        <v>3</v>
      </c>
      <c r="I248" s="324"/>
      <c r="J248" s="324"/>
      <c r="K248" s="323">
        <f t="shared" si="1"/>
        <v>0</v>
      </c>
      <c r="L248" s="322" t="s">
        <v>141</v>
      </c>
      <c r="M248" s="304"/>
      <c r="N248" s="321" t="s">
        <v>5</v>
      </c>
      <c r="O248" s="320" t="s">
        <v>46</v>
      </c>
      <c r="P248" s="319">
        <f t="shared" si="2"/>
        <v>0</v>
      </c>
      <c r="Q248" s="319">
        <f t="shared" si="3"/>
        <v>0</v>
      </c>
      <c r="R248" s="319">
        <f t="shared" si="4"/>
        <v>0</v>
      </c>
      <c r="S248" s="318"/>
      <c r="T248" s="317">
        <f t="shared" si="5"/>
        <v>0</v>
      </c>
      <c r="U248" s="317">
        <v>0.0001</v>
      </c>
      <c r="V248" s="317">
        <f t="shared" si="6"/>
        <v>0.00030000000000000003</v>
      </c>
      <c r="W248" s="317">
        <v>0</v>
      </c>
      <c r="X248" s="316">
        <f t="shared" si="7"/>
        <v>0</v>
      </c>
      <c r="AR248" s="308" t="s">
        <v>142</v>
      </c>
      <c r="AT248" s="308" t="s">
        <v>137</v>
      </c>
      <c r="AU248" s="308" t="s">
        <v>87</v>
      </c>
      <c r="AY248" s="308" t="s">
        <v>135</v>
      </c>
      <c r="BE248" s="315">
        <f t="shared" si="8"/>
        <v>0</v>
      </c>
      <c r="BF248" s="315">
        <f t="shared" si="9"/>
        <v>0</v>
      </c>
      <c r="BG248" s="315">
        <f t="shared" si="10"/>
        <v>0</v>
      </c>
      <c r="BH248" s="315">
        <f t="shared" si="11"/>
        <v>0</v>
      </c>
      <c r="BI248" s="315">
        <f t="shared" si="12"/>
        <v>0</v>
      </c>
      <c r="BJ248" s="308" t="s">
        <v>85</v>
      </c>
      <c r="BK248" s="315">
        <f t="shared" si="13"/>
        <v>0</v>
      </c>
      <c r="BL248" s="308" t="s">
        <v>142</v>
      </c>
      <c r="BM248" s="308" t="s">
        <v>733</v>
      </c>
    </row>
    <row r="249" spans="2:65" s="303" customFormat="1" ht="22.5" customHeight="1">
      <c r="B249" s="329"/>
      <c r="C249" s="359" t="s">
        <v>732</v>
      </c>
      <c r="D249" s="359" t="s">
        <v>167</v>
      </c>
      <c r="E249" s="358" t="s">
        <v>731</v>
      </c>
      <c r="F249" s="352" t="s">
        <v>730</v>
      </c>
      <c r="G249" s="357" t="s">
        <v>203</v>
      </c>
      <c r="H249" s="356">
        <v>3</v>
      </c>
      <c r="I249" s="355"/>
      <c r="J249" s="354"/>
      <c r="K249" s="353">
        <f t="shared" si="1"/>
        <v>0</v>
      </c>
      <c r="L249" s="352" t="s">
        <v>141</v>
      </c>
      <c r="M249" s="351"/>
      <c r="N249" s="350" t="s">
        <v>5</v>
      </c>
      <c r="O249" s="320" t="s">
        <v>46</v>
      </c>
      <c r="P249" s="319">
        <f t="shared" si="2"/>
        <v>0</v>
      </c>
      <c r="Q249" s="319">
        <f t="shared" si="3"/>
        <v>0</v>
      </c>
      <c r="R249" s="319">
        <f t="shared" si="4"/>
        <v>0</v>
      </c>
      <c r="S249" s="318"/>
      <c r="T249" s="317">
        <f t="shared" si="5"/>
        <v>0</v>
      </c>
      <c r="U249" s="317">
        <v>0.0003</v>
      </c>
      <c r="V249" s="317">
        <f t="shared" si="6"/>
        <v>0.0009</v>
      </c>
      <c r="W249" s="317">
        <v>0</v>
      </c>
      <c r="X249" s="316">
        <f t="shared" si="7"/>
        <v>0</v>
      </c>
      <c r="AR249" s="308" t="s">
        <v>170</v>
      </c>
      <c r="AT249" s="308" t="s">
        <v>167</v>
      </c>
      <c r="AU249" s="308" t="s">
        <v>87</v>
      </c>
      <c r="AY249" s="308" t="s">
        <v>135</v>
      </c>
      <c r="BE249" s="315">
        <f t="shared" si="8"/>
        <v>0</v>
      </c>
      <c r="BF249" s="315">
        <f t="shared" si="9"/>
        <v>0</v>
      </c>
      <c r="BG249" s="315">
        <f t="shared" si="10"/>
        <v>0</v>
      </c>
      <c r="BH249" s="315">
        <f t="shared" si="11"/>
        <v>0</v>
      </c>
      <c r="BI249" s="315">
        <f t="shared" si="12"/>
        <v>0</v>
      </c>
      <c r="BJ249" s="308" t="s">
        <v>85</v>
      </c>
      <c r="BK249" s="315">
        <f t="shared" si="13"/>
        <v>0</v>
      </c>
      <c r="BL249" s="308" t="s">
        <v>142</v>
      </c>
      <c r="BM249" s="308" t="s">
        <v>729</v>
      </c>
    </row>
    <row r="250" spans="2:65" s="303" customFormat="1" ht="31.5" customHeight="1">
      <c r="B250" s="329"/>
      <c r="C250" s="328" t="s">
        <v>728</v>
      </c>
      <c r="D250" s="328" t="s">
        <v>137</v>
      </c>
      <c r="E250" s="327" t="s">
        <v>727</v>
      </c>
      <c r="F250" s="322" t="s">
        <v>726</v>
      </c>
      <c r="G250" s="326" t="s">
        <v>203</v>
      </c>
      <c r="H250" s="325">
        <v>9</v>
      </c>
      <c r="I250" s="324"/>
      <c r="J250" s="324"/>
      <c r="K250" s="323">
        <f t="shared" si="1"/>
        <v>0</v>
      </c>
      <c r="L250" s="322" t="s">
        <v>141</v>
      </c>
      <c r="M250" s="304"/>
      <c r="N250" s="321" t="s">
        <v>5</v>
      </c>
      <c r="O250" s="320" t="s">
        <v>46</v>
      </c>
      <c r="P250" s="319">
        <f t="shared" si="2"/>
        <v>0</v>
      </c>
      <c r="Q250" s="319">
        <f t="shared" si="3"/>
        <v>0</v>
      </c>
      <c r="R250" s="319">
        <f t="shared" si="4"/>
        <v>0</v>
      </c>
      <c r="S250" s="318"/>
      <c r="T250" s="317">
        <f t="shared" si="5"/>
        <v>0</v>
      </c>
      <c r="U250" s="317">
        <v>1E-05</v>
      </c>
      <c r="V250" s="317">
        <f t="shared" si="6"/>
        <v>9E-05</v>
      </c>
      <c r="W250" s="317">
        <v>0</v>
      </c>
      <c r="X250" s="316">
        <f t="shared" si="7"/>
        <v>0</v>
      </c>
      <c r="AR250" s="308" t="s">
        <v>142</v>
      </c>
      <c r="AT250" s="308" t="s">
        <v>137</v>
      </c>
      <c r="AU250" s="308" t="s">
        <v>87</v>
      </c>
      <c r="AY250" s="308" t="s">
        <v>135</v>
      </c>
      <c r="BE250" s="315">
        <f t="shared" si="8"/>
        <v>0</v>
      </c>
      <c r="BF250" s="315">
        <f t="shared" si="9"/>
        <v>0</v>
      </c>
      <c r="BG250" s="315">
        <f t="shared" si="10"/>
        <v>0</v>
      </c>
      <c r="BH250" s="315">
        <f t="shared" si="11"/>
        <v>0</v>
      </c>
      <c r="BI250" s="315">
        <f t="shared" si="12"/>
        <v>0</v>
      </c>
      <c r="BJ250" s="308" t="s">
        <v>85</v>
      </c>
      <c r="BK250" s="315">
        <f t="shared" si="13"/>
        <v>0</v>
      </c>
      <c r="BL250" s="308" t="s">
        <v>142</v>
      </c>
      <c r="BM250" s="308" t="s">
        <v>725</v>
      </c>
    </row>
    <row r="251" spans="2:47" s="303" customFormat="1" ht="27">
      <c r="B251" s="304"/>
      <c r="D251" s="333" t="s">
        <v>144</v>
      </c>
      <c r="F251" s="332" t="s">
        <v>724</v>
      </c>
      <c r="I251" s="312"/>
      <c r="J251" s="312"/>
      <c r="M251" s="304"/>
      <c r="N251" s="331"/>
      <c r="O251" s="318"/>
      <c r="P251" s="318"/>
      <c r="Q251" s="318"/>
      <c r="R251" s="318"/>
      <c r="S251" s="318"/>
      <c r="T251" s="318"/>
      <c r="U251" s="318"/>
      <c r="V251" s="318"/>
      <c r="W251" s="318"/>
      <c r="X251" s="330"/>
      <c r="AT251" s="308" t="s">
        <v>144</v>
      </c>
      <c r="AU251" s="308" t="s">
        <v>87</v>
      </c>
    </row>
    <row r="252" spans="2:65" s="303" customFormat="1" ht="22.5" customHeight="1">
      <c r="B252" s="329"/>
      <c r="C252" s="359" t="s">
        <v>723</v>
      </c>
      <c r="D252" s="359" t="s">
        <v>167</v>
      </c>
      <c r="E252" s="358" t="s">
        <v>722</v>
      </c>
      <c r="F252" s="352" t="s">
        <v>721</v>
      </c>
      <c r="G252" s="357" t="s">
        <v>203</v>
      </c>
      <c r="H252" s="356">
        <v>9</v>
      </c>
      <c r="I252" s="355"/>
      <c r="J252" s="354"/>
      <c r="K252" s="353">
        <f>ROUND(P252*H252,2)</f>
        <v>0</v>
      </c>
      <c r="L252" s="352" t="s">
        <v>141</v>
      </c>
      <c r="M252" s="351"/>
      <c r="N252" s="350" t="s">
        <v>5</v>
      </c>
      <c r="O252" s="320" t="s">
        <v>46</v>
      </c>
      <c r="P252" s="319">
        <f>I252+J252</f>
        <v>0</v>
      </c>
      <c r="Q252" s="319">
        <f>ROUND(I252*H252,2)</f>
        <v>0</v>
      </c>
      <c r="R252" s="319">
        <f>ROUND(J252*H252,2)</f>
        <v>0</v>
      </c>
      <c r="S252" s="318"/>
      <c r="T252" s="317">
        <f>S252*H252</f>
        <v>0</v>
      </c>
      <c r="U252" s="317">
        <v>0.00184</v>
      </c>
      <c r="V252" s="317">
        <f>U252*H252</f>
        <v>0.016560000000000002</v>
      </c>
      <c r="W252" s="317">
        <v>0</v>
      </c>
      <c r="X252" s="316">
        <f>W252*H252</f>
        <v>0</v>
      </c>
      <c r="AR252" s="308" t="s">
        <v>170</v>
      </c>
      <c r="AT252" s="308" t="s">
        <v>167</v>
      </c>
      <c r="AU252" s="308" t="s">
        <v>87</v>
      </c>
      <c r="AY252" s="308" t="s">
        <v>135</v>
      </c>
      <c r="BE252" s="315">
        <f>IF(O252="základní",K252,0)</f>
        <v>0</v>
      </c>
      <c r="BF252" s="315">
        <f>IF(O252="snížená",K252,0)</f>
        <v>0</v>
      </c>
      <c r="BG252" s="315">
        <f>IF(O252="zákl. přenesená",K252,0)</f>
        <v>0</v>
      </c>
      <c r="BH252" s="315">
        <f>IF(O252="sníž. přenesená",K252,0)</f>
        <v>0</v>
      </c>
      <c r="BI252" s="315">
        <f>IF(O252="nulová",K252,0)</f>
        <v>0</v>
      </c>
      <c r="BJ252" s="308" t="s">
        <v>85</v>
      </c>
      <c r="BK252" s="315">
        <f>ROUND(P252*H252,2)</f>
        <v>0</v>
      </c>
      <c r="BL252" s="308" t="s">
        <v>142</v>
      </c>
      <c r="BM252" s="308" t="s">
        <v>720</v>
      </c>
    </row>
    <row r="253" spans="2:47" s="303" customFormat="1" ht="27">
      <c r="B253" s="304"/>
      <c r="D253" s="333" t="s">
        <v>144</v>
      </c>
      <c r="F253" s="332" t="s">
        <v>719</v>
      </c>
      <c r="I253" s="312"/>
      <c r="J253" s="312"/>
      <c r="M253" s="304"/>
      <c r="N253" s="331"/>
      <c r="O253" s="318"/>
      <c r="P253" s="318"/>
      <c r="Q253" s="318"/>
      <c r="R253" s="318"/>
      <c r="S253" s="318"/>
      <c r="T253" s="318"/>
      <c r="U253" s="318"/>
      <c r="V253" s="318"/>
      <c r="W253" s="318"/>
      <c r="X253" s="330"/>
      <c r="AT253" s="308" t="s">
        <v>144</v>
      </c>
      <c r="AU253" s="308" t="s">
        <v>87</v>
      </c>
    </row>
    <row r="254" spans="2:65" s="303" customFormat="1" ht="31.5" customHeight="1">
      <c r="B254" s="329"/>
      <c r="C254" s="328" t="s">
        <v>718</v>
      </c>
      <c r="D254" s="328" t="s">
        <v>137</v>
      </c>
      <c r="E254" s="327" t="s">
        <v>717</v>
      </c>
      <c r="F254" s="322" t="s">
        <v>716</v>
      </c>
      <c r="G254" s="326" t="s">
        <v>203</v>
      </c>
      <c r="H254" s="325">
        <v>1</v>
      </c>
      <c r="I254" s="324"/>
      <c r="J254" s="324"/>
      <c r="K254" s="323">
        <f aca="true" t="shared" si="14" ref="K254:K259">ROUND(P254*H254,2)</f>
        <v>0</v>
      </c>
      <c r="L254" s="322" t="s">
        <v>141</v>
      </c>
      <c r="M254" s="304"/>
      <c r="N254" s="321" t="s">
        <v>5</v>
      </c>
      <c r="O254" s="320" t="s">
        <v>46</v>
      </c>
      <c r="P254" s="319">
        <f aca="true" t="shared" si="15" ref="P254:P259">I254+J254</f>
        <v>0</v>
      </c>
      <c r="Q254" s="319">
        <f aca="true" t="shared" si="16" ref="Q254:Q259">ROUND(I254*H254,2)</f>
        <v>0</v>
      </c>
      <c r="R254" s="319">
        <f aca="true" t="shared" si="17" ref="R254:R259">ROUND(J254*H254,2)</f>
        <v>0</v>
      </c>
      <c r="S254" s="318"/>
      <c r="T254" s="317">
        <f aca="true" t="shared" si="18" ref="T254:T259">S254*H254</f>
        <v>0</v>
      </c>
      <c r="U254" s="317">
        <v>2.11676</v>
      </c>
      <c r="V254" s="317">
        <f aca="true" t="shared" si="19" ref="V254:V259">U254*H254</f>
        <v>2.11676</v>
      </c>
      <c r="W254" s="317">
        <v>0</v>
      </c>
      <c r="X254" s="316">
        <f aca="true" t="shared" si="20" ref="X254:X259">W254*H254</f>
        <v>0</v>
      </c>
      <c r="AR254" s="308" t="s">
        <v>142</v>
      </c>
      <c r="AT254" s="308" t="s">
        <v>137</v>
      </c>
      <c r="AU254" s="308" t="s">
        <v>87</v>
      </c>
      <c r="AY254" s="308" t="s">
        <v>135</v>
      </c>
      <c r="BE254" s="315">
        <f aca="true" t="shared" si="21" ref="BE254:BE259">IF(O254="základní",K254,0)</f>
        <v>0</v>
      </c>
      <c r="BF254" s="315">
        <f aca="true" t="shared" si="22" ref="BF254:BF259">IF(O254="snížená",K254,0)</f>
        <v>0</v>
      </c>
      <c r="BG254" s="315">
        <f aca="true" t="shared" si="23" ref="BG254:BG259">IF(O254="zákl. přenesená",K254,0)</f>
        <v>0</v>
      </c>
      <c r="BH254" s="315">
        <f aca="true" t="shared" si="24" ref="BH254:BH259">IF(O254="sníž. přenesená",K254,0)</f>
        <v>0</v>
      </c>
      <c r="BI254" s="315">
        <f aca="true" t="shared" si="25" ref="BI254:BI259">IF(O254="nulová",K254,0)</f>
        <v>0</v>
      </c>
      <c r="BJ254" s="308" t="s">
        <v>85</v>
      </c>
      <c r="BK254" s="315">
        <f aca="true" t="shared" si="26" ref="BK254:BK259">ROUND(P254*H254,2)</f>
        <v>0</v>
      </c>
      <c r="BL254" s="308" t="s">
        <v>142</v>
      </c>
      <c r="BM254" s="308" t="s">
        <v>715</v>
      </c>
    </row>
    <row r="255" spans="2:65" s="303" customFormat="1" ht="22.5" customHeight="1">
      <c r="B255" s="329"/>
      <c r="C255" s="359" t="s">
        <v>714</v>
      </c>
      <c r="D255" s="359" t="s">
        <v>167</v>
      </c>
      <c r="E255" s="358" t="s">
        <v>713</v>
      </c>
      <c r="F255" s="352" t="s">
        <v>712</v>
      </c>
      <c r="G255" s="357" t="s">
        <v>203</v>
      </c>
      <c r="H255" s="356">
        <v>1</v>
      </c>
      <c r="I255" s="355"/>
      <c r="J255" s="354"/>
      <c r="K255" s="353">
        <f t="shared" si="14"/>
        <v>0</v>
      </c>
      <c r="L255" s="352" t="s">
        <v>5</v>
      </c>
      <c r="M255" s="351"/>
      <c r="N255" s="350" t="s">
        <v>5</v>
      </c>
      <c r="O255" s="320" t="s">
        <v>46</v>
      </c>
      <c r="P255" s="319">
        <f t="shared" si="15"/>
        <v>0</v>
      </c>
      <c r="Q255" s="319">
        <f t="shared" si="16"/>
        <v>0</v>
      </c>
      <c r="R255" s="319">
        <f t="shared" si="17"/>
        <v>0</v>
      </c>
      <c r="S255" s="318"/>
      <c r="T255" s="317">
        <f t="shared" si="18"/>
        <v>0</v>
      </c>
      <c r="U255" s="317">
        <v>0</v>
      </c>
      <c r="V255" s="317">
        <f t="shared" si="19"/>
        <v>0</v>
      </c>
      <c r="W255" s="317">
        <v>0</v>
      </c>
      <c r="X255" s="316">
        <f t="shared" si="20"/>
        <v>0</v>
      </c>
      <c r="AR255" s="308" t="s">
        <v>170</v>
      </c>
      <c r="AT255" s="308" t="s">
        <v>167</v>
      </c>
      <c r="AU255" s="308" t="s">
        <v>87</v>
      </c>
      <c r="AY255" s="308" t="s">
        <v>135</v>
      </c>
      <c r="BE255" s="315">
        <f t="shared" si="21"/>
        <v>0</v>
      </c>
      <c r="BF255" s="315">
        <f t="shared" si="22"/>
        <v>0</v>
      </c>
      <c r="BG255" s="315">
        <f t="shared" si="23"/>
        <v>0</v>
      </c>
      <c r="BH255" s="315">
        <f t="shared" si="24"/>
        <v>0</v>
      </c>
      <c r="BI255" s="315">
        <f t="shared" si="25"/>
        <v>0</v>
      </c>
      <c r="BJ255" s="308" t="s">
        <v>85</v>
      </c>
      <c r="BK255" s="315">
        <f t="shared" si="26"/>
        <v>0</v>
      </c>
      <c r="BL255" s="308" t="s">
        <v>142</v>
      </c>
      <c r="BM255" s="308" t="s">
        <v>711</v>
      </c>
    </row>
    <row r="256" spans="2:65" s="303" customFormat="1" ht="22.5" customHeight="1">
      <c r="B256" s="329"/>
      <c r="C256" s="359" t="s">
        <v>710</v>
      </c>
      <c r="D256" s="359" t="s">
        <v>167</v>
      </c>
      <c r="E256" s="358" t="s">
        <v>709</v>
      </c>
      <c r="F256" s="352" t="s">
        <v>708</v>
      </c>
      <c r="G256" s="357" t="s">
        <v>203</v>
      </c>
      <c r="H256" s="356">
        <v>1</v>
      </c>
      <c r="I256" s="355"/>
      <c r="J256" s="354"/>
      <c r="K256" s="353">
        <f t="shared" si="14"/>
        <v>0</v>
      </c>
      <c r="L256" s="352" t="s">
        <v>5</v>
      </c>
      <c r="M256" s="351"/>
      <c r="N256" s="350" t="s">
        <v>5</v>
      </c>
      <c r="O256" s="320" t="s">
        <v>46</v>
      </c>
      <c r="P256" s="319">
        <f t="shared" si="15"/>
        <v>0</v>
      </c>
      <c r="Q256" s="319">
        <f t="shared" si="16"/>
        <v>0</v>
      </c>
      <c r="R256" s="319">
        <f t="shared" si="17"/>
        <v>0</v>
      </c>
      <c r="S256" s="318"/>
      <c r="T256" s="317">
        <f t="shared" si="18"/>
        <v>0</v>
      </c>
      <c r="U256" s="317">
        <v>0</v>
      </c>
      <c r="V256" s="317">
        <f t="shared" si="19"/>
        <v>0</v>
      </c>
      <c r="W256" s="317">
        <v>0</v>
      </c>
      <c r="X256" s="316">
        <f t="shared" si="20"/>
        <v>0</v>
      </c>
      <c r="AR256" s="308" t="s">
        <v>170</v>
      </c>
      <c r="AT256" s="308" t="s">
        <v>167</v>
      </c>
      <c r="AU256" s="308" t="s">
        <v>87</v>
      </c>
      <c r="AY256" s="308" t="s">
        <v>135</v>
      </c>
      <c r="BE256" s="315">
        <f t="shared" si="21"/>
        <v>0</v>
      </c>
      <c r="BF256" s="315">
        <f t="shared" si="22"/>
        <v>0</v>
      </c>
      <c r="BG256" s="315">
        <f t="shared" si="23"/>
        <v>0</v>
      </c>
      <c r="BH256" s="315">
        <f t="shared" si="24"/>
        <v>0</v>
      </c>
      <c r="BI256" s="315">
        <f t="shared" si="25"/>
        <v>0</v>
      </c>
      <c r="BJ256" s="308" t="s">
        <v>85</v>
      </c>
      <c r="BK256" s="315">
        <f t="shared" si="26"/>
        <v>0</v>
      </c>
      <c r="BL256" s="308" t="s">
        <v>142</v>
      </c>
      <c r="BM256" s="308" t="s">
        <v>707</v>
      </c>
    </row>
    <row r="257" spans="2:65" s="303" customFormat="1" ht="31.5" customHeight="1">
      <c r="B257" s="329"/>
      <c r="C257" s="359" t="s">
        <v>706</v>
      </c>
      <c r="D257" s="359" t="s">
        <v>167</v>
      </c>
      <c r="E257" s="358" t="s">
        <v>327</v>
      </c>
      <c r="F257" s="352" t="s">
        <v>705</v>
      </c>
      <c r="G257" s="357" t="s">
        <v>203</v>
      </c>
      <c r="H257" s="356">
        <v>1</v>
      </c>
      <c r="I257" s="355"/>
      <c r="J257" s="354"/>
      <c r="K257" s="353">
        <f t="shared" si="14"/>
        <v>0</v>
      </c>
      <c r="L257" s="352" t="s">
        <v>5</v>
      </c>
      <c r="M257" s="351"/>
      <c r="N257" s="350" t="s">
        <v>5</v>
      </c>
      <c r="O257" s="320" t="s">
        <v>46</v>
      </c>
      <c r="P257" s="319">
        <f t="shared" si="15"/>
        <v>0</v>
      </c>
      <c r="Q257" s="319">
        <f t="shared" si="16"/>
        <v>0</v>
      </c>
      <c r="R257" s="319">
        <f t="shared" si="17"/>
        <v>0</v>
      </c>
      <c r="S257" s="318"/>
      <c r="T257" s="317">
        <f t="shared" si="18"/>
        <v>0</v>
      </c>
      <c r="U257" s="317">
        <v>0</v>
      </c>
      <c r="V257" s="317">
        <f t="shared" si="19"/>
        <v>0</v>
      </c>
      <c r="W257" s="317">
        <v>0</v>
      </c>
      <c r="X257" s="316">
        <f t="shared" si="20"/>
        <v>0</v>
      </c>
      <c r="AR257" s="308" t="s">
        <v>170</v>
      </c>
      <c r="AT257" s="308" t="s">
        <v>167</v>
      </c>
      <c r="AU257" s="308" t="s">
        <v>87</v>
      </c>
      <c r="AY257" s="308" t="s">
        <v>135</v>
      </c>
      <c r="BE257" s="315">
        <f t="shared" si="21"/>
        <v>0</v>
      </c>
      <c r="BF257" s="315">
        <f t="shared" si="22"/>
        <v>0</v>
      </c>
      <c r="BG257" s="315">
        <f t="shared" si="23"/>
        <v>0</v>
      </c>
      <c r="BH257" s="315">
        <f t="shared" si="24"/>
        <v>0</v>
      </c>
      <c r="BI257" s="315">
        <f t="shared" si="25"/>
        <v>0</v>
      </c>
      <c r="BJ257" s="308" t="s">
        <v>85</v>
      </c>
      <c r="BK257" s="315">
        <f t="shared" si="26"/>
        <v>0</v>
      </c>
      <c r="BL257" s="308" t="s">
        <v>142</v>
      </c>
      <c r="BM257" s="308" t="s">
        <v>704</v>
      </c>
    </row>
    <row r="258" spans="2:65" s="303" customFormat="1" ht="22.5" customHeight="1">
      <c r="B258" s="329"/>
      <c r="C258" s="359" t="s">
        <v>703</v>
      </c>
      <c r="D258" s="359" t="s">
        <v>167</v>
      </c>
      <c r="E258" s="358" t="s">
        <v>358</v>
      </c>
      <c r="F258" s="352" t="s">
        <v>702</v>
      </c>
      <c r="G258" s="357" t="s">
        <v>203</v>
      </c>
      <c r="H258" s="356">
        <v>1</v>
      </c>
      <c r="I258" s="355"/>
      <c r="J258" s="354"/>
      <c r="K258" s="353">
        <f t="shared" si="14"/>
        <v>0</v>
      </c>
      <c r="L258" s="352" t="s">
        <v>5</v>
      </c>
      <c r="M258" s="351"/>
      <c r="N258" s="350" t="s">
        <v>5</v>
      </c>
      <c r="O258" s="320" t="s">
        <v>46</v>
      </c>
      <c r="P258" s="319">
        <f t="shared" si="15"/>
        <v>0</v>
      </c>
      <c r="Q258" s="319">
        <f t="shared" si="16"/>
        <v>0</v>
      </c>
      <c r="R258" s="319">
        <f t="shared" si="17"/>
        <v>0</v>
      </c>
      <c r="S258" s="318"/>
      <c r="T258" s="317">
        <f t="shared" si="18"/>
        <v>0</v>
      </c>
      <c r="U258" s="317">
        <v>0</v>
      </c>
      <c r="V258" s="317">
        <f t="shared" si="19"/>
        <v>0</v>
      </c>
      <c r="W258" s="317">
        <v>0</v>
      </c>
      <c r="X258" s="316">
        <f t="shared" si="20"/>
        <v>0</v>
      </c>
      <c r="AR258" s="308" t="s">
        <v>170</v>
      </c>
      <c r="AT258" s="308" t="s">
        <v>167</v>
      </c>
      <c r="AU258" s="308" t="s">
        <v>87</v>
      </c>
      <c r="AY258" s="308" t="s">
        <v>135</v>
      </c>
      <c r="BE258" s="315">
        <f t="shared" si="21"/>
        <v>0</v>
      </c>
      <c r="BF258" s="315">
        <f t="shared" si="22"/>
        <v>0</v>
      </c>
      <c r="BG258" s="315">
        <f t="shared" si="23"/>
        <v>0</v>
      </c>
      <c r="BH258" s="315">
        <f t="shared" si="24"/>
        <v>0</v>
      </c>
      <c r="BI258" s="315">
        <f t="shared" si="25"/>
        <v>0</v>
      </c>
      <c r="BJ258" s="308" t="s">
        <v>85</v>
      </c>
      <c r="BK258" s="315">
        <f t="shared" si="26"/>
        <v>0</v>
      </c>
      <c r="BL258" s="308" t="s">
        <v>142</v>
      </c>
      <c r="BM258" s="308" t="s">
        <v>701</v>
      </c>
    </row>
    <row r="259" spans="2:65" s="303" customFormat="1" ht="44.25" customHeight="1">
      <c r="B259" s="329"/>
      <c r="C259" s="359" t="s">
        <v>700</v>
      </c>
      <c r="D259" s="359" t="s">
        <v>167</v>
      </c>
      <c r="E259" s="358" t="s">
        <v>337</v>
      </c>
      <c r="F259" s="352" t="s">
        <v>699</v>
      </c>
      <c r="G259" s="357" t="s">
        <v>547</v>
      </c>
      <c r="H259" s="356">
        <v>1</v>
      </c>
      <c r="I259" s="355"/>
      <c r="J259" s="354"/>
      <c r="K259" s="353">
        <f t="shared" si="14"/>
        <v>0</v>
      </c>
      <c r="L259" s="352" t="s">
        <v>5</v>
      </c>
      <c r="M259" s="351"/>
      <c r="N259" s="350" t="s">
        <v>5</v>
      </c>
      <c r="O259" s="320" t="s">
        <v>46</v>
      </c>
      <c r="P259" s="319">
        <f t="shared" si="15"/>
        <v>0</v>
      </c>
      <c r="Q259" s="319">
        <f t="shared" si="16"/>
        <v>0</v>
      </c>
      <c r="R259" s="319">
        <f t="shared" si="17"/>
        <v>0</v>
      </c>
      <c r="S259" s="318"/>
      <c r="T259" s="317">
        <f t="shared" si="18"/>
        <v>0</v>
      </c>
      <c r="U259" s="317">
        <v>0</v>
      </c>
      <c r="V259" s="317">
        <f t="shared" si="19"/>
        <v>0</v>
      </c>
      <c r="W259" s="317">
        <v>0</v>
      </c>
      <c r="X259" s="316">
        <f t="shared" si="20"/>
        <v>0</v>
      </c>
      <c r="AR259" s="308" t="s">
        <v>170</v>
      </c>
      <c r="AT259" s="308" t="s">
        <v>167</v>
      </c>
      <c r="AU259" s="308" t="s">
        <v>87</v>
      </c>
      <c r="AY259" s="308" t="s">
        <v>135</v>
      </c>
      <c r="BE259" s="315">
        <f t="shared" si="21"/>
        <v>0</v>
      </c>
      <c r="BF259" s="315">
        <f t="shared" si="22"/>
        <v>0</v>
      </c>
      <c r="BG259" s="315">
        <f t="shared" si="23"/>
        <v>0</v>
      </c>
      <c r="BH259" s="315">
        <f t="shared" si="24"/>
        <v>0</v>
      </c>
      <c r="BI259" s="315">
        <f t="shared" si="25"/>
        <v>0</v>
      </c>
      <c r="BJ259" s="308" t="s">
        <v>85</v>
      </c>
      <c r="BK259" s="315">
        <f t="shared" si="26"/>
        <v>0</v>
      </c>
      <c r="BL259" s="308" t="s">
        <v>142</v>
      </c>
      <c r="BM259" s="308" t="s">
        <v>698</v>
      </c>
    </row>
    <row r="260" spans="2:47" s="303" customFormat="1" ht="40.5">
      <c r="B260" s="304"/>
      <c r="D260" s="333" t="s">
        <v>144</v>
      </c>
      <c r="F260" s="332" t="s">
        <v>697</v>
      </c>
      <c r="I260" s="312"/>
      <c r="J260" s="312"/>
      <c r="M260" s="304"/>
      <c r="N260" s="331"/>
      <c r="O260" s="318"/>
      <c r="P260" s="318"/>
      <c r="Q260" s="318"/>
      <c r="R260" s="318"/>
      <c r="S260" s="318"/>
      <c r="T260" s="318"/>
      <c r="U260" s="318"/>
      <c r="V260" s="318"/>
      <c r="W260" s="318"/>
      <c r="X260" s="330"/>
      <c r="AT260" s="308" t="s">
        <v>144</v>
      </c>
      <c r="AU260" s="308" t="s">
        <v>87</v>
      </c>
    </row>
    <row r="261" spans="2:65" s="303" customFormat="1" ht="31.5" customHeight="1">
      <c r="B261" s="329"/>
      <c r="C261" s="328" t="s">
        <v>696</v>
      </c>
      <c r="D261" s="328" t="s">
        <v>137</v>
      </c>
      <c r="E261" s="327" t="s">
        <v>695</v>
      </c>
      <c r="F261" s="322" t="s">
        <v>694</v>
      </c>
      <c r="G261" s="326" t="s">
        <v>203</v>
      </c>
      <c r="H261" s="325">
        <v>3</v>
      </c>
      <c r="I261" s="324"/>
      <c r="J261" s="324"/>
      <c r="K261" s="323">
        <f>ROUND(P261*H261,2)</f>
        <v>0</v>
      </c>
      <c r="L261" s="322" t="s">
        <v>141</v>
      </c>
      <c r="M261" s="304"/>
      <c r="N261" s="321" t="s">
        <v>5</v>
      </c>
      <c r="O261" s="320" t="s">
        <v>46</v>
      </c>
      <c r="P261" s="319">
        <f>I261+J261</f>
        <v>0</v>
      </c>
      <c r="Q261" s="319">
        <f>ROUND(I261*H261,2)</f>
        <v>0</v>
      </c>
      <c r="R261" s="319">
        <f>ROUND(J261*H261,2)</f>
        <v>0</v>
      </c>
      <c r="S261" s="318"/>
      <c r="T261" s="317">
        <f>S261*H261</f>
        <v>0</v>
      </c>
      <c r="U261" s="317">
        <v>0.11045</v>
      </c>
      <c r="V261" s="317">
        <f>U261*H261</f>
        <v>0.33135000000000003</v>
      </c>
      <c r="W261" s="317">
        <v>0</v>
      </c>
      <c r="X261" s="316">
        <f>W261*H261</f>
        <v>0</v>
      </c>
      <c r="AR261" s="308" t="s">
        <v>142</v>
      </c>
      <c r="AT261" s="308" t="s">
        <v>137</v>
      </c>
      <c r="AU261" s="308" t="s">
        <v>87</v>
      </c>
      <c r="AY261" s="308" t="s">
        <v>135</v>
      </c>
      <c r="BE261" s="315">
        <f>IF(O261="základní",K261,0)</f>
        <v>0</v>
      </c>
      <c r="BF261" s="315">
        <f>IF(O261="snížená",K261,0)</f>
        <v>0</v>
      </c>
      <c r="BG261" s="315">
        <f>IF(O261="zákl. přenesená",K261,0)</f>
        <v>0</v>
      </c>
      <c r="BH261" s="315">
        <f>IF(O261="sníž. přenesená",K261,0)</f>
        <v>0</v>
      </c>
      <c r="BI261" s="315">
        <f>IF(O261="nulová",K261,0)</f>
        <v>0</v>
      </c>
      <c r="BJ261" s="308" t="s">
        <v>85</v>
      </c>
      <c r="BK261" s="315">
        <f>ROUND(P261*H261,2)</f>
        <v>0</v>
      </c>
      <c r="BL261" s="308" t="s">
        <v>142</v>
      </c>
      <c r="BM261" s="308" t="s">
        <v>693</v>
      </c>
    </row>
    <row r="262" spans="2:65" s="303" customFormat="1" ht="31.5" customHeight="1">
      <c r="B262" s="329"/>
      <c r="C262" s="328" t="s">
        <v>692</v>
      </c>
      <c r="D262" s="328" t="s">
        <v>137</v>
      </c>
      <c r="E262" s="327" t="s">
        <v>691</v>
      </c>
      <c r="F262" s="322" t="s">
        <v>690</v>
      </c>
      <c r="G262" s="326" t="s">
        <v>203</v>
      </c>
      <c r="H262" s="325">
        <v>3</v>
      </c>
      <c r="I262" s="324"/>
      <c r="J262" s="324"/>
      <c r="K262" s="323">
        <f>ROUND(P262*H262,2)</f>
        <v>0</v>
      </c>
      <c r="L262" s="322" t="s">
        <v>141</v>
      </c>
      <c r="M262" s="304"/>
      <c r="N262" s="321" t="s">
        <v>5</v>
      </c>
      <c r="O262" s="320" t="s">
        <v>46</v>
      </c>
      <c r="P262" s="319">
        <f>I262+J262</f>
        <v>0</v>
      </c>
      <c r="Q262" s="319">
        <f>ROUND(I262*H262,2)</f>
        <v>0</v>
      </c>
      <c r="R262" s="319">
        <f>ROUND(J262*H262,2)</f>
        <v>0</v>
      </c>
      <c r="S262" s="318"/>
      <c r="T262" s="317">
        <f>S262*H262</f>
        <v>0</v>
      </c>
      <c r="U262" s="317">
        <v>0.01212</v>
      </c>
      <c r="V262" s="317">
        <f>U262*H262</f>
        <v>0.03636</v>
      </c>
      <c r="W262" s="317">
        <v>0</v>
      </c>
      <c r="X262" s="316">
        <f>W262*H262</f>
        <v>0</v>
      </c>
      <c r="AR262" s="308" t="s">
        <v>142</v>
      </c>
      <c r="AT262" s="308" t="s">
        <v>137</v>
      </c>
      <c r="AU262" s="308" t="s">
        <v>87</v>
      </c>
      <c r="AY262" s="308" t="s">
        <v>135</v>
      </c>
      <c r="BE262" s="315">
        <f>IF(O262="základní",K262,0)</f>
        <v>0</v>
      </c>
      <c r="BF262" s="315">
        <f>IF(O262="snížená",K262,0)</f>
        <v>0</v>
      </c>
      <c r="BG262" s="315">
        <f>IF(O262="zákl. přenesená",K262,0)</f>
        <v>0</v>
      </c>
      <c r="BH262" s="315">
        <f>IF(O262="sníž. přenesená",K262,0)</f>
        <v>0</v>
      </c>
      <c r="BI262" s="315">
        <f>IF(O262="nulová",K262,0)</f>
        <v>0</v>
      </c>
      <c r="BJ262" s="308" t="s">
        <v>85</v>
      </c>
      <c r="BK262" s="315">
        <f>ROUND(P262*H262,2)</f>
        <v>0</v>
      </c>
      <c r="BL262" s="308" t="s">
        <v>142</v>
      </c>
      <c r="BM262" s="308" t="s">
        <v>689</v>
      </c>
    </row>
    <row r="263" spans="2:65" s="303" customFormat="1" ht="31.5" customHeight="1">
      <c r="B263" s="329"/>
      <c r="C263" s="328" t="s">
        <v>688</v>
      </c>
      <c r="D263" s="328" t="s">
        <v>137</v>
      </c>
      <c r="E263" s="327" t="s">
        <v>687</v>
      </c>
      <c r="F263" s="322" t="s">
        <v>686</v>
      </c>
      <c r="G263" s="326" t="s">
        <v>203</v>
      </c>
      <c r="H263" s="325">
        <v>3</v>
      </c>
      <c r="I263" s="324"/>
      <c r="J263" s="324"/>
      <c r="K263" s="323">
        <f>ROUND(P263*H263,2)</f>
        <v>0</v>
      </c>
      <c r="L263" s="322" t="s">
        <v>141</v>
      </c>
      <c r="M263" s="304"/>
      <c r="N263" s="321" t="s">
        <v>5</v>
      </c>
      <c r="O263" s="320" t="s">
        <v>46</v>
      </c>
      <c r="P263" s="319">
        <f>I263+J263</f>
        <v>0</v>
      </c>
      <c r="Q263" s="319">
        <f>ROUND(I263*H263,2)</f>
        <v>0</v>
      </c>
      <c r="R263" s="319">
        <f>ROUND(J263*H263,2)</f>
        <v>0</v>
      </c>
      <c r="S263" s="318"/>
      <c r="T263" s="317">
        <f>S263*H263</f>
        <v>0</v>
      </c>
      <c r="U263" s="317">
        <v>0</v>
      </c>
      <c r="V263" s="317">
        <f>U263*H263</f>
        <v>0</v>
      </c>
      <c r="W263" s="317">
        <v>0</v>
      </c>
      <c r="X263" s="316">
        <f>W263*H263</f>
        <v>0</v>
      </c>
      <c r="AR263" s="308" t="s">
        <v>142</v>
      </c>
      <c r="AT263" s="308" t="s">
        <v>137</v>
      </c>
      <c r="AU263" s="308" t="s">
        <v>87</v>
      </c>
      <c r="AY263" s="308" t="s">
        <v>135</v>
      </c>
      <c r="BE263" s="315">
        <f>IF(O263="základní",K263,0)</f>
        <v>0</v>
      </c>
      <c r="BF263" s="315">
        <f>IF(O263="snížená",K263,0)</f>
        <v>0</v>
      </c>
      <c r="BG263" s="315">
        <f>IF(O263="zákl. přenesená",K263,0)</f>
        <v>0</v>
      </c>
      <c r="BH263" s="315">
        <f>IF(O263="sníž. přenesená",K263,0)</f>
        <v>0</v>
      </c>
      <c r="BI263" s="315">
        <f>IF(O263="nulová",K263,0)</f>
        <v>0</v>
      </c>
      <c r="BJ263" s="308" t="s">
        <v>85</v>
      </c>
      <c r="BK263" s="315">
        <f>ROUND(P263*H263,2)</f>
        <v>0</v>
      </c>
      <c r="BL263" s="308" t="s">
        <v>142</v>
      </c>
      <c r="BM263" s="308" t="s">
        <v>685</v>
      </c>
    </row>
    <row r="264" spans="2:65" s="303" customFormat="1" ht="22.5" customHeight="1">
      <c r="B264" s="329"/>
      <c r="C264" s="359" t="s">
        <v>684</v>
      </c>
      <c r="D264" s="359" t="s">
        <v>167</v>
      </c>
      <c r="E264" s="358" t="s">
        <v>683</v>
      </c>
      <c r="F264" s="352" t="s">
        <v>682</v>
      </c>
      <c r="G264" s="357" t="s">
        <v>203</v>
      </c>
      <c r="H264" s="356">
        <v>3</v>
      </c>
      <c r="I264" s="355"/>
      <c r="J264" s="354"/>
      <c r="K264" s="353">
        <f>ROUND(P264*H264,2)</f>
        <v>0</v>
      </c>
      <c r="L264" s="352" t="s">
        <v>141</v>
      </c>
      <c r="M264" s="351"/>
      <c r="N264" s="350" t="s">
        <v>5</v>
      </c>
      <c r="O264" s="320" t="s">
        <v>46</v>
      </c>
      <c r="P264" s="319">
        <f>I264+J264</f>
        <v>0</v>
      </c>
      <c r="Q264" s="319">
        <f>ROUND(I264*H264,2)</f>
        <v>0</v>
      </c>
      <c r="R264" s="319">
        <f>ROUND(J264*H264,2)</f>
        <v>0</v>
      </c>
      <c r="S264" s="318"/>
      <c r="T264" s="317">
        <f>S264*H264</f>
        <v>0</v>
      </c>
      <c r="U264" s="317">
        <v>0.012</v>
      </c>
      <c r="V264" s="317">
        <f>U264*H264</f>
        <v>0.036000000000000004</v>
      </c>
      <c r="W264" s="317">
        <v>0</v>
      </c>
      <c r="X264" s="316">
        <f>W264*H264</f>
        <v>0</v>
      </c>
      <c r="AR264" s="308" t="s">
        <v>170</v>
      </c>
      <c r="AT264" s="308" t="s">
        <v>167</v>
      </c>
      <c r="AU264" s="308" t="s">
        <v>87</v>
      </c>
      <c r="AY264" s="308" t="s">
        <v>135</v>
      </c>
      <c r="BE264" s="315">
        <f>IF(O264="základní",K264,0)</f>
        <v>0</v>
      </c>
      <c r="BF264" s="315">
        <f>IF(O264="snížená",K264,0)</f>
        <v>0</v>
      </c>
      <c r="BG264" s="315">
        <f>IF(O264="zákl. přenesená",K264,0)</f>
        <v>0</v>
      </c>
      <c r="BH264" s="315">
        <f>IF(O264="sníž. přenesená",K264,0)</f>
        <v>0</v>
      </c>
      <c r="BI264" s="315">
        <f>IF(O264="nulová",K264,0)</f>
        <v>0</v>
      </c>
      <c r="BJ264" s="308" t="s">
        <v>85</v>
      </c>
      <c r="BK264" s="315">
        <f>ROUND(P264*H264,2)</f>
        <v>0</v>
      </c>
      <c r="BL264" s="308" t="s">
        <v>142</v>
      </c>
      <c r="BM264" s="308" t="s">
        <v>681</v>
      </c>
    </row>
    <row r="265" spans="2:47" s="303" customFormat="1" ht="27">
      <c r="B265" s="304"/>
      <c r="D265" s="333" t="s">
        <v>144</v>
      </c>
      <c r="F265" s="332" t="s">
        <v>680</v>
      </c>
      <c r="I265" s="312"/>
      <c r="J265" s="312"/>
      <c r="M265" s="304"/>
      <c r="N265" s="331"/>
      <c r="O265" s="318"/>
      <c r="P265" s="318"/>
      <c r="Q265" s="318"/>
      <c r="R265" s="318"/>
      <c r="S265" s="318"/>
      <c r="T265" s="318"/>
      <c r="U265" s="318"/>
      <c r="V265" s="318"/>
      <c r="W265" s="318"/>
      <c r="X265" s="330"/>
      <c r="AT265" s="308" t="s">
        <v>144</v>
      </c>
      <c r="AU265" s="308" t="s">
        <v>87</v>
      </c>
    </row>
    <row r="266" spans="2:65" s="303" customFormat="1" ht="22.5" customHeight="1">
      <c r="B266" s="329"/>
      <c r="C266" s="359" t="s">
        <v>679</v>
      </c>
      <c r="D266" s="359" t="s">
        <v>167</v>
      </c>
      <c r="E266" s="358" t="s">
        <v>678</v>
      </c>
      <c r="F266" s="352" t="s">
        <v>677</v>
      </c>
      <c r="G266" s="357" t="s">
        <v>203</v>
      </c>
      <c r="H266" s="356">
        <v>3</v>
      </c>
      <c r="I266" s="355"/>
      <c r="J266" s="354"/>
      <c r="K266" s="353">
        <f>ROUND(P266*H266,2)</f>
        <v>0</v>
      </c>
      <c r="L266" s="352" t="s">
        <v>141</v>
      </c>
      <c r="M266" s="351"/>
      <c r="N266" s="350" t="s">
        <v>5</v>
      </c>
      <c r="O266" s="320" t="s">
        <v>46</v>
      </c>
      <c r="P266" s="319">
        <f>I266+J266</f>
        <v>0</v>
      </c>
      <c r="Q266" s="319">
        <f>ROUND(I266*H266,2)</f>
        <v>0</v>
      </c>
      <c r="R266" s="319">
        <f>ROUND(J266*H266,2)</f>
        <v>0</v>
      </c>
      <c r="S266" s="318"/>
      <c r="T266" s="317">
        <f>S266*H266</f>
        <v>0</v>
      </c>
      <c r="U266" s="317">
        <v>0.001</v>
      </c>
      <c r="V266" s="317">
        <f>U266*H266</f>
        <v>0.003</v>
      </c>
      <c r="W266" s="317">
        <v>0</v>
      </c>
      <c r="X266" s="316">
        <f>W266*H266</f>
        <v>0</v>
      </c>
      <c r="AR266" s="308" t="s">
        <v>170</v>
      </c>
      <c r="AT266" s="308" t="s">
        <v>167</v>
      </c>
      <c r="AU266" s="308" t="s">
        <v>87</v>
      </c>
      <c r="AY266" s="308" t="s">
        <v>135</v>
      </c>
      <c r="BE266" s="315">
        <f>IF(O266="základní",K266,0)</f>
        <v>0</v>
      </c>
      <c r="BF266" s="315">
        <f>IF(O266="snížená",K266,0)</f>
        <v>0</v>
      </c>
      <c r="BG266" s="315">
        <f>IF(O266="zákl. přenesená",K266,0)</f>
        <v>0</v>
      </c>
      <c r="BH266" s="315">
        <f>IF(O266="sníž. přenesená",K266,0)</f>
        <v>0</v>
      </c>
      <c r="BI266" s="315">
        <f>IF(O266="nulová",K266,0)</f>
        <v>0</v>
      </c>
      <c r="BJ266" s="308" t="s">
        <v>85</v>
      </c>
      <c r="BK266" s="315">
        <f>ROUND(P266*H266,2)</f>
        <v>0</v>
      </c>
      <c r="BL266" s="308" t="s">
        <v>142</v>
      </c>
      <c r="BM266" s="308" t="s">
        <v>676</v>
      </c>
    </row>
    <row r="267" spans="2:47" s="303" customFormat="1" ht="27">
      <c r="B267" s="304"/>
      <c r="D267" s="333" t="s">
        <v>144</v>
      </c>
      <c r="F267" s="332" t="s">
        <v>675</v>
      </c>
      <c r="I267" s="312"/>
      <c r="J267" s="312"/>
      <c r="M267" s="304"/>
      <c r="N267" s="331"/>
      <c r="O267" s="318"/>
      <c r="P267" s="318"/>
      <c r="Q267" s="318"/>
      <c r="R267" s="318"/>
      <c r="S267" s="318"/>
      <c r="T267" s="318"/>
      <c r="U267" s="318"/>
      <c r="V267" s="318"/>
      <c r="W267" s="318"/>
      <c r="X267" s="330"/>
      <c r="AT267" s="308" t="s">
        <v>144</v>
      </c>
      <c r="AU267" s="308" t="s">
        <v>87</v>
      </c>
    </row>
    <row r="268" spans="2:65" s="303" customFormat="1" ht="22.5" customHeight="1">
      <c r="B268" s="329"/>
      <c r="C268" s="359" t="s">
        <v>674</v>
      </c>
      <c r="D268" s="359" t="s">
        <v>167</v>
      </c>
      <c r="E268" s="358" t="s">
        <v>340</v>
      </c>
      <c r="F268" s="352" t="s">
        <v>673</v>
      </c>
      <c r="G268" s="357" t="s">
        <v>203</v>
      </c>
      <c r="H268" s="356">
        <v>4</v>
      </c>
      <c r="I268" s="355"/>
      <c r="J268" s="354"/>
      <c r="K268" s="353">
        <f aca="true" t="shared" si="27" ref="K268:K273">ROUND(P268*H268,2)</f>
        <v>0</v>
      </c>
      <c r="L268" s="352" t="s">
        <v>5</v>
      </c>
      <c r="M268" s="351"/>
      <c r="N268" s="350" t="s">
        <v>5</v>
      </c>
      <c r="O268" s="320" t="s">
        <v>46</v>
      </c>
      <c r="P268" s="319">
        <f aca="true" t="shared" si="28" ref="P268:P273">I268+J268</f>
        <v>0</v>
      </c>
      <c r="Q268" s="319">
        <f aca="true" t="shared" si="29" ref="Q268:Q273">ROUND(I268*H268,2)</f>
        <v>0</v>
      </c>
      <c r="R268" s="319">
        <f aca="true" t="shared" si="30" ref="R268:R273">ROUND(J268*H268,2)</f>
        <v>0</v>
      </c>
      <c r="S268" s="318"/>
      <c r="T268" s="317">
        <f aca="true" t="shared" si="31" ref="T268:T273">S268*H268</f>
        <v>0</v>
      </c>
      <c r="U268" s="317">
        <v>0.053</v>
      </c>
      <c r="V268" s="317">
        <f aca="true" t="shared" si="32" ref="V268:V273">U268*H268</f>
        <v>0.212</v>
      </c>
      <c r="W268" s="317">
        <v>0</v>
      </c>
      <c r="X268" s="316">
        <f aca="true" t="shared" si="33" ref="X268:X273">W268*H268</f>
        <v>0</v>
      </c>
      <c r="AR268" s="308" t="s">
        <v>170</v>
      </c>
      <c r="AT268" s="308" t="s">
        <v>167</v>
      </c>
      <c r="AU268" s="308" t="s">
        <v>87</v>
      </c>
      <c r="AY268" s="308" t="s">
        <v>135</v>
      </c>
      <c r="BE268" s="315">
        <f aca="true" t="shared" si="34" ref="BE268:BE273">IF(O268="základní",K268,0)</f>
        <v>0</v>
      </c>
      <c r="BF268" s="315">
        <f aca="true" t="shared" si="35" ref="BF268:BF273">IF(O268="snížená",K268,0)</f>
        <v>0</v>
      </c>
      <c r="BG268" s="315">
        <f aca="true" t="shared" si="36" ref="BG268:BG273">IF(O268="zákl. přenesená",K268,0)</f>
        <v>0</v>
      </c>
      <c r="BH268" s="315">
        <f aca="true" t="shared" si="37" ref="BH268:BH273">IF(O268="sníž. přenesená",K268,0)</f>
        <v>0</v>
      </c>
      <c r="BI268" s="315">
        <f aca="true" t="shared" si="38" ref="BI268:BI273">IF(O268="nulová",K268,0)</f>
        <v>0</v>
      </c>
      <c r="BJ268" s="308" t="s">
        <v>85</v>
      </c>
      <c r="BK268" s="315">
        <f aca="true" t="shared" si="39" ref="BK268:BK273">ROUND(P268*H268,2)</f>
        <v>0</v>
      </c>
      <c r="BL268" s="308" t="s">
        <v>142</v>
      </c>
      <c r="BM268" s="308" t="s">
        <v>672</v>
      </c>
    </row>
    <row r="269" spans="2:65" s="303" customFormat="1" ht="31.5" customHeight="1">
      <c r="B269" s="329"/>
      <c r="C269" s="328" t="s">
        <v>671</v>
      </c>
      <c r="D269" s="328" t="s">
        <v>137</v>
      </c>
      <c r="E269" s="327" t="s">
        <v>670</v>
      </c>
      <c r="F269" s="322" t="s">
        <v>669</v>
      </c>
      <c r="G269" s="326" t="s">
        <v>203</v>
      </c>
      <c r="H269" s="325">
        <v>1</v>
      </c>
      <c r="I269" s="324"/>
      <c r="J269" s="324"/>
      <c r="K269" s="323">
        <f t="shared" si="27"/>
        <v>0</v>
      </c>
      <c r="L269" s="322" t="s">
        <v>141</v>
      </c>
      <c r="M269" s="304"/>
      <c r="N269" s="321" t="s">
        <v>5</v>
      </c>
      <c r="O269" s="320" t="s">
        <v>46</v>
      </c>
      <c r="P269" s="319">
        <f t="shared" si="28"/>
        <v>0</v>
      </c>
      <c r="Q269" s="319">
        <f t="shared" si="29"/>
        <v>0</v>
      </c>
      <c r="R269" s="319">
        <f t="shared" si="30"/>
        <v>0</v>
      </c>
      <c r="S269" s="318"/>
      <c r="T269" s="317">
        <f t="shared" si="31"/>
        <v>0</v>
      </c>
      <c r="U269" s="317">
        <v>0</v>
      </c>
      <c r="V269" s="317">
        <f t="shared" si="32"/>
        <v>0</v>
      </c>
      <c r="W269" s="317">
        <v>0.1</v>
      </c>
      <c r="X269" s="316">
        <f t="shared" si="33"/>
        <v>0.1</v>
      </c>
      <c r="AR269" s="308" t="s">
        <v>142</v>
      </c>
      <c r="AT269" s="308" t="s">
        <v>137</v>
      </c>
      <c r="AU269" s="308" t="s">
        <v>87</v>
      </c>
      <c r="AY269" s="308" t="s">
        <v>135</v>
      </c>
      <c r="BE269" s="315">
        <f t="shared" si="34"/>
        <v>0</v>
      </c>
      <c r="BF269" s="315">
        <f t="shared" si="35"/>
        <v>0</v>
      </c>
      <c r="BG269" s="315">
        <f t="shared" si="36"/>
        <v>0</v>
      </c>
      <c r="BH269" s="315">
        <f t="shared" si="37"/>
        <v>0</v>
      </c>
      <c r="BI269" s="315">
        <f t="shared" si="38"/>
        <v>0</v>
      </c>
      <c r="BJ269" s="308" t="s">
        <v>85</v>
      </c>
      <c r="BK269" s="315">
        <f t="shared" si="39"/>
        <v>0</v>
      </c>
      <c r="BL269" s="308" t="s">
        <v>142</v>
      </c>
      <c r="BM269" s="308" t="s">
        <v>668</v>
      </c>
    </row>
    <row r="270" spans="2:65" s="303" customFormat="1" ht="31.5" customHeight="1">
      <c r="B270" s="329"/>
      <c r="C270" s="328" t="s">
        <v>667</v>
      </c>
      <c r="D270" s="328" t="s">
        <v>137</v>
      </c>
      <c r="E270" s="327" t="s">
        <v>666</v>
      </c>
      <c r="F270" s="322" t="s">
        <v>665</v>
      </c>
      <c r="G270" s="326" t="s">
        <v>203</v>
      </c>
      <c r="H270" s="325">
        <v>4</v>
      </c>
      <c r="I270" s="324"/>
      <c r="J270" s="324"/>
      <c r="K270" s="323">
        <f t="shared" si="27"/>
        <v>0</v>
      </c>
      <c r="L270" s="322" t="s">
        <v>141</v>
      </c>
      <c r="M270" s="304"/>
      <c r="N270" s="321" t="s">
        <v>5</v>
      </c>
      <c r="O270" s="320" t="s">
        <v>46</v>
      </c>
      <c r="P270" s="319">
        <f t="shared" si="28"/>
        <v>0</v>
      </c>
      <c r="Q270" s="319">
        <f t="shared" si="29"/>
        <v>0</v>
      </c>
      <c r="R270" s="319">
        <f t="shared" si="30"/>
        <v>0</v>
      </c>
      <c r="S270" s="318"/>
      <c r="T270" s="317">
        <f t="shared" si="31"/>
        <v>0</v>
      </c>
      <c r="U270" s="317">
        <v>0.00702</v>
      </c>
      <c r="V270" s="317">
        <f t="shared" si="32"/>
        <v>0.02808</v>
      </c>
      <c r="W270" s="317">
        <v>0</v>
      </c>
      <c r="X270" s="316">
        <f t="shared" si="33"/>
        <v>0</v>
      </c>
      <c r="AR270" s="308" t="s">
        <v>142</v>
      </c>
      <c r="AT270" s="308" t="s">
        <v>137</v>
      </c>
      <c r="AU270" s="308" t="s">
        <v>87</v>
      </c>
      <c r="AY270" s="308" t="s">
        <v>135</v>
      </c>
      <c r="BE270" s="315">
        <f t="shared" si="34"/>
        <v>0</v>
      </c>
      <c r="BF270" s="315">
        <f t="shared" si="35"/>
        <v>0</v>
      </c>
      <c r="BG270" s="315">
        <f t="shared" si="36"/>
        <v>0</v>
      </c>
      <c r="BH270" s="315">
        <f t="shared" si="37"/>
        <v>0</v>
      </c>
      <c r="BI270" s="315">
        <f t="shared" si="38"/>
        <v>0</v>
      </c>
      <c r="BJ270" s="308" t="s">
        <v>85</v>
      </c>
      <c r="BK270" s="315">
        <f t="shared" si="39"/>
        <v>0</v>
      </c>
      <c r="BL270" s="308" t="s">
        <v>142</v>
      </c>
      <c r="BM270" s="308" t="s">
        <v>664</v>
      </c>
    </row>
    <row r="271" spans="2:65" s="303" customFormat="1" ht="22.5" customHeight="1">
      <c r="B271" s="329"/>
      <c r="C271" s="359" t="s">
        <v>663</v>
      </c>
      <c r="D271" s="359" t="s">
        <v>167</v>
      </c>
      <c r="E271" s="358" t="s">
        <v>662</v>
      </c>
      <c r="F271" s="352" t="s">
        <v>661</v>
      </c>
      <c r="G271" s="357" t="s">
        <v>203</v>
      </c>
      <c r="H271" s="356">
        <v>4</v>
      </c>
      <c r="I271" s="355"/>
      <c r="J271" s="354"/>
      <c r="K271" s="353">
        <f t="shared" si="27"/>
        <v>0</v>
      </c>
      <c r="L271" s="352" t="s">
        <v>5</v>
      </c>
      <c r="M271" s="351"/>
      <c r="N271" s="350" t="s">
        <v>5</v>
      </c>
      <c r="O271" s="320" t="s">
        <v>46</v>
      </c>
      <c r="P271" s="319">
        <f t="shared" si="28"/>
        <v>0</v>
      </c>
      <c r="Q271" s="319">
        <f t="shared" si="29"/>
        <v>0</v>
      </c>
      <c r="R271" s="319">
        <f t="shared" si="30"/>
        <v>0</v>
      </c>
      <c r="S271" s="318"/>
      <c r="T271" s="317">
        <f t="shared" si="31"/>
        <v>0</v>
      </c>
      <c r="U271" s="317">
        <v>0</v>
      </c>
      <c r="V271" s="317">
        <f t="shared" si="32"/>
        <v>0</v>
      </c>
      <c r="W271" s="317">
        <v>0</v>
      </c>
      <c r="X271" s="316">
        <f t="shared" si="33"/>
        <v>0</v>
      </c>
      <c r="AR271" s="308" t="s">
        <v>170</v>
      </c>
      <c r="AT271" s="308" t="s">
        <v>167</v>
      </c>
      <c r="AU271" s="308" t="s">
        <v>87</v>
      </c>
      <c r="AY271" s="308" t="s">
        <v>135</v>
      </c>
      <c r="BE271" s="315">
        <f t="shared" si="34"/>
        <v>0</v>
      </c>
      <c r="BF271" s="315">
        <f t="shared" si="35"/>
        <v>0</v>
      </c>
      <c r="BG271" s="315">
        <f t="shared" si="36"/>
        <v>0</v>
      </c>
      <c r="BH271" s="315">
        <f t="shared" si="37"/>
        <v>0</v>
      </c>
      <c r="BI271" s="315">
        <f t="shared" si="38"/>
        <v>0</v>
      </c>
      <c r="BJ271" s="308" t="s">
        <v>85</v>
      </c>
      <c r="BK271" s="315">
        <f t="shared" si="39"/>
        <v>0</v>
      </c>
      <c r="BL271" s="308" t="s">
        <v>142</v>
      </c>
      <c r="BM271" s="308" t="s">
        <v>660</v>
      </c>
    </row>
    <row r="272" spans="2:65" s="303" customFormat="1" ht="22.5" customHeight="1">
      <c r="B272" s="329"/>
      <c r="C272" s="328" t="s">
        <v>659</v>
      </c>
      <c r="D272" s="328" t="s">
        <v>137</v>
      </c>
      <c r="E272" s="327" t="s">
        <v>658</v>
      </c>
      <c r="F272" s="322" t="s">
        <v>657</v>
      </c>
      <c r="G272" s="326" t="s">
        <v>203</v>
      </c>
      <c r="H272" s="325">
        <v>3</v>
      </c>
      <c r="I272" s="324"/>
      <c r="J272" s="324"/>
      <c r="K272" s="323">
        <f t="shared" si="27"/>
        <v>0</v>
      </c>
      <c r="L272" s="322" t="s">
        <v>141</v>
      </c>
      <c r="M272" s="304"/>
      <c r="N272" s="321" t="s">
        <v>5</v>
      </c>
      <c r="O272" s="320" t="s">
        <v>46</v>
      </c>
      <c r="P272" s="319">
        <f t="shared" si="28"/>
        <v>0</v>
      </c>
      <c r="Q272" s="319">
        <f t="shared" si="29"/>
        <v>0</v>
      </c>
      <c r="R272" s="319">
        <f t="shared" si="30"/>
        <v>0</v>
      </c>
      <c r="S272" s="318"/>
      <c r="T272" s="317">
        <f t="shared" si="31"/>
        <v>0</v>
      </c>
      <c r="U272" s="317">
        <v>0</v>
      </c>
      <c r="V272" s="317">
        <f t="shared" si="32"/>
        <v>0</v>
      </c>
      <c r="W272" s="317">
        <v>0.1</v>
      </c>
      <c r="X272" s="316">
        <f t="shared" si="33"/>
        <v>0.30000000000000004</v>
      </c>
      <c r="AR272" s="308" t="s">
        <v>142</v>
      </c>
      <c r="AT272" s="308" t="s">
        <v>137</v>
      </c>
      <c r="AU272" s="308" t="s">
        <v>87</v>
      </c>
      <c r="AY272" s="308" t="s">
        <v>135</v>
      </c>
      <c r="BE272" s="315">
        <f t="shared" si="34"/>
        <v>0</v>
      </c>
      <c r="BF272" s="315">
        <f t="shared" si="35"/>
        <v>0</v>
      </c>
      <c r="BG272" s="315">
        <f t="shared" si="36"/>
        <v>0</v>
      </c>
      <c r="BH272" s="315">
        <f t="shared" si="37"/>
        <v>0</v>
      </c>
      <c r="BI272" s="315">
        <f t="shared" si="38"/>
        <v>0</v>
      </c>
      <c r="BJ272" s="308" t="s">
        <v>85</v>
      </c>
      <c r="BK272" s="315">
        <f t="shared" si="39"/>
        <v>0</v>
      </c>
      <c r="BL272" s="308" t="s">
        <v>142</v>
      </c>
      <c r="BM272" s="308" t="s">
        <v>656</v>
      </c>
    </row>
    <row r="273" spans="2:65" s="303" customFormat="1" ht="22.5" customHeight="1">
      <c r="B273" s="329"/>
      <c r="C273" s="328" t="s">
        <v>655</v>
      </c>
      <c r="D273" s="328" t="s">
        <v>137</v>
      </c>
      <c r="E273" s="327" t="s">
        <v>648</v>
      </c>
      <c r="F273" s="322" t="s">
        <v>647</v>
      </c>
      <c r="G273" s="326" t="s">
        <v>153</v>
      </c>
      <c r="H273" s="325">
        <v>80</v>
      </c>
      <c r="I273" s="324"/>
      <c r="J273" s="324"/>
      <c r="K273" s="323">
        <f t="shared" si="27"/>
        <v>0</v>
      </c>
      <c r="L273" s="322" t="s">
        <v>141</v>
      </c>
      <c r="M273" s="304"/>
      <c r="N273" s="321" t="s">
        <v>5</v>
      </c>
      <c r="O273" s="320" t="s">
        <v>46</v>
      </c>
      <c r="P273" s="319">
        <f t="shared" si="28"/>
        <v>0</v>
      </c>
      <c r="Q273" s="319">
        <f t="shared" si="29"/>
        <v>0</v>
      </c>
      <c r="R273" s="319">
        <f t="shared" si="30"/>
        <v>0</v>
      </c>
      <c r="S273" s="318"/>
      <c r="T273" s="317">
        <f t="shared" si="31"/>
        <v>0</v>
      </c>
      <c r="U273" s="317">
        <v>9E-05</v>
      </c>
      <c r="V273" s="317">
        <f t="shared" si="32"/>
        <v>0.007200000000000001</v>
      </c>
      <c r="W273" s="317">
        <v>0</v>
      </c>
      <c r="X273" s="316">
        <f t="shared" si="33"/>
        <v>0</v>
      </c>
      <c r="AR273" s="308" t="s">
        <v>142</v>
      </c>
      <c r="AT273" s="308" t="s">
        <v>137</v>
      </c>
      <c r="AU273" s="308" t="s">
        <v>87</v>
      </c>
      <c r="AY273" s="308" t="s">
        <v>135</v>
      </c>
      <c r="BE273" s="315">
        <f t="shared" si="34"/>
        <v>0</v>
      </c>
      <c r="BF273" s="315">
        <f t="shared" si="35"/>
        <v>0</v>
      </c>
      <c r="BG273" s="315">
        <f t="shared" si="36"/>
        <v>0</v>
      </c>
      <c r="BH273" s="315">
        <f t="shared" si="37"/>
        <v>0</v>
      </c>
      <c r="BI273" s="315">
        <f t="shared" si="38"/>
        <v>0</v>
      </c>
      <c r="BJ273" s="308" t="s">
        <v>85</v>
      </c>
      <c r="BK273" s="315">
        <f t="shared" si="39"/>
        <v>0</v>
      </c>
      <c r="BL273" s="308" t="s">
        <v>142</v>
      </c>
      <c r="BM273" s="308" t="s">
        <v>654</v>
      </c>
    </row>
    <row r="274" spans="2:47" s="303" customFormat="1" ht="27">
      <c r="B274" s="304"/>
      <c r="D274" s="333" t="s">
        <v>144</v>
      </c>
      <c r="F274" s="332" t="s">
        <v>653</v>
      </c>
      <c r="I274" s="312"/>
      <c r="J274" s="312"/>
      <c r="M274" s="304"/>
      <c r="N274" s="331"/>
      <c r="O274" s="318"/>
      <c r="P274" s="318"/>
      <c r="Q274" s="318"/>
      <c r="R274" s="318"/>
      <c r="S274" s="318"/>
      <c r="T274" s="318"/>
      <c r="U274" s="318"/>
      <c r="V274" s="318"/>
      <c r="W274" s="318"/>
      <c r="X274" s="330"/>
      <c r="AT274" s="308" t="s">
        <v>144</v>
      </c>
      <c r="AU274" s="308" t="s">
        <v>87</v>
      </c>
    </row>
    <row r="275" spans="2:65" s="303" customFormat="1" ht="22.5" customHeight="1">
      <c r="B275" s="329"/>
      <c r="C275" s="328" t="s">
        <v>652</v>
      </c>
      <c r="D275" s="328" t="s">
        <v>137</v>
      </c>
      <c r="E275" s="327" t="s">
        <v>648</v>
      </c>
      <c r="F275" s="322" t="s">
        <v>647</v>
      </c>
      <c r="G275" s="326" t="s">
        <v>153</v>
      </c>
      <c r="H275" s="325">
        <v>30</v>
      </c>
      <c r="I275" s="324"/>
      <c r="J275" s="324"/>
      <c r="K275" s="323">
        <f>ROUND(P275*H275,2)</f>
        <v>0</v>
      </c>
      <c r="L275" s="322" t="s">
        <v>141</v>
      </c>
      <c r="M275" s="304"/>
      <c r="N275" s="321" t="s">
        <v>5</v>
      </c>
      <c r="O275" s="320" t="s">
        <v>46</v>
      </c>
      <c r="P275" s="319">
        <f>I275+J275</f>
        <v>0</v>
      </c>
      <c r="Q275" s="319">
        <f>ROUND(I275*H275,2)</f>
        <v>0</v>
      </c>
      <c r="R275" s="319">
        <f>ROUND(J275*H275,2)</f>
        <v>0</v>
      </c>
      <c r="S275" s="318"/>
      <c r="T275" s="317">
        <f>S275*H275</f>
        <v>0</v>
      </c>
      <c r="U275" s="317">
        <v>9E-05</v>
      </c>
      <c r="V275" s="317">
        <f>U275*H275</f>
        <v>0.0027</v>
      </c>
      <c r="W275" s="317">
        <v>0</v>
      </c>
      <c r="X275" s="316">
        <f>W275*H275</f>
        <v>0</v>
      </c>
      <c r="AR275" s="308" t="s">
        <v>142</v>
      </c>
      <c r="AT275" s="308" t="s">
        <v>137</v>
      </c>
      <c r="AU275" s="308" t="s">
        <v>87</v>
      </c>
      <c r="AY275" s="308" t="s">
        <v>135</v>
      </c>
      <c r="BE275" s="315">
        <f>IF(O275="základní",K275,0)</f>
        <v>0</v>
      </c>
      <c r="BF275" s="315">
        <f>IF(O275="snížená",K275,0)</f>
        <v>0</v>
      </c>
      <c r="BG275" s="315">
        <f>IF(O275="zákl. přenesená",K275,0)</f>
        <v>0</v>
      </c>
      <c r="BH275" s="315">
        <f>IF(O275="sníž. přenesená",K275,0)</f>
        <v>0</v>
      </c>
      <c r="BI275" s="315">
        <f>IF(O275="nulová",K275,0)</f>
        <v>0</v>
      </c>
      <c r="BJ275" s="308" t="s">
        <v>85</v>
      </c>
      <c r="BK275" s="315">
        <f>ROUND(P275*H275,2)</f>
        <v>0</v>
      </c>
      <c r="BL275" s="308" t="s">
        <v>142</v>
      </c>
      <c r="BM275" s="308" t="s">
        <v>651</v>
      </c>
    </row>
    <row r="276" spans="2:47" s="303" customFormat="1" ht="27">
      <c r="B276" s="304"/>
      <c r="D276" s="333" t="s">
        <v>144</v>
      </c>
      <c r="F276" s="332" t="s">
        <v>650</v>
      </c>
      <c r="I276" s="312"/>
      <c r="J276" s="312"/>
      <c r="M276" s="304"/>
      <c r="N276" s="331"/>
      <c r="O276" s="318"/>
      <c r="P276" s="318"/>
      <c r="Q276" s="318"/>
      <c r="R276" s="318"/>
      <c r="S276" s="318"/>
      <c r="T276" s="318"/>
      <c r="U276" s="318"/>
      <c r="V276" s="318"/>
      <c r="W276" s="318"/>
      <c r="X276" s="330"/>
      <c r="AT276" s="308" t="s">
        <v>144</v>
      </c>
      <c r="AU276" s="308" t="s">
        <v>87</v>
      </c>
    </row>
    <row r="277" spans="2:65" s="303" customFormat="1" ht="22.5" customHeight="1">
      <c r="B277" s="329"/>
      <c r="C277" s="328" t="s">
        <v>649</v>
      </c>
      <c r="D277" s="328" t="s">
        <v>137</v>
      </c>
      <c r="E277" s="327" t="s">
        <v>648</v>
      </c>
      <c r="F277" s="322" t="s">
        <v>647</v>
      </c>
      <c r="G277" s="326" t="s">
        <v>153</v>
      </c>
      <c r="H277" s="325">
        <v>65</v>
      </c>
      <c r="I277" s="324"/>
      <c r="J277" s="324"/>
      <c r="K277" s="323">
        <f>ROUND(P277*H277,2)</f>
        <v>0</v>
      </c>
      <c r="L277" s="322" t="s">
        <v>141</v>
      </c>
      <c r="M277" s="304"/>
      <c r="N277" s="321" t="s">
        <v>5</v>
      </c>
      <c r="O277" s="320" t="s">
        <v>46</v>
      </c>
      <c r="P277" s="319">
        <f>I277+J277</f>
        <v>0</v>
      </c>
      <c r="Q277" s="319">
        <f>ROUND(I277*H277,2)</f>
        <v>0</v>
      </c>
      <c r="R277" s="319">
        <f>ROUND(J277*H277,2)</f>
        <v>0</v>
      </c>
      <c r="S277" s="318"/>
      <c r="T277" s="317">
        <f>S277*H277</f>
        <v>0</v>
      </c>
      <c r="U277" s="317">
        <v>9E-05</v>
      </c>
      <c r="V277" s="317">
        <f>U277*H277</f>
        <v>0.00585</v>
      </c>
      <c r="W277" s="317">
        <v>0</v>
      </c>
      <c r="X277" s="316">
        <f>W277*H277</f>
        <v>0</v>
      </c>
      <c r="AR277" s="308" t="s">
        <v>142</v>
      </c>
      <c r="AT277" s="308" t="s">
        <v>137</v>
      </c>
      <c r="AU277" s="308" t="s">
        <v>87</v>
      </c>
      <c r="AY277" s="308" t="s">
        <v>135</v>
      </c>
      <c r="BE277" s="315">
        <f>IF(O277="základní",K277,0)</f>
        <v>0</v>
      </c>
      <c r="BF277" s="315">
        <f>IF(O277="snížená",K277,0)</f>
        <v>0</v>
      </c>
      <c r="BG277" s="315">
        <f>IF(O277="zákl. přenesená",K277,0)</f>
        <v>0</v>
      </c>
      <c r="BH277" s="315">
        <f>IF(O277="sníž. přenesená",K277,0)</f>
        <v>0</v>
      </c>
      <c r="BI277" s="315">
        <f>IF(O277="nulová",K277,0)</f>
        <v>0</v>
      </c>
      <c r="BJ277" s="308" t="s">
        <v>85</v>
      </c>
      <c r="BK277" s="315">
        <f>ROUND(P277*H277,2)</f>
        <v>0</v>
      </c>
      <c r="BL277" s="308" t="s">
        <v>142</v>
      </c>
      <c r="BM277" s="308" t="s">
        <v>646</v>
      </c>
    </row>
    <row r="278" spans="2:47" s="303" customFormat="1" ht="27">
      <c r="B278" s="304"/>
      <c r="D278" s="333" t="s">
        <v>144</v>
      </c>
      <c r="F278" s="332" t="s">
        <v>575</v>
      </c>
      <c r="I278" s="312"/>
      <c r="J278" s="312"/>
      <c r="M278" s="304"/>
      <c r="N278" s="331"/>
      <c r="O278" s="318"/>
      <c r="P278" s="318"/>
      <c r="Q278" s="318"/>
      <c r="R278" s="318"/>
      <c r="S278" s="318"/>
      <c r="T278" s="318"/>
      <c r="U278" s="318"/>
      <c r="V278" s="318"/>
      <c r="W278" s="318"/>
      <c r="X278" s="330"/>
      <c r="AT278" s="308" t="s">
        <v>144</v>
      </c>
      <c r="AU278" s="308" t="s">
        <v>87</v>
      </c>
    </row>
    <row r="279" spans="2:65" s="303" customFormat="1" ht="22.5" customHeight="1">
      <c r="B279" s="329"/>
      <c r="C279" s="328" t="s">
        <v>645</v>
      </c>
      <c r="D279" s="328" t="s">
        <v>137</v>
      </c>
      <c r="E279" s="327" t="s">
        <v>207</v>
      </c>
      <c r="F279" s="322" t="s">
        <v>644</v>
      </c>
      <c r="G279" s="326" t="s">
        <v>203</v>
      </c>
      <c r="H279" s="325">
        <v>4</v>
      </c>
      <c r="I279" s="324"/>
      <c r="J279" s="324"/>
      <c r="K279" s="323">
        <f>ROUND(P279*H279,2)</f>
        <v>0</v>
      </c>
      <c r="L279" s="322" t="s">
        <v>5</v>
      </c>
      <c r="M279" s="304"/>
      <c r="N279" s="321" t="s">
        <v>5</v>
      </c>
      <c r="O279" s="320" t="s">
        <v>46</v>
      </c>
      <c r="P279" s="319">
        <f>I279+J279</f>
        <v>0</v>
      </c>
      <c r="Q279" s="319">
        <f>ROUND(I279*H279,2)</f>
        <v>0</v>
      </c>
      <c r="R279" s="319">
        <f>ROUND(J279*H279,2)</f>
        <v>0</v>
      </c>
      <c r="S279" s="318"/>
      <c r="T279" s="317">
        <f>S279*H279</f>
        <v>0</v>
      </c>
      <c r="U279" s="317">
        <v>0</v>
      </c>
      <c r="V279" s="317">
        <f>U279*H279</f>
        <v>0</v>
      </c>
      <c r="W279" s="317">
        <v>0</v>
      </c>
      <c r="X279" s="316">
        <f>W279*H279</f>
        <v>0</v>
      </c>
      <c r="AR279" s="308" t="s">
        <v>142</v>
      </c>
      <c r="AT279" s="308" t="s">
        <v>137</v>
      </c>
      <c r="AU279" s="308" t="s">
        <v>87</v>
      </c>
      <c r="AY279" s="308" t="s">
        <v>135</v>
      </c>
      <c r="BE279" s="315">
        <f>IF(O279="základní",K279,0)</f>
        <v>0</v>
      </c>
      <c r="BF279" s="315">
        <f>IF(O279="snížená",K279,0)</f>
        <v>0</v>
      </c>
      <c r="BG279" s="315">
        <f>IF(O279="zákl. přenesená",K279,0)</f>
        <v>0</v>
      </c>
      <c r="BH279" s="315">
        <f>IF(O279="sníž. přenesená",K279,0)</f>
        <v>0</v>
      </c>
      <c r="BI279" s="315">
        <f>IF(O279="nulová",K279,0)</f>
        <v>0</v>
      </c>
      <c r="BJ279" s="308" t="s">
        <v>85</v>
      </c>
      <c r="BK279" s="315">
        <f>ROUND(P279*H279,2)</f>
        <v>0</v>
      </c>
      <c r="BL279" s="308" t="s">
        <v>142</v>
      </c>
      <c r="BM279" s="308" t="s">
        <v>643</v>
      </c>
    </row>
    <row r="280" spans="2:47" s="303" customFormat="1" ht="27">
      <c r="B280" s="304"/>
      <c r="D280" s="333" t="s">
        <v>144</v>
      </c>
      <c r="F280" s="332" t="s">
        <v>642</v>
      </c>
      <c r="I280" s="312"/>
      <c r="J280" s="312"/>
      <c r="M280" s="304"/>
      <c r="N280" s="331"/>
      <c r="O280" s="318"/>
      <c r="P280" s="318"/>
      <c r="Q280" s="318"/>
      <c r="R280" s="318"/>
      <c r="S280" s="318"/>
      <c r="T280" s="318"/>
      <c r="U280" s="318"/>
      <c r="V280" s="318"/>
      <c r="W280" s="318"/>
      <c r="X280" s="330"/>
      <c r="AT280" s="308" t="s">
        <v>144</v>
      </c>
      <c r="AU280" s="308" t="s">
        <v>87</v>
      </c>
    </row>
    <row r="281" spans="2:65" s="303" customFormat="1" ht="22.5" customHeight="1">
      <c r="B281" s="329"/>
      <c r="C281" s="359" t="s">
        <v>641</v>
      </c>
      <c r="D281" s="359" t="s">
        <v>167</v>
      </c>
      <c r="E281" s="358" t="s">
        <v>640</v>
      </c>
      <c r="F281" s="352" t="s">
        <v>639</v>
      </c>
      <c r="G281" s="357" t="s">
        <v>203</v>
      </c>
      <c r="H281" s="356">
        <v>4</v>
      </c>
      <c r="I281" s="355"/>
      <c r="J281" s="354"/>
      <c r="K281" s="353">
        <f>ROUND(P281*H281,2)</f>
        <v>0</v>
      </c>
      <c r="L281" s="352" t="s">
        <v>141</v>
      </c>
      <c r="M281" s="351"/>
      <c r="N281" s="350" t="s">
        <v>5</v>
      </c>
      <c r="O281" s="320" t="s">
        <v>46</v>
      </c>
      <c r="P281" s="319">
        <f>I281+J281</f>
        <v>0</v>
      </c>
      <c r="Q281" s="319">
        <f>ROUND(I281*H281,2)</f>
        <v>0</v>
      </c>
      <c r="R281" s="319">
        <f>ROUND(J281*H281,2)</f>
        <v>0</v>
      </c>
      <c r="S281" s="318"/>
      <c r="T281" s="317">
        <f>S281*H281</f>
        <v>0</v>
      </c>
      <c r="U281" s="317">
        <v>0.0295</v>
      </c>
      <c r="V281" s="317">
        <f>U281*H281</f>
        <v>0.118</v>
      </c>
      <c r="W281" s="317">
        <v>0</v>
      </c>
      <c r="X281" s="316">
        <f>W281*H281</f>
        <v>0</v>
      </c>
      <c r="AR281" s="308" t="s">
        <v>170</v>
      </c>
      <c r="AT281" s="308" t="s">
        <v>167</v>
      </c>
      <c r="AU281" s="308" t="s">
        <v>87</v>
      </c>
      <c r="AY281" s="308" t="s">
        <v>135</v>
      </c>
      <c r="BE281" s="315">
        <f>IF(O281="základní",K281,0)</f>
        <v>0</v>
      </c>
      <c r="BF281" s="315">
        <f>IF(O281="snížená",K281,0)</f>
        <v>0</v>
      </c>
      <c r="BG281" s="315">
        <f>IF(O281="zákl. přenesená",K281,0)</f>
        <v>0</v>
      </c>
      <c r="BH281" s="315">
        <f>IF(O281="sníž. přenesená",K281,0)</f>
        <v>0</v>
      </c>
      <c r="BI281" s="315">
        <f>IF(O281="nulová",K281,0)</f>
        <v>0</v>
      </c>
      <c r="BJ281" s="308" t="s">
        <v>85</v>
      </c>
      <c r="BK281" s="315">
        <f>ROUND(P281*H281,2)</f>
        <v>0</v>
      </c>
      <c r="BL281" s="308" t="s">
        <v>142</v>
      </c>
      <c r="BM281" s="308" t="s">
        <v>638</v>
      </c>
    </row>
    <row r="282" spans="2:65" s="303" customFormat="1" ht="22.5" customHeight="1">
      <c r="B282" s="329"/>
      <c r="C282" s="359" t="s">
        <v>605</v>
      </c>
      <c r="D282" s="359" t="s">
        <v>167</v>
      </c>
      <c r="E282" s="358" t="s">
        <v>604</v>
      </c>
      <c r="F282" s="352" t="s">
        <v>603</v>
      </c>
      <c r="G282" s="357" t="s">
        <v>602</v>
      </c>
      <c r="H282" s="356">
        <v>1</v>
      </c>
      <c r="I282" s="355"/>
      <c r="J282" s="354"/>
      <c r="K282" s="353">
        <f>ROUND(P282*H282,2)</f>
        <v>0</v>
      </c>
      <c r="L282" s="352" t="s">
        <v>5</v>
      </c>
      <c r="M282" s="351"/>
      <c r="N282" s="350" t="s">
        <v>5</v>
      </c>
      <c r="O282" s="320" t="s">
        <v>46</v>
      </c>
      <c r="P282" s="319">
        <f>I282+J282</f>
        <v>0</v>
      </c>
      <c r="Q282" s="319">
        <f>ROUND(I282*H282,2)</f>
        <v>0</v>
      </c>
      <c r="R282" s="319">
        <f>ROUND(J282*H282,2)</f>
        <v>0</v>
      </c>
      <c r="S282" s="318"/>
      <c r="T282" s="317">
        <f>S282*H282</f>
        <v>0</v>
      </c>
      <c r="U282" s="317">
        <v>0.0001</v>
      </c>
      <c r="V282" s="317">
        <f>U282*H282</f>
        <v>0.0001</v>
      </c>
      <c r="W282" s="317">
        <v>0</v>
      </c>
      <c r="X282" s="316">
        <f>W282*H282</f>
        <v>0</v>
      </c>
      <c r="AR282" s="308" t="s">
        <v>170</v>
      </c>
      <c r="AT282" s="308" t="s">
        <v>167</v>
      </c>
      <c r="AU282" s="308" t="s">
        <v>87</v>
      </c>
      <c r="AY282" s="308" t="s">
        <v>135</v>
      </c>
      <c r="BE282" s="315">
        <f>IF(O282="základní",K282,0)</f>
        <v>0</v>
      </c>
      <c r="BF282" s="315">
        <f>IF(O282="snížená",K282,0)</f>
        <v>0</v>
      </c>
      <c r="BG282" s="315">
        <f>IF(O282="zákl. přenesená",K282,0)</f>
        <v>0</v>
      </c>
      <c r="BH282" s="315">
        <f>IF(O282="sníž. přenesená",K282,0)</f>
        <v>0</v>
      </c>
      <c r="BI282" s="315">
        <f>IF(O282="nulová",K282,0)</f>
        <v>0</v>
      </c>
      <c r="BJ282" s="308" t="s">
        <v>85</v>
      </c>
      <c r="BK282" s="315">
        <f>ROUND(P282*H282,2)</f>
        <v>0</v>
      </c>
      <c r="BL282" s="308" t="s">
        <v>142</v>
      </c>
      <c r="BM282" s="308" t="s">
        <v>637</v>
      </c>
    </row>
    <row r="283" spans="2:47" s="303" customFormat="1" ht="27">
      <c r="B283" s="304"/>
      <c r="D283" s="333" t="s">
        <v>144</v>
      </c>
      <c r="F283" s="332" t="s">
        <v>636</v>
      </c>
      <c r="I283" s="312"/>
      <c r="J283" s="312"/>
      <c r="M283" s="304"/>
      <c r="N283" s="331"/>
      <c r="O283" s="318"/>
      <c r="P283" s="318"/>
      <c r="Q283" s="318"/>
      <c r="R283" s="318"/>
      <c r="S283" s="318"/>
      <c r="T283" s="318"/>
      <c r="U283" s="318"/>
      <c r="V283" s="318"/>
      <c r="W283" s="318"/>
      <c r="X283" s="330"/>
      <c r="AT283" s="308" t="s">
        <v>144</v>
      </c>
      <c r="AU283" s="308" t="s">
        <v>87</v>
      </c>
    </row>
    <row r="284" spans="2:65" s="303" customFormat="1" ht="22.5" customHeight="1">
      <c r="B284" s="329"/>
      <c r="C284" s="359" t="s">
        <v>635</v>
      </c>
      <c r="D284" s="359" t="s">
        <v>167</v>
      </c>
      <c r="E284" s="358" t="s">
        <v>634</v>
      </c>
      <c r="F284" s="352" t="s">
        <v>603</v>
      </c>
      <c r="G284" s="357" t="s">
        <v>203</v>
      </c>
      <c r="H284" s="356">
        <v>48</v>
      </c>
      <c r="I284" s="355"/>
      <c r="J284" s="354"/>
      <c r="K284" s="353">
        <f aca="true" t="shared" si="40" ref="K284:K289">ROUND(P284*H284,2)</f>
        <v>0</v>
      </c>
      <c r="L284" s="352" t="s">
        <v>5</v>
      </c>
      <c r="M284" s="351"/>
      <c r="N284" s="350" t="s">
        <v>5</v>
      </c>
      <c r="O284" s="320" t="s">
        <v>46</v>
      </c>
      <c r="P284" s="319">
        <f aca="true" t="shared" si="41" ref="P284:P289">I284+J284</f>
        <v>0</v>
      </c>
      <c r="Q284" s="319">
        <f aca="true" t="shared" si="42" ref="Q284:Q289">ROUND(I284*H284,2)</f>
        <v>0</v>
      </c>
      <c r="R284" s="319">
        <f aca="true" t="shared" si="43" ref="R284:R289">ROUND(J284*H284,2)</f>
        <v>0</v>
      </c>
      <c r="S284" s="318"/>
      <c r="T284" s="317">
        <f aca="true" t="shared" si="44" ref="T284:T289">S284*H284</f>
        <v>0</v>
      </c>
      <c r="U284" s="317">
        <v>0.0001</v>
      </c>
      <c r="V284" s="317">
        <f aca="true" t="shared" si="45" ref="V284:V289">U284*H284</f>
        <v>0.0048000000000000004</v>
      </c>
      <c r="W284" s="317">
        <v>0</v>
      </c>
      <c r="X284" s="316">
        <f aca="true" t="shared" si="46" ref="X284:X289">W284*H284</f>
        <v>0</v>
      </c>
      <c r="AR284" s="308" t="s">
        <v>170</v>
      </c>
      <c r="AT284" s="308" t="s">
        <v>167</v>
      </c>
      <c r="AU284" s="308" t="s">
        <v>87</v>
      </c>
      <c r="AY284" s="308" t="s">
        <v>135</v>
      </c>
      <c r="BE284" s="315">
        <f aca="true" t="shared" si="47" ref="BE284:BE289">IF(O284="základní",K284,0)</f>
        <v>0</v>
      </c>
      <c r="BF284" s="315">
        <f aca="true" t="shared" si="48" ref="BF284:BF289">IF(O284="snížená",K284,0)</f>
        <v>0</v>
      </c>
      <c r="BG284" s="315">
        <f aca="true" t="shared" si="49" ref="BG284:BG289">IF(O284="zákl. přenesená",K284,0)</f>
        <v>0</v>
      </c>
      <c r="BH284" s="315">
        <f aca="true" t="shared" si="50" ref="BH284:BH289">IF(O284="sníž. přenesená",K284,0)</f>
        <v>0</v>
      </c>
      <c r="BI284" s="315">
        <f aca="true" t="shared" si="51" ref="BI284:BI289">IF(O284="nulová",K284,0)</f>
        <v>0</v>
      </c>
      <c r="BJ284" s="308" t="s">
        <v>85</v>
      </c>
      <c r="BK284" s="315">
        <f aca="true" t="shared" si="52" ref="BK284:BK289">ROUND(P284*H284,2)</f>
        <v>0</v>
      </c>
      <c r="BL284" s="308" t="s">
        <v>142</v>
      </c>
      <c r="BM284" s="308" t="s">
        <v>633</v>
      </c>
    </row>
    <row r="285" spans="2:65" s="303" customFormat="1" ht="22.5" customHeight="1">
      <c r="B285" s="329"/>
      <c r="C285" s="359" t="s">
        <v>632</v>
      </c>
      <c r="D285" s="359" t="s">
        <v>167</v>
      </c>
      <c r="E285" s="358" t="s">
        <v>631</v>
      </c>
      <c r="F285" s="352" t="s">
        <v>630</v>
      </c>
      <c r="G285" s="357" t="s">
        <v>203</v>
      </c>
      <c r="H285" s="356">
        <v>68</v>
      </c>
      <c r="I285" s="355"/>
      <c r="J285" s="354"/>
      <c r="K285" s="353">
        <f t="shared" si="40"/>
        <v>0</v>
      </c>
      <c r="L285" s="352" t="s">
        <v>5</v>
      </c>
      <c r="M285" s="351"/>
      <c r="N285" s="350" t="s">
        <v>5</v>
      </c>
      <c r="O285" s="320" t="s">
        <v>46</v>
      </c>
      <c r="P285" s="319">
        <f t="shared" si="41"/>
        <v>0</v>
      </c>
      <c r="Q285" s="319">
        <f t="shared" si="42"/>
        <v>0</v>
      </c>
      <c r="R285" s="319">
        <f t="shared" si="43"/>
        <v>0</v>
      </c>
      <c r="S285" s="318"/>
      <c r="T285" s="317">
        <f t="shared" si="44"/>
        <v>0</v>
      </c>
      <c r="U285" s="317">
        <v>0.00189</v>
      </c>
      <c r="V285" s="317">
        <f t="shared" si="45"/>
        <v>0.12852</v>
      </c>
      <c r="W285" s="317">
        <v>0</v>
      </c>
      <c r="X285" s="316">
        <f t="shared" si="46"/>
        <v>0</v>
      </c>
      <c r="AR285" s="308" t="s">
        <v>170</v>
      </c>
      <c r="AT285" s="308" t="s">
        <v>167</v>
      </c>
      <c r="AU285" s="308" t="s">
        <v>87</v>
      </c>
      <c r="AY285" s="308" t="s">
        <v>135</v>
      </c>
      <c r="BE285" s="315">
        <f t="shared" si="47"/>
        <v>0</v>
      </c>
      <c r="BF285" s="315">
        <f t="shared" si="48"/>
        <v>0</v>
      </c>
      <c r="BG285" s="315">
        <f t="shared" si="49"/>
        <v>0</v>
      </c>
      <c r="BH285" s="315">
        <f t="shared" si="50"/>
        <v>0</v>
      </c>
      <c r="BI285" s="315">
        <f t="shared" si="51"/>
        <v>0</v>
      </c>
      <c r="BJ285" s="308" t="s">
        <v>85</v>
      </c>
      <c r="BK285" s="315">
        <f t="shared" si="52"/>
        <v>0</v>
      </c>
      <c r="BL285" s="308" t="s">
        <v>142</v>
      </c>
      <c r="BM285" s="308" t="s">
        <v>629</v>
      </c>
    </row>
    <row r="286" spans="2:65" s="303" customFormat="1" ht="22.5" customHeight="1">
      <c r="B286" s="329"/>
      <c r="C286" s="359" t="s">
        <v>628</v>
      </c>
      <c r="D286" s="359" t="s">
        <v>167</v>
      </c>
      <c r="E286" s="358" t="s">
        <v>627</v>
      </c>
      <c r="F286" s="352" t="s">
        <v>603</v>
      </c>
      <c r="G286" s="357" t="s">
        <v>203</v>
      </c>
      <c r="H286" s="356">
        <v>4</v>
      </c>
      <c r="I286" s="355"/>
      <c r="J286" s="354"/>
      <c r="K286" s="353">
        <f t="shared" si="40"/>
        <v>0</v>
      </c>
      <c r="L286" s="352" t="s">
        <v>5</v>
      </c>
      <c r="M286" s="351"/>
      <c r="N286" s="350" t="s">
        <v>5</v>
      </c>
      <c r="O286" s="320" t="s">
        <v>46</v>
      </c>
      <c r="P286" s="319">
        <f t="shared" si="41"/>
        <v>0</v>
      </c>
      <c r="Q286" s="319">
        <f t="shared" si="42"/>
        <v>0</v>
      </c>
      <c r="R286" s="319">
        <f t="shared" si="43"/>
        <v>0</v>
      </c>
      <c r="S286" s="318"/>
      <c r="T286" s="317">
        <f t="shared" si="44"/>
        <v>0</v>
      </c>
      <c r="U286" s="317">
        <v>0.0001</v>
      </c>
      <c r="V286" s="317">
        <f t="shared" si="45"/>
        <v>0.0004</v>
      </c>
      <c r="W286" s="317">
        <v>0</v>
      </c>
      <c r="X286" s="316">
        <f t="shared" si="46"/>
        <v>0</v>
      </c>
      <c r="AR286" s="308" t="s">
        <v>170</v>
      </c>
      <c r="AT286" s="308" t="s">
        <v>167</v>
      </c>
      <c r="AU286" s="308" t="s">
        <v>87</v>
      </c>
      <c r="AY286" s="308" t="s">
        <v>135</v>
      </c>
      <c r="BE286" s="315">
        <f t="shared" si="47"/>
        <v>0</v>
      </c>
      <c r="BF286" s="315">
        <f t="shared" si="48"/>
        <v>0</v>
      </c>
      <c r="BG286" s="315">
        <f t="shared" si="49"/>
        <v>0</v>
      </c>
      <c r="BH286" s="315">
        <f t="shared" si="50"/>
        <v>0</v>
      </c>
      <c r="BI286" s="315">
        <f t="shared" si="51"/>
        <v>0</v>
      </c>
      <c r="BJ286" s="308" t="s">
        <v>85</v>
      </c>
      <c r="BK286" s="315">
        <f t="shared" si="52"/>
        <v>0</v>
      </c>
      <c r="BL286" s="308" t="s">
        <v>142</v>
      </c>
      <c r="BM286" s="308" t="s">
        <v>626</v>
      </c>
    </row>
    <row r="287" spans="2:65" s="303" customFormat="1" ht="22.5" customHeight="1">
      <c r="B287" s="329"/>
      <c r="C287" s="359" t="s">
        <v>625</v>
      </c>
      <c r="D287" s="359" t="s">
        <v>167</v>
      </c>
      <c r="E287" s="358" t="s">
        <v>624</v>
      </c>
      <c r="F287" s="352" t="s">
        <v>623</v>
      </c>
      <c r="G287" s="357" t="s">
        <v>203</v>
      </c>
      <c r="H287" s="356">
        <v>63</v>
      </c>
      <c r="I287" s="355"/>
      <c r="J287" s="354"/>
      <c r="K287" s="353">
        <f t="shared" si="40"/>
        <v>0</v>
      </c>
      <c r="L287" s="352" t="s">
        <v>5</v>
      </c>
      <c r="M287" s="351"/>
      <c r="N287" s="350" t="s">
        <v>5</v>
      </c>
      <c r="O287" s="320" t="s">
        <v>46</v>
      </c>
      <c r="P287" s="319">
        <f t="shared" si="41"/>
        <v>0</v>
      </c>
      <c r="Q287" s="319">
        <f t="shared" si="42"/>
        <v>0</v>
      </c>
      <c r="R287" s="319">
        <f t="shared" si="43"/>
        <v>0</v>
      </c>
      <c r="S287" s="318"/>
      <c r="T287" s="317">
        <f t="shared" si="44"/>
        <v>0</v>
      </c>
      <c r="U287" s="317">
        <v>0</v>
      </c>
      <c r="V287" s="317">
        <f t="shared" si="45"/>
        <v>0</v>
      </c>
      <c r="W287" s="317">
        <v>0</v>
      </c>
      <c r="X287" s="316">
        <f t="shared" si="46"/>
        <v>0</v>
      </c>
      <c r="AR287" s="308" t="s">
        <v>170</v>
      </c>
      <c r="AT287" s="308" t="s">
        <v>167</v>
      </c>
      <c r="AU287" s="308" t="s">
        <v>87</v>
      </c>
      <c r="AY287" s="308" t="s">
        <v>135</v>
      </c>
      <c r="BE287" s="315">
        <f t="shared" si="47"/>
        <v>0</v>
      </c>
      <c r="BF287" s="315">
        <f t="shared" si="48"/>
        <v>0</v>
      </c>
      <c r="BG287" s="315">
        <f t="shared" si="49"/>
        <v>0</v>
      </c>
      <c r="BH287" s="315">
        <f t="shared" si="50"/>
        <v>0</v>
      </c>
      <c r="BI287" s="315">
        <f t="shared" si="51"/>
        <v>0</v>
      </c>
      <c r="BJ287" s="308" t="s">
        <v>85</v>
      </c>
      <c r="BK287" s="315">
        <f t="shared" si="52"/>
        <v>0</v>
      </c>
      <c r="BL287" s="308" t="s">
        <v>142</v>
      </c>
      <c r="BM287" s="308" t="s">
        <v>622</v>
      </c>
    </row>
    <row r="288" spans="2:65" s="303" customFormat="1" ht="22.5" customHeight="1">
      <c r="B288" s="329"/>
      <c r="C288" s="359" t="s">
        <v>621</v>
      </c>
      <c r="D288" s="359" t="s">
        <v>167</v>
      </c>
      <c r="E288" s="358" t="s">
        <v>620</v>
      </c>
      <c r="F288" s="352" t="s">
        <v>619</v>
      </c>
      <c r="G288" s="357" t="s">
        <v>203</v>
      </c>
      <c r="H288" s="356">
        <v>1</v>
      </c>
      <c r="I288" s="355"/>
      <c r="J288" s="354"/>
      <c r="K288" s="353">
        <f t="shared" si="40"/>
        <v>0</v>
      </c>
      <c r="L288" s="352" t="s">
        <v>5</v>
      </c>
      <c r="M288" s="351"/>
      <c r="N288" s="350" t="s">
        <v>5</v>
      </c>
      <c r="O288" s="320" t="s">
        <v>46</v>
      </c>
      <c r="P288" s="319">
        <f t="shared" si="41"/>
        <v>0</v>
      </c>
      <c r="Q288" s="319">
        <f t="shared" si="42"/>
        <v>0</v>
      </c>
      <c r="R288" s="319">
        <f t="shared" si="43"/>
        <v>0</v>
      </c>
      <c r="S288" s="318"/>
      <c r="T288" s="317">
        <f t="shared" si="44"/>
        <v>0</v>
      </c>
      <c r="U288" s="317">
        <v>0</v>
      </c>
      <c r="V288" s="317">
        <f t="shared" si="45"/>
        <v>0</v>
      </c>
      <c r="W288" s="317">
        <v>0</v>
      </c>
      <c r="X288" s="316">
        <f t="shared" si="46"/>
        <v>0</v>
      </c>
      <c r="AR288" s="308" t="s">
        <v>170</v>
      </c>
      <c r="AT288" s="308" t="s">
        <v>167</v>
      </c>
      <c r="AU288" s="308" t="s">
        <v>87</v>
      </c>
      <c r="AY288" s="308" t="s">
        <v>135</v>
      </c>
      <c r="BE288" s="315">
        <f t="shared" si="47"/>
        <v>0</v>
      </c>
      <c r="BF288" s="315">
        <f t="shared" si="48"/>
        <v>0</v>
      </c>
      <c r="BG288" s="315">
        <f t="shared" si="49"/>
        <v>0</v>
      </c>
      <c r="BH288" s="315">
        <f t="shared" si="50"/>
        <v>0</v>
      </c>
      <c r="BI288" s="315">
        <f t="shared" si="51"/>
        <v>0</v>
      </c>
      <c r="BJ288" s="308" t="s">
        <v>85</v>
      </c>
      <c r="BK288" s="315">
        <f t="shared" si="52"/>
        <v>0</v>
      </c>
      <c r="BL288" s="308" t="s">
        <v>142</v>
      </c>
      <c r="BM288" s="308" t="s">
        <v>618</v>
      </c>
    </row>
    <row r="289" spans="2:65" s="303" customFormat="1" ht="22.5" customHeight="1">
      <c r="B289" s="329"/>
      <c r="C289" s="359" t="s">
        <v>617</v>
      </c>
      <c r="D289" s="359" t="s">
        <v>167</v>
      </c>
      <c r="E289" s="358" t="s">
        <v>616</v>
      </c>
      <c r="F289" s="352" t="s">
        <v>615</v>
      </c>
      <c r="G289" s="357" t="s">
        <v>203</v>
      </c>
      <c r="H289" s="356">
        <v>8</v>
      </c>
      <c r="I289" s="355"/>
      <c r="J289" s="354"/>
      <c r="K289" s="353">
        <f t="shared" si="40"/>
        <v>0</v>
      </c>
      <c r="L289" s="352" t="s">
        <v>5</v>
      </c>
      <c r="M289" s="351"/>
      <c r="N289" s="350" t="s">
        <v>5</v>
      </c>
      <c r="O289" s="320" t="s">
        <v>46</v>
      </c>
      <c r="P289" s="319">
        <f t="shared" si="41"/>
        <v>0</v>
      </c>
      <c r="Q289" s="319">
        <f t="shared" si="42"/>
        <v>0</v>
      </c>
      <c r="R289" s="319">
        <f t="shared" si="43"/>
        <v>0</v>
      </c>
      <c r="S289" s="318"/>
      <c r="T289" s="317">
        <f t="shared" si="44"/>
        <v>0</v>
      </c>
      <c r="U289" s="317">
        <v>0</v>
      </c>
      <c r="V289" s="317">
        <f t="shared" si="45"/>
        <v>0</v>
      </c>
      <c r="W289" s="317">
        <v>0</v>
      </c>
      <c r="X289" s="316">
        <f t="shared" si="46"/>
        <v>0</v>
      </c>
      <c r="AR289" s="308" t="s">
        <v>170</v>
      </c>
      <c r="AT289" s="308" t="s">
        <v>167</v>
      </c>
      <c r="AU289" s="308" t="s">
        <v>87</v>
      </c>
      <c r="AY289" s="308" t="s">
        <v>135</v>
      </c>
      <c r="BE289" s="315">
        <f t="shared" si="47"/>
        <v>0</v>
      </c>
      <c r="BF289" s="315">
        <f t="shared" si="48"/>
        <v>0</v>
      </c>
      <c r="BG289" s="315">
        <f t="shared" si="49"/>
        <v>0</v>
      </c>
      <c r="BH289" s="315">
        <f t="shared" si="50"/>
        <v>0</v>
      </c>
      <c r="BI289" s="315">
        <f t="shared" si="51"/>
        <v>0</v>
      </c>
      <c r="BJ289" s="308" t="s">
        <v>85</v>
      </c>
      <c r="BK289" s="315">
        <f t="shared" si="52"/>
        <v>0</v>
      </c>
      <c r="BL289" s="308" t="s">
        <v>142</v>
      </c>
      <c r="BM289" s="308" t="s">
        <v>614</v>
      </c>
    </row>
    <row r="290" spans="2:63" s="334" customFormat="1" ht="29.25" customHeight="1">
      <c r="B290" s="343"/>
      <c r="D290" s="347" t="s">
        <v>76</v>
      </c>
      <c r="E290" s="346" t="s">
        <v>183</v>
      </c>
      <c r="F290" s="346" t="s">
        <v>184</v>
      </c>
      <c r="I290" s="345"/>
      <c r="J290" s="345"/>
      <c r="K290" s="344">
        <f>BK290</f>
        <v>0</v>
      </c>
      <c r="M290" s="343"/>
      <c r="N290" s="342"/>
      <c r="O290" s="339"/>
      <c r="P290" s="339"/>
      <c r="Q290" s="341">
        <f>SUM(Q291:Q295)</f>
        <v>0</v>
      </c>
      <c r="R290" s="341">
        <f>SUM(R291:R295)</f>
        <v>0</v>
      </c>
      <c r="S290" s="339"/>
      <c r="T290" s="340">
        <f>SUM(T291:T295)</f>
        <v>0</v>
      </c>
      <c r="U290" s="339"/>
      <c r="V290" s="340">
        <f>SUM(V291:V295)</f>
        <v>0.0001</v>
      </c>
      <c r="W290" s="339"/>
      <c r="X290" s="338">
        <f>SUM(X291:X295)</f>
        <v>1.8763379999999998</v>
      </c>
      <c r="AR290" s="336" t="s">
        <v>85</v>
      </c>
      <c r="AT290" s="337" t="s">
        <v>76</v>
      </c>
      <c r="AU290" s="337" t="s">
        <v>85</v>
      </c>
      <c r="AY290" s="336" t="s">
        <v>135</v>
      </c>
      <c r="BK290" s="335">
        <f>SUM(BK291:BK295)</f>
        <v>0</v>
      </c>
    </row>
    <row r="291" spans="2:65" s="303" customFormat="1" ht="22.5" customHeight="1">
      <c r="B291" s="329"/>
      <c r="C291" s="328" t="s">
        <v>613</v>
      </c>
      <c r="D291" s="328" t="s">
        <v>137</v>
      </c>
      <c r="E291" s="327" t="s">
        <v>612</v>
      </c>
      <c r="F291" s="322" t="s">
        <v>611</v>
      </c>
      <c r="G291" s="326" t="s">
        <v>153</v>
      </c>
      <c r="H291" s="325">
        <v>65</v>
      </c>
      <c r="I291" s="324"/>
      <c r="J291" s="324"/>
      <c r="K291" s="323">
        <f>ROUND(P291*H291,2)</f>
        <v>0</v>
      </c>
      <c r="L291" s="322" t="s">
        <v>141</v>
      </c>
      <c r="M291" s="304"/>
      <c r="N291" s="321" t="s">
        <v>5</v>
      </c>
      <c r="O291" s="320" t="s">
        <v>46</v>
      </c>
      <c r="P291" s="319">
        <f>I291+J291</f>
        <v>0</v>
      </c>
      <c r="Q291" s="319">
        <f>ROUND(I291*H291,2)</f>
        <v>0</v>
      </c>
      <c r="R291" s="319">
        <f>ROUND(J291*H291,2)</f>
        <v>0</v>
      </c>
      <c r="S291" s="318"/>
      <c r="T291" s="317">
        <f>S291*H291</f>
        <v>0</v>
      </c>
      <c r="U291" s="317">
        <v>0</v>
      </c>
      <c r="V291" s="317">
        <f>U291*H291</f>
        <v>0</v>
      </c>
      <c r="W291" s="317">
        <v>0.013</v>
      </c>
      <c r="X291" s="316">
        <f>W291*H291</f>
        <v>0.845</v>
      </c>
      <c r="AR291" s="308" t="s">
        <v>142</v>
      </c>
      <c r="AT291" s="308" t="s">
        <v>137</v>
      </c>
      <c r="AU291" s="308" t="s">
        <v>87</v>
      </c>
      <c r="AY291" s="308" t="s">
        <v>135</v>
      </c>
      <c r="BE291" s="315">
        <f>IF(O291="základní",K291,0)</f>
        <v>0</v>
      </c>
      <c r="BF291" s="315">
        <f>IF(O291="snížená",K291,0)</f>
        <v>0</v>
      </c>
      <c r="BG291" s="315">
        <f>IF(O291="zákl. přenesená",K291,0)</f>
        <v>0</v>
      </c>
      <c r="BH291" s="315">
        <f>IF(O291="sníž. přenesená",K291,0)</f>
        <v>0</v>
      </c>
      <c r="BI291" s="315">
        <f>IF(O291="nulová",K291,0)</f>
        <v>0</v>
      </c>
      <c r="BJ291" s="308" t="s">
        <v>85</v>
      </c>
      <c r="BK291" s="315">
        <f>ROUND(P291*H291,2)</f>
        <v>0</v>
      </c>
      <c r="BL291" s="308" t="s">
        <v>142</v>
      </c>
      <c r="BM291" s="308" t="s">
        <v>610</v>
      </c>
    </row>
    <row r="292" spans="2:47" s="303" customFormat="1" ht="27">
      <c r="B292" s="304"/>
      <c r="D292" s="333" t="s">
        <v>144</v>
      </c>
      <c r="F292" s="332" t="s">
        <v>575</v>
      </c>
      <c r="I292" s="312"/>
      <c r="J292" s="312"/>
      <c r="M292" s="304"/>
      <c r="N292" s="331"/>
      <c r="O292" s="318"/>
      <c r="P292" s="318"/>
      <c r="Q292" s="318"/>
      <c r="R292" s="318"/>
      <c r="S292" s="318"/>
      <c r="T292" s="318"/>
      <c r="U292" s="318"/>
      <c r="V292" s="318"/>
      <c r="W292" s="318"/>
      <c r="X292" s="330"/>
      <c r="AT292" s="308" t="s">
        <v>144</v>
      </c>
      <c r="AU292" s="308" t="s">
        <v>87</v>
      </c>
    </row>
    <row r="293" spans="2:65" s="303" customFormat="1" ht="22.5" customHeight="1">
      <c r="B293" s="329"/>
      <c r="C293" s="328" t="s">
        <v>609</v>
      </c>
      <c r="D293" s="328" t="s">
        <v>137</v>
      </c>
      <c r="E293" s="327" t="s">
        <v>608</v>
      </c>
      <c r="F293" s="322" t="s">
        <v>607</v>
      </c>
      <c r="G293" s="326" t="s">
        <v>153</v>
      </c>
      <c r="H293" s="325">
        <v>27.874</v>
      </c>
      <c r="I293" s="324"/>
      <c r="J293" s="324"/>
      <c r="K293" s="323">
        <f>ROUND(P293*H293,2)</f>
        <v>0</v>
      </c>
      <c r="L293" s="322" t="s">
        <v>141</v>
      </c>
      <c r="M293" s="304"/>
      <c r="N293" s="321" t="s">
        <v>5</v>
      </c>
      <c r="O293" s="320" t="s">
        <v>46</v>
      </c>
      <c r="P293" s="319">
        <f>I293+J293</f>
        <v>0</v>
      </c>
      <c r="Q293" s="319">
        <f>ROUND(I293*H293,2)</f>
        <v>0</v>
      </c>
      <c r="R293" s="319">
        <f>ROUND(J293*H293,2)</f>
        <v>0</v>
      </c>
      <c r="S293" s="318"/>
      <c r="T293" s="317">
        <f>S293*H293</f>
        <v>0</v>
      </c>
      <c r="U293" s="317">
        <v>0</v>
      </c>
      <c r="V293" s="317">
        <f>U293*H293</f>
        <v>0</v>
      </c>
      <c r="W293" s="317">
        <v>0.037</v>
      </c>
      <c r="X293" s="316">
        <f>W293*H293</f>
        <v>1.0313379999999999</v>
      </c>
      <c r="AR293" s="308" t="s">
        <v>142</v>
      </c>
      <c r="AT293" s="308" t="s">
        <v>137</v>
      </c>
      <c r="AU293" s="308" t="s">
        <v>87</v>
      </c>
      <c r="AY293" s="308" t="s">
        <v>135</v>
      </c>
      <c r="BE293" s="315">
        <f>IF(O293="základní",K293,0)</f>
        <v>0</v>
      </c>
      <c r="BF293" s="315">
        <f>IF(O293="snížená",K293,0)</f>
        <v>0</v>
      </c>
      <c r="BG293" s="315">
        <f>IF(O293="zákl. přenesená",K293,0)</f>
        <v>0</v>
      </c>
      <c r="BH293" s="315">
        <f>IF(O293="sníž. přenesená",K293,0)</f>
        <v>0</v>
      </c>
      <c r="BI293" s="315">
        <f>IF(O293="nulová",K293,0)</f>
        <v>0</v>
      </c>
      <c r="BJ293" s="308" t="s">
        <v>85</v>
      </c>
      <c r="BK293" s="315">
        <f>ROUND(P293*H293,2)</f>
        <v>0</v>
      </c>
      <c r="BL293" s="308" t="s">
        <v>142</v>
      </c>
      <c r="BM293" s="308" t="s">
        <v>606</v>
      </c>
    </row>
    <row r="294" spans="2:47" s="303" customFormat="1" ht="27">
      <c r="B294" s="304"/>
      <c r="D294" s="333" t="s">
        <v>144</v>
      </c>
      <c r="F294" s="332" t="s">
        <v>580</v>
      </c>
      <c r="I294" s="312"/>
      <c r="J294" s="312"/>
      <c r="M294" s="304"/>
      <c r="N294" s="331"/>
      <c r="O294" s="318"/>
      <c r="P294" s="318"/>
      <c r="Q294" s="318"/>
      <c r="R294" s="318"/>
      <c r="S294" s="318"/>
      <c r="T294" s="318"/>
      <c r="U294" s="318"/>
      <c r="V294" s="318"/>
      <c r="W294" s="318"/>
      <c r="X294" s="330"/>
      <c r="AT294" s="308" t="s">
        <v>144</v>
      </c>
      <c r="AU294" s="308" t="s">
        <v>87</v>
      </c>
    </row>
    <row r="295" spans="2:65" s="303" customFormat="1" ht="22.5" customHeight="1">
      <c r="B295" s="329"/>
      <c r="C295" s="359" t="s">
        <v>605</v>
      </c>
      <c r="D295" s="359" t="s">
        <v>167</v>
      </c>
      <c r="E295" s="358" t="s">
        <v>604</v>
      </c>
      <c r="F295" s="352" t="s">
        <v>603</v>
      </c>
      <c r="G295" s="357" t="s">
        <v>602</v>
      </c>
      <c r="H295" s="356">
        <v>1</v>
      </c>
      <c r="I295" s="355"/>
      <c r="J295" s="354"/>
      <c r="K295" s="353">
        <f>ROUND(P295*H295,2)</f>
        <v>0</v>
      </c>
      <c r="L295" s="352" t="s">
        <v>5</v>
      </c>
      <c r="M295" s="351"/>
      <c r="N295" s="350" t="s">
        <v>5</v>
      </c>
      <c r="O295" s="320" t="s">
        <v>46</v>
      </c>
      <c r="P295" s="319">
        <f>I295+J295</f>
        <v>0</v>
      </c>
      <c r="Q295" s="319">
        <f>ROUND(I295*H295,2)</f>
        <v>0</v>
      </c>
      <c r="R295" s="319">
        <f>ROUND(J295*H295,2)</f>
        <v>0</v>
      </c>
      <c r="S295" s="318"/>
      <c r="T295" s="317">
        <f>S295*H295</f>
        <v>0</v>
      </c>
      <c r="U295" s="317">
        <v>0.0001</v>
      </c>
      <c r="V295" s="317">
        <f>U295*H295</f>
        <v>0.0001</v>
      </c>
      <c r="W295" s="317">
        <v>0</v>
      </c>
      <c r="X295" s="316">
        <f>W295*H295</f>
        <v>0</v>
      </c>
      <c r="AR295" s="308" t="s">
        <v>170</v>
      </c>
      <c r="AT295" s="308" t="s">
        <v>167</v>
      </c>
      <c r="AU295" s="308" t="s">
        <v>87</v>
      </c>
      <c r="AY295" s="308" t="s">
        <v>135</v>
      </c>
      <c r="BE295" s="315">
        <f>IF(O295="základní",K295,0)</f>
        <v>0</v>
      </c>
      <c r="BF295" s="315">
        <f>IF(O295="snížená",K295,0)</f>
        <v>0</v>
      </c>
      <c r="BG295" s="315">
        <f>IF(O295="zákl. přenesená",K295,0)</f>
        <v>0</v>
      </c>
      <c r="BH295" s="315">
        <f>IF(O295="sníž. přenesená",K295,0)</f>
        <v>0</v>
      </c>
      <c r="BI295" s="315">
        <f>IF(O295="nulová",K295,0)</f>
        <v>0</v>
      </c>
      <c r="BJ295" s="308" t="s">
        <v>85</v>
      </c>
      <c r="BK295" s="315">
        <f>ROUND(P295*H295,2)</f>
        <v>0</v>
      </c>
      <c r="BL295" s="308" t="s">
        <v>142</v>
      </c>
      <c r="BM295" s="308" t="s">
        <v>601</v>
      </c>
    </row>
    <row r="296" spans="2:63" s="334" customFormat="1" ht="29.25" customHeight="1">
      <c r="B296" s="343"/>
      <c r="D296" s="347" t="s">
        <v>76</v>
      </c>
      <c r="E296" s="346" t="s">
        <v>218</v>
      </c>
      <c r="F296" s="346" t="s">
        <v>219</v>
      </c>
      <c r="I296" s="345"/>
      <c r="J296" s="345"/>
      <c r="K296" s="344">
        <f>BK296</f>
        <v>0</v>
      </c>
      <c r="M296" s="343"/>
      <c r="N296" s="342"/>
      <c r="O296" s="339"/>
      <c r="P296" s="339"/>
      <c r="Q296" s="341">
        <f>SUM(Q297:Q314)</f>
        <v>0</v>
      </c>
      <c r="R296" s="341">
        <f>SUM(R297:R314)</f>
        <v>0</v>
      </c>
      <c r="S296" s="339"/>
      <c r="T296" s="340">
        <f>SUM(T297:T314)</f>
        <v>0</v>
      </c>
      <c r="U296" s="339"/>
      <c r="V296" s="340">
        <f>SUM(V297:V314)</f>
        <v>0</v>
      </c>
      <c r="W296" s="339"/>
      <c r="X296" s="338">
        <f>SUM(X297:X314)</f>
        <v>0</v>
      </c>
      <c r="AR296" s="336" t="s">
        <v>85</v>
      </c>
      <c r="AT296" s="337" t="s">
        <v>76</v>
      </c>
      <c r="AU296" s="337" t="s">
        <v>85</v>
      </c>
      <c r="AY296" s="336" t="s">
        <v>135</v>
      </c>
      <c r="BK296" s="335">
        <f>SUM(BK297:BK314)</f>
        <v>0</v>
      </c>
    </row>
    <row r="297" spans="2:65" s="303" customFormat="1" ht="31.5" customHeight="1">
      <c r="B297" s="329"/>
      <c r="C297" s="328" t="s">
        <v>600</v>
      </c>
      <c r="D297" s="328" t="s">
        <v>137</v>
      </c>
      <c r="E297" s="327" t="s">
        <v>318</v>
      </c>
      <c r="F297" s="322" t="s">
        <v>319</v>
      </c>
      <c r="G297" s="326" t="s">
        <v>223</v>
      </c>
      <c r="H297" s="325">
        <v>135.86</v>
      </c>
      <c r="I297" s="324"/>
      <c r="J297" s="324"/>
      <c r="K297" s="323">
        <f>ROUND(P297*H297,2)</f>
        <v>0</v>
      </c>
      <c r="L297" s="322" t="s">
        <v>141</v>
      </c>
      <c r="M297" s="304"/>
      <c r="N297" s="321" t="s">
        <v>5</v>
      </c>
      <c r="O297" s="320" t="s">
        <v>46</v>
      </c>
      <c r="P297" s="319">
        <f>I297+J297</f>
        <v>0</v>
      </c>
      <c r="Q297" s="319">
        <f>ROUND(I297*H297,2)</f>
        <v>0</v>
      </c>
      <c r="R297" s="319">
        <f>ROUND(J297*H297,2)</f>
        <v>0</v>
      </c>
      <c r="S297" s="318"/>
      <c r="T297" s="317">
        <f>S297*H297</f>
        <v>0</v>
      </c>
      <c r="U297" s="317">
        <v>0</v>
      </c>
      <c r="V297" s="317">
        <f>U297*H297</f>
        <v>0</v>
      </c>
      <c r="W297" s="317">
        <v>0</v>
      </c>
      <c r="X297" s="316">
        <f>W297*H297</f>
        <v>0</v>
      </c>
      <c r="AR297" s="308" t="s">
        <v>142</v>
      </c>
      <c r="AT297" s="308" t="s">
        <v>137</v>
      </c>
      <c r="AU297" s="308" t="s">
        <v>87</v>
      </c>
      <c r="AY297" s="308" t="s">
        <v>135</v>
      </c>
      <c r="BE297" s="315">
        <f>IF(O297="základní",K297,0)</f>
        <v>0</v>
      </c>
      <c r="BF297" s="315">
        <f>IF(O297="snížená",K297,0)</f>
        <v>0</v>
      </c>
      <c r="BG297" s="315">
        <f>IF(O297="zákl. přenesená",K297,0)</f>
        <v>0</v>
      </c>
      <c r="BH297" s="315">
        <f>IF(O297="sníž. přenesená",K297,0)</f>
        <v>0</v>
      </c>
      <c r="BI297" s="315">
        <f>IF(O297="nulová",K297,0)</f>
        <v>0</v>
      </c>
      <c r="BJ297" s="308" t="s">
        <v>85</v>
      </c>
      <c r="BK297" s="315">
        <f>ROUND(P297*H297,2)</f>
        <v>0</v>
      </c>
      <c r="BL297" s="308" t="s">
        <v>142</v>
      </c>
      <c r="BM297" s="308" t="s">
        <v>599</v>
      </c>
    </row>
    <row r="298" spans="2:47" s="303" customFormat="1" ht="27">
      <c r="B298" s="304"/>
      <c r="D298" s="333" t="s">
        <v>144</v>
      </c>
      <c r="F298" s="332" t="s">
        <v>592</v>
      </c>
      <c r="I298" s="312"/>
      <c r="J298" s="312"/>
      <c r="M298" s="304"/>
      <c r="N298" s="331"/>
      <c r="O298" s="318"/>
      <c r="P298" s="318"/>
      <c r="Q298" s="318"/>
      <c r="R298" s="318"/>
      <c r="S298" s="318"/>
      <c r="T298" s="318"/>
      <c r="U298" s="318"/>
      <c r="V298" s="318"/>
      <c r="W298" s="318"/>
      <c r="X298" s="330"/>
      <c r="AT298" s="308" t="s">
        <v>144</v>
      </c>
      <c r="AU298" s="308" t="s">
        <v>87</v>
      </c>
    </row>
    <row r="299" spans="2:65" s="303" customFormat="1" ht="31.5" customHeight="1">
      <c r="B299" s="329"/>
      <c r="C299" s="328" t="s">
        <v>598</v>
      </c>
      <c r="D299" s="328" t="s">
        <v>137</v>
      </c>
      <c r="E299" s="327" t="s">
        <v>318</v>
      </c>
      <c r="F299" s="322" t="s">
        <v>319</v>
      </c>
      <c r="G299" s="326" t="s">
        <v>223</v>
      </c>
      <c r="H299" s="325">
        <v>0.129</v>
      </c>
      <c r="I299" s="324"/>
      <c r="J299" s="324"/>
      <c r="K299" s="323">
        <f>ROUND(P299*H299,2)</f>
        <v>0</v>
      </c>
      <c r="L299" s="322" t="s">
        <v>141</v>
      </c>
      <c r="M299" s="304"/>
      <c r="N299" s="321" t="s">
        <v>5</v>
      </c>
      <c r="O299" s="320" t="s">
        <v>46</v>
      </c>
      <c r="P299" s="319">
        <f>I299+J299</f>
        <v>0</v>
      </c>
      <c r="Q299" s="319">
        <f>ROUND(I299*H299,2)</f>
        <v>0</v>
      </c>
      <c r="R299" s="319">
        <f>ROUND(J299*H299,2)</f>
        <v>0</v>
      </c>
      <c r="S299" s="318"/>
      <c r="T299" s="317">
        <f>S299*H299</f>
        <v>0</v>
      </c>
      <c r="U299" s="317">
        <v>0</v>
      </c>
      <c r="V299" s="317">
        <f>U299*H299</f>
        <v>0</v>
      </c>
      <c r="W299" s="317">
        <v>0</v>
      </c>
      <c r="X299" s="316">
        <f>W299*H299</f>
        <v>0</v>
      </c>
      <c r="AR299" s="308" t="s">
        <v>142</v>
      </c>
      <c r="AT299" s="308" t="s">
        <v>137</v>
      </c>
      <c r="AU299" s="308" t="s">
        <v>87</v>
      </c>
      <c r="AY299" s="308" t="s">
        <v>135</v>
      </c>
      <c r="BE299" s="315">
        <f>IF(O299="základní",K299,0)</f>
        <v>0</v>
      </c>
      <c r="BF299" s="315">
        <f>IF(O299="snížená",K299,0)</f>
        <v>0</v>
      </c>
      <c r="BG299" s="315">
        <f>IF(O299="zákl. přenesená",K299,0)</f>
        <v>0</v>
      </c>
      <c r="BH299" s="315">
        <f>IF(O299="sníž. přenesená",K299,0)</f>
        <v>0</v>
      </c>
      <c r="BI299" s="315">
        <f>IF(O299="nulová",K299,0)</f>
        <v>0</v>
      </c>
      <c r="BJ299" s="308" t="s">
        <v>85</v>
      </c>
      <c r="BK299" s="315">
        <f>ROUND(P299*H299,2)</f>
        <v>0</v>
      </c>
      <c r="BL299" s="308" t="s">
        <v>142</v>
      </c>
      <c r="BM299" s="308" t="s">
        <v>597</v>
      </c>
    </row>
    <row r="300" spans="2:47" s="303" customFormat="1" ht="27">
      <c r="B300" s="304"/>
      <c r="D300" s="333" t="s">
        <v>144</v>
      </c>
      <c r="F300" s="332" t="s">
        <v>580</v>
      </c>
      <c r="I300" s="312"/>
      <c r="J300" s="312"/>
      <c r="M300" s="304"/>
      <c r="N300" s="331"/>
      <c r="O300" s="318"/>
      <c r="P300" s="318"/>
      <c r="Q300" s="318"/>
      <c r="R300" s="318"/>
      <c r="S300" s="318"/>
      <c r="T300" s="318"/>
      <c r="U300" s="318"/>
      <c r="V300" s="318"/>
      <c r="W300" s="318"/>
      <c r="X300" s="330"/>
      <c r="AT300" s="308" t="s">
        <v>144</v>
      </c>
      <c r="AU300" s="308" t="s">
        <v>87</v>
      </c>
    </row>
    <row r="301" spans="2:65" s="303" customFormat="1" ht="31.5" customHeight="1">
      <c r="B301" s="329"/>
      <c r="C301" s="328" t="s">
        <v>596</v>
      </c>
      <c r="D301" s="328" t="s">
        <v>137</v>
      </c>
      <c r="E301" s="327" t="s">
        <v>318</v>
      </c>
      <c r="F301" s="322" t="s">
        <v>319</v>
      </c>
      <c r="G301" s="326" t="s">
        <v>223</v>
      </c>
      <c r="H301" s="325">
        <v>0.266</v>
      </c>
      <c r="I301" s="324"/>
      <c r="J301" s="324"/>
      <c r="K301" s="323">
        <f>ROUND(P301*H301,2)</f>
        <v>0</v>
      </c>
      <c r="L301" s="322" t="s">
        <v>141</v>
      </c>
      <c r="M301" s="304"/>
      <c r="N301" s="321" t="s">
        <v>5</v>
      </c>
      <c r="O301" s="320" t="s">
        <v>46</v>
      </c>
      <c r="P301" s="319">
        <f>I301+J301</f>
        <v>0</v>
      </c>
      <c r="Q301" s="319">
        <f>ROUND(I301*H301,2)</f>
        <v>0</v>
      </c>
      <c r="R301" s="319">
        <f>ROUND(J301*H301,2)</f>
        <v>0</v>
      </c>
      <c r="S301" s="318"/>
      <c r="T301" s="317">
        <f>S301*H301</f>
        <v>0</v>
      </c>
      <c r="U301" s="317">
        <v>0</v>
      </c>
      <c r="V301" s="317">
        <f>U301*H301</f>
        <v>0</v>
      </c>
      <c r="W301" s="317">
        <v>0</v>
      </c>
      <c r="X301" s="316">
        <f>W301*H301</f>
        <v>0</v>
      </c>
      <c r="AR301" s="308" t="s">
        <v>142</v>
      </c>
      <c r="AT301" s="308" t="s">
        <v>137</v>
      </c>
      <c r="AU301" s="308" t="s">
        <v>87</v>
      </c>
      <c r="AY301" s="308" t="s">
        <v>135</v>
      </c>
      <c r="BE301" s="315">
        <f>IF(O301="základní",K301,0)</f>
        <v>0</v>
      </c>
      <c r="BF301" s="315">
        <f>IF(O301="snížená",K301,0)</f>
        <v>0</v>
      </c>
      <c r="BG301" s="315">
        <f>IF(O301="zákl. přenesená",K301,0)</f>
        <v>0</v>
      </c>
      <c r="BH301" s="315">
        <f>IF(O301="sníž. přenesená",K301,0)</f>
        <v>0</v>
      </c>
      <c r="BI301" s="315">
        <f>IF(O301="nulová",K301,0)</f>
        <v>0</v>
      </c>
      <c r="BJ301" s="308" t="s">
        <v>85</v>
      </c>
      <c r="BK301" s="315">
        <f>ROUND(P301*H301,2)</f>
        <v>0</v>
      </c>
      <c r="BL301" s="308" t="s">
        <v>142</v>
      </c>
      <c r="BM301" s="308" t="s">
        <v>595</v>
      </c>
    </row>
    <row r="302" spans="2:47" s="303" customFormat="1" ht="27">
      <c r="B302" s="304"/>
      <c r="D302" s="333" t="s">
        <v>144</v>
      </c>
      <c r="F302" s="332" t="s">
        <v>575</v>
      </c>
      <c r="I302" s="312"/>
      <c r="J302" s="312"/>
      <c r="M302" s="304"/>
      <c r="N302" s="331"/>
      <c r="O302" s="318"/>
      <c r="P302" s="318"/>
      <c r="Q302" s="318"/>
      <c r="R302" s="318"/>
      <c r="S302" s="318"/>
      <c r="T302" s="318"/>
      <c r="U302" s="318"/>
      <c r="V302" s="318"/>
      <c r="W302" s="318"/>
      <c r="X302" s="330"/>
      <c r="AT302" s="308" t="s">
        <v>144</v>
      </c>
      <c r="AU302" s="308" t="s">
        <v>87</v>
      </c>
    </row>
    <row r="303" spans="2:65" s="303" customFormat="1" ht="31.5" customHeight="1">
      <c r="B303" s="329"/>
      <c r="C303" s="328" t="s">
        <v>594</v>
      </c>
      <c r="D303" s="328" t="s">
        <v>137</v>
      </c>
      <c r="E303" s="327" t="s">
        <v>240</v>
      </c>
      <c r="F303" s="322" t="s">
        <v>241</v>
      </c>
      <c r="G303" s="326" t="s">
        <v>223</v>
      </c>
      <c r="H303" s="325">
        <v>2133</v>
      </c>
      <c r="I303" s="324"/>
      <c r="J303" s="324"/>
      <c r="K303" s="323">
        <f>ROUND(P303*H303,2)</f>
        <v>0</v>
      </c>
      <c r="L303" s="322" t="s">
        <v>141</v>
      </c>
      <c r="M303" s="304"/>
      <c r="N303" s="321" t="s">
        <v>5</v>
      </c>
      <c r="O303" s="320" t="s">
        <v>46</v>
      </c>
      <c r="P303" s="319">
        <f>I303+J303</f>
        <v>0</v>
      </c>
      <c r="Q303" s="319">
        <f>ROUND(I303*H303,2)</f>
        <v>0</v>
      </c>
      <c r="R303" s="319">
        <f>ROUND(J303*H303,2)</f>
        <v>0</v>
      </c>
      <c r="S303" s="318"/>
      <c r="T303" s="317">
        <f>S303*H303</f>
        <v>0</v>
      </c>
      <c r="U303" s="317">
        <v>0</v>
      </c>
      <c r="V303" s="317">
        <f>U303*H303</f>
        <v>0</v>
      </c>
      <c r="W303" s="317">
        <v>0</v>
      </c>
      <c r="X303" s="316">
        <f>W303*H303</f>
        <v>0</v>
      </c>
      <c r="AR303" s="308" t="s">
        <v>142</v>
      </c>
      <c r="AT303" s="308" t="s">
        <v>137</v>
      </c>
      <c r="AU303" s="308" t="s">
        <v>87</v>
      </c>
      <c r="AY303" s="308" t="s">
        <v>135</v>
      </c>
      <c r="BE303" s="315">
        <f>IF(O303="základní",K303,0)</f>
        <v>0</v>
      </c>
      <c r="BF303" s="315">
        <f>IF(O303="snížená",K303,0)</f>
        <v>0</v>
      </c>
      <c r="BG303" s="315">
        <f>IF(O303="zákl. přenesená",K303,0)</f>
        <v>0</v>
      </c>
      <c r="BH303" s="315">
        <f>IF(O303="sníž. přenesená",K303,0)</f>
        <v>0</v>
      </c>
      <c r="BI303" s="315">
        <f>IF(O303="nulová",K303,0)</f>
        <v>0</v>
      </c>
      <c r="BJ303" s="308" t="s">
        <v>85</v>
      </c>
      <c r="BK303" s="315">
        <f>ROUND(P303*H303,2)</f>
        <v>0</v>
      </c>
      <c r="BL303" s="308" t="s">
        <v>142</v>
      </c>
      <c r="BM303" s="308" t="s">
        <v>593</v>
      </c>
    </row>
    <row r="304" spans="2:47" s="303" customFormat="1" ht="27">
      <c r="B304" s="304"/>
      <c r="D304" s="333" t="s">
        <v>144</v>
      </c>
      <c r="F304" s="332" t="s">
        <v>592</v>
      </c>
      <c r="I304" s="312"/>
      <c r="J304" s="312"/>
      <c r="M304" s="304"/>
      <c r="N304" s="331"/>
      <c r="O304" s="318"/>
      <c r="P304" s="318"/>
      <c r="Q304" s="318"/>
      <c r="R304" s="318"/>
      <c r="S304" s="318"/>
      <c r="T304" s="318"/>
      <c r="U304" s="318"/>
      <c r="V304" s="318"/>
      <c r="W304" s="318"/>
      <c r="X304" s="330"/>
      <c r="AT304" s="308" t="s">
        <v>144</v>
      </c>
      <c r="AU304" s="308" t="s">
        <v>87</v>
      </c>
    </row>
    <row r="305" spans="2:65" s="303" customFormat="1" ht="31.5" customHeight="1">
      <c r="B305" s="329"/>
      <c r="C305" s="328" t="s">
        <v>591</v>
      </c>
      <c r="D305" s="328" t="s">
        <v>137</v>
      </c>
      <c r="E305" s="327" t="s">
        <v>240</v>
      </c>
      <c r="F305" s="322" t="s">
        <v>241</v>
      </c>
      <c r="G305" s="326" t="s">
        <v>223</v>
      </c>
      <c r="H305" s="325">
        <v>2.025</v>
      </c>
      <c r="I305" s="324"/>
      <c r="J305" s="324"/>
      <c r="K305" s="323">
        <f>ROUND(P305*H305,2)</f>
        <v>0</v>
      </c>
      <c r="L305" s="322" t="s">
        <v>141</v>
      </c>
      <c r="M305" s="304"/>
      <c r="N305" s="321" t="s">
        <v>5</v>
      </c>
      <c r="O305" s="320" t="s">
        <v>46</v>
      </c>
      <c r="P305" s="319">
        <f>I305+J305</f>
        <v>0</v>
      </c>
      <c r="Q305" s="319">
        <f>ROUND(I305*H305,2)</f>
        <v>0</v>
      </c>
      <c r="R305" s="319">
        <f>ROUND(J305*H305,2)</f>
        <v>0</v>
      </c>
      <c r="S305" s="318"/>
      <c r="T305" s="317">
        <f>S305*H305</f>
        <v>0</v>
      </c>
      <c r="U305" s="317">
        <v>0</v>
      </c>
      <c r="V305" s="317">
        <f>U305*H305</f>
        <v>0</v>
      </c>
      <c r="W305" s="317">
        <v>0</v>
      </c>
      <c r="X305" s="316">
        <f>W305*H305</f>
        <v>0</v>
      </c>
      <c r="AR305" s="308" t="s">
        <v>142</v>
      </c>
      <c r="AT305" s="308" t="s">
        <v>137</v>
      </c>
      <c r="AU305" s="308" t="s">
        <v>87</v>
      </c>
      <c r="AY305" s="308" t="s">
        <v>135</v>
      </c>
      <c r="BE305" s="315">
        <f>IF(O305="základní",K305,0)</f>
        <v>0</v>
      </c>
      <c r="BF305" s="315">
        <f>IF(O305="snížená",K305,0)</f>
        <v>0</v>
      </c>
      <c r="BG305" s="315">
        <f>IF(O305="zákl. přenesená",K305,0)</f>
        <v>0</v>
      </c>
      <c r="BH305" s="315">
        <f>IF(O305="sníž. přenesená",K305,0)</f>
        <v>0</v>
      </c>
      <c r="BI305" s="315">
        <f>IF(O305="nulová",K305,0)</f>
        <v>0</v>
      </c>
      <c r="BJ305" s="308" t="s">
        <v>85</v>
      </c>
      <c r="BK305" s="315">
        <f>ROUND(P305*H305,2)</f>
        <v>0</v>
      </c>
      <c r="BL305" s="308" t="s">
        <v>142</v>
      </c>
      <c r="BM305" s="308" t="s">
        <v>590</v>
      </c>
    </row>
    <row r="306" spans="2:47" s="303" customFormat="1" ht="27">
      <c r="B306" s="304"/>
      <c r="D306" s="333" t="s">
        <v>144</v>
      </c>
      <c r="F306" s="332" t="s">
        <v>580</v>
      </c>
      <c r="I306" s="312"/>
      <c r="J306" s="312"/>
      <c r="M306" s="304"/>
      <c r="N306" s="331"/>
      <c r="O306" s="318"/>
      <c r="P306" s="318"/>
      <c r="Q306" s="318"/>
      <c r="R306" s="318"/>
      <c r="S306" s="318"/>
      <c r="T306" s="318"/>
      <c r="U306" s="318"/>
      <c r="V306" s="318"/>
      <c r="W306" s="318"/>
      <c r="X306" s="330"/>
      <c r="AT306" s="308" t="s">
        <v>144</v>
      </c>
      <c r="AU306" s="308" t="s">
        <v>87</v>
      </c>
    </row>
    <row r="307" spans="2:65" s="303" customFormat="1" ht="31.5" customHeight="1">
      <c r="B307" s="329"/>
      <c r="C307" s="328" t="s">
        <v>589</v>
      </c>
      <c r="D307" s="328" t="s">
        <v>137</v>
      </c>
      <c r="E307" s="327" t="s">
        <v>240</v>
      </c>
      <c r="F307" s="322" t="s">
        <v>241</v>
      </c>
      <c r="G307" s="326" t="s">
        <v>223</v>
      </c>
      <c r="H307" s="325">
        <v>4.168</v>
      </c>
      <c r="I307" s="324"/>
      <c r="J307" s="324"/>
      <c r="K307" s="323">
        <f>ROUND(P307*H307,2)</f>
        <v>0</v>
      </c>
      <c r="L307" s="322" t="s">
        <v>141</v>
      </c>
      <c r="M307" s="304"/>
      <c r="N307" s="321" t="s">
        <v>5</v>
      </c>
      <c r="O307" s="320" t="s">
        <v>46</v>
      </c>
      <c r="P307" s="319">
        <f>I307+J307</f>
        <v>0</v>
      </c>
      <c r="Q307" s="319">
        <f>ROUND(I307*H307,2)</f>
        <v>0</v>
      </c>
      <c r="R307" s="319">
        <f>ROUND(J307*H307,2)</f>
        <v>0</v>
      </c>
      <c r="S307" s="318"/>
      <c r="T307" s="317">
        <f>S307*H307</f>
        <v>0</v>
      </c>
      <c r="U307" s="317">
        <v>0</v>
      </c>
      <c r="V307" s="317">
        <f>U307*H307</f>
        <v>0</v>
      </c>
      <c r="W307" s="317">
        <v>0</v>
      </c>
      <c r="X307" s="316">
        <f>W307*H307</f>
        <v>0</v>
      </c>
      <c r="AR307" s="308" t="s">
        <v>142</v>
      </c>
      <c r="AT307" s="308" t="s">
        <v>137</v>
      </c>
      <c r="AU307" s="308" t="s">
        <v>87</v>
      </c>
      <c r="AY307" s="308" t="s">
        <v>135</v>
      </c>
      <c r="BE307" s="315">
        <f>IF(O307="základní",K307,0)</f>
        <v>0</v>
      </c>
      <c r="BF307" s="315">
        <f>IF(O307="snížená",K307,0)</f>
        <v>0</v>
      </c>
      <c r="BG307" s="315">
        <f>IF(O307="zákl. přenesená",K307,0)</f>
        <v>0</v>
      </c>
      <c r="BH307" s="315">
        <f>IF(O307="sníž. přenesená",K307,0)</f>
        <v>0</v>
      </c>
      <c r="BI307" s="315">
        <f>IF(O307="nulová",K307,0)</f>
        <v>0</v>
      </c>
      <c r="BJ307" s="308" t="s">
        <v>85</v>
      </c>
      <c r="BK307" s="315">
        <f>ROUND(P307*H307,2)</f>
        <v>0</v>
      </c>
      <c r="BL307" s="308" t="s">
        <v>142</v>
      </c>
      <c r="BM307" s="308" t="s">
        <v>588</v>
      </c>
    </row>
    <row r="308" spans="2:47" s="303" customFormat="1" ht="27">
      <c r="B308" s="304"/>
      <c r="D308" s="333" t="s">
        <v>144</v>
      </c>
      <c r="F308" s="332" t="s">
        <v>575</v>
      </c>
      <c r="I308" s="312"/>
      <c r="J308" s="312"/>
      <c r="M308" s="304"/>
      <c r="N308" s="331"/>
      <c r="O308" s="318"/>
      <c r="P308" s="318"/>
      <c r="Q308" s="318"/>
      <c r="R308" s="318"/>
      <c r="S308" s="318"/>
      <c r="T308" s="318"/>
      <c r="U308" s="318"/>
      <c r="V308" s="318"/>
      <c r="W308" s="318"/>
      <c r="X308" s="330"/>
      <c r="AT308" s="308" t="s">
        <v>144</v>
      </c>
      <c r="AU308" s="308" t="s">
        <v>87</v>
      </c>
    </row>
    <row r="309" spans="2:65" s="303" customFormat="1" ht="22.5" customHeight="1">
      <c r="B309" s="329"/>
      <c r="C309" s="328" t="s">
        <v>587</v>
      </c>
      <c r="D309" s="328" t="s">
        <v>137</v>
      </c>
      <c r="E309" s="327" t="s">
        <v>586</v>
      </c>
      <c r="F309" s="322" t="s">
        <v>585</v>
      </c>
      <c r="G309" s="326" t="s">
        <v>223</v>
      </c>
      <c r="H309" s="325">
        <v>135.86</v>
      </c>
      <c r="I309" s="324"/>
      <c r="J309" s="324"/>
      <c r="K309" s="323">
        <f>ROUND(P309*H309,2)</f>
        <v>0</v>
      </c>
      <c r="L309" s="322" t="s">
        <v>141</v>
      </c>
      <c r="M309" s="304"/>
      <c r="N309" s="321" t="s">
        <v>5</v>
      </c>
      <c r="O309" s="320" t="s">
        <v>46</v>
      </c>
      <c r="P309" s="319">
        <f>I309+J309</f>
        <v>0</v>
      </c>
      <c r="Q309" s="319">
        <f>ROUND(I309*H309,2)</f>
        <v>0</v>
      </c>
      <c r="R309" s="319">
        <f>ROUND(J309*H309,2)</f>
        <v>0</v>
      </c>
      <c r="S309" s="318"/>
      <c r="T309" s="317">
        <f>S309*H309</f>
        <v>0</v>
      </c>
      <c r="U309" s="317">
        <v>0</v>
      </c>
      <c r="V309" s="317">
        <f>U309*H309</f>
        <v>0</v>
      </c>
      <c r="W309" s="317">
        <v>0</v>
      </c>
      <c r="X309" s="316">
        <f>W309*H309</f>
        <v>0</v>
      </c>
      <c r="AR309" s="308" t="s">
        <v>142</v>
      </c>
      <c r="AT309" s="308" t="s">
        <v>137</v>
      </c>
      <c r="AU309" s="308" t="s">
        <v>87</v>
      </c>
      <c r="AY309" s="308" t="s">
        <v>135</v>
      </c>
      <c r="BE309" s="315">
        <f>IF(O309="základní",K309,0)</f>
        <v>0</v>
      </c>
      <c r="BF309" s="315">
        <f>IF(O309="snížená",K309,0)</f>
        <v>0</v>
      </c>
      <c r="BG309" s="315">
        <f>IF(O309="zákl. přenesená",K309,0)</f>
        <v>0</v>
      </c>
      <c r="BH309" s="315">
        <f>IF(O309="sníž. přenesená",K309,0)</f>
        <v>0</v>
      </c>
      <c r="BI309" s="315">
        <f>IF(O309="nulová",K309,0)</f>
        <v>0</v>
      </c>
      <c r="BJ309" s="308" t="s">
        <v>85</v>
      </c>
      <c r="BK309" s="315">
        <f>ROUND(P309*H309,2)</f>
        <v>0</v>
      </c>
      <c r="BL309" s="308" t="s">
        <v>142</v>
      </c>
      <c r="BM309" s="308" t="s">
        <v>584</v>
      </c>
    </row>
    <row r="310" spans="2:47" s="303" customFormat="1" ht="27">
      <c r="B310" s="304"/>
      <c r="D310" s="333" t="s">
        <v>144</v>
      </c>
      <c r="F310" s="332" t="s">
        <v>583</v>
      </c>
      <c r="I310" s="312"/>
      <c r="J310" s="312"/>
      <c r="M310" s="304"/>
      <c r="N310" s="331"/>
      <c r="O310" s="318"/>
      <c r="P310" s="318"/>
      <c r="Q310" s="318"/>
      <c r="R310" s="318"/>
      <c r="S310" s="318"/>
      <c r="T310" s="318"/>
      <c r="U310" s="318"/>
      <c r="V310" s="318"/>
      <c r="W310" s="318"/>
      <c r="X310" s="330"/>
      <c r="AT310" s="308" t="s">
        <v>144</v>
      </c>
      <c r="AU310" s="308" t="s">
        <v>87</v>
      </c>
    </row>
    <row r="311" spans="2:65" s="303" customFormat="1" ht="22.5" customHeight="1">
      <c r="B311" s="329"/>
      <c r="C311" s="328" t="s">
        <v>582</v>
      </c>
      <c r="D311" s="328" t="s">
        <v>137</v>
      </c>
      <c r="E311" s="327" t="s">
        <v>578</v>
      </c>
      <c r="F311" s="322" t="s">
        <v>577</v>
      </c>
      <c r="G311" s="326" t="s">
        <v>223</v>
      </c>
      <c r="H311" s="325">
        <v>0.129</v>
      </c>
      <c r="I311" s="324"/>
      <c r="J311" s="324"/>
      <c r="K311" s="323">
        <f>ROUND(P311*H311,2)</f>
        <v>0</v>
      </c>
      <c r="L311" s="322" t="s">
        <v>141</v>
      </c>
      <c r="M311" s="304"/>
      <c r="N311" s="321" t="s">
        <v>5</v>
      </c>
      <c r="O311" s="320" t="s">
        <v>46</v>
      </c>
      <c r="P311" s="319">
        <f>I311+J311</f>
        <v>0</v>
      </c>
      <c r="Q311" s="319">
        <f>ROUND(I311*H311,2)</f>
        <v>0</v>
      </c>
      <c r="R311" s="319">
        <f>ROUND(J311*H311,2)</f>
        <v>0</v>
      </c>
      <c r="S311" s="318"/>
      <c r="T311" s="317">
        <f>S311*H311</f>
        <v>0</v>
      </c>
      <c r="U311" s="317">
        <v>0</v>
      </c>
      <c r="V311" s="317">
        <f>U311*H311</f>
        <v>0</v>
      </c>
      <c r="W311" s="317">
        <v>0</v>
      </c>
      <c r="X311" s="316">
        <f>W311*H311</f>
        <v>0</v>
      </c>
      <c r="AR311" s="308" t="s">
        <v>142</v>
      </c>
      <c r="AT311" s="308" t="s">
        <v>137</v>
      </c>
      <c r="AU311" s="308" t="s">
        <v>87</v>
      </c>
      <c r="AY311" s="308" t="s">
        <v>135</v>
      </c>
      <c r="BE311" s="315">
        <f>IF(O311="základní",K311,0)</f>
        <v>0</v>
      </c>
      <c r="BF311" s="315">
        <f>IF(O311="snížená",K311,0)</f>
        <v>0</v>
      </c>
      <c r="BG311" s="315">
        <f>IF(O311="zákl. přenesená",K311,0)</f>
        <v>0</v>
      </c>
      <c r="BH311" s="315">
        <f>IF(O311="sníž. přenesená",K311,0)</f>
        <v>0</v>
      </c>
      <c r="BI311" s="315">
        <f>IF(O311="nulová",K311,0)</f>
        <v>0</v>
      </c>
      <c r="BJ311" s="308" t="s">
        <v>85</v>
      </c>
      <c r="BK311" s="315">
        <f>ROUND(P311*H311,2)</f>
        <v>0</v>
      </c>
      <c r="BL311" s="308" t="s">
        <v>142</v>
      </c>
      <c r="BM311" s="308" t="s">
        <v>581</v>
      </c>
    </row>
    <row r="312" spans="2:47" s="303" customFormat="1" ht="27">
      <c r="B312" s="304"/>
      <c r="D312" s="333" t="s">
        <v>144</v>
      </c>
      <c r="F312" s="332" t="s">
        <v>580</v>
      </c>
      <c r="I312" s="312"/>
      <c r="J312" s="312"/>
      <c r="M312" s="304"/>
      <c r="N312" s="331"/>
      <c r="O312" s="318"/>
      <c r="P312" s="318"/>
      <c r="Q312" s="318"/>
      <c r="R312" s="318"/>
      <c r="S312" s="318"/>
      <c r="T312" s="318"/>
      <c r="U312" s="318"/>
      <c r="V312" s="318"/>
      <c r="W312" s="318"/>
      <c r="X312" s="330"/>
      <c r="AT312" s="308" t="s">
        <v>144</v>
      </c>
      <c r="AU312" s="308" t="s">
        <v>87</v>
      </c>
    </row>
    <row r="313" spans="2:65" s="303" customFormat="1" ht="22.5" customHeight="1">
      <c r="B313" s="329"/>
      <c r="C313" s="328" t="s">
        <v>579</v>
      </c>
      <c r="D313" s="328" t="s">
        <v>137</v>
      </c>
      <c r="E313" s="327" t="s">
        <v>578</v>
      </c>
      <c r="F313" s="322" t="s">
        <v>577</v>
      </c>
      <c r="G313" s="326" t="s">
        <v>223</v>
      </c>
      <c r="H313" s="325">
        <v>0.266</v>
      </c>
      <c r="I313" s="324"/>
      <c r="J313" s="324"/>
      <c r="K313" s="323">
        <f>ROUND(P313*H313,2)</f>
        <v>0</v>
      </c>
      <c r="L313" s="322" t="s">
        <v>141</v>
      </c>
      <c r="M313" s="304"/>
      <c r="N313" s="321" t="s">
        <v>5</v>
      </c>
      <c r="O313" s="320" t="s">
        <v>46</v>
      </c>
      <c r="P313" s="319">
        <f>I313+J313</f>
        <v>0</v>
      </c>
      <c r="Q313" s="319">
        <f>ROUND(I313*H313,2)</f>
        <v>0</v>
      </c>
      <c r="R313" s="319">
        <f>ROUND(J313*H313,2)</f>
        <v>0</v>
      </c>
      <c r="S313" s="318"/>
      <c r="T313" s="317">
        <f>S313*H313</f>
        <v>0</v>
      </c>
      <c r="U313" s="317">
        <v>0</v>
      </c>
      <c r="V313" s="317">
        <f>U313*H313</f>
        <v>0</v>
      </c>
      <c r="W313" s="317">
        <v>0</v>
      </c>
      <c r="X313" s="316">
        <f>W313*H313</f>
        <v>0</v>
      </c>
      <c r="AR313" s="308" t="s">
        <v>142</v>
      </c>
      <c r="AT313" s="308" t="s">
        <v>137</v>
      </c>
      <c r="AU313" s="308" t="s">
        <v>87</v>
      </c>
      <c r="AY313" s="308" t="s">
        <v>135</v>
      </c>
      <c r="BE313" s="315">
        <f>IF(O313="základní",K313,0)</f>
        <v>0</v>
      </c>
      <c r="BF313" s="315">
        <f>IF(O313="snížená",K313,0)</f>
        <v>0</v>
      </c>
      <c r="BG313" s="315">
        <f>IF(O313="zákl. přenesená",K313,0)</f>
        <v>0</v>
      </c>
      <c r="BH313" s="315">
        <f>IF(O313="sníž. přenesená",K313,0)</f>
        <v>0</v>
      </c>
      <c r="BI313" s="315">
        <f>IF(O313="nulová",K313,0)</f>
        <v>0</v>
      </c>
      <c r="BJ313" s="308" t="s">
        <v>85</v>
      </c>
      <c r="BK313" s="315">
        <f>ROUND(P313*H313,2)</f>
        <v>0</v>
      </c>
      <c r="BL313" s="308" t="s">
        <v>142</v>
      </c>
      <c r="BM313" s="308" t="s">
        <v>576</v>
      </c>
    </row>
    <row r="314" spans="2:47" s="303" customFormat="1" ht="27">
      <c r="B314" s="304"/>
      <c r="D314" s="314" t="s">
        <v>144</v>
      </c>
      <c r="F314" s="313" t="s">
        <v>575</v>
      </c>
      <c r="I314" s="312"/>
      <c r="J314" s="312"/>
      <c r="M314" s="304"/>
      <c r="N314" s="331"/>
      <c r="O314" s="318"/>
      <c r="P314" s="318"/>
      <c r="Q314" s="318"/>
      <c r="R314" s="318"/>
      <c r="S314" s="318"/>
      <c r="T314" s="318"/>
      <c r="U314" s="318"/>
      <c r="V314" s="318"/>
      <c r="W314" s="318"/>
      <c r="X314" s="330"/>
      <c r="AT314" s="308" t="s">
        <v>144</v>
      </c>
      <c r="AU314" s="308" t="s">
        <v>87</v>
      </c>
    </row>
    <row r="315" spans="2:63" s="334" customFormat="1" ht="29.25" customHeight="1">
      <c r="B315" s="343"/>
      <c r="D315" s="347" t="s">
        <v>76</v>
      </c>
      <c r="E315" s="346" t="s">
        <v>248</v>
      </c>
      <c r="F315" s="346" t="s">
        <v>249</v>
      </c>
      <c r="I315" s="345"/>
      <c r="J315" s="345"/>
      <c r="K315" s="344">
        <f>BK315</f>
        <v>0</v>
      </c>
      <c r="M315" s="343"/>
      <c r="N315" s="342"/>
      <c r="O315" s="339"/>
      <c r="P315" s="339"/>
      <c r="Q315" s="341">
        <f>Q316</f>
        <v>0</v>
      </c>
      <c r="R315" s="341">
        <f>R316</f>
        <v>0</v>
      </c>
      <c r="S315" s="339"/>
      <c r="T315" s="340">
        <f>T316</f>
        <v>0</v>
      </c>
      <c r="U315" s="339"/>
      <c r="V315" s="340">
        <f>V316</f>
        <v>0</v>
      </c>
      <c r="W315" s="339"/>
      <c r="X315" s="338">
        <f>X316</f>
        <v>0</v>
      </c>
      <c r="AR315" s="336" t="s">
        <v>85</v>
      </c>
      <c r="AT315" s="337" t="s">
        <v>76</v>
      </c>
      <c r="AU315" s="337" t="s">
        <v>85</v>
      </c>
      <c r="AY315" s="336" t="s">
        <v>135</v>
      </c>
      <c r="BK315" s="335">
        <f>BK316</f>
        <v>0</v>
      </c>
    </row>
    <row r="316" spans="2:65" s="303" customFormat="1" ht="44.25" customHeight="1">
      <c r="B316" s="329"/>
      <c r="C316" s="328" t="s">
        <v>574</v>
      </c>
      <c r="D316" s="328" t="s">
        <v>137</v>
      </c>
      <c r="E316" s="327" t="s">
        <v>573</v>
      </c>
      <c r="F316" s="322" t="s">
        <v>572</v>
      </c>
      <c r="G316" s="326" t="s">
        <v>223</v>
      </c>
      <c r="H316" s="325">
        <v>178.518</v>
      </c>
      <c r="I316" s="324"/>
      <c r="J316" s="324"/>
      <c r="K316" s="323">
        <f>ROUND(P316*H316,2)</f>
        <v>0</v>
      </c>
      <c r="L316" s="322" t="s">
        <v>141</v>
      </c>
      <c r="M316" s="304"/>
      <c r="N316" s="321" t="s">
        <v>5</v>
      </c>
      <c r="O316" s="320" t="s">
        <v>46</v>
      </c>
      <c r="P316" s="319">
        <f>I316+J316</f>
        <v>0</v>
      </c>
      <c r="Q316" s="319">
        <f>ROUND(I316*H316,2)</f>
        <v>0</v>
      </c>
      <c r="R316" s="319">
        <f>ROUND(J316*H316,2)</f>
        <v>0</v>
      </c>
      <c r="S316" s="318"/>
      <c r="T316" s="317">
        <f>S316*H316</f>
        <v>0</v>
      </c>
      <c r="U316" s="317">
        <v>0</v>
      </c>
      <c r="V316" s="317">
        <f>U316*H316</f>
        <v>0</v>
      </c>
      <c r="W316" s="317">
        <v>0</v>
      </c>
      <c r="X316" s="316">
        <f>W316*H316</f>
        <v>0</v>
      </c>
      <c r="AR316" s="308" t="s">
        <v>142</v>
      </c>
      <c r="AT316" s="308" t="s">
        <v>137</v>
      </c>
      <c r="AU316" s="308" t="s">
        <v>87</v>
      </c>
      <c r="AY316" s="308" t="s">
        <v>135</v>
      </c>
      <c r="BE316" s="315">
        <f>IF(O316="základní",K316,0)</f>
        <v>0</v>
      </c>
      <c r="BF316" s="315">
        <f>IF(O316="snížená",K316,0)</f>
        <v>0</v>
      </c>
      <c r="BG316" s="315">
        <f>IF(O316="zákl. přenesená",K316,0)</f>
        <v>0</v>
      </c>
      <c r="BH316" s="315">
        <f>IF(O316="sníž. přenesená",K316,0)</f>
        <v>0</v>
      </c>
      <c r="BI316" s="315">
        <f>IF(O316="nulová",K316,0)</f>
        <v>0</v>
      </c>
      <c r="BJ316" s="308" t="s">
        <v>85</v>
      </c>
      <c r="BK316" s="315">
        <f>ROUND(P316*H316,2)</f>
        <v>0</v>
      </c>
      <c r="BL316" s="308" t="s">
        <v>142</v>
      </c>
      <c r="BM316" s="308" t="s">
        <v>571</v>
      </c>
    </row>
    <row r="317" spans="2:63" s="334" customFormat="1" ht="36.75" customHeight="1">
      <c r="B317" s="343"/>
      <c r="D317" s="347" t="s">
        <v>76</v>
      </c>
      <c r="E317" s="361" t="s">
        <v>378</v>
      </c>
      <c r="F317" s="361" t="s">
        <v>379</v>
      </c>
      <c r="I317" s="345"/>
      <c r="J317" s="345"/>
      <c r="K317" s="360">
        <f>BK317</f>
        <v>0</v>
      </c>
      <c r="M317" s="343"/>
      <c r="N317" s="342"/>
      <c r="O317" s="339"/>
      <c r="P317" s="339"/>
      <c r="Q317" s="341">
        <f>Q318</f>
        <v>0</v>
      </c>
      <c r="R317" s="341">
        <f>R318</f>
        <v>0</v>
      </c>
      <c r="S317" s="339"/>
      <c r="T317" s="340">
        <f>T318</f>
        <v>0</v>
      </c>
      <c r="U317" s="339"/>
      <c r="V317" s="340">
        <f>V318</f>
        <v>0</v>
      </c>
      <c r="W317" s="339"/>
      <c r="X317" s="338">
        <f>X318</f>
        <v>0</v>
      </c>
      <c r="AR317" s="336" t="s">
        <v>142</v>
      </c>
      <c r="AT317" s="337" t="s">
        <v>76</v>
      </c>
      <c r="AU317" s="337" t="s">
        <v>77</v>
      </c>
      <c r="AY317" s="336" t="s">
        <v>135</v>
      </c>
      <c r="BK317" s="335">
        <f>BK318</f>
        <v>0</v>
      </c>
    </row>
    <row r="318" spans="2:65" s="303" customFormat="1" ht="22.5" customHeight="1">
      <c r="B318" s="329"/>
      <c r="C318" s="359" t="s">
        <v>570</v>
      </c>
      <c r="D318" s="359" t="s">
        <v>167</v>
      </c>
      <c r="E318" s="358" t="s">
        <v>569</v>
      </c>
      <c r="F318" s="352" t="s">
        <v>568</v>
      </c>
      <c r="G318" s="357" t="s">
        <v>547</v>
      </c>
      <c r="H318" s="356">
        <v>1</v>
      </c>
      <c r="I318" s="355"/>
      <c r="J318" s="354"/>
      <c r="K318" s="353">
        <f>ROUND(P318*H318,2)</f>
        <v>0</v>
      </c>
      <c r="L318" s="352" t="s">
        <v>5</v>
      </c>
      <c r="M318" s="351"/>
      <c r="N318" s="350" t="s">
        <v>5</v>
      </c>
      <c r="O318" s="320" t="s">
        <v>46</v>
      </c>
      <c r="P318" s="319">
        <f>I318+J318</f>
        <v>0</v>
      </c>
      <c r="Q318" s="319">
        <f>ROUND(I318*H318,2)</f>
        <v>0</v>
      </c>
      <c r="R318" s="319">
        <f>ROUND(J318*H318,2)</f>
        <v>0</v>
      </c>
      <c r="S318" s="318"/>
      <c r="T318" s="317">
        <f>S318*H318</f>
        <v>0</v>
      </c>
      <c r="U318" s="317">
        <v>0</v>
      </c>
      <c r="V318" s="317">
        <f>U318*H318</f>
        <v>0</v>
      </c>
      <c r="W318" s="317">
        <v>0</v>
      </c>
      <c r="X318" s="316">
        <f>W318*H318</f>
        <v>0</v>
      </c>
      <c r="AR318" s="308" t="s">
        <v>567</v>
      </c>
      <c r="AT318" s="308" t="s">
        <v>167</v>
      </c>
      <c r="AU318" s="308" t="s">
        <v>85</v>
      </c>
      <c r="AY318" s="308" t="s">
        <v>135</v>
      </c>
      <c r="BE318" s="315">
        <f>IF(O318="základní",K318,0)</f>
        <v>0</v>
      </c>
      <c r="BF318" s="315">
        <f>IF(O318="snížená",K318,0)</f>
        <v>0</v>
      </c>
      <c r="BG318" s="315">
        <f>IF(O318="zákl. přenesená",K318,0)</f>
        <v>0</v>
      </c>
      <c r="BH318" s="315">
        <f>IF(O318="sníž. přenesená",K318,0)</f>
        <v>0</v>
      </c>
      <c r="BI318" s="315">
        <f>IF(O318="nulová",K318,0)</f>
        <v>0</v>
      </c>
      <c r="BJ318" s="308" t="s">
        <v>85</v>
      </c>
      <c r="BK318" s="315">
        <f>ROUND(P318*H318,2)</f>
        <v>0</v>
      </c>
      <c r="BL318" s="308" t="s">
        <v>567</v>
      </c>
      <c r="BM318" s="308" t="s">
        <v>566</v>
      </c>
    </row>
    <row r="319" spans="2:63" s="334" customFormat="1" ht="36.75" customHeight="1">
      <c r="B319" s="343"/>
      <c r="D319" s="336" t="s">
        <v>76</v>
      </c>
      <c r="E319" s="349" t="s">
        <v>565</v>
      </c>
      <c r="F319" s="349" t="s">
        <v>564</v>
      </c>
      <c r="I319" s="345"/>
      <c r="J319" s="345"/>
      <c r="K319" s="348">
        <f>BK319</f>
        <v>0</v>
      </c>
      <c r="M319" s="343"/>
      <c r="N319" s="342"/>
      <c r="O319" s="339"/>
      <c r="P319" s="339"/>
      <c r="Q319" s="341">
        <f>Q320</f>
        <v>0</v>
      </c>
      <c r="R319" s="341">
        <f>R320</f>
        <v>0</v>
      </c>
      <c r="S319" s="339"/>
      <c r="T319" s="340">
        <f>T320</f>
        <v>0</v>
      </c>
      <c r="U319" s="339"/>
      <c r="V319" s="340">
        <f>V320</f>
        <v>0</v>
      </c>
      <c r="W319" s="339"/>
      <c r="X319" s="338">
        <f>X320</f>
        <v>0</v>
      </c>
      <c r="AR319" s="336" t="s">
        <v>161</v>
      </c>
      <c r="AT319" s="337" t="s">
        <v>76</v>
      </c>
      <c r="AU319" s="337" t="s">
        <v>77</v>
      </c>
      <c r="AY319" s="336" t="s">
        <v>135</v>
      </c>
      <c r="BK319" s="335">
        <f>BK320</f>
        <v>0</v>
      </c>
    </row>
    <row r="320" spans="2:63" s="334" customFormat="1" ht="19.5" customHeight="1">
      <c r="B320" s="343"/>
      <c r="D320" s="347" t="s">
        <v>76</v>
      </c>
      <c r="E320" s="346" t="s">
        <v>563</v>
      </c>
      <c r="F320" s="346" t="s">
        <v>562</v>
      </c>
      <c r="I320" s="345"/>
      <c r="J320" s="345"/>
      <c r="K320" s="344">
        <f>BK320</f>
        <v>0</v>
      </c>
      <c r="M320" s="343"/>
      <c r="N320" s="342"/>
      <c r="O320" s="339"/>
      <c r="P320" s="339"/>
      <c r="Q320" s="341">
        <f>SUM(Q321:Q328)</f>
        <v>0</v>
      </c>
      <c r="R320" s="341">
        <f>SUM(R321:R328)</f>
        <v>0</v>
      </c>
      <c r="S320" s="339"/>
      <c r="T320" s="340">
        <f>SUM(T321:T328)</f>
        <v>0</v>
      </c>
      <c r="U320" s="339"/>
      <c r="V320" s="340">
        <f>SUM(V321:V328)</f>
        <v>0</v>
      </c>
      <c r="W320" s="339"/>
      <c r="X320" s="338">
        <f>SUM(X321:X328)</f>
        <v>0</v>
      </c>
      <c r="AR320" s="336" t="s">
        <v>161</v>
      </c>
      <c r="AT320" s="337" t="s">
        <v>76</v>
      </c>
      <c r="AU320" s="337" t="s">
        <v>85</v>
      </c>
      <c r="AY320" s="336" t="s">
        <v>135</v>
      </c>
      <c r="BK320" s="335">
        <f>SUM(BK321:BK328)</f>
        <v>0</v>
      </c>
    </row>
    <row r="321" spans="2:65" s="303" customFormat="1" ht="22.5" customHeight="1">
      <c r="B321" s="329"/>
      <c r="C321" s="328" t="s">
        <v>561</v>
      </c>
      <c r="D321" s="328" t="s">
        <v>137</v>
      </c>
      <c r="E321" s="327" t="s">
        <v>554</v>
      </c>
      <c r="F321" s="322" t="s">
        <v>553</v>
      </c>
      <c r="G321" s="326" t="s">
        <v>153</v>
      </c>
      <c r="H321" s="325">
        <v>68</v>
      </c>
      <c r="I321" s="324"/>
      <c r="J321" s="324"/>
      <c r="K321" s="323">
        <f>ROUND(P321*H321,2)</f>
        <v>0</v>
      </c>
      <c r="L321" s="322" t="s">
        <v>141</v>
      </c>
      <c r="M321" s="304"/>
      <c r="N321" s="321" t="s">
        <v>5</v>
      </c>
      <c r="O321" s="320" t="s">
        <v>46</v>
      </c>
      <c r="P321" s="319">
        <f>I321+J321</f>
        <v>0</v>
      </c>
      <c r="Q321" s="319">
        <f>ROUND(I321*H321,2)</f>
        <v>0</v>
      </c>
      <c r="R321" s="319">
        <f>ROUND(J321*H321,2)</f>
        <v>0</v>
      </c>
      <c r="S321" s="318"/>
      <c r="T321" s="317">
        <f>S321*H321</f>
        <v>0</v>
      </c>
      <c r="U321" s="317">
        <v>0</v>
      </c>
      <c r="V321" s="317">
        <f>U321*H321</f>
        <v>0</v>
      </c>
      <c r="W321" s="317">
        <v>0</v>
      </c>
      <c r="X321" s="316">
        <f>W321*H321</f>
        <v>0</v>
      </c>
      <c r="AR321" s="308" t="s">
        <v>546</v>
      </c>
      <c r="AT321" s="308" t="s">
        <v>137</v>
      </c>
      <c r="AU321" s="308" t="s">
        <v>87</v>
      </c>
      <c r="AY321" s="308" t="s">
        <v>135</v>
      </c>
      <c r="BE321" s="315">
        <f>IF(O321="základní",K321,0)</f>
        <v>0</v>
      </c>
      <c r="BF321" s="315">
        <f>IF(O321="snížená",K321,0)</f>
        <v>0</v>
      </c>
      <c r="BG321" s="315">
        <f>IF(O321="zákl. přenesená",K321,0)</f>
        <v>0</v>
      </c>
      <c r="BH321" s="315">
        <f>IF(O321="sníž. přenesená",K321,0)</f>
        <v>0</v>
      </c>
      <c r="BI321" s="315">
        <f>IF(O321="nulová",K321,0)</f>
        <v>0</v>
      </c>
      <c r="BJ321" s="308" t="s">
        <v>85</v>
      </c>
      <c r="BK321" s="315">
        <f>ROUND(P321*H321,2)</f>
        <v>0</v>
      </c>
      <c r="BL321" s="308" t="s">
        <v>546</v>
      </c>
      <c r="BM321" s="308" t="s">
        <v>560</v>
      </c>
    </row>
    <row r="322" spans="2:47" s="303" customFormat="1" ht="40.5">
      <c r="B322" s="304"/>
      <c r="D322" s="333" t="s">
        <v>144</v>
      </c>
      <c r="F322" s="332" t="s">
        <v>559</v>
      </c>
      <c r="I322" s="312"/>
      <c r="J322" s="312"/>
      <c r="M322" s="304"/>
      <c r="N322" s="331"/>
      <c r="O322" s="318"/>
      <c r="P322" s="318"/>
      <c r="Q322" s="318"/>
      <c r="R322" s="318"/>
      <c r="S322" s="318"/>
      <c r="T322" s="318"/>
      <c r="U322" s="318"/>
      <c r="V322" s="318"/>
      <c r="W322" s="318"/>
      <c r="X322" s="330"/>
      <c r="AT322" s="308" t="s">
        <v>144</v>
      </c>
      <c r="AU322" s="308" t="s">
        <v>87</v>
      </c>
    </row>
    <row r="323" spans="2:65" s="303" customFormat="1" ht="22.5" customHeight="1">
      <c r="B323" s="329"/>
      <c r="C323" s="328" t="s">
        <v>558</v>
      </c>
      <c r="D323" s="328" t="s">
        <v>137</v>
      </c>
      <c r="E323" s="327" t="s">
        <v>554</v>
      </c>
      <c r="F323" s="322" t="s">
        <v>553</v>
      </c>
      <c r="G323" s="326" t="s">
        <v>153</v>
      </c>
      <c r="H323" s="325">
        <v>30</v>
      </c>
      <c r="I323" s="324"/>
      <c r="J323" s="324"/>
      <c r="K323" s="323">
        <f>ROUND(P323*H323,2)</f>
        <v>0</v>
      </c>
      <c r="L323" s="322" t="s">
        <v>141</v>
      </c>
      <c r="M323" s="304"/>
      <c r="N323" s="321" t="s">
        <v>5</v>
      </c>
      <c r="O323" s="320" t="s">
        <v>46</v>
      </c>
      <c r="P323" s="319">
        <f>I323+J323</f>
        <v>0</v>
      </c>
      <c r="Q323" s="319">
        <f>ROUND(I323*H323,2)</f>
        <v>0</v>
      </c>
      <c r="R323" s="319">
        <f>ROUND(J323*H323,2)</f>
        <v>0</v>
      </c>
      <c r="S323" s="318"/>
      <c r="T323" s="317">
        <f>S323*H323</f>
        <v>0</v>
      </c>
      <c r="U323" s="317">
        <v>0</v>
      </c>
      <c r="V323" s="317">
        <f>U323*H323</f>
        <v>0</v>
      </c>
      <c r="W323" s="317">
        <v>0</v>
      </c>
      <c r="X323" s="316">
        <f>W323*H323</f>
        <v>0</v>
      </c>
      <c r="AR323" s="308" t="s">
        <v>546</v>
      </c>
      <c r="AT323" s="308" t="s">
        <v>137</v>
      </c>
      <c r="AU323" s="308" t="s">
        <v>87</v>
      </c>
      <c r="AY323" s="308" t="s">
        <v>135</v>
      </c>
      <c r="BE323" s="315">
        <f>IF(O323="základní",K323,0)</f>
        <v>0</v>
      </c>
      <c r="BF323" s="315">
        <f>IF(O323="snížená",K323,0)</f>
        <v>0</v>
      </c>
      <c r="BG323" s="315">
        <f>IF(O323="zákl. přenesená",K323,0)</f>
        <v>0</v>
      </c>
      <c r="BH323" s="315">
        <f>IF(O323="sníž. přenesená",K323,0)</f>
        <v>0</v>
      </c>
      <c r="BI323" s="315">
        <f>IF(O323="nulová",K323,0)</f>
        <v>0</v>
      </c>
      <c r="BJ323" s="308" t="s">
        <v>85</v>
      </c>
      <c r="BK323" s="315">
        <f>ROUND(P323*H323,2)</f>
        <v>0</v>
      </c>
      <c r="BL323" s="308" t="s">
        <v>546</v>
      </c>
      <c r="BM323" s="308" t="s">
        <v>557</v>
      </c>
    </row>
    <row r="324" spans="2:47" s="303" customFormat="1" ht="27">
      <c r="B324" s="304"/>
      <c r="D324" s="333" t="s">
        <v>144</v>
      </c>
      <c r="F324" s="332" t="s">
        <v>556</v>
      </c>
      <c r="I324" s="312"/>
      <c r="J324" s="312"/>
      <c r="M324" s="304"/>
      <c r="N324" s="331"/>
      <c r="O324" s="318"/>
      <c r="P324" s="318"/>
      <c r="Q324" s="318"/>
      <c r="R324" s="318"/>
      <c r="S324" s="318"/>
      <c r="T324" s="318"/>
      <c r="U324" s="318"/>
      <c r="V324" s="318"/>
      <c r="W324" s="318"/>
      <c r="X324" s="330"/>
      <c r="AT324" s="308" t="s">
        <v>144</v>
      </c>
      <c r="AU324" s="308" t="s">
        <v>87</v>
      </c>
    </row>
    <row r="325" spans="2:65" s="303" customFormat="1" ht="22.5" customHeight="1">
      <c r="B325" s="329"/>
      <c r="C325" s="328" t="s">
        <v>555</v>
      </c>
      <c r="D325" s="328" t="s">
        <v>137</v>
      </c>
      <c r="E325" s="327" t="s">
        <v>554</v>
      </c>
      <c r="F325" s="322" t="s">
        <v>553</v>
      </c>
      <c r="G325" s="326" t="s">
        <v>153</v>
      </c>
      <c r="H325" s="325">
        <v>65</v>
      </c>
      <c r="I325" s="324"/>
      <c r="J325" s="324"/>
      <c r="K325" s="323">
        <f>ROUND(P325*H325,2)</f>
        <v>0</v>
      </c>
      <c r="L325" s="322" t="s">
        <v>141</v>
      </c>
      <c r="M325" s="304"/>
      <c r="N325" s="321" t="s">
        <v>5</v>
      </c>
      <c r="O325" s="320" t="s">
        <v>46</v>
      </c>
      <c r="P325" s="319">
        <f>I325+J325</f>
        <v>0</v>
      </c>
      <c r="Q325" s="319">
        <f>ROUND(I325*H325,2)</f>
        <v>0</v>
      </c>
      <c r="R325" s="319">
        <f>ROUND(J325*H325,2)</f>
        <v>0</v>
      </c>
      <c r="S325" s="318"/>
      <c r="T325" s="317">
        <f>S325*H325</f>
        <v>0</v>
      </c>
      <c r="U325" s="317">
        <v>0</v>
      </c>
      <c r="V325" s="317">
        <f>U325*H325</f>
        <v>0</v>
      </c>
      <c r="W325" s="317">
        <v>0</v>
      </c>
      <c r="X325" s="316">
        <f>W325*H325</f>
        <v>0</v>
      </c>
      <c r="AR325" s="308" t="s">
        <v>546</v>
      </c>
      <c r="AT325" s="308" t="s">
        <v>137</v>
      </c>
      <c r="AU325" s="308" t="s">
        <v>87</v>
      </c>
      <c r="AY325" s="308" t="s">
        <v>135</v>
      </c>
      <c r="BE325" s="315">
        <f>IF(O325="základní",K325,0)</f>
        <v>0</v>
      </c>
      <c r="BF325" s="315">
        <f>IF(O325="snížená",K325,0)</f>
        <v>0</v>
      </c>
      <c r="BG325" s="315">
        <f>IF(O325="zákl. přenesená",K325,0)</f>
        <v>0</v>
      </c>
      <c r="BH325" s="315">
        <f>IF(O325="sníž. přenesená",K325,0)</f>
        <v>0</v>
      </c>
      <c r="BI325" s="315">
        <f>IF(O325="nulová",K325,0)</f>
        <v>0</v>
      </c>
      <c r="BJ325" s="308" t="s">
        <v>85</v>
      </c>
      <c r="BK325" s="315">
        <f>ROUND(P325*H325,2)</f>
        <v>0</v>
      </c>
      <c r="BL325" s="308" t="s">
        <v>546</v>
      </c>
      <c r="BM325" s="308" t="s">
        <v>552</v>
      </c>
    </row>
    <row r="326" spans="2:47" s="303" customFormat="1" ht="27">
      <c r="B326" s="304"/>
      <c r="D326" s="333" t="s">
        <v>144</v>
      </c>
      <c r="F326" s="332" t="s">
        <v>551</v>
      </c>
      <c r="I326" s="312"/>
      <c r="J326" s="312"/>
      <c r="M326" s="304"/>
      <c r="N326" s="331"/>
      <c r="O326" s="318"/>
      <c r="P326" s="318"/>
      <c r="Q326" s="318"/>
      <c r="R326" s="318"/>
      <c r="S326" s="318"/>
      <c r="T326" s="318"/>
      <c r="U326" s="318"/>
      <c r="V326" s="318"/>
      <c r="W326" s="318"/>
      <c r="X326" s="330"/>
      <c r="AT326" s="308" t="s">
        <v>144</v>
      </c>
      <c r="AU326" s="308" t="s">
        <v>87</v>
      </c>
    </row>
    <row r="327" spans="2:65" s="303" customFormat="1" ht="22.5" customHeight="1">
      <c r="B327" s="329"/>
      <c r="C327" s="328" t="s">
        <v>550</v>
      </c>
      <c r="D327" s="328" t="s">
        <v>137</v>
      </c>
      <c r="E327" s="327" t="s">
        <v>549</v>
      </c>
      <c r="F327" s="322" t="s">
        <v>548</v>
      </c>
      <c r="G327" s="326" t="s">
        <v>547</v>
      </c>
      <c r="H327" s="325">
        <v>1</v>
      </c>
      <c r="I327" s="324"/>
      <c r="J327" s="324"/>
      <c r="K327" s="323">
        <f>ROUND(P327*H327,2)</f>
        <v>0</v>
      </c>
      <c r="L327" s="322" t="s">
        <v>141</v>
      </c>
      <c r="M327" s="304"/>
      <c r="N327" s="321" t="s">
        <v>5</v>
      </c>
      <c r="O327" s="320" t="s">
        <v>46</v>
      </c>
      <c r="P327" s="319">
        <f>I327+J327</f>
        <v>0</v>
      </c>
      <c r="Q327" s="319">
        <f>ROUND(I327*H327,2)</f>
        <v>0</v>
      </c>
      <c r="R327" s="319">
        <f>ROUND(J327*H327,2)</f>
        <v>0</v>
      </c>
      <c r="S327" s="318"/>
      <c r="T327" s="317">
        <f>S327*H327</f>
        <v>0</v>
      </c>
      <c r="U327" s="317">
        <v>0</v>
      </c>
      <c r="V327" s="317">
        <f>U327*H327</f>
        <v>0</v>
      </c>
      <c r="W327" s="317">
        <v>0</v>
      </c>
      <c r="X327" s="316">
        <f>W327*H327</f>
        <v>0</v>
      </c>
      <c r="AR327" s="308" t="s">
        <v>546</v>
      </c>
      <c r="AT327" s="308" t="s">
        <v>137</v>
      </c>
      <c r="AU327" s="308" t="s">
        <v>87</v>
      </c>
      <c r="AY327" s="308" t="s">
        <v>135</v>
      </c>
      <c r="BE327" s="315">
        <f>IF(O327="základní",K327,0)</f>
        <v>0</v>
      </c>
      <c r="BF327" s="315">
        <f>IF(O327="snížená",K327,0)</f>
        <v>0</v>
      </c>
      <c r="BG327" s="315">
        <f>IF(O327="zákl. přenesená",K327,0)</f>
        <v>0</v>
      </c>
      <c r="BH327" s="315">
        <f>IF(O327="sníž. přenesená",K327,0)</f>
        <v>0</v>
      </c>
      <c r="BI327" s="315">
        <f>IF(O327="nulová",K327,0)</f>
        <v>0</v>
      </c>
      <c r="BJ327" s="308" t="s">
        <v>85</v>
      </c>
      <c r="BK327" s="315">
        <f>ROUND(P327*H327,2)</f>
        <v>0</v>
      </c>
      <c r="BL327" s="308" t="s">
        <v>546</v>
      </c>
      <c r="BM327" s="308" t="s">
        <v>545</v>
      </c>
    </row>
    <row r="328" spans="2:47" s="303" customFormat="1" ht="27">
      <c r="B328" s="304"/>
      <c r="D328" s="314" t="s">
        <v>144</v>
      </c>
      <c r="F328" s="313" t="s">
        <v>544</v>
      </c>
      <c r="I328" s="312"/>
      <c r="J328" s="312"/>
      <c r="M328" s="304"/>
      <c r="N328" s="311"/>
      <c r="O328" s="310"/>
      <c r="P328" s="310"/>
      <c r="Q328" s="310"/>
      <c r="R328" s="310"/>
      <c r="S328" s="310"/>
      <c r="T328" s="310"/>
      <c r="U328" s="310"/>
      <c r="V328" s="310"/>
      <c r="W328" s="310"/>
      <c r="X328" s="309"/>
      <c r="AT328" s="308" t="s">
        <v>144</v>
      </c>
      <c r="AU328" s="308" t="s">
        <v>87</v>
      </c>
    </row>
    <row r="329" spans="2:13" s="303" customFormat="1" ht="6.75" customHeight="1">
      <c r="B329" s="307"/>
      <c r="C329" s="305"/>
      <c r="D329" s="305"/>
      <c r="E329" s="305"/>
      <c r="F329" s="305"/>
      <c r="G329" s="305"/>
      <c r="H329" s="305"/>
      <c r="I329" s="306"/>
      <c r="J329" s="306"/>
      <c r="K329" s="305"/>
      <c r="L329" s="305"/>
      <c r="M329" s="304"/>
    </row>
  </sheetData>
  <sheetProtection/>
  <autoFilter ref="C89:L328"/>
  <mergeCells count="9">
    <mergeCell ref="E80:H80"/>
    <mergeCell ref="E82:H82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29" sqref="F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95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90</v>
      </c>
      <c r="G1" s="506" t="s">
        <v>91</v>
      </c>
      <c r="H1" s="506"/>
      <c r="I1" s="99"/>
      <c r="J1" s="100" t="s">
        <v>92</v>
      </c>
      <c r="K1" s="97" t="s">
        <v>93</v>
      </c>
      <c r="L1" s="98" t="s">
        <v>94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M2" s="454" t="s">
        <v>9</v>
      </c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T2" s="20" t="s">
        <v>86</v>
      </c>
    </row>
    <row r="3" spans="2:46" ht="6.75" customHeight="1">
      <c r="B3" s="21"/>
      <c r="C3" s="22"/>
      <c r="D3" s="22"/>
      <c r="E3" s="22"/>
      <c r="F3" s="22"/>
      <c r="G3" s="22"/>
      <c r="H3" s="22"/>
      <c r="I3" s="101"/>
      <c r="J3" s="101"/>
      <c r="K3" s="22"/>
      <c r="L3" s="23"/>
      <c r="AT3" s="20" t="s">
        <v>87</v>
      </c>
    </row>
    <row r="4" spans="2:46" ht="36.75" customHeight="1">
      <c r="B4" s="24"/>
      <c r="C4" s="25"/>
      <c r="D4" s="26" t="s">
        <v>95</v>
      </c>
      <c r="E4" s="25"/>
      <c r="F4" s="25"/>
      <c r="G4" s="25"/>
      <c r="H4" s="25"/>
      <c r="I4" s="102"/>
      <c r="J4" s="102"/>
      <c r="K4" s="25"/>
      <c r="L4" s="27"/>
      <c r="N4" s="28" t="s">
        <v>14</v>
      </c>
      <c r="AT4" s="20" t="s">
        <v>6</v>
      </c>
    </row>
    <row r="5" spans="2:12" ht="6.75" customHeight="1">
      <c r="B5" s="24"/>
      <c r="C5" s="25"/>
      <c r="D5" s="25"/>
      <c r="E5" s="25"/>
      <c r="F5" s="25"/>
      <c r="G5" s="25"/>
      <c r="H5" s="25"/>
      <c r="I5" s="102"/>
      <c r="J5" s="102"/>
      <c r="K5" s="25"/>
      <c r="L5" s="27"/>
    </row>
    <row r="6" spans="2:12" ht="15">
      <c r="B6" s="24"/>
      <c r="C6" s="25"/>
      <c r="D6" s="33" t="s">
        <v>20</v>
      </c>
      <c r="E6" s="25"/>
      <c r="F6" s="25"/>
      <c r="G6" s="25"/>
      <c r="H6" s="25"/>
      <c r="I6" s="102"/>
      <c r="J6" s="102"/>
      <c r="K6" s="25"/>
      <c r="L6" s="27"/>
    </row>
    <row r="7" spans="2:12" ht="22.5" customHeight="1">
      <c r="B7" s="24"/>
      <c r="C7" s="25"/>
      <c r="D7" s="25"/>
      <c r="E7" s="495" t="str">
        <f>'Rekapitulace stavby'!K6</f>
        <v>Kolín, ul. Zlatá - rekonstrukce kanalizace, komunikace a veřejného osvětlení</v>
      </c>
      <c r="F7" s="496"/>
      <c r="G7" s="496"/>
      <c r="H7" s="496"/>
      <c r="I7" s="102"/>
      <c r="J7" s="102"/>
      <c r="K7" s="25"/>
      <c r="L7" s="27"/>
    </row>
    <row r="8" spans="2:12" s="1" customFormat="1" ht="15">
      <c r="B8" s="37"/>
      <c r="C8" s="38"/>
      <c r="D8" s="33" t="s">
        <v>96</v>
      </c>
      <c r="E8" s="38"/>
      <c r="F8" s="38"/>
      <c r="G8" s="38"/>
      <c r="H8" s="38"/>
      <c r="I8" s="103"/>
      <c r="J8" s="103"/>
      <c r="K8" s="38"/>
      <c r="L8" s="41"/>
    </row>
    <row r="9" spans="2:12" s="1" customFormat="1" ht="36.75" customHeight="1">
      <c r="B9" s="37"/>
      <c r="C9" s="38"/>
      <c r="D9" s="38"/>
      <c r="E9" s="497" t="s">
        <v>97</v>
      </c>
      <c r="F9" s="498"/>
      <c r="G9" s="498"/>
      <c r="H9" s="498"/>
      <c r="I9" s="103"/>
      <c r="J9" s="103"/>
      <c r="K9" s="38"/>
      <c r="L9" s="41"/>
    </row>
    <row r="10" spans="2:12" s="1" customFormat="1" ht="13.5">
      <c r="B10" s="37"/>
      <c r="C10" s="38"/>
      <c r="D10" s="38"/>
      <c r="E10" s="38"/>
      <c r="F10" s="38"/>
      <c r="G10" s="38"/>
      <c r="H10" s="38"/>
      <c r="I10" s="103"/>
      <c r="J10" s="103"/>
      <c r="K10" s="38"/>
      <c r="L10" s="41"/>
    </row>
    <row r="11" spans="2:12" s="1" customFormat="1" ht="14.25" customHeight="1">
      <c r="B11" s="37"/>
      <c r="C11" s="38"/>
      <c r="D11" s="33" t="s">
        <v>22</v>
      </c>
      <c r="E11" s="38"/>
      <c r="F11" s="31" t="s">
        <v>5</v>
      </c>
      <c r="G11" s="38"/>
      <c r="H11" s="38"/>
      <c r="I11" s="104" t="s">
        <v>23</v>
      </c>
      <c r="J11" s="105" t="s">
        <v>5</v>
      </c>
      <c r="K11" s="38"/>
      <c r="L11" s="41"/>
    </row>
    <row r="12" spans="2:12" s="1" customFormat="1" ht="14.25" customHeight="1">
      <c r="B12" s="37"/>
      <c r="C12" s="38"/>
      <c r="D12" s="33" t="s">
        <v>24</v>
      </c>
      <c r="E12" s="38"/>
      <c r="F12" s="31" t="s">
        <v>25</v>
      </c>
      <c r="G12" s="38"/>
      <c r="H12" s="38"/>
      <c r="I12" s="104" t="s">
        <v>26</v>
      </c>
      <c r="J12" s="106" t="str">
        <f>'Rekapitulace stavby'!AN8</f>
        <v>30. 8. 2017</v>
      </c>
      <c r="K12" s="38"/>
      <c r="L12" s="41"/>
    </row>
    <row r="13" spans="2:12" s="1" customFormat="1" ht="10.5" customHeight="1">
      <c r="B13" s="37"/>
      <c r="C13" s="38"/>
      <c r="D13" s="38"/>
      <c r="E13" s="38"/>
      <c r="F13" s="38"/>
      <c r="G13" s="38"/>
      <c r="H13" s="38"/>
      <c r="I13" s="103"/>
      <c r="J13" s="103"/>
      <c r="K13" s="38"/>
      <c r="L13" s="41"/>
    </row>
    <row r="14" spans="2:12" s="1" customFormat="1" ht="14.25" customHeight="1">
      <c r="B14" s="37"/>
      <c r="C14" s="38"/>
      <c r="D14" s="33" t="s">
        <v>28</v>
      </c>
      <c r="E14" s="38"/>
      <c r="F14" s="38"/>
      <c r="G14" s="38"/>
      <c r="H14" s="38"/>
      <c r="I14" s="104" t="s">
        <v>29</v>
      </c>
      <c r="J14" s="105" t="s">
        <v>30</v>
      </c>
      <c r="K14" s="38"/>
      <c r="L14" s="41"/>
    </row>
    <row r="15" spans="2:12" s="1" customFormat="1" ht="18" customHeight="1">
      <c r="B15" s="37"/>
      <c r="C15" s="38"/>
      <c r="D15" s="38"/>
      <c r="E15" s="31" t="s">
        <v>31</v>
      </c>
      <c r="F15" s="38"/>
      <c r="G15" s="38"/>
      <c r="H15" s="38"/>
      <c r="I15" s="104" t="s">
        <v>32</v>
      </c>
      <c r="J15" s="105" t="s">
        <v>33</v>
      </c>
      <c r="K15" s="38"/>
      <c r="L15" s="41"/>
    </row>
    <row r="16" spans="2:12" s="1" customFormat="1" ht="6.75" customHeight="1">
      <c r="B16" s="37"/>
      <c r="C16" s="38"/>
      <c r="D16" s="38"/>
      <c r="E16" s="38"/>
      <c r="F16" s="38"/>
      <c r="G16" s="38"/>
      <c r="H16" s="38"/>
      <c r="I16" s="103"/>
      <c r="J16" s="103"/>
      <c r="K16" s="38"/>
      <c r="L16" s="41"/>
    </row>
    <row r="17" spans="2:12" s="1" customFormat="1" ht="14.25" customHeight="1">
      <c r="B17" s="37"/>
      <c r="C17" s="38"/>
      <c r="D17" s="33" t="s">
        <v>34</v>
      </c>
      <c r="E17" s="38"/>
      <c r="F17" s="38"/>
      <c r="G17" s="38"/>
      <c r="H17" s="38"/>
      <c r="I17" s="104" t="s">
        <v>29</v>
      </c>
      <c r="J17" s="105">
        <f>IF('Rekapitulace stavby'!AN13="Vyplň údaj","",IF('Rekapitulace stavby'!AN13="","",'Rekapitulace stavby'!AN13))</f>
      </c>
      <c r="K17" s="38"/>
      <c r="L17" s="41"/>
    </row>
    <row r="18" spans="2:12" s="1" customFormat="1" ht="18" customHeight="1">
      <c r="B18" s="37"/>
      <c r="C18" s="38"/>
      <c r="D18" s="38"/>
      <c r="E18" s="31">
        <f>IF('Rekapitulace stavby'!E14="Vyplň údaj","",IF('Rekapitulace stavby'!E14="","",'Rekapitulace stavby'!E14))</f>
      </c>
      <c r="F18" s="38"/>
      <c r="G18" s="38"/>
      <c r="H18" s="38"/>
      <c r="I18" s="104" t="s">
        <v>32</v>
      </c>
      <c r="J18" s="105">
        <f>IF('Rekapitulace stavby'!AN14="Vyplň údaj","",IF('Rekapitulace stavby'!AN14="","",'Rekapitulace stavby'!AN14))</f>
      </c>
      <c r="K18" s="38"/>
      <c r="L18" s="41"/>
    </row>
    <row r="19" spans="2:12" s="1" customFormat="1" ht="6.75" customHeight="1">
      <c r="B19" s="37"/>
      <c r="C19" s="38"/>
      <c r="D19" s="38"/>
      <c r="E19" s="38"/>
      <c r="F19" s="38"/>
      <c r="G19" s="38"/>
      <c r="H19" s="38"/>
      <c r="I19" s="103"/>
      <c r="J19" s="103"/>
      <c r="K19" s="38"/>
      <c r="L19" s="41"/>
    </row>
    <row r="20" spans="2:12" s="1" customFormat="1" ht="14.25" customHeight="1">
      <c r="B20" s="37"/>
      <c r="C20" s="38"/>
      <c r="D20" s="33" t="s">
        <v>36</v>
      </c>
      <c r="E20" s="38"/>
      <c r="F20" s="38"/>
      <c r="G20" s="38"/>
      <c r="H20" s="38"/>
      <c r="I20" s="104" t="s">
        <v>29</v>
      </c>
      <c r="J20" s="105" t="s">
        <v>37</v>
      </c>
      <c r="K20" s="38"/>
      <c r="L20" s="41"/>
    </row>
    <row r="21" spans="2:12" s="1" customFormat="1" ht="18" customHeight="1">
      <c r="B21" s="37"/>
      <c r="C21" s="38"/>
      <c r="D21" s="38"/>
      <c r="E21" s="31" t="s">
        <v>38</v>
      </c>
      <c r="F21" s="38"/>
      <c r="G21" s="38"/>
      <c r="H21" s="38"/>
      <c r="I21" s="104" t="s">
        <v>32</v>
      </c>
      <c r="J21" s="105" t="s">
        <v>39</v>
      </c>
      <c r="K21" s="38"/>
      <c r="L21" s="41"/>
    </row>
    <row r="22" spans="2:12" s="1" customFormat="1" ht="6.75" customHeight="1">
      <c r="B22" s="37"/>
      <c r="C22" s="38"/>
      <c r="D22" s="38"/>
      <c r="E22" s="38"/>
      <c r="F22" s="38"/>
      <c r="G22" s="38"/>
      <c r="H22" s="38"/>
      <c r="I22" s="103"/>
      <c r="J22" s="103"/>
      <c r="K22" s="38"/>
      <c r="L22" s="41"/>
    </row>
    <row r="23" spans="2:12" s="1" customFormat="1" ht="14.25" customHeight="1">
      <c r="B23" s="37"/>
      <c r="C23" s="38"/>
      <c r="D23" s="33" t="s">
        <v>40</v>
      </c>
      <c r="E23" s="38"/>
      <c r="F23" s="38"/>
      <c r="G23" s="38"/>
      <c r="H23" s="38"/>
      <c r="I23" s="103"/>
      <c r="J23" s="103"/>
      <c r="K23" s="38"/>
      <c r="L23" s="41"/>
    </row>
    <row r="24" spans="2:12" s="6" customFormat="1" ht="22.5" customHeight="1">
      <c r="B24" s="107"/>
      <c r="C24" s="108"/>
      <c r="D24" s="108"/>
      <c r="E24" s="484" t="s">
        <v>5</v>
      </c>
      <c r="F24" s="484"/>
      <c r="G24" s="484"/>
      <c r="H24" s="484"/>
      <c r="I24" s="109"/>
      <c r="J24" s="109"/>
      <c r="K24" s="108"/>
      <c r="L24" s="110"/>
    </row>
    <row r="25" spans="2:12" s="1" customFormat="1" ht="6.75" customHeight="1">
      <c r="B25" s="37"/>
      <c r="C25" s="38"/>
      <c r="D25" s="38"/>
      <c r="E25" s="38"/>
      <c r="F25" s="38"/>
      <c r="G25" s="38"/>
      <c r="H25" s="38"/>
      <c r="I25" s="103"/>
      <c r="J25" s="103"/>
      <c r="K25" s="38"/>
      <c r="L25" s="41"/>
    </row>
    <row r="26" spans="2:12" s="1" customFormat="1" ht="6.75" customHeight="1">
      <c r="B26" s="37"/>
      <c r="C26" s="38"/>
      <c r="D26" s="63"/>
      <c r="E26" s="63"/>
      <c r="F26" s="63"/>
      <c r="G26" s="63"/>
      <c r="H26" s="63"/>
      <c r="I26" s="111"/>
      <c r="J26" s="111"/>
      <c r="K26" s="63"/>
      <c r="L26" s="112"/>
    </row>
    <row r="27" spans="2:12" s="1" customFormat="1" ht="15">
      <c r="B27" s="37"/>
      <c r="C27" s="38"/>
      <c r="D27" s="38"/>
      <c r="E27" s="33" t="s">
        <v>98</v>
      </c>
      <c r="F27" s="38"/>
      <c r="G27" s="38"/>
      <c r="H27" s="38"/>
      <c r="I27" s="103"/>
      <c r="J27" s="103"/>
      <c r="K27" s="113">
        <f>I58</f>
        <v>0</v>
      </c>
      <c r="L27" s="41"/>
    </row>
    <row r="28" spans="2:12" s="1" customFormat="1" ht="15">
      <c r="B28" s="37"/>
      <c r="C28" s="38"/>
      <c r="D28" s="38"/>
      <c r="E28" s="33" t="s">
        <v>99</v>
      </c>
      <c r="F28" s="38"/>
      <c r="G28" s="38"/>
      <c r="H28" s="38"/>
      <c r="I28" s="103"/>
      <c r="J28" s="103"/>
      <c r="K28" s="113">
        <f>J58</f>
        <v>0</v>
      </c>
      <c r="L28" s="41"/>
    </row>
    <row r="29" spans="2:12" s="1" customFormat="1" ht="24.75" customHeight="1">
      <c r="B29" s="37"/>
      <c r="C29" s="38"/>
      <c r="D29" s="114" t="s">
        <v>41</v>
      </c>
      <c r="E29" s="38"/>
      <c r="F29" s="38"/>
      <c r="G29" s="38"/>
      <c r="H29" s="38"/>
      <c r="I29" s="103"/>
      <c r="J29" s="103"/>
      <c r="K29" s="115">
        <f>ROUND(K86,2)</f>
        <v>0</v>
      </c>
      <c r="L29" s="41"/>
    </row>
    <row r="30" spans="2:12" s="1" customFormat="1" ht="6.75" customHeight="1">
      <c r="B30" s="37"/>
      <c r="C30" s="38"/>
      <c r="D30" s="63"/>
      <c r="E30" s="63"/>
      <c r="F30" s="63"/>
      <c r="G30" s="63"/>
      <c r="H30" s="63"/>
      <c r="I30" s="111"/>
      <c r="J30" s="111"/>
      <c r="K30" s="63"/>
      <c r="L30" s="112"/>
    </row>
    <row r="31" spans="2:12" s="1" customFormat="1" ht="14.25" customHeight="1">
      <c r="B31" s="37"/>
      <c r="C31" s="38"/>
      <c r="D31" s="38"/>
      <c r="E31" s="38"/>
      <c r="F31" s="42" t="s">
        <v>43</v>
      </c>
      <c r="G31" s="38"/>
      <c r="H31" s="38"/>
      <c r="I31" s="116" t="s">
        <v>42</v>
      </c>
      <c r="J31" s="103"/>
      <c r="K31" s="42" t="s">
        <v>44</v>
      </c>
      <c r="L31" s="41"/>
    </row>
    <row r="32" spans="2:12" s="1" customFormat="1" ht="14.25" customHeight="1">
      <c r="B32" s="37"/>
      <c r="C32" s="38"/>
      <c r="D32" s="45" t="s">
        <v>45</v>
      </c>
      <c r="E32" s="45" t="s">
        <v>46</v>
      </c>
      <c r="F32" s="117">
        <f>ROUND(SUM(BE86:BE133),2)</f>
        <v>0</v>
      </c>
      <c r="G32" s="38"/>
      <c r="H32" s="38"/>
      <c r="I32" s="118">
        <v>0.21</v>
      </c>
      <c r="J32" s="103"/>
      <c r="K32" s="117">
        <f>ROUND(ROUND((SUM(BE86:BE133)),2)*I32,2)</f>
        <v>0</v>
      </c>
      <c r="L32" s="41"/>
    </row>
    <row r="33" spans="2:12" s="1" customFormat="1" ht="14.25" customHeight="1">
      <c r="B33" s="37"/>
      <c r="C33" s="38"/>
      <c r="D33" s="38"/>
      <c r="E33" s="45" t="s">
        <v>47</v>
      </c>
      <c r="F33" s="117">
        <f>ROUND(SUM(BF86:BF133),2)</f>
        <v>0</v>
      </c>
      <c r="G33" s="38"/>
      <c r="H33" s="38"/>
      <c r="I33" s="118">
        <v>0.15</v>
      </c>
      <c r="J33" s="103"/>
      <c r="K33" s="117">
        <f>ROUND(ROUND((SUM(BF86:BF133)),2)*I33,2)</f>
        <v>0</v>
      </c>
      <c r="L33" s="41"/>
    </row>
    <row r="34" spans="2:12" s="1" customFormat="1" ht="14.25" customHeight="1" hidden="1">
      <c r="B34" s="37"/>
      <c r="C34" s="38"/>
      <c r="D34" s="38"/>
      <c r="E34" s="45" t="s">
        <v>48</v>
      </c>
      <c r="F34" s="117">
        <f>ROUND(SUM(BG86:BG133),2)</f>
        <v>0</v>
      </c>
      <c r="G34" s="38"/>
      <c r="H34" s="38"/>
      <c r="I34" s="118">
        <v>0.21</v>
      </c>
      <c r="J34" s="103"/>
      <c r="K34" s="117">
        <v>0</v>
      </c>
      <c r="L34" s="41"/>
    </row>
    <row r="35" spans="2:12" s="1" customFormat="1" ht="14.25" customHeight="1" hidden="1">
      <c r="B35" s="37"/>
      <c r="C35" s="38"/>
      <c r="D35" s="38"/>
      <c r="E35" s="45" t="s">
        <v>49</v>
      </c>
      <c r="F35" s="117">
        <f>ROUND(SUM(BH86:BH133),2)</f>
        <v>0</v>
      </c>
      <c r="G35" s="38"/>
      <c r="H35" s="38"/>
      <c r="I35" s="118">
        <v>0.15</v>
      </c>
      <c r="J35" s="103"/>
      <c r="K35" s="117">
        <v>0</v>
      </c>
      <c r="L35" s="41"/>
    </row>
    <row r="36" spans="2:12" s="1" customFormat="1" ht="14.25" customHeight="1" hidden="1">
      <c r="B36" s="37"/>
      <c r="C36" s="38"/>
      <c r="D36" s="38"/>
      <c r="E36" s="45" t="s">
        <v>50</v>
      </c>
      <c r="F36" s="117">
        <f>ROUND(SUM(BI86:BI133),2)</f>
        <v>0</v>
      </c>
      <c r="G36" s="38"/>
      <c r="H36" s="38"/>
      <c r="I36" s="118">
        <v>0</v>
      </c>
      <c r="J36" s="103"/>
      <c r="K36" s="117">
        <v>0</v>
      </c>
      <c r="L36" s="41"/>
    </row>
    <row r="37" spans="2:12" s="1" customFormat="1" ht="6.75" customHeight="1">
      <c r="B37" s="37"/>
      <c r="C37" s="38"/>
      <c r="D37" s="38"/>
      <c r="E37" s="38"/>
      <c r="F37" s="38"/>
      <c r="G37" s="38"/>
      <c r="H37" s="38"/>
      <c r="I37" s="103"/>
      <c r="J37" s="103"/>
      <c r="K37" s="38"/>
      <c r="L37" s="41"/>
    </row>
    <row r="38" spans="2:12" s="1" customFormat="1" ht="24.75" customHeight="1">
      <c r="B38" s="37"/>
      <c r="C38" s="119"/>
      <c r="D38" s="120" t="s">
        <v>51</v>
      </c>
      <c r="E38" s="66"/>
      <c r="F38" s="66"/>
      <c r="G38" s="121" t="s">
        <v>52</v>
      </c>
      <c r="H38" s="122" t="s">
        <v>53</v>
      </c>
      <c r="I38" s="123"/>
      <c r="J38" s="123"/>
      <c r="K38" s="124">
        <f>SUM(K29:K36)</f>
        <v>0</v>
      </c>
      <c r="L38" s="125"/>
    </row>
    <row r="39" spans="2:12" s="1" customFormat="1" ht="14.25" customHeight="1">
      <c r="B39" s="52"/>
      <c r="C39" s="53"/>
      <c r="D39" s="53"/>
      <c r="E39" s="53"/>
      <c r="F39" s="53"/>
      <c r="G39" s="53"/>
      <c r="H39" s="53"/>
      <c r="I39" s="126"/>
      <c r="J39" s="126"/>
      <c r="K39" s="53"/>
      <c r="L39" s="54"/>
    </row>
    <row r="43" spans="2:12" s="1" customFormat="1" ht="6.75" customHeight="1">
      <c r="B43" s="55"/>
      <c r="C43" s="56"/>
      <c r="D43" s="56"/>
      <c r="E43" s="56"/>
      <c r="F43" s="56"/>
      <c r="G43" s="56"/>
      <c r="H43" s="56"/>
      <c r="I43" s="127"/>
      <c r="J43" s="127"/>
      <c r="K43" s="56"/>
      <c r="L43" s="128"/>
    </row>
    <row r="44" spans="2:12" s="1" customFormat="1" ht="36.75" customHeight="1">
      <c r="B44" s="37"/>
      <c r="C44" s="26" t="s">
        <v>100</v>
      </c>
      <c r="D44" s="38"/>
      <c r="E44" s="38"/>
      <c r="F44" s="38"/>
      <c r="G44" s="38"/>
      <c r="H44" s="38"/>
      <c r="I44" s="103"/>
      <c r="J44" s="103"/>
      <c r="K44" s="38"/>
      <c r="L44" s="41"/>
    </row>
    <row r="45" spans="2:12" s="1" customFormat="1" ht="6.75" customHeight="1">
      <c r="B45" s="37"/>
      <c r="C45" s="38"/>
      <c r="D45" s="38"/>
      <c r="E45" s="38"/>
      <c r="F45" s="38"/>
      <c r="G45" s="38"/>
      <c r="H45" s="38"/>
      <c r="I45" s="103"/>
      <c r="J45" s="103"/>
      <c r="K45" s="38"/>
      <c r="L45" s="41"/>
    </row>
    <row r="46" spans="2:12" s="1" customFormat="1" ht="14.25" customHeight="1">
      <c r="B46" s="37"/>
      <c r="C46" s="33" t="s">
        <v>20</v>
      </c>
      <c r="D46" s="38"/>
      <c r="E46" s="38"/>
      <c r="F46" s="38"/>
      <c r="G46" s="38"/>
      <c r="H46" s="38"/>
      <c r="I46" s="103"/>
      <c r="J46" s="103"/>
      <c r="K46" s="38"/>
      <c r="L46" s="41"/>
    </row>
    <row r="47" spans="2:12" s="1" customFormat="1" ht="22.5" customHeight="1">
      <c r="B47" s="37"/>
      <c r="C47" s="38"/>
      <c r="D47" s="38"/>
      <c r="E47" s="495" t="str">
        <f>E7</f>
        <v>Kolín, ul. Zlatá - rekonstrukce kanalizace, komunikace a veřejného osvětlení</v>
      </c>
      <c r="F47" s="496"/>
      <c r="G47" s="496"/>
      <c r="H47" s="496"/>
      <c r="I47" s="103"/>
      <c r="J47" s="103"/>
      <c r="K47" s="38"/>
      <c r="L47" s="41"/>
    </row>
    <row r="48" spans="2:12" s="1" customFormat="1" ht="14.25" customHeight="1">
      <c r="B48" s="37"/>
      <c r="C48" s="33" t="s">
        <v>96</v>
      </c>
      <c r="D48" s="38"/>
      <c r="E48" s="38"/>
      <c r="F48" s="38"/>
      <c r="G48" s="38"/>
      <c r="H48" s="38"/>
      <c r="I48" s="103"/>
      <c r="J48" s="103"/>
      <c r="K48" s="38"/>
      <c r="L48" s="41"/>
    </row>
    <row r="49" spans="2:12" s="1" customFormat="1" ht="23.25" customHeight="1">
      <c r="B49" s="37"/>
      <c r="C49" s="38"/>
      <c r="D49" s="38"/>
      <c r="E49" s="497" t="str">
        <f>E9</f>
        <v>SL40017017 - SO2- Komunikace</v>
      </c>
      <c r="F49" s="498"/>
      <c r="G49" s="498"/>
      <c r="H49" s="498"/>
      <c r="I49" s="103"/>
      <c r="J49" s="103"/>
      <c r="K49" s="38"/>
      <c r="L49" s="41"/>
    </row>
    <row r="50" spans="2:12" s="1" customFormat="1" ht="6.75" customHeight="1">
      <c r="B50" s="37"/>
      <c r="C50" s="38"/>
      <c r="D50" s="38"/>
      <c r="E50" s="38"/>
      <c r="F50" s="38"/>
      <c r="G50" s="38"/>
      <c r="H50" s="38"/>
      <c r="I50" s="103"/>
      <c r="J50" s="103"/>
      <c r="K50" s="38"/>
      <c r="L50" s="41"/>
    </row>
    <row r="51" spans="2:12" s="1" customFormat="1" ht="18" customHeight="1">
      <c r="B51" s="37"/>
      <c r="C51" s="33" t="s">
        <v>24</v>
      </c>
      <c r="D51" s="38"/>
      <c r="E51" s="38"/>
      <c r="F51" s="31" t="str">
        <f>F12</f>
        <v> </v>
      </c>
      <c r="G51" s="38"/>
      <c r="H51" s="38"/>
      <c r="I51" s="104" t="s">
        <v>26</v>
      </c>
      <c r="J51" s="106" t="str">
        <f>IF(J12="","",J12)</f>
        <v>30. 8. 2017</v>
      </c>
      <c r="K51" s="38"/>
      <c r="L51" s="41"/>
    </row>
    <row r="52" spans="2:12" s="1" customFormat="1" ht="6.75" customHeight="1">
      <c r="B52" s="37"/>
      <c r="C52" s="38"/>
      <c r="D52" s="38"/>
      <c r="E52" s="38"/>
      <c r="F52" s="38"/>
      <c r="G52" s="38"/>
      <c r="H52" s="38"/>
      <c r="I52" s="103"/>
      <c r="J52" s="103"/>
      <c r="K52" s="38"/>
      <c r="L52" s="41"/>
    </row>
    <row r="53" spans="2:12" s="1" customFormat="1" ht="15">
      <c r="B53" s="37"/>
      <c r="C53" s="33" t="s">
        <v>28</v>
      </c>
      <c r="D53" s="38"/>
      <c r="E53" s="38"/>
      <c r="F53" s="31" t="str">
        <f>E15</f>
        <v>Město Kolín</v>
      </c>
      <c r="G53" s="38"/>
      <c r="H53" s="38"/>
      <c r="I53" s="104" t="s">
        <v>36</v>
      </c>
      <c r="J53" s="105" t="str">
        <f>E21</f>
        <v>Ing. Lubomír Macek, CSc., MBA.</v>
      </c>
      <c r="K53" s="38"/>
      <c r="L53" s="41"/>
    </row>
    <row r="54" spans="2:12" s="1" customFormat="1" ht="14.25" customHeight="1">
      <c r="B54" s="37"/>
      <c r="C54" s="33" t="s">
        <v>34</v>
      </c>
      <c r="D54" s="38"/>
      <c r="E54" s="38"/>
      <c r="F54" s="31">
        <f>IF(E18="","",E18)</f>
      </c>
      <c r="G54" s="38"/>
      <c r="H54" s="38"/>
      <c r="I54" s="103"/>
      <c r="J54" s="103"/>
      <c r="K54" s="38"/>
      <c r="L54" s="41"/>
    </row>
    <row r="55" spans="2:12" s="1" customFormat="1" ht="9.75" customHeight="1">
      <c r="B55" s="37"/>
      <c r="C55" s="38"/>
      <c r="D55" s="38"/>
      <c r="E55" s="38"/>
      <c r="F55" s="38"/>
      <c r="G55" s="38"/>
      <c r="H55" s="38"/>
      <c r="I55" s="103"/>
      <c r="J55" s="103"/>
      <c r="K55" s="38"/>
      <c r="L55" s="41"/>
    </row>
    <row r="56" spans="2:12" s="1" customFormat="1" ht="29.25" customHeight="1">
      <c r="B56" s="37"/>
      <c r="C56" s="129" t="s">
        <v>101</v>
      </c>
      <c r="D56" s="119"/>
      <c r="E56" s="119"/>
      <c r="F56" s="119"/>
      <c r="G56" s="119"/>
      <c r="H56" s="119"/>
      <c r="I56" s="130" t="s">
        <v>102</v>
      </c>
      <c r="J56" s="130" t="s">
        <v>103</v>
      </c>
      <c r="K56" s="131" t="s">
        <v>104</v>
      </c>
      <c r="L56" s="132"/>
    </row>
    <row r="57" spans="2:12" s="1" customFormat="1" ht="9.75" customHeight="1">
      <c r="B57" s="37"/>
      <c r="C57" s="38"/>
      <c r="D57" s="38"/>
      <c r="E57" s="38"/>
      <c r="F57" s="38"/>
      <c r="G57" s="38"/>
      <c r="H57" s="38"/>
      <c r="I57" s="103"/>
      <c r="J57" s="103"/>
      <c r="K57" s="38"/>
      <c r="L57" s="41"/>
    </row>
    <row r="58" spans="2:47" s="1" customFormat="1" ht="29.25" customHeight="1">
      <c r="B58" s="37"/>
      <c r="C58" s="133" t="s">
        <v>105</v>
      </c>
      <c r="D58" s="38"/>
      <c r="E58" s="38"/>
      <c r="F58" s="38"/>
      <c r="G58" s="38"/>
      <c r="H58" s="38"/>
      <c r="I58" s="134">
        <f aca="true" t="shared" si="0" ref="I58:J60">Q86</f>
        <v>0</v>
      </c>
      <c r="J58" s="134">
        <f t="shared" si="0"/>
        <v>0</v>
      </c>
      <c r="K58" s="115">
        <f>K86</f>
        <v>0</v>
      </c>
      <c r="L58" s="41"/>
      <c r="AU58" s="20" t="s">
        <v>106</v>
      </c>
    </row>
    <row r="59" spans="2:12" s="7" customFormat="1" ht="24.75" customHeight="1">
      <c r="B59" s="135"/>
      <c r="C59" s="136"/>
      <c r="D59" s="137" t="s">
        <v>107</v>
      </c>
      <c r="E59" s="138"/>
      <c r="F59" s="138"/>
      <c r="G59" s="138"/>
      <c r="H59" s="138"/>
      <c r="I59" s="139">
        <f t="shared" si="0"/>
        <v>0</v>
      </c>
      <c r="J59" s="139">
        <f t="shared" si="0"/>
        <v>0</v>
      </c>
      <c r="K59" s="140">
        <f>K87</f>
        <v>0</v>
      </c>
      <c r="L59" s="141"/>
    </row>
    <row r="60" spans="2:12" s="8" customFormat="1" ht="19.5" customHeight="1">
      <c r="B60" s="142"/>
      <c r="C60" s="143"/>
      <c r="D60" s="144" t="s">
        <v>108</v>
      </c>
      <c r="E60" s="145"/>
      <c r="F60" s="145"/>
      <c r="G60" s="145"/>
      <c r="H60" s="145"/>
      <c r="I60" s="146">
        <f t="shared" si="0"/>
        <v>0</v>
      </c>
      <c r="J60" s="146">
        <f t="shared" si="0"/>
        <v>0</v>
      </c>
      <c r="K60" s="147">
        <f>K88</f>
        <v>0</v>
      </c>
      <c r="L60" s="148"/>
    </row>
    <row r="61" spans="2:12" s="8" customFormat="1" ht="19.5" customHeight="1">
      <c r="B61" s="142"/>
      <c r="C61" s="143"/>
      <c r="D61" s="144" t="s">
        <v>109</v>
      </c>
      <c r="E61" s="145"/>
      <c r="F61" s="145"/>
      <c r="G61" s="145"/>
      <c r="H61" s="145"/>
      <c r="I61" s="146">
        <f>Q97</f>
        <v>0</v>
      </c>
      <c r="J61" s="146">
        <f>R97</f>
        <v>0</v>
      </c>
      <c r="K61" s="147">
        <f>K97</f>
        <v>0</v>
      </c>
      <c r="L61" s="148"/>
    </row>
    <row r="62" spans="2:12" s="8" customFormat="1" ht="19.5" customHeight="1">
      <c r="B62" s="142"/>
      <c r="C62" s="143"/>
      <c r="D62" s="144" t="s">
        <v>110</v>
      </c>
      <c r="E62" s="145"/>
      <c r="F62" s="145"/>
      <c r="G62" s="145"/>
      <c r="H62" s="145"/>
      <c r="I62" s="146">
        <f>Q101</f>
        <v>0</v>
      </c>
      <c r="J62" s="146">
        <f>R101</f>
        <v>0</v>
      </c>
      <c r="K62" s="147">
        <f>K101</f>
        <v>0</v>
      </c>
      <c r="L62" s="148"/>
    </row>
    <row r="63" spans="2:12" s="8" customFormat="1" ht="19.5" customHeight="1">
      <c r="B63" s="142"/>
      <c r="C63" s="143"/>
      <c r="D63" s="144" t="s">
        <v>111</v>
      </c>
      <c r="E63" s="145"/>
      <c r="F63" s="145"/>
      <c r="G63" s="145"/>
      <c r="H63" s="145"/>
      <c r="I63" s="146">
        <f>Q106</f>
        <v>0</v>
      </c>
      <c r="J63" s="146">
        <f>R106</f>
        <v>0</v>
      </c>
      <c r="K63" s="147">
        <f>K106</f>
        <v>0</v>
      </c>
      <c r="L63" s="148"/>
    </row>
    <row r="64" spans="2:12" s="8" customFormat="1" ht="19.5" customHeight="1">
      <c r="B64" s="142"/>
      <c r="C64" s="143"/>
      <c r="D64" s="144" t="s">
        <v>112</v>
      </c>
      <c r="E64" s="145"/>
      <c r="F64" s="145"/>
      <c r="G64" s="145"/>
      <c r="H64" s="145"/>
      <c r="I64" s="146">
        <f>Q119</f>
        <v>0</v>
      </c>
      <c r="J64" s="146">
        <f>R119</f>
        <v>0</v>
      </c>
      <c r="K64" s="147">
        <f>K119</f>
        <v>0</v>
      </c>
      <c r="L64" s="148"/>
    </row>
    <row r="65" spans="2:12" s="8" customFormat="1" ht="19.5" customHeight="1">
      <c r="B65" s="142"/>
      <c r="C65" s="143"/>
      <c r="D65" s="144" t="s">
        <v>113</v>
      </c>
      <c r="E65" s="145"/>
      <c r="F65" s="145"/>
      <c r="G65" s="145"/>
      <c r="H65" s="145"/>
      <c r="I65" s="146">
        <f>Q131</f>
        <v>0</v>
      </c>
      <c r="J65" s="146">
        <f>R131</f>
        <v>0</v>
      </c>
      <c r="K65" s="147">
        <f>K131</f>
        <v>0</v>
      </c>
      <c r="L65" s="148"/>
    </row>
    <row r="66" spans="2:12" s="7" customFormat="1" ht="24.75" customHeight="1">
      <c r="B66" s="135"/>
      <c r="C66" s="136"/>
      <c r="D66" s="137" t="s">
        <v>114</v>
      </c>
      <c r="E66" s="138"/>
      <c r="F66" s="138"/>
      <c r="G66" s="138"/>
      <c r="H66" s="138"/>
      <c r="I66" s="139">
        <f>Q133</f>
        <v>0</v>
      </c>
      <c r="J66" s="139">
        <f>R133</f>
        <v>0</v>
      </c>
      <c r="K66" s="140">
        <f>K133</f>
        <v>0</v>
      </c>
      <c r="L66" s="141"/>
    </row>
    <row r="67" spans="2:12" s="1" customFormat="1" ht="21.75" customHeight="1">
      <c r="B67" s="37"/>
      <c r="C67" s="38"/>
      <c r="D67" s="38"/>
      <c r="E67" s="38"/>
      <c r="F67" s="38"/>
      <c r="G67" s="38"/>
      <c r="H67" s="38"/>
      <c r="I67" s="103"/>
      <c r="J67" s="103"/>
      <c r="K67" s="38"/>
      <c r="L67" s="4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26"/>
      <c r="J68" s="126"/>
      <c r="K68" s="53"/>
      <c r="L68" s="54"/>
    </row>
    <row r="72" spans="2:13" s="1" customFormat="1" ht="6.75" customHeight="1">
      <c r="B72" s="55"/>
      <c r="C72" s="56"/>
      <c r="D72" s="56"/>
      <c r="E72" s="56"/>
      <c r="F72" s="56"/>
      <c r="G72" s="56"/>
      <c r="H72" s="56"/>
      <c r="I72" s="127"/>
      <c r="J72" s="127"/>
      <c r="K72" s="56"/>
      <c r="L72" s="56"/>
      <c r="M72" s="37"/>
    </row>
    <row r="73" spans="2:13" s="1" customFormat="1" ht="36.75" customHeight="1">
      <c r="B73" s="37"/>
      <c r="C73" s="57" t="s">
        <v>115</v>
      </c>
      <c r="M73" s="37"/>
    </row>
    <row r="74" spans="2:13" s="1" customFormat="1" ht="6.75" customHeight="1">
      <c r="B74" s="37"/>
      <c r="M74" s="37"/>
    </row>
    <row r="75" spans="2:13" s="1" customFormat="1" ht="14.25" customHeight="1">
      <c r="B75" s="37"/>
      <c r="C75" s="59" t="s">
        <v>20</v>
      </c>
      <c r="M75" s="37"/>
    </row>
    <row r="76" spans="2:13" s="1" customFormat="1" ht="22.5" customHeight="1">
      <c r="B76" s="37"/>
      <c r="E76" s="503" t="str">
        <f>E7</f>
        <v>Kolín, ul. Zlatá - rekonstrukce kanalizace, komunikace a veřejného osvětlení</v>
      </c>
      <c r="F76" s="504"/>
      <c r="G76" s="504"/>
      <c r="H76" s="504"/>
      <c r="M76" s="37"/>
    </row>
    <row r="77" spans="2:13" s="1" customFormat="1" ht="14.25" customHeight="1">
      <c r="B77" s="37"/>
      <c r="C77" s="59" t="s">
        <v>96</v>
      </c>
      <c r="M77" s="37"/>
    </row>
    <row r="78" spans="2:13" s="1" customFormat="1" ht="23.25" customHeight="1">
      <c r="B78" s="37"/>
      <c r="E78" s="458" t="str">
        <f>E9</f>
        <v>SL40017017 - SO2- Komunikace</v>
      </c>
      <c r="F78" s="505"/>
      <c r="G78" s="505"/>
      <c r="H78" s="505"/>
      <c r="M78" s="37"/>
    </row>
    <row r="79" spans="2:13" s="1" customFormat="1" ht="6.75" customHeight="1">
      <c r="B79" s="37"/>
      <c r="M79" s="37"/>
    </row>
    <row r="80" spans="2:13" s="1" customFormat="1" ht="18" customHeight="1">
      <c r="B80" s="37"/>
      <c r="C80" s="59" t="s">
        <v>24</v>
      </c>
      <c r="F80" s="149" t="str">
        <f>F12</f>
        <v> </v>
      </c>
      <c r="I80" s="150" t="s">
        <v>26</v>
      </c>
      <c r="J80" s="151" t="str">
        <f>IF(J12="","",J12)</f>
        <v>30. 8. 2017</v>
      </c>
      <c r="M80" s="37"/>
    </row>
    <row r="81" spans="2:13" s="1" customFormat="1" ht="6.75" customHeight="1">
      <c r="B81" s="37"/>
      <c r="M81" s="37"/>
    </row>
    <row r="82" spans="2:13" s="1" customFormat="1" ht="15">
      <c r="B82" s="37"/>
      <c r="C82" s="59" t="s">
        <v>28</v>
      </c>
      <c r="F82" s="149" t="str">
        <f>E15</f>
        <v>Město Kolín</v>
      </c>
      <c r="I82" s="150" t="s">
        <v>36</v>
      </c>
      <c r="J82" s="152" t="str">
        <f>E21</f>
        <v>Ing. Lubomír Macek, CSc., MBA.</v>
      </c>
      <c r="M82" s="37"/>
    </row>
    <row r="83" spans="2:13" s="1" customFormat="1" ht="14.25" customHeight="1">
      <c r="B83" s="37"/>
      <c r="C83" s="59" t="s">
        <v>34</v>
      </c>
      <c r="F83" s="149">
        <f>IF(E18="","",E18)</f>
      </c>
      <c r="M83" s="37"/>
    </row>
    <row r="84" spans="2:13" s="1" customFormat="1" ht="9.75" customHeight="1">
      <c r="B84" s="37"/>
      <c r="M84" s="37"/>
    </row>
    <row r="85" spans="2:24" s="9" customFormat="1" ht="29.25" customHeight="1">
      <c r="B85" s="153"/>
      <c r="C85" s="154" t="s">
        <v>116</v>
      </c>
      <c r="D85" s="155" t="s">
        <v>60</v>
      </c>
      <c r="E85" s="155" t="s">
        <v>56</v>
      </c>
      <c r="F85" s="155" t="s">
        <v>117</v>
      </c>
      <c r="G85" s="155" t="s">
        <v>118</v>
      </c>
      <c r="H85" s="155" t="s">
        <v>119</v>
      </c>
      <c r="I85" s="156" t="s">
        <v>120</v>
      </c>
      <c r="J85" s="156" t="s">
        <v>121</v>
      </c>
      <c r="K85" s="155" t="s">
        <v>104</v>
      </c>
      <c r="L85" s="157" t="s">
        <v>122</v>
      </c>
      <c r="M85" s="153"/>
      <c r="N85" s="68" t="s">
        <v>123</v>
      </c>
      <c r="O85" s="69" t="s">
        <v>45</v>
      </c>
      <c r="P85" s="69" t="s">
        <v>124</v>
      </c>
      <c r="Q85" s="69" t="s">
        <v>125</v>
      </c>
      <c r="R85" s="69" t="s">
        <v>126</v>
      </c>
      <c r="S85" s="69" t="s">
        <v>127</v>
      </c>
      <c r="T85" s="69" t="s">
        <v>128</v>
      </c>
      <c r="U85" s="69" t="s">
        <v>129</v>
      </c>
      <c r="V85" s="69" t="s">
        <v>130</v>
      </c>
      <c r="W85" s="69" t="s">
        <v>131</v>
      </c>
      <c r="X85" s="70" t="s">
        <v>132</v>
      </c>
    </row>
    <row r="86" spans="2:63" s="1" customFormat="1" ht="29.25" customHeight="1">
      <c r="B86" s="37"/>
      <c r="C86" s="72" t="s">
        <v>105</v>
      </c>
      <c r="K86" s="158">
        <f>BK86</f>
        <v>0</v>
      </c>
      <c r="M86" s="37"/>
      <c r="N86" s="71"/>
      <c r="O86" s="63"/>
      <c r="P86" s="63"/>
      <c r="Q86" s="159">
        <f>Q87+Q133</f>
        <v>0</v>
      </c>
      <c r="R86" s="159">
        <f>R87+R133</f>
        <v>0</v>
      </c>
      <c r="S86" s="63"/>
      <c r="T86" s="160">
        <f>T87+T133</f>
        <v>0</v>
      </c>
      <c r="U86" s="63"/>
      <c r="V86" s="160">
        <f>V87+V133</f>
        <v>57.345963</v>
      </c>
      <c r="W86" s="63"/>
      <c r="X86" s="161">
        <f>X87+X133</f>
        <v>106.35363</v>
      </c>
      <c r="AT86" s="20" t="s">
        <v>76</v>
      </c>
      <c r="AU86" s="20" t="s">
        <v>106</v>
      </c>
      <c r="BK86" s="162">
        <f>BK87+BK133</f>
        <v>0</v>
      </c>
    </row>
    <row r="87" spans="2:63" s="10" customFormat="1" ht="36.75" customHeight="1">
      <c r="B87" s="163"/>
      <c r="D87" s="164" t="s">
        <v>76</v>
      </c>
      <c r="E87" s="165" t="s">
        <v>133</v>
      </c>
      <c r="F87" s="165" t="s">
        <v>134</v>
      </c>
      <c r="I87" s="166"/>
      <c r="J87" s="166"/>
      <c r="K87" s="167">
        <f>BK87</f>
        <v>0</v>
      </c>
      <c r="M87" s="163"/>
      <c r="N87" s="168"/>
      <c r="O87" s="169"/>
      <c r="P87" s="169"/>
      <c r="Q87" s="170">
        <f>Q88+Q97+Q101+Q106+Q119+Q131</f>
        <v>0</v>
      </c>
      <c r="R87" s="170">
        <f>R88+R97+R101+R106+R119+R131</f>
        <v>0</v>
      </c>
      <c r="S87" s="169"/>
      <c r="T87" s="171">
        <f>T88+T97+T101+T106+T119+T131</f>
        <v>0</v>
      </c>
      <c r="U87" s="169"/>
      <c r="V87" s="171">
        <f>V88+V97+V101+V106+V119+V131</f>
        <v>57.345963</v>
      </c>
      <c r="W87" s="169"/>
      <c r="X87" s="172">
        <f>X88+X97+X101+X106+X119+X131</f>
        <v>106.35363</v>
      </c>
      <c r="AR87" s="164" t="s">
        <v>85</v>
      </c>
      <c r="AT87" s="173" t="s">
        <v>76</v>
      </c>
      <c r="AU87" s="173" t="s">
        <v>77</v>
      </c>
      <c r="AY87" s="164" t="s">
        <v>135</v>
      </c>
      <c r="BK87" s="174">
        <f>BK88+BK97+BK101+BK106+BK119+BK131</f>
        <v>0</v>
      </c>
    </row>
    <row r="88" spans="2:63" s="10" customFormat="1" ht="19.5" customHeight="1">
      <c r="B88" s="163"/>
      <c r="D88" s="175" t="s">
        <v>76</v>
      </c>
      <c r="E88" s="176" t="s">
        <v>85</v>
      </c>
      <c r="F88" s="176" t="s">
        <v>136</v>
      </c>
      <c r="I88" s="166"/>
      <c r="J88" s="166"/>
      <c r="K88" s="177">
        <f>BK88</f>
        <v>0</v>
      </c>
      <c r="M88" s="163"/>
      <c r="N88" s="168"/>
      <c r="O88" s="169"/>
      <c r="P88" s="169"/>
      <c r="Q88" s="170">
        <f>SUM(Q89:Q96)</f>
        <v>0</v>
      </c>
      <c r="R88" s="170">
        <f>SUM(R89:R96)</f>
        <v>0</v>
      </c>
      <c r="S88" s="169"/>
      <c r="T88" s="171">
        <f>SUM(T89:T96)</f>
        <v>0</v>
      </c>
      <c r="U88" s="169"/>
      <c r="V88" s="171">
        <f>SUM(V89:V96)</f>
        <v>0</v>
      </c>
      <c r="W88" s="169"/>
      <c r="X88" s="172">
        <f>SUM(X89:X96)</f>
        <v>106.26662999999999</v>
      </c>
      <c r="AR88" s="164" t="s">
        <v>85</v>
      </c>
      <c r="AT88" s="173" t="s">
        <v>76</v>
      </c>
      <c r="AU88" s="173" t="s">
        <v>85</v>
      </c>
      <c r="AY88" s="164" t="s">
        <v>135</v>
      </c>
      <c r="BK88" s="174">
        <f>SUM(BK89:BK96)</f>
        <v>0</v>
      </c>
    </row>
    <row r="89" spans="2:65" s="1" customFormat="1" ht="57" customHeight="1">
      <c r="B89" s="178"/>
      <c r="C89" s="179" t="s">
        <v>85</v>
      </c>
      <c r="D89" s="179" t="s">
        <v>137</v>
      </c>
      <c r="E89" s="180" t="s">
        <v>138</v>
      </c>
      <c r="F89" s="181" t="s">
        <v>139</v>
      </c>
      <c r="G89" s="182" t="s">
        <v>140</v>
      </c>
      <c r="H89" s="183">
        <v>146.39</v>
      </c>
      <c r="I89" s="184"/>
      <c r="J89" s="184"/>
      <c r="K89" s="185">
        <f>ROUND(P89*H89,2)</f>
        <v>0</v>
      </c>
      <c r="L89" s="181" t="s">
        <v>141</v>
      </c>
      <c r="M89" s="37"/>
      <c r="N89" s="186" t="s">
        <v>5</v>
      </c>
      <c r="O89" s="187" t="s">
        <v>46</v>
      </c>
      <c r="P89" s="117">
        <f>I89+J89</f>
        <v>0</v>
      </c>
      <c r="Q89" s="117">
        <f>ROUND(I89*H89,2)</f>
        <v>0</v>
      </c>
      <c r="R89" s="117">
        <f>ROUND(J89*H89,2)</f>
        <v>0</v>
      </c>
      <c r="S89" s="38"/>
      <c r="T89" s="188">
        <f>S89*H89</f>
        <v>0</v>
      </c>
      <c r="U89" s="188">
        <v>0</v>
      </c>
      <c r="V89" s="188">
        <f>U89*H89</f>
        <v>0</v>
      </c>
      <c r="W89" s="188">
        <v>0.417</v>
      </c>
      <c r="X89" s="189">
        <f>W89*H89</f>
        <v>61.04462999999999</v>
      </c>
      <c r="AR89" s="20" t="s">
        <v>142</v>
      </c>
      <c r="AT89" s="20" t="s">
        <v>137</v>
      </c>
      <c r="AU89" s="20" t="s">
        <v>87</v>
      </c>
      <c r="AY89" s="20" t="s">
        <v>135</v>
      </c>
      <c r="BE89" s="190">
        <f>IF(O89="základní",K89,0)</f>
        <v>0</v>
      </c>
      <c r="BF89" s="190">
        <f>IF(O89="snížená",K89,0)</f>
        <v>0</v>
      </c>
      <c r="BG89" s="190">
        <f>IF(O89="zákl. přenesená",K89,0)</f>
        <v>0</v>
      </c>
      <c r="BH89" s="190">
        <f>IF(O89="sníž. přenesená",K89,0)</f>
        <v>0</v>
      </c>
      <c r="BI89" s="190">
        <f>IF(O89="nulová",K89,0)</f>
        <v>0</v>
      </c>
      <c r="BJ89" s="20" t="s">
        <v>85</v>
      </c>
      <c r="BK89" s="190">
        <f>ROUND(P89*H89,2)</f>
        <v>0</v>
      </c>
      <c r="BL89" s="20" t="s">
        <v>142</v>
      </c>
      <c r="BM89" s="20" t="s">
        <v>143</v>
      </c>
    </row>
    <row r="90" spans="2:47" s="1" customFormat="1" ht="27">
      <c r="B90" s="37"/>
      <c r="D90" s="191" t="s">
        <v>144</v>
      </c>
      <c r="F90" s="192" t="s">
        <v>145</v>
      </c>
      <c r="I90" s="193"/>
      <c r="J90" s="193"/>
      <c r="M90" s="37"/>
      <c r="N90" s="194"/>
      <c r="O90" s="38"/>
      <c r="P90" s="38"/>
      <c r="Q90" s="38"/>
      <c r="R90" s="38"/>
      <c r="S90" s="38"/>
      <c r="T90" s="38"/>
      <c r="U90" s="38"/>
      <c r="V90" s="38"/>
      <c r="W90" s="38"/>
      <c r="X90" s="65"/>
      <c r="AT90" s="20" t="s">
        <v>144</v>
      </c>
      <c r="AU90" s="20" t="s">
        <v>87</v>
      </c>
    </row>
    <row r="91" spans="2:65" s="1" customFormat="1" ht="44.25" customHeight="1">
      <c r="B91" s="178"/>
      <c r="C91" s="179" t="s">
        <v>87</v>
      </c>
      <c r="D91" s="179" t="s">
        <v>137</v>
      </c>
      <c r="E91" s="180" t="s">
        <v>146</v>
      </c>
      <c r="F91" s="181" t="s">
        <v>147</v>
      </c>
      <c r="G91" s="182" t="s">
        <v>140</v>
      </c>
      <c r="H91" s="183">
        <v>146.39</v>
      </c>
      <c r="I91" s="184"/>
      <c r="J91" s="184"/>
      <c r="K91" s="185">
        <f>ROUND(P91*H91,2)</f>
        <v>0</v>
      </c>
      <c r="L91" s="181" t="s">
        <v>141</v>
      </c>
      <c r="M91" s="37"/>
      <c r="N91" s="186" t="s">
        <v>5</v>
      </c>
      <c r="O91" s="187" t="s">
        <v>46</v>
      </c>
      <c r="P91" s="117">
        <f>I91+J91</f>
        <v>0</v>
      </c>
      <c r="Q91" s="117">
        <f>ROUND(I91*H91,2)</f>
        <v>0</v>
      </c>
      <c r="R91" s="117">
        <f>ROUND(J91*H91,2)</f>
        <v>0</v>
      </c>
      <c r="S91" s="38"/>
      <c r="T91" s="188">
        <f>S91*H91</f>
        <v>0</v>
      </c>
      <c r="U91" s="188">
        <v>0</v>
      </c>
      <c r="V91" s="188">
        <f>U91*H91</f>
        <v>0</v>
      </c>
      <c r="W91" s="188">
        <v>0.3</v>
      </c>
      <c r="X91" s="189">
        <f>W91*H91</f>
        <v>43.916999999999994</v>
      </c>
      <c r="AR91" s="20" t="s">
        <v>142</v>
      </c>
      <c r="AT91" s="20" t="s">
        <v>137</v>
      </c>
      <c r="AU91" s="20" t="s">
        <v>87</v>
      </c>
      <c r="AY91" s="20" t="s">
        <v>135</v>
      </c>
      <c r="BE91" s="190">
        <f>IF(O91="základní",K91,0)</f>
        <v>0</v>
      </c>
      <c r="BF91" s="190">
        <f>IF(O91="snížená",K91,0)</f>
        <v>0</v>
      </c>
      <c r="BG91" s="190">
        <f>IF(O91="zákl. přenesená",K91,0)</f>
        <v>0</v>
      </c>
      <c r="BH91" s="190">
        <f>IF(O91="sníž. přenesená",K91,0)</f>
        <v>0</v>
      </c>
      <c r="BI91" s="190">
        <f>IF(O91="nulová",K91,0)</f>
        <v>0</v>
      </c>
      <c r="BJ91" s="20" t="s">
        <v>85</v>
      </c>
      <c r="BK91" s="190">
        <f>ROUND(P91*H91,2)</f>
        <v>0</v>
      </c>
      <c r="BL91" s="20" t="s">
        <v>142</v>
      </c>
      <c r="BM91" s="20" t="s">
        <v>148</v>
      </c>
    </row>
    <row r="92" spans="2:47" s="1" customFormat="1" ht="40.5">
      <c r="B92" s="37"/>
      <c r="D92" s="191" t="s">
        <v>144</v>
      </c>
      <c r="F92" s="192" t="s">
        <v>149</v>
      </c>
      <c r="I92" s="193"/>
      <c r="J92" s="193"/>
      <c r="M92" s="37"/>
      <c r="N92" s="194"/>
      <c r="O92" s="38"/>
      <c r="P92" s="38"/>
      <c r="Q92" s="38"/>
      <c r="R92" s="38"/>
      <c r="S92" s="38"/>
      <c r="T92" s="38"/>
      <c r="U92" s="38"/>
      <c r="V92" s="38"/>
      <c r="W92" s="38"/>
      <c r="X92" s="65"/>
      <c r="AT92" s="20" t="s">
        <v>144</v>
      </c>
      <c r="AU92" s="20" t="s">
        <v>87</v>
      </c>
    </row>
    <row r="93" spans="2:65" s="1" customFormat="1" ht="31.5" customHeight="1">
      <c r="B93" s="178"/>
      <c r="C93" s="179" t="s">
        <v>150</v>
      </c>
      <c r="D93" s="179" t="s">
        <v>137</v>
      </c>
      <c r="E93" s="180" t="s">
        <v>151</v>
      </c>
      <c r="F93" s="181" t="s">
        <v>152</v>
      </c>
      <c r="G93" s="182" t="s">
        <v>153</v>
      </c>
      <c r="H93" s="183">
        <v>4.5</v>
      </c>
      <c r="I93" s="184"/>
      <c r="J93" s="184"/>
      <c r="K93" s="185">
        <f>ROUND(P93*H93,2)</f>
        <v>0</v>
      </c>
      <c r="L93" s="181" t="s">
        <v>141</v>
      </c>
      <c r="M93" s="37"/>
      <c r="N93" s="186" t="s">
        <v>5</v>
      </c>
      <c r="O93" s="187" t="s">
        <v>46</v>
      </c>
      <c r="P93" s="117">
        <f>I93+J93</f>
        <v>0</v>
      </c>
      <c r="Q93" s="117">
        <f>ROUND(I93*H93,2)</f>
        <v>0</v>
      </c>
      <c r="R93" s="117">
        <f>ROUND(J93*H93,2)</f>
        <v>0</v>
      </c>
      <c r="S93" s="38"/>
      <c r="T93" s="188">
        <f>S93*H93</f>
        <v>0</v>
      </c>
      <c r="U93" s="188">
        <v>0</v>
      </c>
      <c r="V93" s="188">
        <f>U93*H93</f>
        <v>0</v>
      </c>
      <c r="W93" s="188">
        <v>0.29</v>
      </c>
      <c r="X93" s="189">
        <f>W93*H93</f>
        <v>1.305</v>
      </c>
      <c r="AR93" s="20" t="s">
        <v>142</v>
      </c>
      <c r="AT93" s="20" t="s">
        <v>137</v>
      </c>
      <c r="AU93" s="20" t="s">
        <v>87</v>
      </c>
      <c r="AY93" s="20" t="s">
        <v>135</v>
      </c>
      <c r="BE93" s="190">
        <f>IF(O93="základní",K93,0)</f>
        <v>0</v>
      </c>
      <c r="BF93" s="190">
        <f>IF(O93="snížená",K93,0)</f>
        <v>0</v>
      </c>
      <c r="BG93" s="190">
        <f>IF(O93="zákl. přenesená",K93,0)</f>
        <v>0</v>
      </c>
      <c r="BH93" s="190">
        <f>IF(O93="sníž. přenesená",K93,0)</f>
        <v>0</v>
      </c>
      <c r="BI93" s="190">
        <f>IF(O93="nulová",K93,0)</f>
        <v>0</v>
      </c>
      <c r="BJ93" s="20" t="s">
        <v>85</v>
      </c>
      <c r="BK93" s="190">
        <f>ROUND(P93*H93,2)</f>
        <v>0</v>
      </c>
      <c r="BL93" s="20" t="s">
        <v>142</v>
      </c>
      <c r="BM93" s="20" t="s">
        <v>154</v>
      </c>
    </row>
    <row r="94" spans="2:47" s="1" customFormat="1" ht="27">
      <c r="B94" s="37"/>
      <c r="D94" s="191" t="s">
        <v>144</v>
      </c>
      <c r="F94" s="192" t="s">
        <v>155</v>
      </c>
      <c r="I94" s="193"/>
      <c r="J94" s="193"/>
      <c r="M94" s="37"/>
      <c r="N94" s="194"/>
      <c r="O94" s="38"/>
      <c r="P94" s="38"/>
      <c r="Q94" s="38"/>
      <c r="R94" s="38"/>
      <c r="S94" s="38"/>
      <c r="T94" s="38"/>
      <c r="U94" s="38"/>
      <c r="V94" s="38"/>
      <c r="W94" s="38"/>
      <c r="X94" s="65"/>
      <c r="AT94" s="20" t="s">
        <v>144</v>
      </c>
      <c r="AU94" s="20" t="s">
        <v>87</v>
      </c>
    </row>
    <row r="95" spans="2:65" s="1" customFormat="1" ht="22.5" customHeight="1">
      <c r="B95" s="178"/>
      <c r="C95" s="179" t="s">
        <v>142</v>
      </c>
      <c r="D95" s="179" t="s">
        <v>137</v>
      </c>
      <c r="E95" s="180" t="s">
        <v>156</v>
      </c>
      <c r="F95" s="181" t="s">
        <v>157</v>
      </c>
      <c r="G95" s="182" t="s">
        <v>140</v>
      </c>
      <c r="H95" s="183">
        <v>146.39</v>
      </c>
      <c r="I95" s="184"/>
      <c r="J95" s="184"/>
      <c r="K95" s="185">
        <f>ROUND(P95*H95,2)</f>
        <v>0</v>
      </c>
      <c r="L95" s="181" t="s">
        <v>141</v>
      </c>
      <c r="M95" s="37"/>
      <c r="N95" s="186" t="s">
        <v>5</v>
      </c>
      <c r="O95" s="187" t="s">
        <v>46</v>
      </c>
      <c r="P95" s="117">
        <f>I95+J95</f>
        <v>0</v>
      </c>
      <c r="Q95" s="117">
        <f>ROUND(I95*H95,2)</f>
        <v>0</v>
      </c>
      <c r="R95" s="117">
        <f>ROUND(J95*H95,2)</f>
        <v>0</v>
      </c>
      <c r="S95" s="38"/>
      <c r="T95" s="188">
        <f>S95*H95</f>
        <v>0</v>
      </c>
      <c r="U95" s="188">
        <v>0</v>
      </c>
      <c r="V95" s="188">
        <f>U95*H95</f>
        <v>0</v>
      </c>
      <c r="W95" s="188">
        <v>0</v>
      </c>
      <c r="X95" s="189">
        <f>W95*H95</f>
        <v>0</v>
      </c>
      <c r="AR95" s="20" t="s">
        <v>142</v>
      </c>
      <c r="AT95" s="20" t="s">
        <v>137</v>
      </c>
      <c r="AU95" s="20" t="s">
        <v>87</v>
      </c>
      <c r="AY95" s="20" t="s">
        <v>135</v>
      </c>
      <c r="BE95" s="190">
        <f>IF(O95="základní",K95,0)</f>
        <v>0</v>
      </c>
      <c r="BF95" s="190">
        <f>IF(O95="snížená",K95,0)</f>
        <v>0</v>
      </c>
      <c r="BG95" s="190">
        <f>IF(O95="zákl. přenesená",K95,0)</f>
        <v>0</v>
      </c>
      <c r="BH95" s="190">
        <f>IF(O95="sníž. přenesená",K95,0)</f>
        <v>0</v>
      </c>
      <c r="BI95" s="190">
        <f>IF(O95="nulová",K95,0)</f>
        <v>0</v>
      </c>
      <c r="BJ95" s="20" t="s">
        <v>85</v>
      </c>
      <c r="BK95" s="190">
        <f>ROUND(P95*H95,2)</f>
        <v>0</v>
      </c>
      <c r="BL95" s="20" t="s">
        <v>142</v>
      </c>
      <c r="BM95" s="20" t="s">
        <v>158</v>
      </c>
    </row>
    <row r="96" spans="2:47" s="1" customFormat="1" ht="27">
      <c r="B96" s="37"/>
      <c r="D96" s="195" t="s">
        <v>144</v>
      </c>
      <c r="F96" s="196" t="s">
        <v>159</v>
      </c>
      <c r="I96" s="193"/>
      <c r="J96" s="193"/>
      <c r="M96" s="37"/>
      <c r="N96" s="194"/>
      <c r="O96" s="38"/>
      <c r="P96" s="38"/>
      <c r="Q96" s="38"/>
      <c r="R96" s="38"/>
      <c r="S96" s="38"/>
      <c r="T96" s="38"/>
      <c r="U96" s="38"/>
      <c r="V96" s="38"/>
      <c r="W96" s="38"/>
      <c r="X96" s="65"/>
      <c r="AT96" s="20" t="s">
        <v>144</v>
      </c>
      <c r="AU96" s="20" t="s">
        <v>87</v>
      </c>
    </row>
    <row r="97" spans="2:63" s="10" customFormat="1" ht="29.25" customHeight="1">
      <c r="B97" s="163"/>
      <c r="D97" s="175" t="s">
        <v>76</v>
      </c>
      <c r="E97" s="176" t="s">
        <v>87</v>
      </c>
      <c r="F97" s="176" t="s">
        <v>160</v>
      </c>
      <c r="I97" s="166"/>
      <c r="J97" s="166"/>
      <c r="K97" s="177">
        <f>BK97</f>
        <v>0</v>
      </c>
      <c r="M97" s="163"/>
      <c r="N97" s="168"/>
      <c r="O97" s="169"/>
      <c r="P97" s="169"/>
      <c r="Q97" s="170">
        <f>SUM(Q98:Q100)</f>
        <v>0</v>
      </c>
      <c r="R97" s="170">
        <f>SUM(R98:R100)</f>
        <v>0</v>
      </c>
      <c r="S97" s="169"/>
      <c r="T97" s="171">
        <f>SUM(T98:T100)</f>
        <v>0</v>
      </c>
      <c r="U97" s="169"/>
      <c r="V97" s="171">
        <f>SUM(V98:V100)</f>
        <v>15.8711</v>
      </c>
      <c r="W97" s="169"/>
      <c r="X97" s="172">
        <f>SUM(X98:X100)</f>
        <v>0</v>
      </c>
      <c r="AR97" s="164" t="s">
        <v>85</v>
      </c>
      <c r="AT97" s="173" t="s">
        <v>76</v>
      </c>
      <c r="AU97" s="173" t="s">
        <v>85</v>
      </c>
      <c r="AY97" s="164" t="s">
        <v>135</v>
      </c>
      <c r="BK97" s="174">
        <f>SUM(BK98:BK100)</f>
        <v>0</v>
      </c>
    </row>
    <row r="98" spans="2:65" s="1" customFormat="1" ht="44.25" customHeight="1">
      <c r="B98" s="178"/>
      <c r="C98" s="179" t="s">
        <v>161</v>
      </c>
      <c r="D98" s="179" t="s">
        <v>137</v>
      </c>
      <c r="E98" s="180" t="s">
        <v>162</v>
      </c>
      <c r="F98" s="181" t="s">
        <v>163</v>
      </c>
      <c r="G98" s="182" t="s">
        <v>153</v>
      </c>
      <c r="H98" s="183">
        <v>70</v>
      </c>
      <c r="I98" s="184"/>
      <c r="J98" s="184"/>
      <c r="K98" s="185">
        <f>ROUND(P98*H98,2)</f>
        <v>0</v>
      </c>
      <c r="L98" s="181" t="s">
        <v>141</v>
      </c>
      <c r="M98" s="37"/>
      <c r="N98" s="186" t="s">
        <v>5</v>
      </c>
      <c r="O98" s="187" t="s">
        <v>46</v>
      </c>
      <c r="P98" s="117">
        <f>I98+J98</f>
        <v>0</v>
      </c>
      <c r="Q98" s="117">
        <f>ROUND(I98*H98,2)</f>
        <v>0</v>
      </c>
      <c r="R98" s="117">
        <f>ROUND(J98*H98,2)</f>
        <v>0</v>
      </c>
      <c r="S98" s="38"/>
      <c r="T98" s="188">
        <f>S98*H98</f>
        <v>0</v>
      </c>
      <c r="U98" s="188">
        <v>0.22657</v>
      </c>
      <c r="V98" s="188">
        <f>U98*H98</f>
        <v>15.8599</v>
      </c>
      <c r="W98" s="188">
        <v>0</v>
      </c>
      <c r="X98" s="189">
        <f>W98*H98</f>
        <v>0</v>
      </c>
      <c r="AR98" s="20" t="s">
        <v>142</v>
      </c>
      <c r="AT98" s="20" t="s">
        <v>137</v>
      </c>
      <c r="AU98" s="20" t="s">
        <v>87</v>
      </c>
      <c r="AY98" s="20" t="s">
        <v>135</v>
      </c>
      <c r="BE98" s="190">
        <f>IF(O98="základní",K98,0)</f>
        <v>0</v>
      </c>
      <c r="BF98" s="190">
        <f>IF(O98="snížená",K98,0)</f>
        <v>0</v>
      </c>
      <c r="BG98" s="190">
        <f>IF(O98="zákl. přenesená",K98,0)</f>
        <v>0</v>
      </c>
      <c r="BH98" s="190">
        <f>IF(O98="sníž. přenesená",K98,0)</f>
        <v>0</v>
      </c>
      <c r="BI98" s="190">
        <f>IF(O98="nulová",K98,0)</f>
        <v>0</v>
      </c>
      <c r="BJ98" s="20" t="s">
        <v>85</v>
      </c>
      <c r="BK98" s="190">
        <f>ROUND(P98*H98,2)</f>
        <v>0</v>
      </c>
      <c r="BL98" s="20" t="s">
        <v>142</v>
      </c>
      <c r="BM98" s="20" t="s">
        <v>164</v>
      </c>
    </row>
    <row r="99" spans="2:47" s="1" customFormat="1" ht="27">
      <c r="B99" s="37"/>
      <c r="D99" s="191" t="s">
        <v>144</v>
      </c>
      <c r="F99" s="192" t="s">
        <v>165</v>
      </c>
      <c r="I99" s="193"/>
      <c r="J99" s="193"/>
      <c r="M99" s="37"/>
      <c r="N99" s="194"/>
      <c r="O99" s="38"/>
      <c r="P99" s="38"/>
      <c r="Q99" s="38"/>
      <c r="R99" s="38"/>
      <c r="S99" s="38"/>
      <c r="T99" s="38"/>
      <c r="U99" s="38"/>
      <c r="V99" s="38"/>
      <c r="W99" s="38"/>
      <c r="X99" s="65"/>
      <c r="AT99" s="20" t="s">
        <v>144</v>
      </c>
      <c r="AU99" s="20" t="s">
        <v>87</v>
      </c>
    </row>
    <row r="100" spans="2:65" s="1" customFormat="1" ht="22.5" customHeight="1">
      <c r="B100" s="178"/>
      <c r="C100" s="197" t="s">
        <v>166</v>
      </c>
      <c r="D100" s="197" t="s">
        <v>167</v>
      </c>
      <c r="E100" s="198" t="s">
        <v>168</v>
      </c>
      <c r="F100" s="199" t="s">
        <v>169</v>
      </c>
      <c r="G100" s="200" t="s">
        <v>153</v>
      </c>
      <c r="H100" s="201">
        <v>70</v>
      </c>
      <c r="I100" s="202"/>
      <c r="J100" s="203"/>
      <c r="K100" s="204">
        <f>ROUND(P100*H100,2)</f>
        <v>0</v>
      </c>
      <c r="L100" s="199" t="s">
        <v>141</v>
      </c>
      <c r="M100" s="205"/>
      <c r="N100" s="206" t="s">
        <v>5</v>
      </c>
      <c r="O100" s="187" t="s">
        <v>46</v>
      </c>
      <c r="P100" s="117">
        <f>I100+J100</f>
        <v>0</v>
      </c>
      <c r="Q100" s="117">
        <f>ROUND(I100*H100,2)</f>
        <v>0</v>
      </c>
      <c r="R100" s="117">
        <f>ROUND(J100*H100,2)</f>
        <v>0</v>
      </c>
      <c r="S100" s="38"/>
      <c r="T100" s="188">
        <f>S100*H100</f>
        <v>0</v>
      </c>
      <c r="U100" s="188">
        <v>0.00016</v>
      </c>
      <c r="V100" s="188">
        <f>U100*H100</f>
        <v>0.011200000000000002</v>
      </c>
      <c r="W100" s="188">
        <v>0</v>
      </c>
      <c r="X100" s="189">
        <f>W100*H100</f>
        <v>0</v>
      </c>
      <c r="AR100" s="20" t="s">
        <v>170</v>
      </c>
      <c r="AT100" s="20" t="s">
        <v>167</v>
      </c>
      <c r="AU100" s="20" t="s">
        <v>87</v>
      </c>
      <c r="AY100" s="20" t="s">
        <v>135</v>
      </c>
      <c r="BE100" s="190">
        <f>IF(O100="základní",K100,0)</f>
        <v>0</v>
      </c>
      <c r="BF100" s="190">
        <f>IF(O100="snížená",K100,0)</f>
        <v>0</v>
      </c>
      <c r="BG100" s="190">
        <f>IF(O100="zákl. přenesená",K100,0)</f>
        <v>0</v>
      </c>
      <c r="BH100" s="190">
        <f>IF(O100="sníž. přenesená",K100,0)</f>
        <v>0</v>
      </c>
      <c r="BI100" s="190">
        <f>IF(O100="nulová",K100,0)</f>
        <v>0</v>
      </c>
      <c r="BJ100" s="20" t="s">
        <v>85</v>
      </c>
      <c r="BK100" s="190">
        <f>ROUND(P100*H100,2)</f>
        <v>0</v>
      </c>
      <c r="BL100" s="20" t="s">
        <v>142</v>
      </c>
      <c r="BM100" s="20" t="s">
        <v>171</v>
      </c>
    </row>
    <row r="101" spans="2:63" s="10" customFormat="1" ht="29.25" customHeight="1">
      <c r="B101" s="163"/>
      <c r="D101" s="175" t="s">
        <v>76</v>
      </c>
      <c r="E101" s="176" t="s">
        <v>161</v>
      </c>
      <c r="F101" s="176" t="s">
        <v>172</v>
      </c>
      <c r="I101" s="166"/>
      <c r="J101" s="166"/>
      <c r="K101" s="177">
        <f>BK101</f>
        <v>0</v>
      </c>
      <c r="M101" s="163"/>
      <c r="N101" s="168"/>
      <c r="O101" s="169"/>
      <c r="P101" s="169"/>
      <c r="Q101" s="170">
        <f>SUM(Q102:Q105)</f>
        <v>0</v>
      </c>
      <c r="R101" s="170">
        <f>SUM(R102:R105)</f>
        <v>0</v>
      </c>
      <c r="S101" s="169"/>
      <c r="T101" s="171">
        <f>SUM(T102:T105)</f>
        <v>0</v>
      </c>
      <c r="U101" s="169"/>
      <c r="V101" s="171">
        <f>SUM(V102:V105)</f>
        <v>26.891842999999998</v>
      </c>
      <c r="W101" s="169"/>
      <c r="X101" s="172">
        <f>SUM(X102:X105)</f>
        <v>0</v>
      </c>
      <c r="AR101" s="164" t="s">
        <v>85</v>
      </c>
      <c r="AT101" s="173" t="s">
        <v>76</v>
      </c>
      <c r="AU101" s="173" t="s">
        <v>85</v>
      </c>
      <c r="AY101" s="164" t="s">
        <v>135</v>
      </c>
      <c r="BK101" s="174">
        <f>SUM(BK102:BK105)</f>
        <v>0</v>
      </c>
    </row>
    <row r="102" spans="2:65" s="1" customFormat="1" ht="31.5" customHeight="1">
      <c r="B102" s="178"/>
      <c r="C102" s="179" t="s">
        <v>173</v>
      </c>
      <c r="D102" s="179" t="s">
        <v>137</v>
      </c>
      <c r="E102" s="180" t="s">
        <v>174</v>
      </c>
      <c r="F102" s="181" t="s">
        <v>175</v>
      </c>
      <c r="G102" s="182" t="s">
        <v>140</v>
      </c>
      <c r="H102" s="183">
        <v>146.39</v>
      </c>
      <c r="I102" s="184"/>
      <c r="J102" s="184"/>
      <c r="K102" s="185">
        <f>ROUND(P102*H102,2)</f>
        <v>0</v>
      </c>
      <c r="L102" s="181" t="s">
        <v>141</v>
      </c>
      <c r="M102" s="37"/>
      <c r="N102" s="186" t="s">
        <v>5</v>
      </c>
      <c r="O102" s="187" t="s">
        <v>46</v>
      </c>
      <c r="P102" s="117">
        <f>I102+J102</f>
        <v>0</v>
      </c>
      <c r="Q102" s="117">
        <f>ROUND(I102*H102,2)</f>
        <v>0</v>
      </c>
      <c r="R102" s="117">
        <f>ROUND(J102*H102,2)</f>
        <v>0</v>
      </c>
      <c r="S102" s="38"/>
      <c r="T102" s="188">
        <f>S102*H102</f>
        <v>0</v>
      </c>
      <c r="U102" s="188">
        <v>0</v>
      </c>
      <c r="V102" s="188">
        <f>U102*H102</f>
        <v>0</v>
      </c>
      <c r="W102" s="188">
        <v>0</v>
      </c>
      <c r="X102" s="189">
        <f>W102*H102</f>
        <v>0</v>
      </c>
      <c r="AR102" s="20" t="s">
        <v>142</v>
      </c>
      <c r="AT102" s="20" t="s">
        <v>137</v>
      </c>
      <c r="AU102" s="20" t="s">
        <v>87</v>
      </c>
      <c r="AY102" s="20" t="s">
        <v>135</v>
      </c>
      <c r="BE102" s="190">
        <f>IF(O102="základní",K102,0)</f>
        <v>0</v>
      </c>
      <c r="BF102" s="190">
        <f>IF(O102="snížená",K102,0)</f>
        <v>0</v>
      </c>
      <c r="BG102" s="190">
        <f>IF(O102="zákl. přenesená",K102,0)</f>
        <v>0</v>
      </c>
      <c r="BH102" s="190">
        <f>IF(O102="sníž. přenesená",K102,0)</f>
        <v>0</v>
      </c>
      <c r="BI102" s="190">
        <f>IF(O102="nulová",K102,0)</f>
        <v>0</v>
      </c>
      <c r="BJ102" s="20" t="s">
        <v>85</v>
      </c>
      <c r="BK102" s="190">
        <f>ROUND(P102*H102,2)</f>
        <v>0</v>
      </c>
      <c r="BL102" s="20" t="s">
        <v>142</v>
      </c>
      <c r="BM102" s="20" t="s">
        <v>176</v>
      </c>
    </row>
    <row r="103" spans="2:47" s="1" customFormat="1" ht="27">
      <c r="B103" s="37"/>
      <c r="D103" s="191" t="s">
        <v>144</v>
      </c>
      <c r="F103" s="192" t="s">
        <v>177</v>
      </c>
      <c r="I103" s="193"/>
      <c r="J103" s="193"/>
      <c r="M103" s="37"/>
      <c r="N103" s="194"/>
      <c r="O103" s="38"/>
      <c r="P103" s="38"/>
      <c r="Q103" s="38"/>
      <c r="R103" s="38"/>
      <c r="S103" s="38"/>
      <c r="T103" s="38"/>
      <c r="U103" s="38"/>
      <c r="V103" s="38"/>
      <c r="W103" s="38"/>
      <c r="X103" s="65"/>
      <c r="AT103" s="20" t="s">
        <v>144</v>
      </c>
      <c r="AU103" s="20" t="s">
        <v>87</v>
      </c>
    </row>
    <row r="104" spans="2:65" s="1" customFormat="1" ht="44.25" customHeight="1">
      <c r="B104" s="178"/>
      <c r="C104" s="179" t="s">
        <v>178</v>
      </c>
      <c r="D104" s="179" t="s">
        <v>137</v>
      </c>
      <c r="E104" s="180" t="s">
        <v>179</v>
      </c>
      <c r="F104" s="181" t="s">
        <v>180</v>
      </c>
      <c r="G104" s="182" t="s">
        <v>140</v>
      </c>
      <c r="H104" s="183">
        <v>146.39</v>
      </c>
      <c r="I104" s="184"/>
      <c r="J104" s="184"/>
      <c r="K104" s="185">
        <f>ROUND(P104*H104,2)</f>
        <v>0</v>
      </c>
      <c r="L104" s="181" t="s">
        <v>141</v>
      </c>
      <c r="M104" s="37"/>
      <c r="N104" s="186" t="s">
        <v>5</v>
      </c>
      <c r="O104" s="187" t="s">
        <v>46</v>
      </c>
      <c r="P104" s="117">
        <f>I104+J104</f>
        <v>0</v>
      </c>
      <c r="Q104" s="117">
        <f>ROUND(I104*H104,2)</f>
        <v>0</v>
      </c>
      <c r="R104" s="117">
        <f>ROUND(J104*H104,2)</f>
        <v>0</v>
      </c>
      <c r="S104" s="38"/>
      <c r="T104" s="188">
        <f>S104*H104</f>
        <v>0</v>
      </c>
      <c r="U104" s="188">
        <v>0.1837</v>
      </c>
      <c r="V104" s="188">
        <f>U104*H104</f>
        <v>26.891842999999998</v>
      </c>
      <c r="W104" s="188">
        <v>0</v>
      </c>
      <c r="X104" s="189">
        <f>W104*H104</f>
        <v>0</v>
      </c>
      <c r="AR104" s="20" t="s">
        <v>142</v>
      </c>
      <c r="AT104" s="20" t="s">
        <v>137</v>
      </c>
      <c r="AU104" s="20" t="s">
        <v>87</v>
      </c>
      <c r="AY104" s="20" t="s">
        <v>135</v>
      </c>
      <c r="BE104" s="190">
        <f>IF(O104="základní",K104,0)</f>
        <v>0</v>
      </c>
      <c r="BF104" s="190">
        <f>IF(O104="snížená",K104,0)</f>
        <v>0</v>
      </c>
      <c r="BG104" s="190">
        <f>IF(O104="zákl. přenesená",K104,0)</f>
        <v>0</v>
      </c>
      <c r="BH104" s="190">
        <f>IF(O104="sníž. přenesená",K104,0)</f>
        <v>0</v>
      </c>
      <c r="BI104" s="190">
        <f>IF(O104="nulová",K104,0)</f>
        <v>0</v>
      </c>
      <c r="BJ104" s="20" t="s">
        <v>85</v>
      </c>
      <c r="BK104" s="190">
        <f>ROUND(P104*H104,2)</f>
        <v>0</v>
      </c>
      <c r="BL104" s="20" t="s">
        <v>142</v>
      </c>
      <c r="BM104" s="20" t="s">
        <v>181</v>
      </c>
    </row>
    <row r="105" spans="2:47" s="1" customFormat="1" ht="27">
      <c r="B105" s="37"/>
      <c r="D105" s="195" t="s">
        <v>144</v>
      </c>
      <c r="F105" s="196" t="s">
        <v>182</v>
      </c>
      <c r="I105" s="193"/>
      <c r="J105" s="193"/>
      <c r="M105" s="37"/>
      <c r="N105" s="194"/>
      <c r="O105" s="38"/>
      <c r="P105" s="38"/>
      <c r="Q105" s="38"/>
      <c r="R105" s="38"/>
      <c r="S105" s="38"/>
      <c r="T105" s="38"/>
      <c r="U105" s="38"/>
      <c r="V105" s="38"/>
      <c r="W105" s="38"/>
      <c r="X105" s="65"/>
      <c r="AT105" s="20" t="s">
        <v>144</v>
      </c>
      <c r="AU105" s="20" t="s">
        <v>87</v>
      </c>
    </row>
    <row r="106" spans="2:63" s="10" customFormat="1" ht="29.25" customHeight="1">
      <c r="B106" s="163"/>
      <c r="D106" s="175" t="s">
        <v>76</v>
      </c>
      <c r="E106" s="176" t="s">
        <v>183</v>
      </c>
      <c r="F106" s="176" t="s">
        <v>184</v>
      </c>
      <c r="I106" s="166"/>
      <c r="J106" s="166"/>
      <c r="K106" s="177">
        <f>BK106</f>
        <v>0</v>
      </c>
      <c r="M106" s="163"/>
      <c r="N106" s="168"/>
      <c r="O106" s="169"/>
      <c r="P106" s="169"/>
      <c r="Q106" s="170">
        <f>SUM(Q107:Q118)</f>
        <v>0</v>
      </c>
      <c r="R106" s="170">
        <f>SUM(R107:R118)</f>
        <v>0</v>
      </c>
      <c r="S106" s="169"/>
      <c r="T106" s="171">
        <f>SUM(T107:T118)</f>
        <v>0</v>
      </c>
      <c r="U106" s="169"/>
      <c r="V106" s="171">
        <f>SUM(V107:V118)</f>
        <v>14.58302</v>
      </c>
      <c r="W106" s="169"/>
      <c r="X106" s="172">
        <f>SUM(X107:X118)</f>
        <v>0.087</v>
      </c>
      <c r="AR106" s="164" t="s">
        <v>85</v>
      </c>
      <c r="AT106" s="173" t="s">
        <v>76</v>
      </c>
      <c r="AU106" s="173" t="s">
        <v>85</v>
      </c>
      <c r="AY106" s="164" t="s">
        <v>135</v>
      </c>
      <c r="BK106" s="174">
        <f>SUM(BK107:BK118)</f>
        <v>0</v>
      </c>
    </row>
    <row r="107" spans="2:65" s="1" customFormat="1" ht="22.5" customHeight="1">
      <c r="B107" s="178"/>
      <c r="C107" s="197" t="s">
        <v>11</v>
      </c>
      <c r="D107" s="197" t="s">
        <v>167</v>
      </c>
      <c r="E107" s="198" t="s">
        <v>185</v>
      </c>
      <c r="F107" s="199" t="s">
        <v>186</v>
      </c>
      <c r="G107" s="200" t="s">
        <v>187</v>
      </c>
      <c r="H107" s="201">
        <v>5.95</v>
      </c>
      <c r="I107" s="202"/>
      <c r="J107" s="203"/>
      <c r="K107" s="204">
        <f>ROUND(P107*H107,2)</f>
        <v>0</v>
      </c>
      <c r="L107" s="199" t="s">
        <v>141</v>
      </c>
      <c r="M107" s="205"/>
      <c r="N107" s="206" t="s">
        <v>5</v>
      </c>
      <c r="O107" s="187" t="s">
        <v>46</v>
      </c>
      <c r="P107" s="117">
        <f>I107+J107</f>
        <v>0</v>
      </c>
      <c r="Q107" s="117">
        <f>ROUND(I107*H107,2)</f>
        <v>0</v>
      </c>
      <c r="R107" s="117">
        <f>ROUND(J107*H107,2)</f>
        <v>0</v>
      </c>
      <c r="S107" s="38"/>
      <c r="T107" s="188">
        <f>S107*H107</f>
        <v>0</v>
      </c>
      <c r="U107" s="188">
        <v>2.429</v>
      </c>
      <c r="V107" s="188">
        <f>U107*H107</f>
        <v>14.452549999999999</v>
      </c>
      <c r="W107" s="188">
        <v>0</v>
      </c>
      <c r="X107" s="189">
        <f>W107*H107</f>
        <v>0</v>
      </c>
      <c r="AR107" s="20" t="s">
        <v>170</v>
      </c>
      <c r="AT107" s="20" t="s">
        <v>167</v>
      </c>
      <c r="AU107" s="20" t="s">
        <v>87</v>
      </c>
      <c r="AY107" s="20" t="s">
        <v>135</v>
      </c>
      <c r="BE107" s="190">
        <f>IF(O107="základní",K107,0)</f>
        <v>0</v>
      </c>
      <c r="BF107" s="190">
        <f>IF(O107="snížená",K107,0)</f>
        <v>0</v>
      </c>
      <c r="BG107" s="190">
        <f>IF(O107="zákl. přenesená",K107,0)</f>
        <v>0</v>
      </c>
      <c r="BH107" s="190">
        <f>IF(O107="sníž. přenesená",K107,0)</f>
        <v>0</v>
      </c>
      <c r="BI107" s="190">
        <f>IF(O107="nulová",K107,0)</f>
        <v>0</v>
      </c>
      <c r="BJ107" s="20" t="s">
        <v>85</v>
      </c>
      <c r="BK107" s="190">
        <f>ROUND(P107*H107,2)</f>
        <v>0</v>
      </c>
      <c r="BL107" s="20" t="s">
        <v>142</v>
      </c>
      <c r="BM107" s="20" t="s">
        <v>188</v>
      </c>
    </row>
    <row r="108" spans="2:47" s="1" customFormat="1" ht="27">
      <c r="B108" s="37"/>
      <c r="D108" s="191" t="s">
        <v>144</v>
      </c>
      <c r="F108" s="192" t="s">
        <v>189</v>
      </c>
      <c r="I108" s="193"/>
      <c r="J108" s="193"/>
      <c r="M108" s="37"/>
      <c r="N108" s="194"/>
      <c r="O108" s="38"/>
      <c r="P108" s="38"/>
      <c r="Q108" s="38"/>
      <c r="R108" s="38"/>
      <c r="S108" s="38"/>
      <c r="T108" s="38"/>
      <c r="U108" s="38"/>
      <c r="V108" s="38"/>
      <c r="W108" s="38"/>
      <c r="X108" s="65"/>
      <c r="AT108" s="20" t="s">
        <v>144</v>
      </c>
      <c r="AU108" s="20" t="s">
        <v>87</v>
      </c>
    </row>
    <row r="109" spans="2:65" s="1" customFormat="1" ht="22.5" customHeight="1">
      <c r="B109" s="178"/>
      <c r="C109" s="179" t="s">
        <v>190</v>
      </c>
      <c r="D109" s="179" t="s">
        <v>137</v>
      </c>
      <c r="E109" s="180" t="s">
        <v>191</v>
      </c>
      <c r="F109" s="181" t="s">
        <v>192</v>
      </c>
      <c r="G109" s="182" t="s">
        <v>140</v>
      </c>
      <c r="H109" s="183">
        <v>1.44</v>
      </c>
      <c r="I109" s="184"/>
      <c r="J109" s="184"/>
      <c r="K109" s="185">
        <f>ROUND(P109*H109,2)</f>
        <v>0</v>
      </c>
      <c r="L109" s="181" t="s">
        <v>5</v>
      </c>
      <c r="M109" s="37"/>
      <c r="N109" s="186" t="s">
        <v>5</v>
      </c>
      <c r="O109" s="187" t="s">
        <v>46</v>
      </c>
      <c r="P109" s="117">
        <f>I109+J109</f>
        <v>0</v>
      </c>
      <c r="Q109" s="117">
        <f>ROUND(I109*H109,2)</f>
        <v>0</v>
      </c>
      <c r="R109" s="117">
        <f>ROUND(J109*H109,2)</f>
        <v>0</v>
      </c>
      <c r="S109" s="38"/>
      <c r="T109" s="188">
        <f>S109*H109</f>
        <v>0</v>
      </c>
      <c r="U109" s="188">
        <v>0</v>
      </c>
      <c r="V109" s="188">
        <f>U109*H109</f>
        <v>0</v>
      </c>
      <c r="W109" s="188">
        <v>0</v>
      </c>
      <c r="X109" s="189">
        <f>W109*H109</f>
        <v>0</v>
      </c>
      <c r="AR109" s="20" t="s">
        <v>142</v>
      </c>
      <c r="AT109" s="20" t="s">
        <v>137</v>
      </c>
      <c r="AU109" s="20" t="s">
        <v>87</v>
      </c>
      <c r="AY109" s="20" t="s">
        <v>135</v>
      </c>
      <c r="BE109" s="190">
        <f>IF(O109="základní",K109,0)</f>
        <v>0</v>
      </c>
      <c r="BF109" s="190">
        <f>IF(O109="snížená",K109,0)</f>
        <v>0</v>
      </c>
      <c r="BG109" s="190">
        <f>IF(O109="zákl. přenesená",K109,0)</f>
        <v>0</v>
      </c>
      <c r="BH109" s="190">
        <f>IF(O109="sníž. přenesená",K109,0)</f>
        <v>0</v>
      </c>
      <c r="BI109" s="190">
        <f>IF(O109="nulová",K109,0)</f>
        <v>0</v>
      </c>
      <c r="BJ109" s="20" t="s">
        <v>85</v>
      </c>
      <c r="BK109" s="190">
        <f>ROUND(P109*H109,2)</f>
        <v>0</v>
      </c>
      <c r="BL109" s="20" t="s">
        <v>142</v>
      </c>
      <c r="BM109" s="20" t="s">
        <v>193</v>
      </c>
    </row>
    <row r="110" spans="2:47" s="1" customFormat="1" ht="27">
      <c r="B110" s="37"/>
      <c r="D110" s="191" t="s">
        <v>144</v>
      </c>
      <c r="F110" s="192" t="s">
        <v>194</v>
      </c>
      <c r="I110" s="193"/>
      <c r="J110" s="193"/>
      <c r="M110" s="37"/>
      <c r="N110" s="194"/>
      <c r="O110" s="38"/>
      <c r="P110" s="38"/>
      <c r="Q110" s="38"/>
      <c r="R110" s="38"/>
      <c r="S110" s="38"/>
      <c r="T110" s="38"/>
      <c r="U110" s="38"/>
      <c r="V110" s="38"/>
      <c r="W110" s="38"/>
      <c r="X110" s="65"/>
      <c r="AT110" s="20" t="s">
        <v>144</v>
      </c>
      <c r="AU110" s="20" t="s">
        <v>87</v>
      </c>
    </row>
    <row r="111" spans="2:65" s="1" customFormat="1" ht="31.5" customHeight="1">
      <c r="B111" s="178"/>
      <c r="C111" s="179" t="s">
        <v>195</v>
      </c>
      <c r="D111" s="179" t="s">
        <v>137</v>
      </c>
      <c r="E111" s="180" t="s">
        <v>196</v>
      </c>
      <c r="F111" s="181" t="s">
        <v>197</v>
      </c>
      <c r="G111" s="182" t="s">
        <v>140</v>
      </c>
      <c r="H111" s="183">
        <v>1.44</v>
      </c>
      <c r="I111" s="184"/>
      <c r="J111" s="184"/>
      <c r="K111" s="185">
        <f>ROUND(P111*H111,2)</f>
        <v>0</v>
      </c>
      <c r="L111" s="181" t="s">
        <v>141</v>
      </c>
      <c r="M111" s="37"/>
      <c r="N111" s="186" t="s">
        <v>5</v>
      </c>
      <c r="O111" s="187" t="s">
        <v>46</v>
      </c>
      <c r="P111" s="117">
        <f>I111+J111</f>
        <v>0</v>
      </c>
      <c r="Q111" s="117">
        <f>ROUND(I111*H111,2)</f>
        <v>0</v>
      </c>
      <c r="R111" s="117">
        <f>ROUND(J111*H111,2)</f>
        <v>0</v>
      </c>
      <c r="S111" s="38"/>
      <c r="T111" s="188">
        <f>S111*H111</f>
        <v>0</v>
      </c>
      <c r="U111" s="188">
        <v>0.04</v>
      </c>
      <c r="V111" s="188">
        <f>U111*H111</f>
        <v>0.0576</v>
      </c>
      <c r="W111" s="188">
        <v>0</v>
      </c>
      <c r="X111" s="189">
        <f>W111*H111</f>
        <v>0</v>
      </c>
      <c r="AR111" s="20" t="s">
        <v>198</v>
      </c>
      <c r="AT111" s="20" t="s">
        <v>137</v>
      </c>
      <c r="AU111" s="20" t="s">
        <v>87</v>
      </c>
      <c r="AY111" s="20" t="s">
        <v>135</v>
      </c>
      <c r="BE111" s="190">
        <f>IF(O111="základní",K111,0)</f>
        <v>0</v>
      </c>
      <c r="BF111" s="190">
        <f>IF(O111="snížená",K111,0)</f>
        <v>0</v>
      </c>
      <c r="BG111" s="190">
        <f>IF(O111="zákl. přenesená",K111,0)</f>
        <v>0</v>
      </c>
      <c r="BH111" s="190">
        <f>IF(O111="sníž. přenesená",K111,0)</f>
        <v>0</v>
      </c>
      <c r="BI111" s="190">
        <f>IF(O111="nulová",K111,0)</f>
        <v>0</v>
      </c>
      <c r="BJ111" s="20" t="s">
        <v>85</v>
      </c>
      <c r="BK111" s="190">
        <f>ROUND(P111*H111,2)</f>
        <v>0</v>
      </c>
      <c r="BL111" s="20" t="s">
        <v>198</v>
      </c>
      <c r="BM111" s="20" t="s">
        <v>199</v>
      </c>
    </row>
    <row r="112" spans="2:47" s="1" customFormat="1" ht="27">
      <c r="B112" s="37"/>
      <c r="D112" s="191" t="s">
        <v>144</v>
      </c>
      <c r="F112" s="192" t="s">
        <v>200</v>
      </c>
      <c r="I112" s="193"/>
      <c r="J112" s="193"/>
      <c r="M112" s="37"/>
      <c r="N112" s="194"/>
      <c r="O112" s="38"/>
      <c r="P112" s="38"/>
      <c r="Q112" s="38"/>
      <c r="R112" s="38"/>
      <c r="S112" s="38"/>
      <c r="T112" s="38"/>
      <c r="U112" s="38"/>
      <c r="V112" s="38"/>
      <c r="W112" s="38"/>
      <c r="X112" s="65"/>
      <c r="AT112" s="20" t="s">
        <v>144</v>
      </c>
      <c r="AU112" s="20" t="s">
        <v>87</v>
      </c>
    </row>
    <row r="113" spans="2:65" s="1" customFormat="1" ht="22.5" customHeight="1">
      <c r="B113" s="178"/>
      <c r="C113" s="179" t="s">
        <v>183</v>
      </c>
      <c r="D113" s="179" t="s">
        <v>137</v>
      </c>
      <c r="E113" s="180" t="s">
        <v>201</v>
      </c>
      <c r="F113" s="181" t="s">
        <v>202</v>
      </c>
      <c r="G113" s="182" t="s">
        <v>203</v>
      </c>
      <c r="H113" s="183">
        <v>1</v>
      </c>
      <c r="I113" s="184"/>
      <c r="J113" s="184"/>
      <c r="K113" s="185">
        <f>ROUND(P113*H113,2)</f>
        <v>0</v>
      </c>
      <c r="L113" s="181" t="s">
        <v>141</v>
      </c>
      <c r="M113" s="37"/>
      <c r="N113" s="186" t="s">
        <v>5</v>
      </c>
      <c r="O113" s="187" t="s">
        <v>46</v>
      </c>
      <c r="P113" s="117">
        <f>I113+J113</f>
        <v>0</v>
      </c>
      <c r="Q113" s="117">
        <f>ROUND(I113*H113,2)</f>
        <v>0</v>
      </c>
      <c r="R113" s="117">
        <f>ROUND(J113*H113,2)</f>
        <v>0</v>
      </c>
      <c r="S113" s="38"/>
      <c r="T113" s="188">
        <f>S113*H113</f>
        <v>0</v>
      </c>
      <c r="U113" s="188">
        <v>0.07287</v>
      </c>
      <c r="V113" s="188">
        <f>U113*H113</f>
        <v>0.07287</v>
      </c>
      <c r="W113" s="188">
        <v>0</v>
      </c>
      <c r="X113" s="189">
        <f>W113*H113</f>
        <v>0</v>
      </c>
      <c r="AR113" s="20" t="s">
        <v>142</v>
      </c>
      <c r="AT113" s="20" t="s">
        <v>137</v>
      </c>
      <c r="AU113" s="20" t="s">
        <v>87</v>
      </c>
      <c r="AY113" s="20" t="s">
        <v>135</v>
      </c>
      <c r="BE113" s="190">
        <f>IF(O113="základní",K113,0)</f>
        <v>0</v>
      </c>
      <c r="BF113" s="190">
        <f>IF(O113="snížená",K113,0)</f>
        <v>0</v>
      </c>
      <c r="BG113" s="190">
        <f>IF(O113="zákl. přenesená",K113,0)</f>
        <v>0</v>
      </c>
      <c r="BH113" s="190">
        <f>IF(O113="sníž. přenesená",K113,0)</f>
        <v>0</v>
      </c>
      <c r="BI113" s="190">
        <f>IF(O113="nulová",K113,0)</f>
        <v>0</v>
      </c>
      <c r="BJ113" s="20" t="s">
        <v>85</v>
      </c>
      <c r="BK113" s="190">
        <f>ROUND(P113*H113,2)</f>
        <v>0</v>
      </c>
      <c r="BL113" s="20" t="s">
        <v>142</v>
      </c>
      <c r="BM113" s="20" t="s">
        <v>204</v>
      </c>
    </row>
    <row r="114" spans="2:47" s="1" customFormat="1" ht="27">
      <c r="B114" s="37"/>
      <c r="D114" s="191" t="s">
        <v>144</v>
      </c>
      <c r="F114" s="192" t="s">
        <v>205</v>
      </c>
      <c r="I114" s="193"/>
      <c r="J114" s="193"/>
      <c r="M114" s="37"/>
      <c r="N114" s="194"/>
      <c r="O114" s="38"/>
      <c r="P114" s="38"/>
      <c r="Q114" s="38"/>
      <c r="R114" s="38"/>
      <c r="S114" s="38"/>
      <c r="T114" s="38"/>
      <c r="U114" s="38"/>
      <c r="V114" s="38"/>
      <c r="W114" s="38"/>
      <c r="X114" s="65"/>
      <c r="AT114" s="20" t="s">
        <v>144</v>
      </c>
      <c r="AU114" s="20" t="s">
        <v>87</v>
      </c>
    </row>
    <row r="115" spans="2:65" s="1" customFormat="1" ht="22.5" customHeight="1">
      <c r="B115" s="178"/>
      <c r="C115" s="197" t="s">
        <v>206</v>
      </c>
      <c r="D115" s="197" t="s">
        <v>167</v>
      </c>
      <c r="E115" s="198" t="s">
        <v>207</v>
      </c>
      <c r="F115" s="199" t="s">
        <v>208</v>
      </c>
      <c r="G115" s="200" t="s">
        <v>203</v>
      </c>
      <c r="H115" s="201">
        <v>1</v>
      </c>
      <c r="I115" s="202"/>
      <c r="J115" s="203"/>
      <c r="K115" s="204">
        <f>ROUND(P115*H115,2)</f>
        <v>0</v>
      </c>
      <c r="L115" s="199" t="s">
        <v>5</v>
      </c>
      <c r="M115" s="205"/>
      <c r="N115" s="206" t="s">
        <v>5</v>
      </c>
      <c r="O115" s="187" t="s">
        <v>46</v>
      </c>
      <c r="P115" s="117">
        <f>I115+J115</f>
        <v>0</v>
      </c>
      <c r="Q115" s="117">
        <f>ROUND(I115*H115,2)</f>
        <v>0</v>
      </c>
      <c r="R115" s="117">
        <f>ROUND(J115*H115,2)</f>
        <v>0</v>
      </c>
      <c r="S115" s="38"/>
      <c r="T115" s="188">
        <f>S115*H115</f>
        <v>0</v>
      </c>
      <c r="U115" s="188">
        <v>0</v>
      </c>
      <c r="V115" s="188">
        <f>U115*H115</f>
        <v>0</v>
      </c>
      <c r="W115" s="188">
        <v>0</v>
      </c>
      <c r="X115" s="189">
        <f>W115*H115</f>
        <v>0</v>
      </c>
      <c r="AR115" s="20" t="s">
        <v>170</v>
      </c>
      <c r="AT115" s="20" t="s">
        <v>167</v>
      </c>
      <c r="AU115" s="20" t="s">
        <v>87</v>
      </c>
      <c r="AY115" s="20" t="s">
        <v>135</v>
      </c>
      <c r="BE115" s="190">
        <f>IF(O115="základní",K115,0)</f>
        <v>0</v>
      </c>
      <c r="BF115" s="190">
        <f>IF(O115="snížená",K115,0)</f>
        <v>0</v>
      </c>
      <c r="BG115" s="190">
        <f>IF(O115="zákl. přenesená",K115,0)</f>
        <v>0</v>
      </c>
      <c r="BH115" s="190">
        <f>IF(O115="sníž. přenesená",K115,0)</f>
        <v>0</v>
      </c>
      <c r="BI115" s="190">
        <f>IF(O115="nulová",K115,0)</f>
        <v>0</v>
      </c>
      <c r="BJ115" s="20" t="s">
        <v>85</v>
      </c>
      <c r="BK115" s="190">
        <f>ROUND(P115*H115,2)</f>
        <v>0</v>
      </c>
      <c r="BL115" s="20" t="s">
        <v>142</v>
      </c>
      <c r="BM115" s="20" t="s">
        <v>209</v>
      </c>
    </row>
    <row r="116" spans="2:65" s="1" customFormat="1" ht="22.5" customHeight="1">
      <c r="B116" s="178"/>
      <c r="C116" s="179" t="s">
        <v>170</v>
      </c>
      <c r="D116" s="179" t="s">
        <v>137</v>
      </c>
      <c r="E116" s="180" t="s">
        <v>210</v>
      </c>
      <c r="F116" s="181" t="s">
        <v>211</v>
      </c>
      <c r="G116" s="182" t="s">
        <v>203</v>
      </c>
      <c r="H116" s="183">
        <v>1</v>
      </c>
      <c r="I116" s="184"/>
      <c r="J116" s="184"/>
      <c r="K116" s="185">
        <f>ROUND(P116*H116,2)</f>
        <v>0</v>
      </c>
      <c r="L116" s="181" t="s">
        <v>141</v>
      </c>
      <c r="M116" s="37"/>
      <c r="N116" s="186" t="s">
        <v>5</v>
      </c>
      <c r="O116" s="187" t="s">
        <v>46</v>
      </c>
      <c r="P116" s="117">
        <f>I116+J116</f>
        <v>0</v>
      </c>
      <c r="Q116" s="117">
        <f>ROUND(I116*H116,2)</f>
        <v>0</v>
      </c>
      <c r="R116" s="117">
        <f>ROUND(J116*H116,2)</f>
        <v>0</v>
      </c>
      <c r="S116" s="38"/>
      <c r="T116" s="188">
        <f>S116*H116</f>
        <v>0</v>
      </c>
      <c r="U116" s="188">
        <v>0</v>
      </c>
      <c r="V116" s="188">
        <f>U116*H116</f>
        <v>0</v>
      </c>
      <c r="W116" s="188">
        <v>0.087</v>
      </c>
      <c r="X116" s="189">
        <f>W116*H116</f>
        <v>0.087</v>
      </c>
      <c r="AR116" s="20" t="s">
        <v>142</v>
      </c>
      <c r="AT116" s="20" t="s">
        <v>137</v>
      </c>
      <c r="AU116" s="20" t="s">
        <v>87</v>
      </c>
      <c r="AY116" s="20" t="s">
        <v>135</v>
      </c>
      <c r="BE116" s="190">
        <f>IF(O116="základní",K116,0)</f>
        <v>0</v>
      </c>
      <c r="BF116" s="190">
        <f>IF(O116="snížená",K116,0)</f>
        <v>0</v>
      </c>
      <c r="BG116" s="190">
        <f>IF(O116="zákl. přenesená",K116,0)</f>
        <v>0</v>
      </c>
      <c r="BH116" s="190">
        <f>IF(O116="sníž. přenesená",K116,0)</f>
        <v>0</v>
      </c>
      <c r="BI116" s="190">
        <f>IF(O116="nulová",K116,0)</f>
        <v>0</v>
      </c>
      <c r="BJ116" s="20" t="s">
        <v>85</v>
      </c>
      <c r="BK116" s="190">
        <f>ROUND(P116*H116,2)</f>
        <v>0</v>
      </c>
      <c r="BL116" s="20" t="s">
        <v>142</v>
      </c>
      <c r="BM116" s="20" t="s">
        <v>212</v>
      </c>
    </row>
    <row r="117" spans="2:65" s="1" customFormat="1" ht="57" customHeight="1">
      <c r="B117" s="178"/>
      <c r="C117" s="179" t="s">
        <v>213</v>
      </c>
      <c r="D117" s="179" t="s">
        <v>137</v>
      </c>
      <c r="E117" s="180" t="s">
        <v>214</v>
      </c>
      <c r="F117" s="181" t="s">
        <v>215</v>
      </c>
      <c r="G117" s="182" t="s">
        <v>140</v>
      </c>
      <c r="H117" s="183">
        <v>146.39</v>
      </c>
      <c r="I117" s="184"/>
      <c r="J117" s="184"/>
      <c r="K117" s="185">
        <f>ROUND(P117*H117,2)</f>
        <v>0</v>
      </c>
      <c r="L117" s="181" t="s">
        <v>141</v>
      </c>
      <c r="M117" s="37"/>
      <c r="N117" s="186" t="s">
        <v>5</v>
      </c>
      <c r="O117" s="187" t="s">
        <v>46</v>
      </c>
      <c r="P117" s="117">
        <f>I117+J117</f>
        <v>0</v>
      </c>
      <c r="Q117" s="117">
        <f>ROUND(I117*H117,2)</f>
        <v>0</v>
      </c>
      <c r="R117" s="117">
        <f>ROUND(J117*H117,2)</f>
        <v>0</v>
      </c>
      <c r="S117" s="38"/>
      <c r="T117" s="188">
        <f>S117*H117</f>
        <v>0</v>
      </c>
      <c r="U117" s="188">
        <v>0</v>
      </c>
      <c r="V117" s="188">
        <f>U117*H117</f>
        <v>0</v>
      </c>
      <c r="W117" s="188">
        <v>0</v>
      </c>
      <c r="X117" s="189">
        <f>W117*H117</f>
        <v>0</v>
      </c>
      <c r="AR117" s="20" t="s">
        <v>142</v>
      </c>
      <c r="AT117" s="20" t="s">
        <v>137</v>
      </c>
      <c r="AU117" s="20" t="s">
        <v>87</v>
      </c>
      <c r="AY117" s="20" t="s">
        <v>135</v>
      </c>
      <c r="BE117" s="190">
        <f>IF(O117="základní",K117,0)</f>
        <v>0</v>
      </c>
      <c r="BF117" s="190">
        <f>IF(O117="snížená",K117,0)</f>
        <v>0</v>
      </c>
      <c r="BG117" s="190">
        <f>IF(O117="zákl. přenesená",K117,0)</f>
        <v>0</v>
      </c>
      <c r="BH117" s="190">
        <f>IF(O117="sníž. přenesená",K117,0)</f>
        <v>0</v>
      </c>
      <c r="BI117" s="190">
        <f>IF(O117="nulová",K117,0)</f>
        <v>0</v>
      </c>
      <c r="BJ117" s="20" t="s">
        <v>85</v>
      </c>
      <c r="BK117" s="190">
        <f>ROUND(P117*H117,2)</f>
        <v>0</v>
      </c>
      <c r="BL117" s="20" t="s">
        <v>142</v>
      </c>
      <c r="BM117" s="20" t="s">
        <v>216</v>
      </c>
    </row>
    <row r="118" spans="2:47" s="1" customFormat="1" ht="40.5">
      <c r="B118" s="37"/>
      <c r="D118" s="195" t="s">
        <v>144</v>
      </c>
      <c r="F118" s="196" t="s">
        <v>217</v>
      </c>
      <c r="I118" s="193"/>
      <c r="J118" s="193"/>
      <c r="M118" s="37"/>
      <c r="N118" s="194"/>
      <c r="O118" s="38"/>
      <c r="P118" s="38"/>
      <c r="Q118" s="38"/>
      <c r="R118" s="38"/>
      <c r="S118" s="38"/>
      <c r="T118" s="38"/>
      <c r="U118" s="38"/>
      <c r="V118" s="38"/>
      <c r="W118" s="38"/>
      <c r="X118" s="65"/>
      <c r="AT118" s="20" t="s">
        <v>144</v>
      </c>
      <c r="AU118" s="20" t="s">
        <v>87</v>
      </c>
    </row>
    <row r="119" spans="2:63" s="10" customFormat="1" ht="29.25" customHeight="1">
      <c r="B119" s="163"/>
      <c r="D119" s="175" t="s">
        <v>76</v>
      </c>
      <c r="E119" s="176" t="s">
        <v>218</v>
      </c>
      <c r="F119" s="176" t="s">
        <v>219</v>
      </c>
      <c r="I119" s="166"/>
      <c r="J119" s="166"/>
      <c r="K119" s="177">
        <f>BK119</f>
        <v>0</v>
      </c>
      <c r="M119" s="163"/>
      <c r="N119" s="168"/>
      <c r="O119" s="169"/>
      <c r="P119" s="169"/>
      <c r="Q119" s="170">
        <f>SUM(Q120:Q130)</f>
        <v>0</v>
      </c>
      <c r="R119" s="170">
        <f>SUM(R120:R130)</f>
        <v>0</v>
      </c>
      <c r="S119" s="169"/>
      <c r="T119" s="171">
        <f>SUM(T120:T130)</f>
        <v>0</v>
      </c>
      <c r="U119" s="169"/>
      <c r="V119" s="171">
        <f>SUM(V120:V130)</f>
        <v>0</v>
      </c>
      <c r="W119" s="169"/>
      <c r="X119" s="172">
        <f>SUM(X120:X130)</f>
        <v>0</v>
      </c>
      <c r="AR119" s="164" t="s">
        <v>85</v>
      </c>
      <c r="AT119" s="173" t="s">
        <v>76</v>
      </c>
      <c r="AU119" s="173" t="s">
        <v>85</v>
      </c>
      <c r="AY119" s="164" t="s">
        <v>135</v>
      </c>
      <c r="BK119" s="174">
        <f>SUM(BK120:BK130)</f>
        <v>0</v>
      </c>
    </row>
    <row r="120" spans="2:65" s="1" customFormat="1" ht="44.25" customHeight="1">
      <c r="B120" s="178"/>
      <c r="C120" s="179" t="s">
        <v>220</v>
      </c>
      <c r="D120" s="179" t="s">
        <v>137</v>
      </c>
      <c r="E120" s="180" t="s">
        <v>221</v>
      </c>
      <c r="F120" s="181" t="s">
        <v>222</v>
      </c>
      <c r="G120" s="182" t="s">
        <v>223</v>
      </c>
      <c r="H120" s="183">
        <v>73.2</v>
      </c>
      <c r="I120" s="184"/>
      <c r="J120" s="184"/>
      <c r="K120" s="185">
        <f>ROUND(P120*H120,2)</f>
        <v>0</v>
      </c>
      <c r="L120" s="181" t="s">
        <v>141</v>
      </c>
      <c r="M120" s="37"/>
      <c r="N120" s="186" t="s">
        <v>5</v>
      </c>
      <c r="O120" s="187" t="s">
        <v>46</v>
      </c>
      <c r="P120" s="117">
        <f>I120+J120</f>
        <v>0</v>
      </c>
      <c r="Q120" s="117">
        <f>ROUND(I120*H120,2)</f>
        <v>0</v>
      </c>
      <c r="R120" s="117">
        <f>ROUND(J120*H120,2)</f>
        <v>0</v>
      </c>
      <c r="S120" s="38"/>
      <c r="T120" s="188">
        <f>S120*H120</f>
        <v>0</v>
      </c>
      <c r="U120" s="188">
        <v>0</v>
      </c>
      <c r="V120" s="188">
        <f>U120*H120</f>
        <v>0</v>
      </c>
      <c r="W120" s="188">
        <v>0</v>
      </c>
      <c r="X120" s="189">
        <f>W120*H120</f>
        <v>0</v>
      </c>
      <c r="AR120" s="20" t="s">
        <v>142</v>
      </c>
      <c r="AT120" s="20" t="s">
        <v>137</v>
      </c>
      <c r="AU120" s="20" t="s">
        <v>87</v>
      </c>
      <c r="AY120" s="20" t="s">
        <v>135</v>
      </c>
      <c r="BE120" s="190">
        <f>IF(O120="základní",K120,0)</f>
        <v>0</v>
      </c>
      <c r="BF120" s="190">
        <f>IF(O120="snížená",K120,0)</f>
        <v>0</v>
      </c>
      <c r="BG120" s="190">
        <f>IF(O120="zákl. přenesená",K120,0)</f>
        <v>0</v>
      </c>
      <c r="BH120" s="190">
        <f>IF(O120="sníž. přenesená",K120,0)</f>
        <v>0</v>
      </c>
      <c r="BI120" s="190">
        <f>IF(O120="nulová",K120,0)</f>
        <v>0</v>
      </c>
      <c r="BJ120" s="20" t="s">
        <v>85</v>
      </c>
      <c r="BK120" s="190">
        <f>ROUND(P120*H120,2)</f>
        <v>0</v>
      </c>
      <c r="BL120" s="20" t="s">
        <v>142</v>
      </c>
      <c r="BM120" s="20" t="s">
        <v>224</v>
      </c>
    </row>
    <row r="121" spans="2:47" s="1" customFormat="1" ht="27">
      <c r="B121" s="37"/>
      <c r="D121" s="191" t="s">
        <v>144</v>
      </c>
      <c r="F121" s="192" t="s">
        <v>225</v>
      </c>
      <c r="I121" s="193"/>
      <c r="J121" s="193"/>
      <c r="M121" s="37"/>
      <c r="N121" s="194"/>
      <c r="O121" s="38"/>
      <c r="P121" s="38"/>
      <c r="Q121" s="38"/>
      <c r="R121" s="38"/>
      <c r="S121" s="38"/>
      <c r="T121" s="38"/>
      <c r="U121" s="38"/>
      <c r="V121" s="38"/>
      <c r="W121" s="38"/>
      <c r="X121" s="65"/>
      <c r="AT121" s="20" t="s">
        <v>144</v>
      </c>
      <c r="AU121" s="20" t="s">
        <v>87</v>
      </c>
    </row>
    <row r="122" spans="2:65" s="1" customFormat="1" ht="44.25" customHeight="1">
      <c r="B122" s="178"/>
      <c r="C122" s="179" t="s">
        <v>226</v>
      </c>
      <c r="D122" s="179" t="s">
        <v>137</v>
      </c>
      <c r="E122" s="180" t="s">
        <v>227</v>
      </c>
      <c r="F122" s="181" t="s">
        <v>228</v>
      </c>
      <c r="G122" s="182" t="s">
        <v>223</v>
      </c>
      <c r="H122" s="183">
        <v>146.4</v>
      </c>
      <c r="I122" s="184"/>
      <c r="J122" s="184"/>
      <c r="K122" s="185">
        <f>ROUND(P122*H122,2)</f>
        <v>0</v>
      </c>
      <c r="L122" s="181" t="s">
        <v>141</v>
      </c>
      <c r="M122" s="37"/>
      <c r="N122" s="186" t="s">
        <v>5</v>
      </c>
      <c r="O122" s="187" t="s">
        <v>46</v>
      </c>
      <c r="P122" s="117">
        <f>I122+J122</f>
        <v>0</v>
      </c>
      <c r="Q122" s="117">
        <f>ROUND(I122*H122,2)</f>
        <v>0</v>
      </c>
      <c r="R122" s="117">
        <f>ROUND(J122*H122,2)</f>
        <v>0</v>
      </c>
      <c r="S122" s="38"/>
      <c r="T122" s="188">
        <f>S122*H122</f>
        <v>0</v>
      </c>
      <c r="U122" s="188">
        <v>0</v>
      </c>
      <c r="V122" s="188">
        <f>U122*H122</f>
        <v>0</v>
      </c>
      <c r="W122" s="188">
        <v>0</v>
      </c>
      <c r="X122" s="189">
        <f>W122*H122</f>
        <v>0</v>
      </c>
      <c r="AR122" s="20" t="s">
        <v>142</v>
      </c>
      <c r="AT122" s="20" t="s">
        <v>137</v>
      </c>
      <c r="AU122" s="20" t="s">
        <v>87</v>
      </c>
      <c r="AY122" s="20" t="s">
        <v>135</v>
      </c>
      <c r="BE122" s="190">
        <f>IF(O122="základní",K122,0)</f>
        <v>0</v>
      </c>
      <c r="BF122" s="190">
        <f>IF(O122="snížená",K122,0)</f>
        <v>0</v>
      </c>
      <c r="BG122" s="190">
        <f>IF(O122="zákl. přenesená",K122,0)</f>
        <v>0</v>
      </c>
      <c r="BH122" s="190">
        <f>IF(O122="sníž. přenesená",K122,0)</f>
        <v>0</v>
      </c>
      <c r="BI122" s="190">
        <f>IF(O122="nulová",K122,0)</f>
        <v>0</v>
      </c>
      <c r="BJ122" s="20" t="s">
        <v>85</v>
      </c>
      <c r="BK122" s="190">
        <f>ROUND(P122*H122,2)</f>
        <v>0</v>
      </c>
      <c r="BL122" s="20" t="s">
        <v>142</v>
      </c>
      <c r="BM122" s="20" t="s">
        <v>229</v>
      </c>
    </row>
    <row r="123" spans="2:47" s="1" customFormat="1" ht="27">
      <c r="B123" s="37"/>
      <c r="D123" s="191" t="s">
        <v>144</v>
      </c>
      <c r="F123" s="192" t="s">
        <v>230</v>
      </c>
      <c r="I123" s="193"/>
      <c r="J123" s="193"/>
      <c r="M123" s="37"/>
      <c r="N123" s="194"/>
      <c r="O123" s="38"/>
      <c r="P123" s="38"/>
      <c r="Q123" s="38"/>
      <c r="R123" s="38"/>
      <c r="S123" s="38"/>
      <c r="T123" s="38"/>
      <c r="U123" s="38"/>
      <c r="V123" s="38"/>
      <c r="W123" s="38"/>
      <c r="X123" s="65"/>
      <c r="AT123" s="20" t="s">
        <v>144</v>
      </c>
      <c r="AU123" s="20" t="s">
        <v>87</v>
      </c>
    </row>
    <row r="124" spans="2:65" s="1" customFormat="1" ht="31.5" customHeight="1">
      <c r="B124" s="178"/>
      <c r="C124" s="179" t="s">
        <v>231</v>
      </c>
      <c r="D124" s="179" t="s">
        <v>137</v>
      </c>
      <c r="E124" s="180" t="s">
        <v>232</v>
      </c>
      <c r="F124" s="181" t="s">
        <v>233</v>
      </c>
      <c r="G124" s="182" t="s">
        <v>223</v>
      </c>
      <c r="H124" s="183">
        <v>36.6</v>
      </c>
      <c r="I124" s="184"/>
      <c r="J124" s="184"/>
      <c r="K124" s="185">
        <f>ROUND(P124*H124,2)</f>
        <v>0</v>
      </c>
      <c r="L124" s="181" t="s">
        <v>141</v>
      </c>
      <c r="M124" s="37"/>
      <c r="N124" s="186" t="s">
        <v>5</v>
      </c>
      <c r="O124" s="187" t="s">
        <v>46</v>
      </c>
      <c r="P124" s="117">
        <f>I124+J124</f>
        <v>0</v>
      </c>
      <c r="Q124" s="117">
        <f>ROUND(I124*H124,2)</f>
        <v>0</v>
      </c>
      <c r="R124" s="117">
        <f>ROUND(J124*H124,2)</f>
        <v>0</v>
      </c>
      <c r="S124" s="38"/>
      <c r="T124" s="188">
        <f>S124*H124</f>
        <v>0</v>
      </c>
      <c r="U124" s="188">
        <v>0</v>
      </c>
      <c r="V124" s="188">
        <f>U124*H124</f>
        <v>0</v>
      </c>
      <c r="W124" s="188">
        <v>0</v>
      </c>
      <c r="X124" s="189">
        <f>W124*H124</f>
        <v>0</v>
      </c>
      <c r="AR124" s="20" t="s">
        <v>142</v>
      </c>
      <c r="AT124" s="20" t="s">
        <v>137</v>
      </c>
      <c r="AU124" s="20" t="s">
        <v>87</v>
      </c>
      <c r="AY124" s="20" t="s">
        <v>135</v>
      </c>
      <c r="BE124" s="190">
        <f>IF(O124="základní",K124,0)</f>
        <v>0</v>
      </c>
      <c r="BF124" s="190">
        <f>IF(O124="snížená",K124,0)</f>
        <v>0</v>
      </c>
      <c r="BG124" s="190">
        <f>IF(O124="zákl. přenesená",K124,0)</f>
        <v>0</v>
      </c>
      <c r="BH124" s="190">
        <f>IF(O124="sníž. přenesená",K124,0)</f>
        <v>0</v>
      </c>
      <c r="BI124" s="190">
        <f>IF(O124="nulová",K124,0)</f>
        <v>0</v>
      </c>
      <c r="BJ124" s="20" t="s">
        <v>85</v>
      </c>
      <c r="BK124" s="190">
        <f>ROUND(P124*H124,2)</f>
        <v>0</v>
      </c>
      <c r="BL124" s="20" t="s">
        <v>142</v>
      </c>
      <c r="BM124" s="20" t="s">
        <v>234</v>
      </c>
    </row>
    <row r="125" spans="2:47" s="1" customFormat="1" ht="27">
      <c r="B125" s="37"/>
      <c r="D125" s="191" t="s">
        <v>144</v>
      </c>
      <c r="F125" s="192" t="s">
        <v>235</v>
      </c>
      <c r="I125" s="193"/>
      <c r="J125" s="193"/>
      <c r="M125" s="37"/>
      <c r="N125" s="194"/>
      <c r="O125" s="38"/>
      <c r="P125" s="38"/>
      <c r="Q125" s="38"/>
      <c r="R125" s="38"/>
      <c r="S125" s="38"/>
      <c r="T125" s="38"/>
      <c r="U125" s="38"/>
      <c r="V125" s="38"/>
      <c r="W125" s="38"/>
      <c r="X125" s="65"/>
      <c r="AT125" s="20" t="s">
        <v>144</v>
      </c>
      <c r="AU125" s="20" t="s">
        <v>87</v>
      </c>
    </row>
    <row r="126" spans="2:65" s="1" customFormat="1" ht="31.5" customHeight="1">
      <c r="B126" s="178"/>
      <c r="C126" s="179" t="s">
        <v>12</v>
      </c>
      <c r="D126" s="179" t="s">
        <v>137</v>
      </c>
      <c r="E126" s="180" t="s">
        <v>236</v>
      </c>
      <c r="F126" s="181" t="s">
        <v>237</v>
      </c>
      <c r="G126" s="182" t="s">
        <v>223</v>
      </c>
      <c r="H126" s="183">
        <v>46.84</v>
      </c>
      <c r="I126" s="184"/>
      <c r="J126" s="184"/>
      <c r="K126" s="185">
        <f>ROUND(P126*H126,2)</f>
        <v>0</v>
      </c>
      <c r="L126" s="181" t="s">
        <v>141</v>
      </c>
      <c r="M126" s="37"/>
      <c r="N126" s="186" t="s">
        <v>5</v>
      </c>
      <c r="O126" s="187" t="s">
        <v>46</v>
      </c>
      <c r="P126" s="117">
        <f>I126+J126</f>
        <v>0</v>
      </c>
      <c r="Q126" s="117">
        <f>ROUND(I126*H126,2)</f>
        <v>0</v>
      </c>
      <c r="R126" s="117">
        <f>ROUND(J126*H126,2)</f>
        <v>0</v>
      </c>
      <c r="S126" s="38"/>
      <c r="T126" s="188">
        <f>S126*H126</f>
        <v>0</v>
      </c>
      <c r="U126" s="188">
        <v>0</v>
      </c>
      <c r="V126" s="188">
        <f>U126*H126</f>
        <v>0</v>
      </c>
      <c r="W126" s="188">
        <v>0</v>
      </c>
      <c r="X126" s="189">
        <f>W126*H126</f>
        <v>0</v>
      </c>
      <c r="AR126" s="20" t="s">
        <v>142</v>
      </c>
      <c r="AT126" s="20" t="s">
        <v>137</v>
      </c>
      <c r="AU126" s="20" t="s">
        <v>87</v>
      </c>
      <c r="AY126" s="20" t="s">
        <v>135</v>
      </c>
      <c r="BE126" s="190">
        <f>IF(O126="základní",K126,0)</f>
        <v>0</v>
      </c>
      <c r="BF126" s="190">
        <f>IF(O126="snížená",K126,0)</f>
        <v>0</v>
      </c>
      <c r="BG126" s="190">
        <f>IF(O126="zákl. přenesená",K126,0)</f>
        <v>0</v>
      </c>
      <c r="BH126" s="190">
        <f>IF(O126="sníž. přenesená",K126,0)</f>
        <v>0</v>
      </c>
      <c r="BI126" s="190">
        <f>IF(O126="nulová",K126,0)</f>
        <v>0</v>
      </c>
      <c r="BJ126" s="20" t="s">
        <v>85</v>
      </c>
      <c r="BK126" s="190">
        <f>ROUND(P126*H126,2)</f>
        <v>0</v>
      </c>
      <c r="BL126" s="20" t="s">
        <v>142</v>
      </c>
      <c r="BM126" s="20" t="s">
        <v>238</v>
      </c>
    </row>
    <row r="127" spans="2:47" s="1" customFormat="1" ht="27">
      <c r="B127" s="37"/>
      <c r="D127" s="191" t="s">
        <v>144</v>
      </c>
      <c r="F127" s="192" t="s">
        <v>239</v>
      </c>
      <c r="I127" s="193"/>
      <c r="J127" s="193"/>
      <c r="M127" s="37"/>
      <c r="N127" s="194"/>
      <c r="O127" s="38"/>
      <c r="P127" s="38"/>
      <c r="Q127" s="38"/>
      <c r="R127" s="38"/>
      <c r="S127" s="38"/>
      <c r="T127" s="38"/>
      <c r="U127" s="38"/>
      <c r="V127" s="38"/>
      <c r="W127" s="38"/>
      <c r="X127" s="65"/>
      <c r="AT127" s="20" t="s">
        <v>144</v>
      </c>
      <c r="AU127" s="20" t="s">
        <v>87</v>
      </c>
    </row>
    <row r="128" spans="2:65" s="1" customFormat="1" ht="31.5" customHeight="1">
      <c r="B128" s="178"/>
      <c r="C128" s="179" t="s">
        <v>198</v>
      </c>
      <c r="D128" s="179" t="s">
        <v>137</v>
      </c>
      <c r="E128" s="180" t="s">
        <v>240</v>
      </c>
      <c r="F128" s="181" t="s">
        <v>241</v>
      </c>
      <c r="G128" s="182" t="s">
        <v>223</v>
      </c>
      <c r="H128" s="183">
        <v>655.82</v>
      </c>
      <c r="I128" s="184"/>
      <c r="J128" s="184"/>
      <c r="K128" s="185">
        <f>ROUND(P128*H128,2)</f>
        <v>0</v>
      </c>
      <c r="L128" s="181" t="s">
        <v>141</v>
      </c>
      <c r="M128" s="37"/>
      <c r="N128" s="186" t="s">
        <v>5</v>
      </c>
      <c r="O128" s="187" t="s">
        <v>46</v>
      </c>
      <c r="P128" s="117">
        <f>I128+J128</f>
        <v>0</v>
      </c>
      <c r="Q128" s="117">
        <f>ROUND(I128*H128,2)</f>
        <v>0</v>
      </c>
      <c r="R128" s="117">
        <f>ROUND(J128*H128,2)</f>
        <v>0</v>
      </c>
      <c r="S128" s="38"/>
      <c r="T128" s="188">
        <f>S128*H128</f>
        <v>0</v>
      </c>
      <c r="U128" s="188">
        <v>0</v>
      </c>
      <c r="V128" s="188">
        <f>U128*H128</f>
        <v>0</v>
      </c>
      <c r="W128" s="188">
        <v>0</v>
      </c>
      <c r="X128" s="189">
        <f>W128*H128</f>
        <v>0</v>
      </c>
      <c r="AR128" s="20" t="s">
        <v>142</v>
      </c>
      <c r="AT128" s="20" t="s">
        <v>137</v>
      </c>
      <c r="AU128" s="20" t="s">
        <v>87</v>
      </c>
      <c r="AY128" s="20" t="s">
        <v>135</v>
      </c>
      <c r="BE128" s="190">
        <f>IF(O128="základní",K128,0)</f>
        <v>0</v>
      </c>
      <c r="BF128" s="190">
        <f>IF(O128="snížená",K128,0)</f>
        <v>0</v>
      </c>
      <c r="BG128" s="190">
        <f>IF(O128="zákl. přenesená",K128,0)</f>
        <v>0</v>
      </c>
      <c r="BH128" s="190">
        <f>IF(O128="sníž. přenesená",K128,0)</f>
        <v>0</v>
      </c>
      <c r="BI128" s="190">
        <f>IF(O128="nulová",K128,0)</f>
        <v>0</v>
      </c>
      <c r="BJ128" s="20" t="s">
        <v>85</v>
      </c>
      <c r="BK128" s="190">
        <f>ROUND(P128*H128,2)</f>
        <v>0</v>
      </c>
      <c r="BL128" s="20" t="s">
        <v>142</v>
      </c>
      <c r="BM128" s="20" t="s">
        <v>242</v>
      </c>
    </row>
    <row r="129" spans="2:47" s="1" customFormat="1" ht="27">
      <c r="B129" s="37"/>
      <c r="D129" s="191" t="s">
        <v>144</v>
      </c>
      <c r="F129" s="192" t="s">
        <v>243</v>
      </c>
      <c r="I129" s="193"/>
      <c r="J129" s="193"/>
      <c r="M129" s="37"/>
      <c r="N129" s="194"/>
      <c r="O129" s="38"/>
      <c r="P129" s="38"/>
      <c r="Q129" s="38"/>
      <c r="R129" s="38"/>
      <c r="S129" s="38"/>
      <c r="T129" s="38"/>
      <c r="U129" s="38"/>
      <c r="V129" s="38"/>
      <c r="W129" s="38"/>
      <c r="X129" s="65"/>
      <c r="AT129" s="20" t="s">
        <v>144</v>
      </c>
      <c r="AU129" s="20" t="s">
        <v>87</v>
      </c>
    </row>
    <row r="130" spans="2:65" s="1" customFormat="1" ht="22.5" customHeight="1">
      <c r="B130" s="178"/>
      <c r="C130" s="179" t="s">
        <v>244</v>
      </c>
      <c r="D130" s="179" t="s">
        <v>137</v>
      </c>
      <c r="E130" s="180" t="s">
        <v>245</v>
      </c>
      <c r="F130" s="181" t="s">
        <v>246</v>
      </c>
      <c r="G130" s="182" t="s">
        <v>223</v>
      </c>
      <c r="H130" s="183">
        <v>46.84</v>
      </c>
      <c r="I130" s="184"/>
      <c r="J130" s="184"/>
      <c r="K130" s="185">
        <f>ROUND(P130*H130,2)</f>
        <v>0</v>
      </c>
      <c r="L130" s="181" t="s">
        <v>141</v>
      </c>
      <c r="M130" s="37"/>
      <c r="N130" s="186" t="s">
        <v>5</v>
      </c>
      <c r="O130" s="187" t="s">
        <v>46</v>
      </c>
      <c r="P130" s="117">
        <f>I130+J130</f>
        <v>0</v>
      </c>
      <c r="Q130" s="117">
        <f>ROUND(I130*H130,2)</f>
        <v>0</v>
      </c>
      <c r="R130" s="117">
        <f>ROUND(J130*H130,2)</f>
        <v>0</v>
      </c>
      <c r="S130" s="38"/>
      <c r="T130" s="188">
        <f>S130*H130</f>
        <v>0</v>
      </c>
      <c r="U130" s="188">
        <v>0</v>
      </c>
      <c r="V130" s="188">
        <f>U130*H130</f>
        <v>0</v>
      </c>
      <c r="W130" s="188">
        <v>0</v>
      </c>
      <c r="X130" s="189">
        <f>W130*H130</f>
        <v>0</v>
      </c>
      <c r="AR130" s="20" t="s">
        <v>142</v>
      </c>
      <c r="AT130" s="20" t="s">
        <v>137</v>
      </c>
      <c r="AU130" s="20" t="s">
        <v>87</v>
      </c>
      <c r="AY130" s="20" t="s">
        <v>135</v>
      </c>
      <c r="BE130" s="190">
        <f>IF(O130="základní",K130,0)</f>
        <v>0</v>
      </c>
      <c r="BF130" s="190">
        <f>IF(O130="snížená",K130,0)</f>
        <v>0</v>
      </c>
      <c r="BG130" s="190">
        <f>IF(O130="zákl. přenesená",K130,0)</f>
        <v>0</v>
      </c>
      <c r="BH130" s="190">
        <f>IF(O130="sníž. přenesená",K130,0)</f>
        <v>0</v>
      </c>
      <c r="BI130" s="190">
        <f>IF(O130="nulová",K130,0)</f>
        <v>0</v>
      </c>
      <c r="BJ130" s="20" t="s">
        <v>85</v>
      </c>
      <c r="BK130" s="190">
        <f>ROUND(P130*H130,2)</f>
        <v>0</v>
      </c>
      <c r="BL130" s="20" t="s">
        <v>142</v>
      </c>
      <c r="BM130" s="20" t="s">
        <v>247</v>
      </c>
    </row>
    <row r="131" spans="2:63" s="10" customFormat="1" ht="29.25" customHeight="1">
      <c r="B131" s="163"/>
      <c r="D131" s="175" t="s">
        <v>76</v>
      </c>
      <c r="E131" s="176" t="s">
        <v>248</v>
      </c>
      <c r="F131" s="176" t="s">
        <v>249</v>
      </c>
      <c r="I131" s="166"/>
      <c r="J131" s="166"/>
      <c r="K131" s="177">
        <f>BK131</f>
        <v>0</v>
      </c>
      <c r="M131" s="163"/>
      <c r="N131" s="168"/>
      <c r="O131" s="169"/>
      <c r="P131" s="169"/>
      <c r="Q131" s="170">
        <f>Q132</f>
        <v>0</v>
      </c>
      <c r="R131" s="170">
        <f>R132</f>
        <v>0</v>
      </c>
      <c r="S131" s="169"/>
      <c r="T131" s="171">
        <f>T132</f>
        <v>0</v>
      </c>
      <c r="U131" s="169"/>
      <c r="V131" s="171">
        <f>V132</f>
        <v>0</v>
      </c>
      <c r="W131" s="169"/>
      <c r="X131" s="172">
        <f>X132</f>
        <v>0</v>
      </c>
      <c r="AR131" s="164" t="s">
        <v>85</v>
      </c>
      <c r="AT131" s="173" t="s">
        <v>76</v>
      </c>
      <c r="AU131" s="173" t="s">
        <v>85</v>
      </c>
      <c r="AY131" s="164" t="s">
        <v>135</v>
      </c>
      <c r="BK131" s="174">
        <f>BK132</f>
        <v>0</v>
      </c>
    </row>
    <row r="132" spans="2:65" s="1" customFormat="1" ht="31.5" customHeight="1">
      <c r="B132" s="178"/>
      <c r="C132" s="179" t="s">
        <v>250</v>
      </c>
      <c r="D132" s="179" t="s">
        <v>137</v>
      </c>
      <c r="E132" s="180" t="s">
        <v>251</v>
      </c>
      <c r="F132" s="181" t="s">
        <v>252</v>
      </c>
      <c r="G132" s="182" t="s">
        <v>223</v>
      </c>
      <c r="H132" s="183">
        <v>83.44</v>
      </c>
      <c r="I132" s="184"/>
      <c r="J132" s="184"/>
      <c r="K132" s="185">
        <f>ROUND(P132*H132,2)</f>
        <v>0</v>
      </c>
      <c r="L132" s="181" t="s">
        <v>141</v>
      </c>
      <c r="M132" s="37"/>
      <c r="N132" s="186" t="s">
        <v>5</v>
      </c>
      <c r="O132" s="187" t="s">
        <v>46</v>
      </c>
      <c r="P132" s="117">
        <f>I132+J132</f>
        <v>0</v>
      </c>
      <c r="Q132" s="117">
        <f>ROUND(I132*H132,2)</f>
        <v>0</v>
      </c>
      <c r="R132" s="117">
        <f>ROUND(J132*H132,2)</f>
        <v>0</v>
      </c>
      <c r="S132" s="38"/>
      <c r="T132" s="188">
        <f>S132*H132</f>
        <v>0</v>
      </c>
      <c r="U132" s="188">
        <v>0</v>
      </c>
      <c r="V132" s="188">
        <f>U132*H132</f>
        <v>0</v>
      </c>
      <c r="W132" s="188">
        <v>0</v>
      </c>
      <c r="X132" s="189">
        <f>W132*H132</f>
        <v>0</v>
      </c>
      <c r="AR132" s="20" t="s">
        <v>142</v>
      </c>
      <c r="AT132" s="20" t="s">
        <v>137</v>
      </c>
      <c r="AU132" s="20" t="s">
        <v>87</v>
      </c>
      <c r="AY132" s="20" t="s">
        <v>135</v>
      </c>
      <c r="BE132" s="190">
        <f>IF(O132="základní",K132,0)</f>
        <v>0</v>
      </c>
      <c r="BF132" s="190">
        <f>IF(O132="snížená",K132,0)</f>
        <v>0</v>
      </c>
      <c r="BG132" s="190">
        <f>IF(O132="zákl. přenesená",K132,0)</f>
        <v>0</v>
      </c>
      <c r="BH132" s="190">
        <f>IF(O132="sníž. přenesená",K132,0)</f>
        <v>0</v>
      </c>
      <c r="BI132" s="190">
        <f>IF(O132="nulová",K132,0)</f>
        <v>0</v>
      </c>
      <c r="BJ132" s="20" t="s">
        <v>85</v>
      </c>
      <c r="BK132" s="190">
        <f>ROUND(P132*H132,2)</f>
        <v>0</v>
      </c>
      <c r="BL132" s="20" t="s">
        <v>142</v>
      </c>
      <c r="BM132" s="20" t="s">
        <v>253</v>
      </c>
    </row>
    <row r="133" spans="2:63" s="10" customFormat="1" ht="36.75" customHeight="1">
      <c r="B133" s="163"/>
      <c r="D133" s="164" t="s">
        <v>76</v>
      </c>
      <c r="E133" s="165" t="s">
        <v>254</v>
      </c>
      <c r="F133" s="165" t="s">
        <v>255</v>
      </c>
      <c r="I133" s="166"/>
      <c r="J133" s="166"/>
      <c r="K133" s="167">
        <f>BK133</f>
        <v>0</v>
      </c>
      <c r="M133" s="163"/>
      <c r="N133" s="207"/>
      <c r="O133" s="208"/>
      <c r="P133" s="208"/>
      <c r="Q133" s="209">
        <v>0</v>
      </c>
      <c r="R133" s="209">
        <v>0</v>
      </c>
      <c r="S133" s="208"/>
      <c r="T133" s="210">
        <v>0</v>
      </c>
      <c r="U133" s="208"/>
      <c r="V133" s="210">
        <v>0</v>
      </c>
      <c r="W133" s="208"/>
      <c r="X133" s="211">
        <v>0</v>
      </c>
      <c r="AR133" s="164" t="s">
        <v>87</v>
      </c>
      <c r="AT133" s="173" t="s">
        <v>76</v>
      </c>
      <c r="AU133" s="173" t="s">
        <v>77</v>
      </c>
      <c r="AY133" s="164" t="s">
        <v>135</v>
      </c>
      <c r="BK133" s="174">
        <v>0</v>
      </c>
    </row>
    <row r="134" spans="2:13" s="1" customFormat="1" ht="6.75" customHeight="1">
      <c r="B134" s="52"/>
      <c r="C134" s="53"/>
      <c r="D134" s="53"/>
      <c r="E134" s="53"/>
      <c r="F134" s="53"/>
      <c r="G134" s="53"/>
      <c r="H134" s="53"/>
      <c r="I134" s="126"/>
      <c r="J134" s="126"/>
      <c r="K134" s="53"/>
      <c r="L134" s="53"/>
      <c r="M134" s="37"/>
    </row>
  </sheetData>
  <sheetProtection/>
  <autoFilter ref="C85:L133"/>
  <mergeCells count="9">
    <mergeCell ref="E76:H76"/>
    <mergeCell ref="E78:H78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10" width="23.5" style="95" customWidth="1"/>
    <col min="11" max="11" width="23.5" style="0" customWidth="1"/>
    <col min="12" max="12" width="15.5" style="0" customWidth="1"/>
    <col min="14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90</v>
      </c>
      <c r="G1" s="506" t="s">
        <v>91</v>
      </c>
      <c r="H1" s="506"/>
      <c r="I1" s="99"/>
      <c r="J1" s="100" t="s">
        <v>92</v>
      </c>
      <c r="K1" s="97" t="s">
        <v>93</v>
      </c>
      <c r="L1" s="98" t="s">
        <v>94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M2" s="454" t="s">
        <v>9</v>
      </c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T2" s="20" t="s">
        <v>89</v>
      </c>
    </row>
    <row r="3" spans="2:46" ht="6.75" customHeight="1">
      <c r="B3" s="21"/>
      <c r="C3" s="22"/>
      <c r="D3" s="22"/>
      <c r="E3" s="22"/>
      <c r="F3" s="22"/>
      <c r="G3" s="22"/>
      <c r="H3" s="22"/>
      <c r="I3" s="101"/>
      <c r="J3" s="101"/>
      <c r="K3" s="22"/>
      <c r="L3" s="23"/>
      <c r="AT3" s="20" t="s">
        <v>87</v>
      </c>
    </row>
    <row r="4" spans="2:46" ht="36.75" customHeight="1">
      <c r="B4" s="24"/>
      <c r="C4" s="25"/>
      <c r="D4" s="26" t="s">
        <v>95</v>
      </c>
      <c r="E4" s="25"/>
      <c r="F4" s="25"/>
      <c r="G4" s="25"/>
      <c r="H4" s="25"/>
      <c r="I4" s="102"/>
      <c r="J4" s="102"/>
      <c r="K4" s="25"/>
      <c r="L4" s="27"/>
      <c r="N4" s="28" t="s">
        <v>14</v>
      </c>
      <c r="AT4" s="20" t="s">
        <v>6</v>
      </c>
    </row>
    <row r="5" spans="2:12" ht="6.75" customHeight="1">
      <c r="B5" s="24"/>
      <c r="C5" s="25"/>
      <c r="D5" s="25"/>
      <c r="E5" s="25"/>
      <c r="F5" s="25"/>
      <c r="G5" s="25"/>
      <c r="H5" s="25"/>
      <c r="I5" s="102"/>
      <c r="J5" s="102"/>
      <c r="K5" s="25"/>
      <c r="L5" s="27"/>
    </row>
    <row r="6" spans="2:12" ht="15">
      <c r="B6" s="24"/>
      <c r="C6" s="25"/>
      <c r="D6" s="33" t="s">
        <v>20</v>
      </c>
      <c r="E6" s="25"/>
      <c r="F6" s="25"/>
      <c r="G6" s="25"/>
      <c r="H6" s="25"/>
      <c r="I6" s="102"/>
      <c r="J6" s="102"/>
      <c r="K6" s="25"/>
      <c r="L6" s="27"/>
    </row>
    <row r="7" spans="2:12" ht="22.5" customHeight="1">
      <c r="B7" s="24"/>
      <c r="C7" s="25"/>
      <c r="D7" s="25"/>
      <c r="E7" s="495" t="str">
        <f>'Rekapitulace stavby'!K6</f>
        <v>Kolín, ul. Zlatá - rekonstrukce kanalizace, komunikace a veřejného osvětlení</v>
      </c>
      <c r="F7" s="496"/>
      <c r="G7" s="496"/>
      <c r="H7" s="496"/>
      <c r="I7" s="102"/>
      <c r="J7" s="102"/>
      <c r="K7" s="25"/>
      <c r="L7" s="27"/>
    </row>
    <row r="8" spans="2:12" s="1" customFormat="1" ht="15">
      <c r="B8" s="37"/>
      <c r="C8" s="38"/>
      <c r="D8" s="33" t="s">
        <v>96</v>
      </c>
      <c r="E8" s="38"/>
      <c r="F8" s="38"/>
      <c r="G8" s="38"/>
      <c r="H8" s="38"/>
      <c r="I8" s="103"/>
      <c r="J8" s="103"/>
      <c r="K8" s="38"/>
      <c r="L8" s="41"/>
    </row>
    <row r="9" spans="2:12" s="1" customFormat="1" ht="36.75" customHeight="1">
      <c r="B9" s="37"/>
      <c r="C9" s="38"/>
      <c r="D9" s="38"/>
      <c r="E9" s="497" t="s">
        <v>256</v>
      </c>
      <c r="F9" s="498"/>
      <c r="G9" s="498"/>
      <c r="H9" s="498"/>
      <c r="I9" s="103"/>
      <c r="J9" s="103"/>
      <c r="K9" s="38"/>
      <c r="L9" s="41"/>
    </row>
    <row r="10" spans="2:12" s="1" customFormat="1" ht="13.5">
      <c r="B10" s="37"/>
      <c r="C10" s="38"/>
      <c r="D10" s="38"/>
      <c r="E10" s="38"/>
      <c r="F10" s="38"/>
      <c r="G10" s="38"/>
      <c r="H10" s="38"/>
      <c r="I10" s="103"/>
      <c r="J10" s="103"/>
      <c r="K10" s="38"/>
      <c r="L10" s="41"/>
    </row>
    <row r="11" spans="2:12" s="1" customFormat="1" ht="14.25" customHeight="1">
      <c r="B11" s="37"/>
      <c r="C11" s="38"/>
      <c r="D11" s="33" t="s">
        <v>22</v>
      </c>
      <c r="E11" s="38"/>
      <c r="F11" s="31" t="s">
        <v>5</v>
      </c>
      <c r="G11" s="38"/>
      <c r="H11" s="38"/>
      <c r="I11" s="104" t="s">
        <v>23</v>
      </c>
      <c r="J11" s="105" t="s">
        <v>5</v>
      </c>
      <c r="K11" s="38"/>
      <c r="L11" s="41"/>
    </row>
    <row r="12" spans="2:12" s="1" customFormat="1" ht="14.25" customHeight="1">
      <c r="B12" s="37"/>
      <c r="C12" s="38"/>
      <c r="D12" s="33" t="s">
        <v>24</v>
      </c>
      <c r="E12" s="38"/>
      <c r="F12" s="31" t="s">
        <v>25</v>
      </c>
      <c r="G12" s="38"/>
      <c r="H12" s="38"/>
      <c r="I12" s="104" t="s">
        <v>26</v>
      </c>
      <c r="J12" s="106" t="str">
        <f>'Rekapitulace stavby'!AN8</f>
        <v>30. 8. 2017</v>
      </c>
      <c r="K12" s="38"/>
      <c r="L12" s="41"/>
    </row>
    <row r="13" spans="2:12" s="1" customFormat="1" ht="10.5" customHeight="1">
      <c r="B13" s="37"/>
      <c r="C13" s="38"/>
      <c r="D13" s="38"/>
      <c r="E13" s="38"/>
      <c r="F13" s="38"/>
      <c r="G13" s="38"/>
      <c r="H13" s="38"/>
      <c r="I13" s="103"/>
      <c r="J13" s="103"/>
      <c r="K13" s="38"/>
      <c r="L13" s="41"/>
    </row>
    <row r="14" spans="2:12" s="1" customFormat="1" ht="14.25" customHeight="1">
      <c r="B14" s="37"/>
      <c r="C14" s="38"/>
      <c r="D14" s="33" t="s">
        <v>28</v>
      </c>
      <c r="E14" s="38"/>
      <c r="F14" s="38"/>
      <c r="G14" s="38"/>
      <c r="H14" s="38"/>
      <c r="I14" s="104" t="s">
        <v>29</v>
      </c>
      <c r="J14" s="105" t="s">
        <v>30</v>
      </c>
      <c r="K14" s="38"/>
      <c r="L14" s="41"/>
    </row>
    <row r="15" spans="2:12" s="1" customFormat="1" ht="18" customHeight="1">
      <c r="B15" s="37"/>
      <c r="C15" s="38"/>
      <c r="D15" s="38"/>
      <c r="E15" s="31" t="s">
        <v>31</v>
      </c>
      <c r="F15" s="38"/>
      <c r="G15" s="38"/>
      <c r="H15" s="38"/>
      <c r="I15" s="104" t="s">
        <v>32</v>
      </c>
      <c r="J15" s="105" t="s">
        <v>33</v>
      </c>
      <c r="K15" s="38"/>
      <c r="L15" s="41"/>
    </row>
    <row r="16" spans="2:12" s="1" customFormat="1" ht="6.75" customHeight="1">
      <c r="B16" s="37"/>
      <c r="C16" s="38"/>
      <c r="D16" s="38"/>
      <c r="E16" s="38"/>
      <c r="F16" s="38"/>
      <c r="G16" s="38"/>
      <c r="H16" s="38"/>
      <c r="I16" s="103"/>
      <c r="J16" s="103"/>
      <c r="K16" s="38"/>
      <c r="L16" s="41"/>
    </row>
    <row r="17" spans="2:12" s="1" customFormat="1" ht="14.25" customHeight="1">
      <c r="B17" s="37"/>
      <c r="C17" s="38"/>
      <c r="D17" s="33" t="s">
        <v>34</v>
      </c>
      <c r="E17" s="38"/>
      <c r="F17" s="38"/>
      <c r="G17" s="38"/>
      <c r="H17" s="38"/>
      <c r="I17" s="104" t="s">
        <v>29</v>
      </c>
      <c r="J17" s="105">
        <f>IF('Rekapitulace stavby'!AN13="Vyplň údaj","",IF('Rekapitulace stavby'!AN13="","",'Rekapitulace stavby'!AN13))</f>
      </c>
      <c r="K17" s="38"/>
      <c r="L17" s="41"/>
    </row>
    <row r="18" spans="2:12" s="1" customFormat="1" ht="18" customHeight="1">
      <c r="B18" s="37"/>
      <c r="C18" s="38"/>
      <c r="D18" s="38"/>
      <c r="E18" s="31">
        <f>IF('Rekapitulace stavby'!E14="Vyplň údaj","",IF('Rekapitulace stavby'!E14="","",'Rekapitulace stavby'!E14))</f>
      </c>
      <c r="F18" s="38"/>
      <c r="G18" s="38"/>
      <c r="H18" s="38"/>
      <c r="I18" s="104" t="s">
        <v>32</v>
      </c>
      <c r="J18" s="105">
        <f>IF('Rekapitulace stavby'!AN14="Vyplň údaj","",IF('Rekapitulace stavby'!AN14="","",'Rekapitulace stavby'!AN14))</f>
      </c>
      <c r="K18" s="38"/>
      <c r="L18" s="41"/>
    </row>
    <row r="19" spans="2:12" s="1" customFormat="1" ht="6.75" customHeight="1">
      <c r="B19" s="37"/>
      <c r="C19" s="38"/>
      <c r="D19" s="38"/>
      <c r="E19" s="38"/>
      <c r="F19" s="38"/>
      <c r="G19" s="38"/>
      <c r="H19" s="38"/>
      <c r="I19" s="103"/>
      <c r="J19" s="103"/>
      <c r="K19" s="38"/>
      <c r="L19" s="41"/>
    </row>
    <row r="20" spans="2:12" s="1" customFormat="1" ht="14.25" customHeight="1">
      <c r="B20" s="37"/>
      <c r="C20" s="38"/>
      <c r="D20" s="33" t="s">
        <v>36</v>
      </c>
      <c r="E20" s="38"/>
      <c r="F20" s="38"/>
      <c r="G20" s="38"/>
      <c r="H20" s="38"/>
      <c r="I20" s="104" t="s">
        <v>29</v>
      </c>
      <c r="J20" s="105" t="s">
        <v>257</v>
      </c>
      <c r="K20" s="38"/>
      <c r="L20" s="41"/>
    </row>
    <row r="21" spans="2:12" s="1" customFormat="1" ht="18" customHeight="1">
      <c r="B21" s="37"/>
      <c r="C21" s="38"/>
      <c r="D21" s="38"/>
      <c r="E21" s="31" t="s">
        <v>258</v>
      </c>
      <c r="F21" s="38"/>
      <c r="G21" s="38"/>
      <c r="H21" s="38"/>
      <c r="I21" s="104" t="s">
        <v>32</v>
      </c>
      <c r="J21" s="105" t="s">
        <v>259</v>
      </c>
      <c r="K21" s="38"/>
      <c r="L21" s="41"/>
    </row>
    <row r="22" spans="2:12" s="1" customFormat="1" ht="6.75" customHeight="1">
      <c r="B22" s="37"/>
      <c r="C22" s="38"/>
      <c r="D22" s="38"/>
      <c r="E22" s="38"/>
      <c r="F22" s="38"/>
      <c r="G22" s="38"/>
      <c r="H22" s="38"/>
      <c r="I22" s="103"/>
      <c r="J22" s="103"/>
      <c r="K22" s="38"/>
      <c r="L22" s="41"/>
    </row>
    <row r="23" spans="2:12" s="1" customFormat="1" ht="14.25" customHeight="1">
      <c r="B23" s="37"/>
      <c r="C23" s="38"/>
      <c r="D23" s="33" t="s">
        <v>40</v>
      </c>
      <c r="E23" s="38"/>
      <c r="F23" s="38"/>
      <c r="G23" s="38"/>
      <c r="H23" s="38"/>
      <c r="I23" s="103"/>
      <c r="J23" s="103"/>
      <c r="K23" s="38"/>
      <c r="L23" s="41"/>
    </row>
    <row r="24" spans="2:12" s="6" customFormat="1" ht="22.5" customHeight="1">
      <c r="B24" s="107"/>
      <c r="C24" s="108"/>
      <c r="D24" s="108"/>
      <c r="E24" s="484" t="s">
        <v>5</v>
      </c>
      <c r="F24" s="484"/>
      <c r="G24" s="484"/>
      <c r="H24" s="484"/>
      <c r="I24" s="109"/>
      <c r="J24" s="109"/>
      <c r="K24" s="108"/>
      <c r="L24" s="110"/>
    </row>
    <row r="25" spans="2:12" s="1" customFormat="1" ht="6.75" customHeight="1">
      <c r="B25" s="37"/>
      <c r="C25" s="38"/>
      <c r="D25" s="38"/>
      <c r="E25" s="38"/>
      <c r="F25" s="38"/>
      <c r="G25" s="38"/>
      <c r="H25" s="38"/>
      <c r="I25" s="103"/>
      <c r="J25" s="103"/>
      <c r="K25" s="38"/>
      <c r="L25" s="41"/>
    </row>
    <row r="26" spans="2:12" s="1" customFormat="1" ht="6.75" customHeight="1">
      <c r="B26" s="37"/>
      <c r="C26" s="38"/>
      <c r="D26" s="63"/>
      <c r="E26" s="63"/>
      <c r="F26" s="63"/>
      <c r="G26" s="63"/>
      <c r="H26" s="63"/>
      <c r="I26" s="111"/>
      <c r="J26" s="111"/>
      <c r="K26" s="63"/>
      <c r="L26" s="112"/>
    </row>
    <row r="27" spans="2:12" s="1" customFormat="1" ht="15">
      <c r="B27" s="37"/>
      <c r="C27" s="38"/>
      <c r="D27" s="38"/>
      <c r="E27" s="33" t="s">
        <v>98</v>
      </c>
      <c r="F27" s="38"/>
      <c r="G27" s="38"/>
      <c r="H27" s="38"/>
      <c r="I27" s="103"/>
      <c r="J27" s="103"/>
      <c r="K27" s="113">
        <f>I58</f>
        <v>0</v>
      </c>
      <c r="L27" s="41"/>
    </row>
    <row r="28" spans="2:12" s="1" customFormat="1" ht="15">
      <c r="B28" s="37"/>
      <c r="C28" s="38"/>
      <c r="D28" s="38"/>
      <c r="E28" s="33" t="s">
        <v>99</v>
      </c>
      <c r="F28" s="38"/>
      <c r="G28" s="38"/>
      <c r="H28" s="38"/>
      <c r="I28" s="103"/>
      <c r="J28" s="103"/>
      <c r="K28" s="113">
        <f>J58</f>
        <v>0</v>
      </c>
      <c r="L28" s="41"/>
    </row>
    <row r="29" spans="2:12" s="1" customFormat="1" ht="24.75" customHeight="1">
      <c r="B29" s="37"/>
      <c r="C29" s="38"/>
      <c r="D29" s="114" t="s">
        <v>41</v>
      </c>
      <c r="E29" s="38"/>
      <c r="F29" s="38"/>
      <c r="G29" s="38"/>
      <c r="H29" s="38"/>
      <c r="I29" s="103"/>
      <c r="J29" s="103"/>
      <c r="K29" s="115">
        <f>ROUND(K87,2)</f>
        <v>0</v>
      </c>
      <c r="L29" s="41"/>
    </row>
    <row r="30" spans="2:12" s="1" customFormat="1" ht="6.75" customHeight="1">
      <c r="B30" s="37"/>
      <c r="C30" s="38"/>
      <c r="D30" s="63"/>
      <c r="E30" s="63"/>
      <c r="F30" s="63"/>
      <c r="G30" s="63"/>
      <c r="H30" s="63"/>
      <c r="I30" s="111"/>
      <c r="J30" s="111"/>
      <c r="K30" s="63"/>
      <c r="L30" s="112"/>
    </row>
    <row r="31" spans="2:12" s="1" customFormat="1" ht="14.25" customHeight="1">
      <c r="B31" s="37"/>
      <c r="C31" s="38"/>
      <c r="D31" s="38"/>
      <c r="E31" s="38"/>
      <c r="F31" s="42" t="s">
        <v>43</v>
      </c>
      <c r="G31" s="38"/>
      <c r="H31" s="38"/>
      <c r="I31" s="116" t="s">
        <v>42</v>
      </c>
      <c r="J31" s="103"/>
      <c r="K31" s="42" t="s">
        <v>44</v>
      </c>
      <c r="L31" s="41"/>
    </row>
    <row r="32" spans="2:12" s="1" customFormat="1" ht="14.25" customHeight="1">
      <c r="B32" s="37"/>
      <c r="C32" s="38"/>
      <c r="D32" s="45" t="s">
        <v>45</v>
      </c>
      <c r="E32" s="45" t="s">
        <v>46</v>
      </c>
      <c r="F32" s="117">
        <f>ROUND(SUM(BE87:BE131),2)</f>
        <v>0</v>
      </c>
      <c r="G32" s="38"/>
      <c r="H32" s="38"/>
      <c r="I32" s="118">
        <v>0.21</v>
      </c>
      <c r="J32" s="103"/>
      <c r="K32" s="117">
        <f>ROUND(ROUND((SUM(BE87:BE131)),2)*I32,2)</f>
        <v>0</v>
      </c>
      <c r="L32" s="41"/>
    </row>
    <row r="33" spans="2:12" s="1" customFormat="1" ht="14.25" customHeight="1">
      <c r="B33" s="37"/>
      <c r="C33" s="38"/>
      <c r="D33" s="38"/>
      <c r="E33" s="45" t="s">
        <v>47</v>
      </c>
      <c r="F33" s="117">
        <f>ROUND(SUM(BF87:BF131),2)</f>
        <v>0</v>
      </c>
      <c r="G33" s="38"/>
      <c r="H33" s="38"/>
      <c r="I33" s="118">
        <v>0.15</v>
      </c>
      <c r="J33" s="103"/>
      <c r="K33" s="117">
        <f>ROUND(ROUND((SUM(BF87:BF131)),2)*I33,2)</f>
        <v>0</v>
      </c>
      <c r="L33" s="41"/>
    </row>
    <row r="34" spans="2:12" s="1" customFormat="1" ht="14.25" customHeight="1" hidden="1">
      <c r="B34" s="37"/>
      <c r="C34" s="38"/>
      <c r="D34" s="38"/>
      <c r="E34" s="45" t="s">
        <v>48</v>
      </c>
      <c r="F34" s="117">
        <f>ROUND(SUM(BG87:BG131),2)</f>
        <v>0</v>
      </c>
      <c r="G34" s="38"/>
      <c r="H34" s="38"/>
      <c r="I34" s="118">
        <v>0.21</v>
      </c>
      <c r="J34" s="103"/>
      <c r="K34" s="117">
        <v>0</v>
      </c>
      <c r="L34" s="41"/>
    </row>
    <row r="35" spans="2:12" s="1" customFormat="1" ht="14.25" customHeight="1" hidden="1">
      <c r="B35" s="37"/>
      <c r="C35" s="38"/>
      <c r="D35" s="38"/>
      <c r="E35" s="45" t="s">
        <v>49</v>
      </c>
      <c r="F35" s="117">
        <f>ROUND(SUM(BH87:BH131),2)</f>
        <v>0</v>
      </c>
      <c r="G35" s="38"/>
      <c r="H35" s="38"/>
      <c r="I35" s="118">
        <v>0.15</v>
      </c>
      <c r="J35" s="103"/>
      <c r="K35" s="117">
        <v>0</v>
      </c>
      <c r="L35" s="41"/>
    </row>
    <row r="36" spans="2:12" s="1" customFormat="1" ht="14.25" customHeight="1" hidden="1">
      <c r="B36" s="37"/>
      <c r="C36" s="38"/>
      <c r="D36" s="38"/>
      <c r="E36" s="45" t="s">
        <v>50</v>
      </c>
      <c r="F36" s="117">
        <f>ROUND(SUM(BI87:BI131),2)</f>
        <v>0</v>
      </c>
      <c r="G36" s="38"/>
      <c r="H36" s="38"/>
      <c r="I36" s="118">
        <v>0</v>
      </c>
      <c r="J36" s="103"/>
      <c r="K36" s="117">
        <v>0</v>
      </c>
      <c r="L36" s="41"/>
    </row>
    <row r="37" spans="2:12" s="1" customFormat="1" ht="6.75" customHeight="1">
      <c r="B37" s="37"/>
      <c r="C37" s="38"/>
      <c r="D37" s="38"/>
      <c r="E37" s="38"/>
      <c r="F37" s="38"/>
      <c r="G37" s="38"/>
      <c r="H37" s="38"/>
      <c r="I37" s="103"/>
      <c r="J37" s="103"/>
      <c r="K37" s="38"/>
      <c r="L37" s="41"/>
    </row>
    <row r="38" spans="2:12" s="1" customFormat="1" ht="24.75" customHeight="1">
      <c r="B38" s="37"/>
      <c r="C38" s="119"/>
      <c r="D38" s="120" t="s">
        <v>51</v>
      </c>
      <c r="E38" s="66"/>
      <c r="F38" s="66"/>
      <c r="G38" s="121" t="s">
        <v>52</v>
      </c>
      <c r="H38" s="122" t="s">
        <v>53</v>
      </c>
      <c r="I38" s="123"/>
      <c r="J38" s="123"/>
      <c r="K38" s="124">
        <f>SUM(K29:K36)</f>
        <v>0</v>
      </c>
      <c r="L38" s="125"/>
    </row>
    <row r="39" spans="2:12" s="1" customFormat="1" ht="14.25" customHeight="1">
      <c r="B39" s="52"/>
      <c r="C39" s="53"/>
      <c r="D39" s="53"/>
      <c r="E39" s="53"/>
      <c r="F39" s="53"/>
      <c r="G39" s="53"/>
      <c r="H39" s="53"/>
      <c r="I39" s="126"/>
      <c r="J39" s="126"/>
      <c r="K39" s="53"/>
      <c r="L39" s="54"/>
    </row>
    <row r="43" spans="2:12" s="1" customFormat="1" ht="6.75" customHeight="1">
      <c r="B43" s="55"/>
      <c r="C43" s="56"/>
      <c r="D43" s="56"/>
      <c r="E43" s="56"/>
      <c r="F43" s="56"/>
      <c r="G43" s="56"/>
      <c r="H43" s="56"/>
      <c r="I43" s="127"/>
      <c r="J43" s="127"/>
      <c r="K43" s="56"/>
      <c r="L43" s="128"/>
    </row>
    <row r="44" spans="2:12" s="1" customFormat="1" ht="36.75" customHeight="1">
      <c r="B44" s="37"/>
      <c r="C44" s="26" t="s">
        <v>100</v>
      </c>
      <c r="D44" s="38"/>
      <c r="E44" s="38"/>
      <c r="F44" s="38"/>
      <c r="G44" s="38"/>
      <c r="H44" s="38"/>
      <c r="I44" s="103"/>
      <c r="J44" s="103"/>
      <c r="K44" s="38"/>
      <c r="L44" s="41"/>
    </row>
    <row r="45" spans="2:12" s="1" customFormat="1" ht="6.75" customHeight="1">
      <c r="B45" s="37"/>
      <c r="C45" s="38"/>
      <c r="D45" s="38"/>
      <c r="E45" s="38"/>
      <c r="F45" s="38"/>
      <c r="G45" s="38"/>
      <c r="H45" s="38"/>
      <c r="I45" s="103"/>
      <c r="J45" s="103"/>
      <c r="K45" s="38"/>
      <c r="L45" s="41"/>
    </row>
    <row r="46" spans="2:12" s="1" customFormat="1" ht="14.25" customHeight="1">
      <c r="B46" s="37"/>
      <c r="C46" s="33" t="s">
        <v>20</v>
      </c>
      <c r="D46" s="38"/>
      <c r="E46" s="38"/>
      <c r="F46" s="38"/>
      <c r="G46" s="38"/>
      <c r="H46" s="38"/>
      <c r="I46" s="103"/>
      <c r="J46" s="103"/>
      <c r="K46" s="38"/>
      <c r="L46" s="41"/>
    </row>
    <row r="47" spans="2:12" s="1" customFormat="1" ht="22.5" customHeight="1">
      <c r="B47" s="37"/>
      <c r="C47" s="38"/>
      <c r="D47" s="38"/>
      <c r="E47" s="495" t="str">
        <f>E7</f>
        <v>Kolín, ul. Zlatá - rekonstrukce kanalizace, komunikace a veřejného osvětlení</v>
      </c>
      <c r="F47" s="496"/>
      <c r="G47" s="496"/>
      <c r="H47" s="496"/>
      <c r="I47" s="103"/>
      <c r="J47" s="103"/>
      <c r="K47" s="38"/>
      <c r="L47" s="41"/>
    </row>
    <row r="48" spans="2:12" s="1" customFormat="1" ht="14.25" customHeight="1">
      <c r="B48" s="37"/>
      <c r="C48" s="33" t="s">
        <v>96</v>
      </c>
      <c r="D48" s="38"/>
      <c r="E48" s="38"/>
      <c r="F48" s="38"/>
      <c r="G48" s="38"/>
      <c r="H48" s="38"/>
      <c r="I48" s="103"/>
      <c r="J48" s="103"/>
      <c r="K48" s="38"/>
      <c r="L48" s="41"/>
    </row>
    <row r="49" spans="2:12" s="1" customFormat="1" ht="23.25" customHeight="1">
      <c r="B49" s="37"/>
      <c r="C49" s="38"/>
      <c r="D49" s="38"/>
      <c r="E49" s="497" t="str">
        <f>E9</f>
        <v>SO3 - SO3- Veřejné osvětlení</v>
      </c>
      <c r="F49" s="498"/>
      <c r="G49" s="498"/>
      <c r="H49" s="498"/>
      <c r="I49" s="103"/>
      <c r="J49" s="103"/>
      <c r="K49" s="38"/>
      <c r="L49" s="41"/>
    </row>
    <row r="50" spans="2:12" s="1" customFormat="1" ht="6.75" customHeight="1">
      <c r="B50" s="37"/>
      <c r="C50" s="38"/>
      <c r="D50" s="38"/>
      <c r="E50" s="38"/>
      <c r="F50" s="38"/>
      <c r="G50" s="38"/>
      <c r="H50" s="38"/>
      <c r="I50" s="103"/>
      <c r="J50" s="103"/>
      <c r="K50" s="38"/>
      <c r="L50" s="41"/>
    </row>
    <row r="51" spans="2:12" s="1" customFormat="1" ht="18" customHeight="1">
      <c r="B51" s="37"/>
      <c r="C51" s="33" t="s">
        <v>24</v>
      </c>
      <c r="D51" s="38"/>
      <c r="E51" s="38"/>
      <c r="F51" s="31" t="str">
        <f>F12</f>
        <v> </v>
      </c>
      <c r="G51" s="38"/>
      <c r="H51" s="38"/>
      <c r="I51" s="104" t="s">
        <v>26</v>
      </c>
      <c r="J51" s="106" t="str">
        <f>IF(J12="","",J12)</f>
        <v>30. 8. 2017</v>
      </c>
      <c r="K51" s="38"/>
      <c r="L51" s="41"/>
    </row>
    <row r="52" spans="2:12" s="1" customFormat="1" ht="6.75" customHeight="1">
      <c r="B52" s="37"/>
      <c r="C52" s="38"/>
      <c r="D52" s="38"/>
      <c r="E52" s="38"/>
      <c r="F52" s="38"/>
      <c r="G52" s="38"/>
      <c r="H52" s="38"/>
      <c r="I52" s="103"/>
      <c r="J52" s="103"/>
      <c r="K52" s="38"/>
      <c r="L52" s="41"/>
    </row>
    <row r="53" spans="2:12" s="1" customFormat="1" ht="15">
      <c r="B53" s="37"/>
      <c r="C53" s="33" t="s">
        <v>28</v>
      </c>
      <c r="D53" s="38"/>
      <c r="E53" s="38"/>
      <c r="F53" s="31" t="str">
        <f>E15</f>
        <v>Město Kolín</v>
      </c>
      <c r="G53" s="38"/>
      <c r="H53" s="38"/>
      <c r="I53" s="104" t="s">
        <v>36</v>
      </c>
      <c r="J53" s="105" t="str">
        <f>E21</f>
        <v>Ladislav Vančát</v>
      </c>
      <c r="K53" s="38"/>
      <c r="L53" s="41"/>
    </row>
    <row r="54" spans="2:12" s="1" customFormat="1" ht="14.25" customHeight="1">
      <c r="B54" s="37"/>
      <c r="C54" s="33" t="s">
        <v>34</v>
      </c>
      <c r="D54" s="38"/>
      <c r="E54" s="38"/>
      <c r="F54" s="31">
        <f>IF(E18="","",E18)</f>
      </c>
      <c r="G54" s="38"/>
      <c r="H54" s="38"/>
      <c r="I54" s="103"/>
      <c r="J54" s="103"/>
      <c r="K54" s="38"/>
      <c r="L54" s="41"/>
    </row>
    <row r="55" spans="2:12" s="1" customFormat="1" ht="9.75" customHeight="1">
      <c r="B55" s="37"/>
      <c r="C55" s="38"/>
      <c r="D55" s="38"/>
      <c r="E55" s="38"/>
      <c r="F55" s="38"/>
      <c r="G55" s="38"/>
      <c r="H55" s="38"/>
      <c r="I55" s="103"/>
      <c r="J55" s="103"/>
      <c r="K55" s="38"/>
      <c r="L55" s="41"/>
    </row>
    <row r="56" spans="2:12" s="1" customFormat="1" ht="29.25" customHeight="1">
      <c r="B56" s="37"/>
      <c r="C56" s="129" t="s">
        <v>101</v>
      </c>
      <c r="D56" s="119"/>
      <c r="E56" s="119"/>
      <c r="F56" s="119"/>
      <c r="G56" s="119"/>
      <c r="H56" s="119"/>
      <c r="I56" s="130" t="s">
        <v>102</v>
      </c>
      <c r="J56" s="130" t="s">
        <v>103</v>
      </c>
      <c r="K56" s="131" t="s">
        <v>104</v>
      </c>
      <c r="L56" s="132"/>
    </row>
    <row r="57" spans="2:12" s="1" customFormat="1" ht="9.75" customHeight="1">
      <c r="B57" s="37"/>
      <c r="C57" s="38"/>
      <c r="D57" s="38"/>
      <c r="E57" s="38"/>
      <c r="F57" s="38"/>
      <c r="G57" s="38"/>
      <c r="H57" s="38"/>
      <c r="I57" s="103"/>
      <c r="J57" s="103"/>
      <c r="K57" s="38"/>
      <c r="L57" s="41"/>
    </row>
    <row r="58" spans="2:47" s="1" customFormat="1" ht="29.25" customHeight="1">
      <c r="B58" s="37"/>
      <c r="C58" s="133" t="s">
        <v>105</v>
      </c>
      <c r="D58" s="38"/>
      <c r="E58" s="38"/>
      <c r="F58" s="38"/>
      <c r="G58" s="38"/>
      <c r="H58" s="38"/>
      <c r="I58" s="134">
        <f aca="true" t="shared" si="0" ref="I58:J60">Q87</f>
        <v>0</v>
      </c>
      <c r="J58" s="134">
        <f t="shared" si="0"/>
        <v>0</v>
      </c>
      <c r="K58" s="115">
        <f>K87</f>
        <v>0</v>
      </c>
      <c r="L58" s="41"/>
      <c r="AU58" s="20" t="s">
        <v>106</v>
      </c>
    </row>
    <row r="59" spans="2:12" s="7" customFormat="1" ht="24.75" customHeight="1">
      <c r="B59" s="135"/>
      <c r="C59" s="136"/>
      <c r="D59" s="137" t="s">
        <v>260</v>
      </c>
      <c r="E59" s="138"/>
      <c r="F59" s="138"/>
      <c r="G59" s="138"/>
      <c r="H59" s="138"/>
      <c r="I59" s="139">
        <f t="shared" si="0"/>
        <v>0</v>
      </c>
      <c r="J59" s="139">
        <f t="shared" si="0"/>
        <v>0</v>
      </c>
      <c r="K59" s="140">
        <f>K88</f>
        <v>0</v>
      </c>
      <c r="L59" s="141"/>
    </row>
    <row r="60" spans="2:12" s="8" customFormat="1" ht="19.5" customHeight="1">
      <c r="B60" s="142"/>
      <c r="C60" s="143"/>
      <c r="D60" s="144" t="s">
        <v>108</v>
      </c>
      <c r="E60" s="145"/>
      <c r="F60" s="145"/>
      <c r="G60" s="145"/>
      <c r="H60" s="145"/>
      <c r="I60" s="146">
        <f t="shared" si="0"/>
        <v>0</v>
      </c>
      <c r="J60" s="146">
        <f t="shared" si="0"/>
        <v>0</v>
      </c>
      <c r="K60" s="147">
        <f>K89</f>
        <v>0</v>
      </c>
      <c r="L60" s="148"/>
    </row>
    <row r="61" spans="2:12" s="8" customFormat="1" ht="19.5" customHeight="1">
      <c r="B61" s="142"/>
      <c r="C61" s="143"/>
      <c r="D61" s="144" t="s">
        <v>261</v>
      </c>
      <c r="E61" s="145"/>
      <c r="F61" s="145"/>
      <c r="G61" s="145"/>
      <c r="H61" s="145"/>
      <c r="I61" s="146">
        <f>Q95</f>
        <v>0</v>
      </c>
      <c r="J61" s="146">
        <f>R95</f>
        <v>0</v>
      </c>
      <c r="K61" s="147">
        <f>K95</f>
        <v>0</v>
      </c>
      <c r="L61" s="148"/>
    </row>
    <row r="62" spans="2:12" s="8" customFormat="1" ht="19.5" customHeight="1">
      <c r="B62" s="142"/>
      <c r="C62" s="143"/>
      <c r="D62" s="144" t="s">
        <v>111</v>
      </c>
      <c r="E62" s="145"/>
      <c r="F62" s="145"/>
      <c r="G62" s="145"/>
      <c r="H62" s="145"/>
      <c r="I62" s="146">
        <f>Q98</f>
        <v>0</v>
      </c>
      <c r="J62" s="146">
        <f>R98</f>
        <v>0</v>
      </c>
      <c r="K62" s="147">
        <f>K98</f>
        <v>0</v>
      </c>
      <c r="L62" s="148"/>
    </row>
    <row r="63" spans="2:12" s="8" customFormat="1" ht="19.5" customHeight="1">
      <c r="B63" s="142"/>
      <c r="C63" s="143"/>
      <c r="D63" s="144" t="s">
        <v>262</v>
      </c>
      <c r="E63" s="145"/>
      <c r="F63" s="145"/>
      <c r="G63" s="145"/>
      <c r="H63" s="145"/>
      <c r="I63" s="146">
        <f>Q101</f>
        <v>0</v>
      </c>
      <c r="J63" s="146">
        <f>R101</f>
        <v>0</v>
      </c>
      <c r="K63" s="147">
        <f>K101</f>
        <v>0</v>
      </c>
      <c r="L63" s="148"/>
    </row>
    <row r="64" spans="2:12" s="8" customFormat="1" ht="19.5" customHeight="1">
      <c r="B64" s="142"/>
      <c r="C64" s="143"/>
      <c r="D64" s="144" t="s">
        <v>263</v>
      </c>
      <c r="E64" s="145"/>
      <c r="F64" s="145"/>
      <c r="G64" s="145"/>
      <c r="H64" s="145"/>
      <c r="I64" s="146">
        <f>Q105</f>
        <v>0</v>
      </c>
      <c r="J64" s="146">
        <f>R105</f>
        <v>0</v>
      </c>
      <c r="K64" s="147">
        <f>K105</f>
        <v>0</v>
      </c>
      <c r="L64" s="148"/>
    </row>
    <row r="65" spans="2:12" s="8" customFormat="1" ht="14.25" customHeight="1">
      <c r="B65" s="142"/>
      <c r="C65" s="143"/>
      <c r="D65" s="144" t="s">
        <v>264</v>
      </c>
      <c r="E65" s="145"/>
      <c r="F65" s="145"/>
      <c r="G65" s="145"/>
      <c r="H65" s="145"/>
      <c r="I65" s="146">
        <f>Q107</f>
        <v>0</v>
      </c>
      <c r="J65" s="146">
        <f>R107</f>
        <v>0</v>
      </c>
      <c r="K65" s="147">
        <f>K107</f>
        <v>0</v>
      </c>
      <c r="L65" s="148"/>
    </row>
    <row r="66" spans="2:12" s="8" customFormat="1" ht="19.5" customHeight="1">
      <c r="B66" s="142"/>
      <c r="C66" s="143"/>
      <c r="D66" s="144" t="s">
        <v>265</v>
      </c>
      <c r="E66" s="145"/>
      <c r="F66" s="145"/>
      <c r="G66" s="145"/>
      <c r="H66" s="145"/>
      <c r="I66" s="146">
        <f>Q111</f>
        <v>0</v>
      </c>
      <c r="J66" s="146">
        <f>R111</f>
        <v>0</v>
      </c>
      <c r="K66" s="147">
        <f>K111</f>
        <v>0</v>
      </c>
      <c r="L66" s="148"/>
    </row>
    <row r="67" spans="2:12" s="8" customFormat="1" ht="19.5" customHeight="1">
      <c r="B67" s="142"/>
      <c r="C67" s="143"/>
      <c r="D67" s="144" t="s">
        <v>266</v>
      </c>
      <c r="E67" s="145"/>
      <c r="F67" s="145"/>
      <c r="G67" s="145"/>
      <c r="H67" s="145"/>
      <c r="I67" s="146">
        <f>Q118</f>
        <v>0</v>
      </c>
      <c r="J67" s="146">
        <f>R118</f>
        <v>0</v>
      </c>
      <c r="K67" s="147">
        <f>K118</f>
        <v>0</v>
      </c>
      <c r="L67" s="148"/>
    </row>
    <row r="68" spans="2:12" s="1" customFormat="1" ht="21.75" customHeight="1">
      <c r="B68" s="37"/>
      <c r="C68" s="38"/>
      <c r="D68" s="38"/>
      <c r="E68" s="38"/>
      <c r="F68" s="38"/>
      <c r="G68" s="38"/>
      <c r="H68" s="38"/>
      <c r="I68" s="103"/>
      <c r="J68" s="103"/>
      <c r="K68" s="38"/>
      <c r="L68" s="41"/>
    </row>
    <row r="69" spans="2:12" s="1" customFormat="1" ht="6.75" customHeight="1">
      <c r="B69" s="52"/>
      <c r="C69" s="53"/>
      <c r="D69" s="53"/>
      <c r="E69" s="53"/>
      <c r="F69" s="53"/>
      <c r="G69" s="53"/>
      <c r="H69" s="53"/>
      <c r="I69" s="126"/>
      <c r="J69" s="126"/>
      <c r="K69" s="53"/>
      <c r="L69" s="54"/>
    </row>
    <row r="73" spans="2:13" s="1" customFormat="1" ht="6.75" customHeight="1">
      <c r="B73" s="55"/>
      <c r="C73" s="56"/>
      <c r="D73" s="56"/>
      <c r="E73" s="56"/>
      <c r="F73" s="56"/>
      <c r="G73" s="56"/>
      <c r="H73" s="56"/>
      <c r="I73" s="127"/>
      <c r="J73" s="127"/>
      <c r="K73" s="56"/>
      <c r="L73" s="56"/>
      <c r="M73" s="37"/>
    </row>
    <row r="74" spans="2:13" s="1" customFormat="1" ht="36.75" customHeight="1">
      <c r="B74" s="37"/>
      <c r="C74" s="57" t="s">
        <v>115</v>
      </c>
      <c r="M74" s="37"/>
    </row>
    <row r="75" spans="2:13" s="1" customFormat="1" ht="6.75" customHeight="1">
      <c r="B75" s="37"/>
      <c r="M75" s="37"/>
    </row>
    <row r="76" spans="2:13" s="1" customFormat="1" ht="14.25" customHeight="1">
      <c r="B76" s="37"/>
      <c r="C76" s="59" t="s">
        <v>20</v>
      </c>
      <c r="M76" s="37"/>
    </row>
    <row r="77" spans="2:13" s="1" customFormat="1" ht="22.5" customHeight="1">
      <c r="B77" s="37"/>
      <c r="E77" s="503" t="str">
        <f>E7</f>
        <v>Kolín, ul. Zlatá - rekonstrukce kanalizace, komunikace a veřejného osvětlení</v>
      </c>
      <c r="F77" s="504"/>
      <c r="G77" s="504"/>
      <c r="H77" s="504"/>
      <c r="M77" s="37"/>
    </row>
    <row r="78" spans="2:13" s="1" customFormat="1" ht="14.25" customHeight="1">
      <c r="B78" s="37"/>
      <c r="C78" s="59" t="s">
        <v>96</v>
      </c>
      <c r="M78" s="37"/>
    </row>
    <row r="79" spans="2:13" s="1" customFormat="1" ht="23.25" customHeight="1">
      <c r="B79" s="37"/>
      <c r="E79" s="458" t="str">
        <f>E9</f>
        <v>SO3 - SO3- Veřejné osvětlení</v>
      </c>
      <c r="F79" s="505"/>
      <c r="G79" s="505"/>
      <c r="H79" s="505"/>
      <c r="M79" s="37"/>
    </row>
    <row r="80" spans="2:13" s="1" customFormat="1" ht="6.75" customHeight="1">
      <c r="B80" s="37"/>
      <c r="M80" s="37"/>
    </row>
    <row r="81" spans="2:13" s="1" customFormat="1" ht="18" customHeight="1">
      <c r="B81" s="37"/>
      <c r="C81" s="59" t="s">
        <v>24</v>
      </c>
      <c r="F81" s="149" t="str">
        <f>F12</f>
        <v> </v>
      </c>
      <c r="I81" s="150" t="s">
        <v>26</v>
      </c>
      <c r="J81" s="151" t="str">
        <f>IF(J12="","",J12)</f>
        <v>30. 8. 2017</v>
      </c>
      <c r="M81" s="37"/>
    </row>
    <row r="82" spans="2:13" s="1" customFormat="1" ht="6.75" customHeight="1">
      <c r="B82" s="37"/>
      <c r="M82" s="37"/>
    </row>
    <row r="83" spans="2:13" s="1" customFormat="1" ht="15">
      <c r="B83" s="37"/>
      <c r="C83" s="59" t="s">
        <v>28</v>
      </c>
      <c r="F83" s="149" t="str">
        <f>E15</f>
        <v>Město Kolín</v>
      </c>
      <c r="I83" s="150" t="s">
        <v>36</v>
      </c>
      <c r="J83" s="152" t="str">
        <f>E21</f>
        <v>Ladislav Vančát</v>
      </c>
      <c r="M83" s="37"/>
    </row>
    <row r="84" spans="2:13" s="1" customFormat="1" ht="14.25" customHeight="1">
      <c r="B84" s="37"/>
      <c r="C84" s="59" t="s">
        <v>34</v>
      </c>
      <c r="F84" s="149">
        <f>IF(E18="","",E18)</f>
      </c>
      <c r="M84" s="37"/>
    </row>
    <row r="85" spans="2:13" s="1" customFormat="1" ht="9.75" customHeight="1">
      <c r="B85" s="37"/>
      <c r="M85" s="37"/>
    </row>
    <row r="86" spans="2:24" s="9" customFormat="1" ht="29.25" customHeight="1">
      <c r="B86" s="153"/>
      <c r="C86" s="154" t="s">
        <v>116</v>
      </c>
      <c r="D86" s="155" t="s">
        <v>60</v>
      </c>
      <c r="E86" s="155" t="s">
        <v>56</v>
      </c>
      <c r="F86" s="155" t="s">
        <v>117</v>
      </c>
      <c r="G86" s="155" t="s">
        <v>118</v>
      </c>
      <c r="H86" s="155" t="s">
        <v>119</v>
      </c>
      <c r="I86" s="156" t="s">
        <v>120</v>
      </c>
      <c r="J86" s="156" t="s">
        <v>121</v>
      </c>
      <c r="K86" s="155" t="s">
        <v>104</v>
      </c>
      <c r="L86" s="157" t="s">
        <v>122</v>
      </c>
      <c r="M86" s="153"/>
      <c r="N86" s="68" t="s">
        <v>123</v>
      </c>
      <c r="O86" s="69" t="s">
        <v>45</v>
      </c>
      <c r="P86" s="69" t="s">
        <v>124</v>
      </c>
      <c r="Q86" s="69" t="s">
        <v>125</v>
      </c>
      <c r="R86" s="69" t="s">
        <v>126</v>
      </c>
      <c r="S86" s="69" t="s">
        <v>127</v>
      </c>
      <c r="T86" s="69" t="s">
        <v>128</v>
      </c>
      <c r="U86" s="69" t="s">
        <v>129</v>
      </c>
      <c r="V86" s="69" t="s">
        <v>130</v>
      </c>
      <c r="W86" s="69" t="s">
        <v>131</v>
      </c>
      <c r="X86" s="70" t="s">
        <v>132</v>
      </c>
    </row>
    <row r="87" spans="2:63" s="1" customFormat="1" ht="29.25" customHeight="1">
      <c r="B87" s="37"/>
      <c r="C87" s="72" t="s">
        <v>105</v>
      </c>
      <c r="K87" s="158">
        <f>BK87</f>
        <v>0</v>
      </c>
      <c r="M87" s="37"/>
      <c r="N87" s="71"/>
      <c r="O87" s="63"/>
      <c r="P87" s="63"/>
      <c r="Q87" s="159">
        <f>Q88</f>
        <v>0</v>
      </c>
      <c r="R87" s="159">
        <f>R88</f>
        <v>0</v>
      </c>
      <c r="S87" s="63"/>
      <c r="T87" s="160">
        <f>T88</f>
        <v>0</v>
      </c>
      <c r="U87" s="63"/>
      <c r="V87" s="160">
        <f>V88</f>
        <v>0</v>
      </c>
      <c r="W87" s="63"/>
      <c r="X87" s="161">
        <f>X88</f>
        <v>1.08</v>
      </c>
      <c r="AT87" s="20" t="s">
        <v>76</v>
      </c>
      <c r="AU87" s="20" t="s">
        <v>106</v>
      </c>
      <c r="BK87" s="162">
        <f>BK88</f>
        <v>0</v>
      </c>
    </row>
    <row r="88" spans="2:63" s="10" customFormat="1" ht="36.75" customHeight="1">
      <c r="B88" s="163"/>
      <c r="D88" s="164" t="s">
        <v>76</v>
      </c>
      <c r="E88" s="165" t="s">
        <v>133</v>
      </c>
      <c r="F88" s="165" t="s">
        <v>133</v>
      </c>
      <c r="I88" s="166"/>
      <c r="J88" s="166"/>
      <c r="K88" s="167">
        <f>BK88</f>
        <v>0</v>
      </c>
      <c r="M88" s="163"/>
      <c r="N88" s="168"/>
      <c r="O88" s="169"/>
      <c r="P88" s="169"/>
      <c r="Q88" s="170">
        <f>Q89+Q95+Q98+Q101+Q105+Q111+Q118</f>
        <v>0</v>
      </c>
      <c r="R88" s="170">
        <f>R89+R95+R98+R101+R105+R111+R118</f>
        <v>0</v>
      </c>
      <c r="S88" s="169"/>
      <c r="T88" s="171">
        <f>T89+T95+T98+T101+T105+T111+T118</f>
        <v>0</v>
      </c>
      <c r="U88" s="169"/>
      <c r="V88" s="171">
        <f>V89+V95+V98+V101+V105+V111+V118</f>
        <v>0</v>
      </c>
      <c r="W88" s="169"/>
      <c r="X88" s="172">
        <f>X89+X95+X98+X101+X105+X111+X118</f>
        <v>1.08</v>
      </c>
      <c r="AR88" s="164" t="s">
        <v>85</v>
      </c>
      <c r="AT88" s="173" t="s">
        <v>76</v>
      </c>
      <c r="AU88" s="173" t="s">
        <v>77</v>
      </c>
      <c r="AY88" s="164" t="s">
        <v>135</v>
      </c>
      <c r="BK88" s="174">
        <f>BK89+BK95+BK98+BK101+BK105+BK111+BK118</f>
        <v>0</v>
      </c>
    </row>
    <row r="89" spans="2:63" s="10" customFormat="1" ht="19.5" customHeight="1">
      <c r="B89" s="163"/>
      <c r="D89" s="175" t="s">
        <v>76</v>
      </c>
      <c r="E89" s="176" t="s">
        <v>85</v>
      </c>
      <c r="F89" s="176" t="s">
        <v>136</v>
      </c>
      <c r="I89" s="166"/>
      <c r="J89" s="166"/>
      <c r="K89" s="177">
        <f>BK89</f>
        <v>0</v>
      </c>
      <c r="M89" s="163"/>
      <c r="N89" s="168"/>
      <c r="O89" s="169"/>
      <c r="P89" s="169"/>
      <c r="Q89" s="170">
        <f>SUM(Q90:Q94)</f>
        <v>0</v>
      </c>
      <c r="R89" s="170">
        <f>SUM(R90:R94)</f>
        <v>0</v>
      </c>
      <c r="S89" s="169"/>
      <c r="T89" s="171">
        <f>SUM(T90:T94)</f>
        <v>0</v>
      </c>
      <c r="U89" s="169"/>
      <c r="V89" s="171">
        <f>SUM(V90:V94)</f>
        <v>0</v>
      </c>
      <c r="W89" s="169"/>
      <c r="X89" s="172">
        <f>SUM(X90:X94)</f>
        <v>0</v>
      </c>
      <c r="AR89" s="164" t="s">
        <v>85</v>
      </c>
      <c r="AT89" s="173" t="s">
        <v>76</v>
      </c>
      <c r="AU89" s="173" t="s">
        <v>85</v>
      </c>
      <c r="AY89" s="164" t="s">
        <v>135</v>
      </c>
      <c r="BK89" s="174">
        <f>SUM(BK90:BK94)</f>
        <v>0</v>
      </c>
    </row>
    <row r="90" spans="2:65" s="1" customFormat="1" ht="44.25" customHeight="1">
      <c r="B90" s="178"/>
      <c r="C90" s="179" t="s">
        <v>85</v>
      </c>
      <c r="D90" s="179" t="s">
        <v>137</v>
      </c>
      <c r="E90" s="180" t="s">
        <v>267</v>
      </c>
      <c r="F90" s="181" t="s">
        <v>268</v>
      </c>
      <c r="G90" s="182" t="s">
        <v>187</v>
      </c>
      <c r="H90" s="183">
        <v>6.75</v>
      </c>
      <c r="I90" s="184"/>
      <c r="J90" s="184"/>
      <c r="K90" s="185">
        <f>ROUND(P90*H90,2)</f>
        <v>0</v>
      </c>
      <c r="L90" s="181" t="s">
        <v>141</v>
      </c>
      <c r="M90" s="37"/>
      <c r="N90" s="186" t="s">
        <v>5</v>
      </c>
      <c r="O90" s="187" t="s">
        <v>46</v>
      </c>
      <c r="P90" s="117">
        <f>I90+J90</f>
        <v>0</v>
      </c>
      <c r="Q90" s="117">
        <f>ROUND(I90*H90,2)</f>
        <v>0</v>
      </c>
      <c r="R90" s="117">
        <f>ROUND(J90*H90,2)</f>
        <v>0</v>
      </c>
      <c r="S90" s="38"/>
      <c r="T90" s="188">
        <f>S90*H90</f>
        <v>0</v>
      </c>
      <c r="U90" s="188">
        <v>0</v>
      </c>
      <c r="V90" s="188">
        <f>U90*H90</f>
        <v>0</v>
      </c>
      <c r="W90" s="188">
        <v>0</v>
      </c>
      <c r="X90" s="189">
        <f>W90*H90</f>
        <v>0</v>
      </c>
      <c r="AR90" s="20" t="s">
        <v>142</v>
      </c>
      <c r="AT90" s="20" t="s">
        <v>137</v>
      </c>
      <c r="AU90" s="20" t="s">
        <v>87</v>
      </c>
      <c r="AY90" s="20" t="s">
        <v>135</v>
      </c>
      <c r="BE90" s="190">
        <f>IF(O90="základní",K90,0)</f>
        <v>0</v>
      </c>
      <c r="BF90" s="190">
        <f>IF(O90="snížená",K90,0)</f>
        <v>0</v>
      </c>
      <c r="BG90" s="190">
        <f>IF(O90="zákl. přenesená",K90,0)</f>
        <v>0</v>
      </c>
      <c r="BH90" s="190">
        <f>IF(O90="sníž. přenesená",K90,0)</f>
        <v>0</v>
      </c>
      <c r="BI90" s="190">
        <f>IF(O90="nulová",K90,0)</f>
        <v>0</v>
      </c>
      <c r="BJ90" s="20" t="s">
        <v>85</v>
      </c>
      <c r="BK90" s="190">
        <f>ROUND(P90*H90,2)</f>
        <v>0</v>
      </c>
      <c r="BL90" s="20" t="s">
        <v>142</v>
      </c>
      <c r="BM90" s="20" t="s">
        <v>269</v>
      </c>
    </row>
    <row r="91" spans="2:47" s="1" customFormat="1" ht="54">
      <c r="B91" s="37"/>
      <c r="D91" s="191" t="s">
        <v>144</v>
      </c>
      <c r="F91" s="192" t="s">
        <v>270</v>
      </c>
      <c r="I91" s="193"/>
      <c r="J91" s="193"/>
      <c r="M91" s="37"/>
      <c r="N91" s="194"/>
      <c r="O91" s="38"/>
      <c r="P91" s="38"/>
      <c r="Q91" s="38"/>
      <c r="R91" s="38"/>
      <c r="S91" s="38"/>
      <c r="T91" s="38"/>
      <c r="U91" s="38"/>
      <c r="V91" s="38"/>
      <c r="W91" s="38"/>
      <c r="X91" s="65"/>
      <c r="AT91" s="20" t="s">
        <v>144</v>
      </c>
      <c r="AU91" s="20" t="s">
        <v>87</v>
      </c>
    </row>
    <row r="92" spans="2:65" s="1" customFormat="1" ht="44.25" customHeight="1">
      <c r="B92" s="178"/>
      <c r="C92" s="179" t="s">
        <v>150</v>
      </c>
      <c r="D92" s="179" t="s">
        <v>137</v>
      </c>
      <c r="E92" s="180" t="s">
        <v>271</v>
      </c>
      <c r="F92" s="181" t="s">
        <v>272</v>
      </c>
      <c r="G92" s="182" t="s">
        <v>187</v>
      </c>
      <c r="H92" s="183">
        <v>6.75</v>
      </c>
      <c r="I92" s="184"/>
      <c r="J92" s="184"/>
      <c r="K92" s="185">
        <f>ROUND(P92*H92,2)</f>
        <v>0</v>
      </c>
      <c r="L92" s="181" t="s">
        <v>141</v>
      </c>
      <c r="M92" s="37"/>
      <c r="N92" s="186" t="s">
        <v>5</v>
      </c>
      <c r="O92" s="187" t="s">
        <v>46</v>
      </c>
      <c r="P92" s="117">
        <f>I92+J92</f>
        <v>0</v>
      </c>
      <c r="Q92" s="117">
        <f>ROUND(I92*H92,2)</f>
        <v>0</v>
      </c>
      <c r="R92" s="117">
        <f>ROUND(J92*H92,2)</f>
        <v>0</v>
      </c>
      <c r="S92" s="38"/>
      <c r="T92" s="188">
        <f>S92*H92</f>
        <v>0</v>
      </c>
      <c r="U92" s="188">
        <v>0</v>
      </c>
      <c r="V92" s="188">
        <f>U92*H92</f>
        <v>0</v>
      </c>
      <c r="W92" s="188">
        <v>0</v>
      </c>
      <c r="X92" s="189">
        <f>W92*H92</f>
        <v>0</v>
      </c>
      <c r="AR92" s="20" t="s">
        <v>142</v>
      </c>
      <c r="AT92" s="20" t="s">
        <v>137</v>
      </c>
      <c r="AU92" s="20" t="s">
        <v>87</v>
      </c>
      <c r="AY92" s="20" t="s">
        <v>135</v>
      </c>
      <c r="BE92" s="190">
        <f>IF(O92="základní",K92,0)</f>
        <v>0</v>
      </c>
      <c r="BF92" s="190">
        <f>IF(O92="snížená",K92,0)</f>
        <v>0</v>
      </c>
      <c r="BG92" s="190">
        <f>IF(O92="zákl. přenesená",K92,0)</f>
        <v>0</v>
      </c>
      <c r="BH92" s="190">
        <f>IF(O92="sníž. přenesená",K92,0)</f>
        <v>0</v>
      </c>
      <c r="BI92" s="190">
        <f>IF(O92="nulová",K92,0)</f>
        <v>0</v>
      </c>
      <c r="BJ92" s="20" t="s">
        <v>85</v>
      </c>
      <c r="BK92" s="190">
        <f>ROUND(P92*H92,2)</f>
        <v>0</v>
      </c>
      <c r="BL92" s="20" t="s">
        <v>142</v>
      </c>
      <c r="BM92" s="20" t="s">
        <v>273</v>
      </c>
    </row>
    <row r="93" spans="2:47" s="1" customFormat="1" ht="27">
      <c r="B93" s="37"/>
      <c r="D93" s="191" t="s">
        <v>144</v>
      </c>
      <c r="F93" s="192" t="s">
        <v>274</v>
      </c>
      <c r="I93" s="193"/>
      <c r="J93" s="193"/>
      <c r="M93" s="37"/>
      <c r="N93" s="194"/>
      <c r="O93" s="38"/>
      <c r="P93" s="38"/>
      <c r="Q93" s="38"/>
      <c r="R93" s="38"/>
      <c r="S93" s="38"/>
      <c r="T93" s="38"/>
      <c r="U93" s="38"/>
      <c r="V93" s="38"/>
      <c r="W93" s="38"/>
      <c r="X93" s="65"/>
      <c r="AT93" s="20" t="s">
        <v>144</v>
      </c>
      <c r="AU93" s="20" t="s">
        <v>87</v>
      </c>
    </row>
    <row r="94" spans="2:65" s="1" customFormat="1" ht="44.25" customHeight="1">
      <c r="B94" s="178"/>
      <c r="C94" s="179" t="s">
        <v>87</v>
      </c>
      <c r="D94" s="179" t="s">
        <v>137</v>
      </c>
      <c r="E94" s="180" t="s">
        <v>275</v>
      </c>
      <c r="F94" s="181" t="s">
        <v>276</v>
      </c>
      <c r="G94" s="182" t="s">
        <v>187</v>
      </c>
      <c r="H94" s="183">
        <v>3.75</v>
      </c>
      <c r="I94" s="184"/>
      <c r="J94" s="184"/>
      <c r="K94" s="185">
        <f>ROUND(P94*H94,2)</f>
        <v>0</v>
      </c>
      <c r="L94" s="181" t="s">
        <v>141</v>
      </c>
      <c r="M94" s="37"/>
      <c r="N94" s="186" t="s">
        <v>5</v>
      </c>
      <c r="O94" s="187" t="s">
        <v>46</v>
      </c>
      <c r="P94" s="117">
        <f>I94+J94</f>
        <v>0</v>
      </c>
      <c r="Q94" s="117">
        <f>ROUND(I94*H94,2)</f>
        <v>0</v>
      </c>
      <c r="R94" s="117">
        <f>ROUND(J94*H94,2)</f>
        <v>0</v>
      </c>
      <c r="S94" s="38"/>
      <c r="T94" s="188">
        <f>S94*H94</f>
        <v>0</v>
      </c>
      <c r="U94" s="188">
        <v>0</v>
      </c>
      <c r="V94" s="188">
        <f>U94*H94</f>
        <v>0</v>
      </c>
      <c r="W94" s="188">
        <v>0</v>
      </c>
      <c r="X94" s="189">
        <f>W94*H94</f>
        <v>0</v>
      </c>
      <c r="AR94" s="20" t="s">
        <v>142</v>
      </c>
      <c r="AT94" s="20" t="s">
        <v>137</v>
      </c>
      <c r="AU94" s="20" t="s">
        <v>87</v>
      </c>
      <c r="AY94" s="20" t="s">
        <v>135</v>
      </c>
      <c r="BE94" s="190">
        <f>IF(O94="základní",K94,0)</f>
        <v>0</v>
      </c>
      <c r="BF94" s="190">
        <f>IF(O94="snížená",K94,0)</f>
        <v>0</v>
      </c>
      <c r="BG94" s="190">
        <f>IF(O94="zákl. přenesená",K94,0)</f>
        <v>0</v>
      </c>
      <c r="BH94" s="190">
        <f>IF(O94="sníž. přenesená",K94,0)</f>
        <v>0</v>
      </c>
      <c r="BI94" s="190">
        <f>IF(O94="nulová",K94,0)</f>
        <v>0</v>
      </c>
      <c r="BJ94" s="20" t="s">
        <v>85</v>
      </c>
      <c r="BK94" s="190">
        <f>ROUND(P94*H94,2)</f>
        <v>0</v>
      </c>
      <c r="BL94" s="20" t="s">
        <v>142</v>
      </c>
      <c r="BM94" s="20" t="s">
        <v>277</v>
      </c>
    </row>
    <row r="95" spans="2:63" s="10" customFormat="1" ht="29.25" customHeight="1">
      <c r="B95" s="163"/>
      <c r="D95" s="175" t="s">
        <v>76</v>
      </c>
      <c r="E95" s="176" t="s">
        <v>142</v>
      </c>
      <c r="F95" s="176" t="s">
        <v>278</v>
      </c>
      <c r="I95" s="166"/>
      <c r="J95" s="166"/>
      <c r="K95" s="177">
        <f>BK95</f>
        <v>0</v>
      </c>
      <c r="M95" s="163"/>
      <c r="N95" s="168"/>
      <c r="O95" s="169"/>
      <c r="P95" s="169"/>
      <c r="Q95" s="170">
        <f>SUM(Q96:Q97)</f>
        <v>0</v>
      </c>
      <c r="R95" s="170">
        <f>SUM(R96:R97)</f>
        <v>0</v>
      </c>
      <c r="S95" s="169"/>
      <c r="T95" s="171">
        <f>SUM(T96:T97)</f>
        <v>0</v>
      </c>
      <c r="U95" s="169"/>
      <c r="V95" s="171">
        <f>SUM(V96:V97)</f>
        <v>0</v>
      </c>
      <c r="W95" s="169"/>
      <c r="X95" s="172">
        <f>SUM(X96:X97)</f>
        <v>0</v>
      </c>
      <c r="AR95" s="164" t="s">
        <v>85</v>
      </c>
      <c r="AT95" s="173" t="s">
        <v>76</v>
      </c>
      <c r="AU95" s="173" t="s">
        <v>85</v>
      </c>
      <c r="AY95" s="164" t="s">
        <v>135</v>
      </c>
      <c r="BK95" s="174">
        <f>SUM(BK96:BK97)</f>
        <v>0</v>
      </c>
    </row>
    <row r="96" spans="2:65" s="1" customFormat="1" ht="31.5" customHeight="1">
      <c r="B96" s="178"/>
      <c r="C96" s="179" t="s">
        <v>142</v>
      </c>
      <c r="D96" s="179" t="s">
        <v>137</v>
      </c>
      <c r="E96" s="180" t="s">
        <v>279</v>
      </c>
      <c r="F96" s="181" t="s">
        <v>280</v>
      </c>
      <c r="G96" s="182" t="s">
        <v>187</v>
      </c>
      <c r="H96" s="183">
        <v>3</v>
      </c>
      <c r="I96" s="184"/>
      <c r="J96" s="184"/>
      <c r="K96" s="185">
        <f>ROUND(P96*H96,2)</f>
        <v>0</v>
      </c>
      <c r="L96" s="181" t="s">
        <v>141</v>
      </c>
      <c r="M96" s="37"/>
      <c r="N96" s="186" t="s">
        <v>5</v>
      </c>
      <c r="O96" s="187" t="s">
        <v>46</v>
      </c>
      <c r="P96" s="117">
        <f>I96+J96</f>
        <v>0</v>
      </c>
      <c r="Q96" s="117">
        <f>ROUND(I96*H96,2)</f>
        <v>0</v>
      </c>
      <c r="R96" s="117">
        <f>ROUND(J96*H96,2)</f>
        <v>0</v>
      </c>
      <c r="S96" s="38"/>
      <c r="T96" s="188">
        <f>S96*H96</f>
        <v>0</v>
      </c>
      <c r="U96" s="188">
        <v>0</v>
      </c>
      <c r="V96" s="188">
        <f>U96*H96</f>
        <v>0</v>
      </c>
      <c r="W96" s="188">
        <v>0</v>
      </c>
      <c r="X96" s="189">
        <f>W96*H96</f>
        <v>0</v>
      </c>
      <c r="AR96" s="20" t="s">
        <v>142</v>
      </c>
      <c r="AT96" s="20" t="s">
        <v>137</v>
      </c>
      <c r="AU96" s="20" t="s">
        <v>87</v>
      </c>
      <c r="AY96" s="20" t="s">
        <v>135</v>
      </c>
      <c r="BE96" s="190">
        <f>IF(O96="základní",K96,0)</f>
        <v>0</v>
      </c>
      <c r="BF96" s="190">
        <f>IF(O96="snížená",K96,0)</f>
        <v>0</v>
      </c>
      <c r="BG96" s="190">
        <f>IF(O96="zákl. přenesená",K96,0)</f>
        <v>0</v>
      </c>
      <c r="BH96" s="190">
        <f>IF(O96="sníž. přenesená",K96,0)</f>
        <v>0</v>
      </c>
      <c r="BI96" s="190">
        <f>IF(O96="nulová",K96,0)</f>
        <v>0</v>
      </c>
      <c r="BJ96" s="20" t="s">
        <v>85</v>
      </c>
      <c r="BK96" s="190">
        <f>ROUND(P96*H96,2)</f>
        <v>0</v>
      </c>
      <c r="BL96" s="20" t="s">
        <v>142</v>
      </c>
      <c r="BM96" s="20" t="s">
        <v>281</v>
      </c>
    </row>
    <row r="97" spans="2:47" s="1" customFormat="1" ht="27">
      <c r="B97" s="37"/>
      <c r="D97" s="195" t="s">
        <v>144</v>
      </c>
      <c r="F97" s="196" t="s">
        <v>282</v>
      </c>
      <c r="I97" s="193"/>
      <c r="J97" s="193"/>
      <c r="M97" s="37"/>
      <c r="N97" s="194"/>
      <c r="O97" s="38"/>
      <c r="P97" s="38"/>
      <c r="Q97" s="38"/>
      <c r="R97" s="38"/>
      <c r="S97" s="38"/>
      <c r="T97" s="38"/>
      <c r="U97" s="38"/>
      <c r="V97" s="38"/>
      <c r="W97" s="38"/>
      <c r="X97" s="65"/>
      <c r="AT97" s="20" t="s">
        <v>144</v>
      </c>
      <c r="AU97" s="20" t="s">
        <v>87</v>
      </c>
    </row>
    <row r="98" spans="2:63" s="10" customFormat="1" ht="29.25" customHeight="1">
      <c r="B98" s="163"/>
      <c r="D98" s="175" t="s">
        <v>76</v>
      </c>
      <c r="E98" s="176" t="s">
        <v>183</v>
      </c>
      <c r="F98" s="176" t="s">
        <v>184</v>
      </c>
      <c r="I98" s="166"/>
      <c r="J98" s="166"/>
      <c r="K98" s="177">
        <f>BK98</f>
        <v>0</v>
      </c>
      <c r="M98" s="163"/>
      <c r="N98" s="168"/>
      <c r="O98" s="169"/>
      <c r="P98" s="169"/>
      <c r="Q98" s="170">
        <f>SUM(Q99:Q100)</f>
        <v>0</v>
      </c>
      <c r="R98" s="170">
        <f>SUM(R99:R100)</f>
        <v>0</v>
      </c>
      <c r="S98" s="169"/>
      <c r="T98" s="171">
        <f>SUM(T99:T100)</f>
        <v>0</v>
      </c>
      <c r="U98" s="169"/>
      <c r="V98" s="171">
        <f>SUM(V99:V100)</f>
        <v>0</v>
      </c>
      <c r="W98" s="169"/>
      <c r="X98" s="172">
        <f>SUM(X99:X100)</f>
        <v>1.08</v>
      </c>
      <c r="AR98" s="164" t="s">
        <v>85</v>
      </c>
      <c r="AT98" s="173" t="s">
        <v>76</v>
      </c>
      <c r="AU98" s="173" t="s">
        <v>85</v>
      </c>
      <c r="AY98" s="164" t="s">
        <v>135</v>
      </c>
      <c r="BK98" s="174">
        <f>SUM(BK99:BK100)</f>
        <v>0</v>
      </c>
    </row>
    <row r="99" spans="2:65" s="1" customFormat="1" ht="31.5" customHeight="1">
      <c r="B99" s="178"/>
      <c r="C99" s="179" t="s">
        <v>283</v>
      </c>
      <c r="D99" s="179" t="s">
        <v>137</v>
      </c>
      <c r="E99" s="180" t="s">
        <v>284</v>
      </c>
      <c r="F99" s="181" t="s">
        <v>285</v>
      </c>
      <c r="G99" s="182" t="s">
        <v>187</v>
      </c>
      <c r="H99" s="183">
        <v>0.6</v>
      </c>
      <c r="I99" s="184"/>
      <c r="J99" s="184"/>
      <c r="K99" s="185">
        <f>ROUND(P99*H99,2)</f>
        <v>0</v>
      </c>
      <c r="L99" s="181" t="s">
        <v>141</v>
      </c>
      <c r="M99" s="37"/>
      <c r="N99" s="186" t="s">
        <v>5</v>
      </c>
      <c r="O99" s="187" t="s">
        <v>46</v>
      </c>
      <c r="P99" s="117">
        <f>I99+J99</f>
        <v>0</v>
      </c>
      <c r="Q99" s="117">
        <f>ROUND(I99*H99,2)</f>
        <v>0</v>
      </c>
      <c r="R99" s="117">
        <f>ROUND(J99*H99,2)</f>
        <v>0</v>
      </c>
      <c r="S99" s="38"/>
      <c r="T99" s="188">
        <f>S99*H99</f>
        <v>0</v>
      </c>
      <c r="U99" s="188">
        <v>0</v>
      </c>
      <c r="V99" s="188">
        <f>U99*H99</f>
        <v>0</v>
      </c>
      <c r="W99" s="188">
        <v>1.8</v>
      </c>
      <c r="X99" s="189">
        <f>W99*H99</f>
        <v>1.08</v>
      </c>
      <c r="AR99" s="20" t="s">
        <v>142</v>
      </c>
      <c r="AT99" s="20" t="s">
        <v>137</v>
      </c>
      <c r="AU99" s="20" t="s">
        <v>87</v>
      </c>
      <c r="AY99" s="20" t="s">
        <v>135</v>
      </c>
      <c r="BE99" s="190">
        <f>IF(O99="základní",K99,0)</f>
        <v>0</v>
      </c>
      <c r="BF99" s="190">
        <f>IF(O99="snížená",K99,0)</f>
        <v>0</v>
      </c>
      <c r="BG99" s="190">
        <f>IF(O99="zákl. přenesená",K99,0)</f>
        <v>0</v>
      </c>
      <c r="BH99" s="190">
        <f>IF(O99="sníž. přenesená",K99,0)</f>
        <v>0</v>
      </c>
      <c r="BI99" s="190">
        <f>IF(O99="nulová",K99,0)</f>
        <v>0</v>
      </c>
      <c r="BJ99" s="20" t="s">
        <v>85</v>
      </c>
      <c r="BK99" s="190">
        <f>ROUND(P99*H99,2)</f>
        <v>0</v>
      </c>
      <c r="BL99" s="20" t="s">
        <v>142</v>
      </c>
      <c r="BM99" s="20" t="s">
        <v>286</v>
      </c>
    </row>
    <row r="100" spans="2:47" s="1" customFormat="1" ht="27">
      <c r="B100" s="37"/>
      <c r="D100" s="195" t="s">
        <v>144</v>
      </c>
      <c r="F100" s="196" t="s">
        <v>287</v>
      </c>
      <c r="I100" s="193"/>
      <c r="J100" s="193"/>
      <c r="M100" s="37"/>
      <c r="N100" s="194"/>
      <c r="O100" s="38"/>
      <c r="P100" s="38"/>
      <c r="Q100" s="38"/>
      <c r="R100" s="38"/>
      <c r="S100" s="38"/>
      <c r="T100" s="38"/>
      <c r="U100" s="38"/>
      <c r="V100" s="38"/>
      <c r="W100" s="38"/>
      <c r="X100" s="65"/>
      <c r="AT100" s="20" t="s">
        <v>144</v>
      </c>
      <c r="AU100" s="20" t="s">
        <v>87</v>
      </c>
    </row>
    <row r="101" spans="2:63" s="10" customFormat="1" ht="29.25" customHeight="1">
      <c r="B101" s="163"/>
      <c r="D101" s="175" t="s">
        <v>76</v>
      </c>
      <c r="E101" s="176" t="s">
        <v>288</v>
      </c>
      <c r="F101" s="176" t="s">
        <v>5</v>
      </c>
      <c r="I101" s="166"/>
      <c r="J101" s="166"/>
      <c r="K101" s="177">
        <f>BK101</f>
        <v>0</v>
      </c>
      <c r="M101" s="163"/>
      <c r="N101" s="168"/>
      <c r="O101" s="169"/>
      <c r="P101" s="169"/>
      <c r="Q101" s="170">
        <f>SUM(Q102:Q104)</f>
        <v>0</v>
      </c>
      <c r="R101" s="170">
        <f>SUM(R102:R104)</f>
        <v>0</v>
      </c>
      <c r="S101" s="169"/>
      <c r="T101" s="171">
        <f>SUM(T102:T104)</f>
        <v>0</v>
      </c>
      <c r="U101" s="169"/>
      <c r="V101" s="171">
        <f>SUM(V102:V104)</f>
        <v>0</v>
      </c>
      <c r="W101" s="169"/>
      <c r="X101" s="172">
        <f>SUM(X102:X104)</f>
        <v>0</v>
      </c>
      <c r="AR101" s="164" t="s">
        <v>85</v>
      </c>
      <c r="AT101" s="173" t="s">
        <v>76</v>
      </c>
      <c r="AU101" s="173" t="s">
        <v>85</v>
      </c>
      <c r="AY101" s="164" t="s">
        <v>135</v>
      </c>
      <c r="BK101" s="174">
        <f>SUM(BK102:BK104)</f>
        <v>0</v>
      </c>
    </row>
    <row r="102" spans="2:65" s="1" customFormat="1" ht="22.5" customHeight="1">
      <c r="B102" s="178"/>
      <c r="C102" s="179" t="s">
        <v>161</v>
      </c>
      <c r="D102" s="179" t="s">
        <v>137</v>
      </c>
      <c r="E102" s="180" t="s">
        <v>191</v>
      </c>
      <c r="F102" s="181" t="s">
        <v>289</v>
      </c>
      <c r="G102" s="182" t="s">
        <v>290</v>
      </c>
      <c r="H102" s="183">
        <v>2</v>
      </c>
      <c r="I102" s="184"/>
      <c r="J102" s="184"/>
      <c r="K102" s="185">
        <f>ROUND(P102*H102,2)</f>
        <v>0</v>
      </c>
      <c r="L102" s="181" t="s">
        <v>5</v>
      </c>
      <c r="M102" s="37"/>
      <c r="N102" s="186" t="s">
        <v>5</v>
      </c>
      <c r="O102" s="187" t="s">
        <v>46</v>
      </c>
      <c r="P102" s="117">
        <f>I102+J102</f>
        <v>0</v>
      </c>
      <c r="Q102" s="117">
        <f>ROUND(I102*H102,2)</f>
        <v>0</v>
      </c>
      <c r="R102" s="117">
        <f>ROUND(J102*H102,2)</f>
        <v>0</v>
      </c>
      <c r="S102" s="38"/>
      <c r="T102" s="188">
        <f>S102*H102</f>
        <v>0</v>
      </c>
      <c r="U102" s="188">
        <v>0</v>
      </c>
      <c r="V102" s="188">
        <f>U102*H102</f>
        <v>0</v>
      </c>
      <c r="W102" s="188">
        <v>0</v>
      </c>
      <c r="X102" s="189">
        <f>W102*H102</f>
        <v>0</v>
      </c>
      <c r="AR102" s="20" t="s">
        <v>142</v>
      </c>
      <c r="AT102" s="20" t="s">
        <v>137</v>
      </c>
      <c r="AU102" s="20" t="s">
        <v>87</v>
      </c>
      <c r="AY102" s="20" t="s">
        <v>135</v>
      </c>
      <c r="BE102" s="190">
        <f>IF(O102="základní",K102,0)</f>
        <v>0</v>
      </c>
      <c r="BF102" s="190">
        <f>IF(O102="snížená",K102,0)</f>
        <v>0</v>
      </c>
      <c r="BG102" s="190">
        <f>IF(O102="zákl. přenesená",K102,0)</f>
        <v>0</v>
      </c>
      <c r="BH102" s="190">
        <f>IF(O102="sníž. přenesená",K102,0)</f>
        <v>0</v>
      </c>
      <c r="BI102" s="190">
        <f>IF(O102="nulová",K102,0)</f>
        <v>0</v>
      </c>
      <c r="BJ102" s="20" t="s">
        <v>85</v>
      </c>
      <c r="BK102" s="190">
        <f>ROUND(P102*H102,2)</f>
        <v>0</v>
      </c>
      <c r="BL102" s="20" t="s">
        <v>142</v>
      </c>
      <c r="BM102" s="20" t="s">
        <v>291</v>
      </c>
    </row>
    <row r="103" spans="2:65" s="1" customFormat="1" ht="22.5" customHeight="1">
      <c r="B103" s="178"/>
      <c r="C103" s="179" t="s">
        <v>173</v>
      </c>
      <c r="D103" s="179" t="s">
        <v>137</v>
      </c>
      <c r="E103" s="180" t="s">
        <v>207</v>
      </c>
      <c r="F103" s="181" t="s">
        <v>292</v>
      </c>
      <c r="G103" s="182" t="s">
        <v>290</v>
      </c>
      <c r="H103" s="183">
        <v>2</v>
      </c>
      <c r="I103" s="184"/>
      <c r="J103" s="184"/>
      <c r="K103" s="185">
        <f>ROUND(P103*H103,2)</f>
        <v>0</v>
      </c>
      <c r="L103" s="181" t="s">
        <v>5</v>
      </c>
      <c r="M103" s="37"/>
      <c r="N103" s="186" t="s">
        <v>5</v>
      </c>
      <c r="O103" s="187" t="s">
        <v>46</v>
      </c>
      <c r="P103" s="117">
        <f>I103+J103</f>
        <v>0</v>
      </c>
      <c r="Q103" s="117">
        <f>ROUND(I103*H103,2)</f>
        <v>0</v>
      </c>
      <c r="R103" s="117">
        <f>ROUND(J103*H103,2)</f>
        <v>0</v>
      </c>
      <c r="S103" s="38"/>
      <c r="T103" s="188">
        <f>S103*H103</f>
        <v>0</v>
      </c>
      <c r="U103" s="188">
        <v>0</v>
      </c>
      <c r="V103" s="188">
        <f>U103*H103</f>
        <v>0</v>
      </c>
      <c r="W103" s="188">
        <v>0</v>
      </c>
      <c r="X103" s="189">
        <f>W103*H103</f>
        <v>0</v>
      </c>
      <c r="AR103" s="20" t="s">
        <v>142</v>
      </c>
      <c r="AT103" s="20" t="s">
        <v>137</v>
      </c>
      <c r="AU103" s="20" t="s">
        <v>87</v>
      </c>
      <c r="AY103" s="20" t="s">
        <v>135</v>
      </c>
      <c r="BE103" s="190">
        <f>IF(O103="základní",K103,0)</f>
        <v>0</v>
      </c>
      <c r="BF103" s="190">
        <f>IF(O103="snížená",K103,0)</f>
        <v>0</v>
      </c>
      <c r="BG103" s="190">
        <f>IF(O103="zákl. přenesená",K103,0)</f>
        <v>0</v>
      </c>
      <c r="BH103" s="190">
        <f>IF(O103="sníž. přenesená",K103,0)</f>
        <v>0</v>
      </c>
      <c r="BI103" s="190">
        <f>IF(O103="nulová",K103,0)</f>
        <v>0</v>
      </c>
      <c r="BJ103" s="20" t="s">
        <v>85</v>
      </c>
      <c r="BK103" s="190">
        <f>ROUND(P103*H103,2)</f>
        <v>0</v>
      </c>
      <c r="BL103" s="20" t="s">
        <v>142</v>
      </c>
      <c r="BM103" s="20" t="s">
        <v>293</v>
      </c>
    </row>
    <row r="104" spans="2:47" s="1" customFormat="1" ht="27">
      <c r="B104" s="37"/>
      <c r="D104" s="195" t="s">
        <v>144</v>
      </c>
      <c r="F104" s="196" t="s">
        <v>294</v>
      </c>
      <c r="I104" s="193"/>
      <c r="J104" s="193"/>
      <c r="M104" s="37"/>
      <c r="N104" s="194"/>
      <c r="O104" s="38"/>
      <c r="P104" s="38"/>
      <c r="Q104" s="38"/>
      <c r="R104" s="38"/>
      <c r="S104" s="38"/>
      <c r="T104" s="38"/>
      <c r="U104" s="38"/>
      <c r="V104" s="38"/>
      <c r="W104" s="38"/>
      <c r="X104" s="65"/>
      <c r="AT104" s="20" t="s">
        <v>144</v>
      </c>
      <c r="AU104" s="20" t="s">
        <v>87</v>
      </c>
    </row>
    <row r="105" spans="2:63" s="10" customFormat="1" ht="29.25" customHeight="1">
      <c r="B105" s="163"/>
      <c r="D105" s="175" t="s">
        <v>76</v>
      </c>
      <c r="E105" s="176" t="s">
        <v>249</v>
      </c>
      <c r="F105" s="176" t="s">
        <v>5</v>
      </c>
      <c r="I105" s="166"/>
      <c r="J105" s="166"/>
      <c r="K105" s="177">
        <f>BK105</f>
        <v>0</v>
      </c>
      <c r="M105" s="163"/>
      <c r="N105" s="168"/>
      <c r="O105" s="169"/>
      <c r="P105" s="169"/>
      <c r="Q105" s="170">
        <f>Q106+Q107</f>
        <v>0</v>
      </c>
      <c r="R105" s="170">
        <f>R106+R107</f>
        <v>0</v>
      </c>
      <c r="S105" s="169"/>
      <c r="T105" s="171">
        <f>T106+T107</f>
        <v>0</v>
      </c>
      <c r="U105" s="169"/>
      <c r="V105" s="171">
        <f>V106+V107</f>
        <v>0</v>
      </c>
      <c r="W105" s="169"/>
      <c r="X105" s="172">
        <f>X106+X107</f>
        <v>0</v>
      </c>
      <c r="AR105" s="164" t="s">
        <v>85</v>
      </c>
      <c r="AT105" s="173" t="s">
        <v>76</v>
      </c>
      <c r="AU105" s="173" t="s">
        <v>85</v>
      </c>
      <c r="AY105" s="164" t="s">
        <v>135</v>
      </c>
      <c r="BK105" s="174">
        <f>BK106+BK107</f>
        <v>0</v>
      </c>
    </row>
    <row r="106" spans="2:65" s="1" customFormat="1" ht="22.5" customHeight="1">
      <c r="B106" s="178"/>
      <c r="C106" s="179" t="s">
        <v>295</v>
      </c>
      <c r="D106" s="179" t="s">
        <v>137</v>
      </c>
      <c r="E106" s="180" t="s">
        <v>296</v>
      </c>
      <c r="F106" s="181" t="s">
        <v>297</v>
      </c>
      <c r="G106" s="182" t="s">
        <v>5</v>
      </c>
      <c r="H106" s="183">
        <v>0.1</v>
      </c>
      <c r="I106" s="184"/>
      <c r="J106" s="184"/>
      <c r="K106" s="185">
        <f>ROUND(P106*H106,2)</f>
        <v>0</v>
      </c>
      <c r="L106" s="181" t="s">
        <v>5</v>
      </c>
      <c r="M106" s="37"/>
      <c r="N106" s="186" t="s">
        <v>5</v>
      </c>
      <c r="O106" s="187" t="s">
        <v>46</v>
      </c>
      <c r="P106" s="117">
        <f>I106+J106</f>
        <v>0</v>
      </c>
      <c r="Q106" s="117">
        <f>ROUND(I106*H106,2)</f>
        <v>0</v>
      </c>
      <c r="R106" s="117">
        <f>ROUND(J106*H106,2)</f>
        <v>0</v>
      </c>
      <c r="S106" s="38"/>
      <c r="T106" s="188">
        <f>S106*H106</f>
        <v>0</v>
      </c>
      <c r="U106" s="188">
        <v>0</v>
      </c>
      <c r="V106" s="188">
        <f>U106*H106</f>
        <v>0</v>
      </c>
      <c r="W106" s="188">
        <v>0</v>
      </c>
      <c r="X106" s="189">
        <f>W106*H106</f>
        <v>0</v>
      </c>
      <c r="AR106" s="20" t="s">
        <v>142</v>
      </c>
      <c r="AT106" s="20" t="s">
        <v>137</v>
      </c>
      <c r="AU106" s="20" t="s">
        <v>87</v>
      </c>
      <c r="AY106" s="20" t="s">
        <v>135</v>
      </c>
      <c r="BE106" s="190">
        <f>IF(O106="základní",K106,0)</f>
        <v>0</v>
      </c>
      <c r="BF106" s="190">
        <f>IF(O106="snížená",K106,0)</f>
        <v>0</v>
      </c>
      <c r="BG106" s="190">
        <f>IF(O106="zákl. přenesená",K106,0)</f>
        <v>0</v>
      </c>
      <c r="BH106" s="190">
        <f>IF(O106="sníž. přenesená",K106,0)</f>
        <v>0</v>
      </c>
      <c r="BI106" s="190">
        <f>IF(O106="nulová",K106,0)</f>
        <v>0</v>
      </c>
      <c r="BJ106" s="20" t="s">
        <v>85</v>
      </c>
      <c r="BK106" s="190">
        <f>ROUND(P106*H106,2)</f>
        <v>0</v>
      </c>
      <c r="BL106" s="20" t="s">
        <v>142</v>
      </c>
      <c r="BM106" s="20" t="s">
        <v>298</v>
      </c>
    </row>
    <row r="107" spans="2:63" s="10" customFormat="1" ht="21.75" customHeight="1">
      <c r="B107" s="163"/>
      <c r="D107" s="175" t="s">
        <v>76</v>
      </c>
      <c r="E107" s="176" t="s">
        <v>299</v>
      </c>
      <c r="F107" s="176" t="s">
        <v>5</v>
      </c>
      <c r="I107" s="166"/>
      <c r="J107" s="166"/>
      <c r="K107" s="177">
        <f>BK107</f>
        <v>0</v>
      </c>
      <c r="M107" s="163"/>
      <c r="N107" s="168"/>
      <c r="O107" s="169"/>
      <c r="P107" s="169"/>
      <c r="Q107" s="170">
        <f>SUM(Q108:Q110)</f>
        <v>0</v>
      </c>
      <c r="R107" s="170">
        <f>SUM(R108:R110)</f>
        <v>0</v>
      </c>
      <c r="S107" s="169"/>
      <c r="T107" s="171">
        <f>SUM(T108:T110)</f>
        <v>0</v>
      </c>
      <c r="U107" s="169"/>
      <c r="V107" s="171">
        <f>SUM(V108:V110)</f>
        <v>0</v>
      </c>
      <c r="W107" s="169"/>
      <c r="X107" s="172">
        <f>SUM(X108:X110)</f>
        <v>0</v>
      </c>
      <c r="AR107" s="164" t="s">
        <v>85</v>
      </c>
      <c r="AT107" s="173" t="s">
        <v>76</v>
      </c>
      <c r="AU107" s="173" t="s">
        <v>87</v>
      </c>
      <c r="AY107" s="164" t="s">
        <v>135</v>
      </c>
      <c r="BK107" s="174">
        <f>SUM(BK108:BK110)</f>
        <v>0</v>
      </c>
    </row>
    <row r="108" spans="2:65" s="1" customFormat="1" ht="22.5" customHeight="1">
      <c r="B108" s="178"/>
      <c r="C108" s="179" t="s">
        <v>300</v>
      </c>
      <c r="D108" s="179" t="s">
        <v>137</v>
      </c>
      <c r="E108" s="180" t="s">
        <v>301</v>
      </c>
      <c r="F108" s="181" t="s">
        <v>297</v>
      </c>
      <c r="G108" s="182" t="s">
        <v>5</v>
      </c>
      <c r="H108" s="183">
        <v>0.1</v>
      </c>
      <c r="I108" s="184"/>
      <c r="J108" s="184"/>
      <c r="K108" s="185">
        <f>ROUND(P108*H108,2)</f>
        <v>0</v>
      </c>
      <c r="L108" s="181" t="s">
        <v>5</v>
      </c>
      <c r="M108" s="37"/>
      <c r="N108" s="186" t="s">
        <v>5</v>
      </c>
      <c r="O108" s="187" t="s">
        <v>46</v>
      </c>
      <c r="P108" s="117">
        <f>I108+J108</f>
        <v>0</v>
      </c>
      <c r="Q108" s="117">
        <f>ROUND(I108*H108,2)</f>
        <v>0</v>
      </c>
      <c r="R108" s="117">
        <f>ROUND(J108*H108,2)</f>
        <v>0</v>
      </c>
      <c r="S108" s="38"/>
      <c r="T108" s="188">
        <f>S108*H108</f>
        <v>0</v>
      </c>
      <c r="U108" s="188">
        <v>0</v>
      </c>
      <c r="V108" s="188">
        <f>U108*H108</f>
        <v>0</v>
      </c>
      <c r="W108" s="188">
        <v>0</v>
      </c>
      <c r="X108" s="189">
        <f>W108*H108</f>
        <v>0</v>
      </c>
      <c r="AR108" s="20" t="s">
        <v>142</v>
      </c>
      <c r="AT108" s="20" t="s">
        <v>137</v>
      </c>
      <c r="AU108" s="20" t="s">
        <v>150</v>
      </c>
      <c r="AY108" s="20" t="s">
        <v>135</v>
      </c>
      <c r="BE108" s="190">
        <f>IF(O108="základní",K108,0)</f>
        <v>0</v>
      </c>
      <c r="BF108" s="190">
        <f>IF(O108="snížená",K108,0)</f>
        <v>0</v>
      </c>
      <c r="BG108" s="190">
        <f>IF(O108="zákl. přenesená",K108,0)</f>
        <v>0</v>
      </c>
      <c r="BH108" s="190">
        <f>IF(O108="sníž. přenesená",K108,0)</f>
        <v>0</v>
      </c>
      <c r="BI108" s="190">
        <f>IF(O108="nulová",K108,0)</f>
        <v>0</v>
      </c>
      <c r="BJ108" s="20" t="s">
        <v>85</v>
      </c>
      <c r="BK108" s="190">
        <f>ROUND(P108*H108,2)</f>
        <v>0</v>
      </c>
      <c r="BL108" s="20" t="s">
        <v>142</v>
      </c>
      <c r="BM108" s="20" t="s">
        <v>302</v>
      </c>
    </row>
    <row r="109" spans="2:65" s="1" customFormat="1" ht="22.5" customHeight="1">
      <c r="B109" s="178"/>
      <c r="C109" s="179" t="s">
        <v>303</v>
      </c>
      <c r="D109" s="179" t="s">
        <v>137</v>
      </c>
      <c r="E109" s="180" t="s">
        <v>304</v>
      </c>
      <c r="F109" s="181" t="s">
        <v>305</v>
      </c>
      <c r="G109" s="182" t="s">
        <v>290</v>
      </c>
      <c r="H109" s="183">
        <v>2</v>
      </c>
      <c r="I109" s="184"/>
      <c r="J109" s="184"/>
      <c r="K109" s="185">
        <f>ROUND(P109*H109,2)</f>
        <v>0</v>
      </c>
      <c r="L109" s="181" t="s">
        <v>5</v>
      </c>
      <c r="M109" s="37"/>
      <c r="N109" s="186" t="s">
        <v>5</v>
      </c>
      <c r="O109" s="187" t="s">
        <v>46</v>
      </c>
      <c r="P109" s="117">
        <f>I109+J109</f>
        <v>0</v>
      </c>
      <c r="Q109" s="117">
        <f>ROUND(I109*H109,2)</f>
        <v>0</v>
      </c>
      <c r="R109" s="117">
        <f>ROUND(J109*H109,2)</f>
        <v>0</v>
      </c>
      <c r="S109" s="38"/>
      <c r="T109" s="188">
        <f>S109*H109</f>
        <v>0</v>
      </c>
      <c r="U109" s="188">
        <v>0</v>
      </c>
      <c r="V109" s="188">
        <f>U109*H109</f>
        <v>0</v>
      </c>
      <c r="W109" s="188">
        <v>0</v>
      </c>
      <c r="X109" s="189">
        <f>W109*H109</f>
        <v>0</v>
      </c>
      <c r="AR109" s="20" t="s">
        <v>142</v>
      </c>
      <c r="AT109" s="20" t="s">
        <v>137</v>
      </c>
      <c r="AU109" s="20" t="s">
        <v>150</v>
      </c>
      <c r="AY109" s="20" t="s">
        <v>135</v>
      </c>
      <c r="BE109" s="190">
        <f>IF(O109="základní",K109,0)</f>
        <v>0</v>
      </c>
      <c r="BF109" s="190">
        <f>IF(O109="snížená",K109,0)</f>
        <v>0</v>
      </c>
      <c r="BG109" s="190">
        <f>IF(O109="zákl. přenesená",K109,0)</f>
        <v>0</v>
      </c>
      <c r="BH109" s="190">
        <f>IF(O109="sníž. přenesená",K109,0)</f>
        <v>0</v>
      </c>
      <c r="BI109" s="190">
        <f>IF(O109="nulová",K109,0)</f>
        <v>0</v>
      </c>
      <c r="BJ109" s="20" t="s">
        <v>85</v>
      </c>
      <c r="BK109" s="190">
        <f>ROUND(P109*H109,2)</f>
        <v>0</v>
      </c>
      <c r="BL109" s="20" t="s">
        <v>142</v>
      </c>
      <c r="BM109" s="20" t="s">
        <v>306</v>
      </c>
    </row>
    <row r="110" spans="2:65" s="1" customFormat="1" ht="22.5" customHeight="1">
      <c r="B110" s="178"/>
      <c r="C110" s="179" t="s">
        <v>307</v>
      </c>
      <c r="D110" s="179" t="s">
        <v>137</v>
      </c>
      <c r="E110" s="180" t="s">
        <v>308</v>
      </c>
      <c r="F110" s="181" t="s">
        <v>309</v>
      </c>
      <c r="G110" s="182" t="s">
        <v>5</v>
      </c>
      <c r="H110" s="183">
        <v>1</v>
      </c>
      <c r="I110" s="184"/>
      <c r="J110" s="184"/>
      <c r="K110" s="185">
        <f>ROUND(P110*H110,2)</f>
        <v>0</v>
      </c>
      <c r="L110" s="181" t="s">
        <v>5</v>
      </c>
      <c r="M110" s="37"/>
      <c r="N110" s="186" t="s">
        <v>5</v>
      </c>
      <c r="O110" s="187" t="s">
        <v>46</v>
      </c>
      <c r="P110" s="117">
        <f>I110+J110</f>
        <v>0</v>
      </c>
      <c r="Q110" s="117">
        <f>ROUND(I110*H110,2)</f>
        <v>0</v>
      </c>
      <c r="R110" s="117">
        <f>ROUND(J110*H110,2)</f>
        <v>0</v>
      </c>
      <c r="S110" s="38"/>
      <c r="T110" s="188">
        <f>S110*H110</f>
        <v>0</v>
      </c>
      <c r="U110" s="188">
        <v>0</v>
      </c>
      <c r="V110" s="188">
        <f>U110*H110</f>
        <v>0</v>
      </c>
      <c r="W110" s="188">
        <v>0</v>
      </c>
      <c r="X110" s="189">
        <f>W110*H110</f>
        <v>0</v>
      </c>
      <c r="AR110" s="20" t="s">
        <v>142</v>
      </c>
      <c r="AT110" s="20" t="s">
        <v>137</v>
      </c>
      <c r="AU110" s="20" t="s">
        <v>150</v>
      </c>
      <c r="AY110" s="20" t="s">
        <v>135</v>
      </c>
      <c r="BE110" s="190">
        <f>IF(O110="základní",K110,0)</f>
        <v>0</v>
      </c>
      <c r="BF110" s="190">
        <f>IF(O110="snížená",K110,0)</f>
        <v>0</v>
      </c>
      <c r="BG110" s="190">
        <f>IF(O110="zákl. přenesená",K110,0)</f>
        <v>0</v>
      </c>
      <c r="BH110" s="190">
        <f>IF(O110="sníž. přenesená",K110,0)</f>
        <v>0</v>
      </c>
      <c r="BI110" s="190">
        <f>IF(O110="nulová",K110,0)</f>
        <v>0</v>
      </c>
      <c r="BJ110" s="20" t="s">
        <v>85</v>
      </c>
      <c r="BK110" s="190">
        <f>ROUND(P110*H110,2)</f>
        <v>0</v>
      </c>
      <c r="BL110" s="20" t="s">
        <v>142</v>
      </c>
      <c r="BM110" s="20" t="s">
        <v>310</v>
      </c>
    </row>
    <row r="111" spans="2:63" s="10" customFormat="1" ht="29.25" customHeight="1">
      <c r="B111" s="163"/>
      <c r="D111" s="175" t="s">
        <v>76</v>
      </c>
      <c r="E111" s="176" t="s">
        <v>219</v>
      </c>
      <c r="F111" s="176" t="s">
        <v>5</v>
      </c>
      <c r="I111" s="166"/>
      <c r="J111" s="166"/>
      <c r="K111" s="177">
        <f>BK111</f>
        <v>0</v>
      </c>
      <c r="M111" s="163"/>
      <c r="N111" s="168"/>
      <c r="O111" s="169"/>
      <c r="P111" s="169"/>
      <c r="Q111" s="170">
        <f>SUM(Q112:Q117)</f>
        <v>0</v>
      </c>
      <c r="R111" s="170">
        <f>SUM(R112:R117)</f>
        <v>0</v>
      </c>
      <c r="S111" s="169"/>
      <c r="T111" s="171">
        <f>SUM(T112:T117)</f>
        <v>0</v>
      </c>
      <c r="U111" s="169"/>
      <c r="V111" s="171">
        <f>SUM(V112:V117)</f>
        <v>0</v>
      </c>
      <c r="W111" s="169"/>
      <c r="X111" s="172">
        <f>SUM(X112:X117)</f>
        <v>0</v>
      </c>
      <c r="AR111" s="164" t="s">
        <v>85</v>
      </c>
      <c r="AT111" s="173" t="s">
        <v>76</v>
      </c>
      <c r="AU111" s="173" t="s">
        <v>85</v>
      </c>
      <c r="AY111" s="164" t="s">
        <v>135</v>
      </c>
      <c r="BK111" s="174">
        <f>SUM(BK112:BK117)</f>
        <v>0</v>
      </c>
    </row>
    <row r="112" spans="2:65" s="1" customFormat="1" ht="22.5" customHeight="1">
      <c r="B112" s="178"/>
      <c r="C112" s="179" t="s">
        <v>178</v>
      </c>
      <c r="D112" s="179" t="s">
        <v>137</v>
      </c>
      <c r="E112" s="180" t="s">
        <v>311</v>
      </c>
      <c r="F112" s="181" t="s">
        <v>312</v>
      </c>
      <c r="G112" s="182" t="s">
        <v>187</v>
      </c>
      <c r="H112" s="183">
        <v>7.35</v>
      </c>
      <c r="I112" s="184"/>
      <c r="J112" s="184"/>
      <c r="K112" s="185">
        <f>ROUND(P112*H112,2)</f>
        <v>0</v>
      </c>
      <c r="L112" s="181" t="s">
        <v>141</v>
      </c>
      <c r="M112" s="37"/>
      <c r="N112" s="186" t="s">
        <v>5</v>
      </c>
      <c r="O112" s="187" t="s">
        <v>46</v>
      </c>
      <c r="P112" s="117">
        <f>I112+J112</f>
        <v>0</v>
      </c>
      <c r="Q112" s="117">
        <f>ROUND(I112*H112,2)</f>
        <v>0</v>
      </c>
      <c r="R112" s="117">
        <f>ROUND(J112*H112,2)</f>
        <v>0</v>
      </c>
      <c r="S112" s="38"/>
      <c r="T112" s="188">
        <f>S112*H112</f>
        <v>0</v>
      </c>
      <c r="U112" s="188">
        <v>0</v>
      </c>
      <c r="V112" s="188">
        <f>U112*H112</f>
        <v>0</v>
      </c>
      <c r="W112" s="188">
        <v>0</v>
      </c>
      <c r="X112" s="189">
        <f>W112*H112</f>
        <v>0</v>
      </c>
      <c r="AR112" s="20" t="s">
        <v>142</v>
      </c>
      <c r="AT112" s="20" t="s">
        <v>137</v>
      </c>
      <c r="AU112" s="20" t="s">
        <v>87</v>
      </c>
      <c r="AY112" s="20" t="s">
        <v>135</v>
      </c>
      <c r="BE112" s="190">
        <f>IF(O112="základní",K112,0)</f>
        <v>0</v>
      </c>
      <c r="BF112" s="190">
        <f>IF(O112="snížená",K112,0)</f>
        <v>0</v>
      </c>
      <c r="BG112" s="190">
        <f>IF(O112="zákl. přenesená",K112,0)</f>
        <v>0</v>
      </c>
      <c r="BH112" s="190">
        <f>IF(O112="sníž. přenesená",K112,0)</f>
        <v>0</v>
      </c>
      <c r="BI112" s="190">
        <f>IF(O112="nulová",K112,0)</f>
        <v>0</v>
      </c>
      <c r="BJ112" s="20" t="s">
        <v>85</v>
      </c>
      <c r="BK112" s="190">
        <f>ROUND(P112*H112,2)</f>
        <v>0</v>
      </c>
      <c r="BL112" s="20" t="s">
        <v>142</v>
      </c>
      <c r="BM112" s="20" t="s">
        <v>313</v>
      </c>
    </row>
    <row r="113" spans="2:65" s="1" customFormat="1" ht="22.5" customHeight="1">
      <c r="B113" s="178"/>
      <c r="C113" s="179" t="s">
        <v>170</v>
      </c>
      <c r="D113" s="179" t="s">
        <v>137</v>
      </c>
      <c r="E113" s="180" t="s">
        <v>314</v>
      </c>
      <c r="F113" s="181" t="s">
        <v>315</v>
      </c>
      <c r="G113" s="182" t="s">
        <v>223</v>
      </c>
      <c r="H113" s="183">
        <v>13.65</v>
      </c>
      <c r="I113" s="184"/>
      <c r="J113" s="184"/>
      <c r="K113" s="185">
        <f>ROUND(P113*H113,2)</f>
        <v>0</v>
      </c>
      <c r="L113" s="181" t="s">
        <v>141</v>
      </c>
      <c r="M113" s="37"/>
      <c r="N113" s="186" t="s">
        <v>5</v>
      </c>
      <c r="O113" s="187" t="s">
        <v>46</v>
      </c>
      <c r="P113" s="117">
        <f>I113+J113</f>
        <v>0</v>
      </c>
      <c r="Q113" s="117">
        <f>ROUND(I113*H113,2)</f>
        <v>0</v>
      </c>
      <c r="R113" s="117">
        <f>ROUND(J113*H113,2)</f>
        <v>0</v>
      </c>
      <c r="S113" s="38"/>
      <c r="T113" s="188">
        <f>S113*H113</f>
        <v>0</v>
      </c>
      <c r="U113" s="188">
        <v>0</v>
      </c>
      <c r="V113" s="188">
        <f>U113*H113</f>
        <v>0</v>
      </c>
      <c r="W113" s="188">
        <v>0</v>
      </c>
      <c r="X113" s="189">
        <f>W113*H113</f>
        <v>0</v>
      </c>
      <c r="AR113" s="20" t="s">
        <v>142</v>
      </c>
      <c r="AT113" s="20" t="s">
        <v>137</v>
      </c>
      <c r="AU113" s="20" t="s">
        <v>87</v>
      </c>
      <c r="AY113" s="20" t="s">
        <v>135</v>
      </c>
      <c r="BE113" s="190">
        <f>IF(O113="základní",K113,0)</f>
        <v>0</v>
      </c>
      <c r="BF113" s="190">
        <f>IF(O113="snížená",K113,0)</f>
        <v>0</v>
      </c>
      <c r="BG113" s="190">
        <f>IF(O113="zákl. přenesená",K113,0)</f>
        <v>0</v>
      </c>
      <c r="BH113" s="190">
        <f>IF(O113="sníž. přenesená",K113,0)</f>
        <v>0</v>
      </c>
      <c r="BI113" s="190">
        <f>IF(O113="nulová",K113,0)</f>
        <v>0</v>
      </c>
      <c r="BJ113" s="20" t="s">
        <v>85</v>
      </c>
      <c r="BK113" s="190">
        <f>ROUND(P113*H113,2)</f>
        <v>0</v>
      </c>
      <c r="BL113" s="20" t="s">
        <v>142</v>
      </c>
      <c r="BM113" s="20" t="s">
        <v>316</v>
      </c>
    </row>
    <row r="114" spans="2:47" s="1" customFormat="1" ht="27">
      <c r="B114" s="37"/>
      <c r="D114" s="191" t="s">
        <v>144</v>
      </c>
      <c r="F114" s="192" t="s">
        <v>317</v>
      </c>
      <c r="I114" s="193"/>
      <c r="J114" s="193"/>
      <c r="M114" s="37"/>
      <c r="N114" s="194"/>
      <c r="O114" s="38"/>
      <c r="P114" s="38"/>
      <c r="Q114" s="38"/>
      <c r="R114" s="38"/>
      <c r="S114" s="38"/>
      <c r="T114" s="38"/>
      <c r="U114" s="38"/>
      <c r="V114" s="38"/>
      <c r="W114" s="38"/>
      <c r="X114" s="65"/>
      <c r="AT114" s="20" t="s">
        <v>144</v>
      </c>
      <c r="AU114" s="20" t="s">
        <v>87</v>
      </c>
    </row>
    <row r="115" spans="2:65" s="1" customFormat="1" ht="31.5" customHeight="1">
      <c r="B115" s="178"/>
      <c r="C115" s="179" t="s">
        <v>183</v>
      </c>
      <c r="D115" s="179" t="s">
        <v>137</v>
      </c>
      <c r="E115" s="180" t="s">
        <v>318</v>
      </c>
      <c r="F115" s="181" t="s">
        <v>319</v>
      </c>
      <c r="G115" s="182" t="s">
        <v>223</v>
      </c>
      <c r="H115" s="183">
        <v>13.65</v>
      </c>
      <c r="I115" s="184"/>
      <c r="J115" s="184"/>
      <c r="K115" s="185">
        <f>ROUND(P115*H115,2)</f>
        <v>0</v>
      </c>
      <c r="L115" s="181" t="s">
        <v>141</v>
      </c>
      <c r="M115" s="37"/>
      <c r="N115" s="186" t="s">
        <v>5</v>
      </c>
      <c r="O115" s="187" t="s">
        <v>46</v>
      </c>
      <c r="P115" s="117">
        <f>I115+J115</f>
        <v>0</v>
      </c>
      <c r="Q115" s="117">
        <f>ROUND(I115*H115,2)</f>
        <v>0</v>
      </c>
      <c r="R115" s="117">
        <f>ROUND(J115*H115,2)</f>
        <v>0</v>
      </c>
      <c r="S115" s="38"/>
      <c r="T115" s="188">
        <f>S115*H115</f>
        <v>0</v>
      </c>
      <c r="U115" s="188">
        <v>0</v>
      </c>
      <c r="V115" s="188">
        <f>U115*H115</f>
        <v>0</v>
      </c>
      <c r="W115" s="188">
        <v>0</v>
      </c>
      <c r="X115" s="189">
        <f>W115*H115</f>
        <v>0</v>
      </c>
      <c r="AR115" s="20" t="s">
        <v>142</v>
      </c>
      <c r="AT115" s="20" t="s">
        <v>137</v>
      </c>
      <c r="AU115" s="20" t="s">
        <v>87</v>
      </c>
      <c r="AY115" s="20" t="s">
        <v>135</v>
      </c>
      <c r="BE115" s="190">
        <f>IF(O115="základní",K115,0)</f>
        <v>0</v>
      </c>
      <c r="BF115" s="190">
        <f>IF(O115="snížená",K115,0)</f>
        <v>0</v>
      </c>
      <c r="BG115" s="190">
        <f>IF(O115="zákl. přenesená",K115,0)</f>
        <v>0</v>
      </c>
      <c r="BH115" s="190">
        <f>IF(O115="sníž. přenesená",K115,0)</f>
        <v>0</v>
      </c>
      <c r="BI115" s="190">
        <f>IF(O115="nulová",K115,0)</f>
        <v>0</v>
      </c>
      <c r="BJ115" s="20" t="s">
        <v>85</v>
      </c>
      <c r="BK115" s="190">
        <f>ROUND(P115*H115,2)</f>
        <v>0</v>
      </c>
      <c r="BL115" s="20" t="s">
        <v>142</v>
      </c>
      <c r="BM115" s="20" t="s">
        <v>320</v>
      </c>
    </row>
    <row r="116" spans="2:65" s="1" customFormat="1" ht="31.5" customHeight="1">
      <c r="B116" s="178"/>
      <c r="C116" s="179" t="s">
        <v>206</v>
      </c>
      <c r="D116" s="179" t="s">
        <v>137</v>
      </c>
      <c r="E116" s="180" t="s">
        <v>240</v>
      </c>
      <c r="F116" s="181" t="s">
        <v>241</v>
      </c>
      <c r="G116" s="182" t="s">
        <v>223</v>
      </c>
      <c r="H116" s="183">
        <v>191.1</v>
      </c>
      <c r="I116" s="184"/>
      <c r="J116" s="184"/>
      <c r="K116" s="185">
        <f>ROUND(P116*H116,2)</f>
        <v>0</v>
      </c>
      <c r="L116" s="181" t="s">
        <v>141</v>
      </c>
      <c r="M116" s="37"/>
      <c r="N116" s="186" t="s">
        <v>5</v>
      </c>
      <c r="O116" s="187" t="s">
        <v>46</v>
      </c>
      <c r="P116" s="117">
        <f>I116+J116</f>
        <v>0</v>
      </c>
      <c r="Q116" s="117">
        <f>ROUND(I116*H116,2)</f>
        <v>0</v>
      </c>
      <c r="R116" s="117">
        <f>ROUND(J116*H116,2)</f>
        <v>0</v>
      </c>
      <c r="S116" s="38"/>
      <c r="T116" s="188">
        <f>S116*H116</f>
        <v>0</v>
      </c>
      <c r="U116" s="188">
        <v>0</v>
      </c>
      <c r="V116" s="188">
        <f>U116*H116</f>
        <v>0</v>
      </c>
      <c r="W116" s="188">
        <v>0</v>
      </c>
      <c r="X116" s="189">
        <f>W116*H116</f>
        <v>0</v>
      </c>
      <c r="AR116" s="20" t="s">
        <v>142</v>
      </c>
      <c r="AT116" s="20" t="s">
        <v>137</v>
      </c>
      <c r="AU116" s="20" t="s">
        <v>87</v>
      </c>
      <c r="AY116" s="20" t="s">
        <v>135</v>
      </c>
      <c r="BE116" s="190">
        <f>IF(O116="základní",K116,0)</f>
        <v>0</v>
      </c>
      <c r="BF116" s="190">
        <f>IF(O116="snížená",K116,0)</f>
        <v>0</v>
      </c>
      <c r="BG116" s="190">
        <f>IF(O116="zákl. přenesená",K116,0)</f>
        <v>0</v>
      </c>
      <c r="BH116" s="190">
        <f>IF(O116="sníž. přenesená",K116,0)</f>
        <v>0</v>
      </c>
      <c r="BI116" s="190">
        <f>IF(O116="nulová",K116,0)</f>
        <v>0</v>
      </c>
      <c r="BJ116" s="20" t="s">
        <v>85</v>
      </c>
      <c r="BK116" s="190">
        <f>ROUND(P116*H116,2)</f>
        <v>0</v>
      </c>
      <c r="BL116" s="20" t="s">
        <v>142</v>
      </c>
      <c r="BM116" s="20" t="s">
        <v>321</v>
      </c>
    </row>
    <row r="117" spans="2:47" s="1" customFormat="1" ht="27">
      <c r="B117" s="37"/>
      <c r="D117" s="195" t="s">
        <v>144</v>
      </c>
      <c r="F117" s="196" t="s">
        <v>322</v>
      </c>
      <c r="I117" s="193"/>
      <c r="J117" s="193"/>
      <c r="M117" s="37"/>
      <c r="N117" s="194"/>
      <c r="O117" s="38"/>
      <c r="P117" s="38"/>
      <c r="Q117" s="38"/>
      <c r="R117" s="38"/>
      <c r="S117" s="38"/>
      <c r="T117" s="38"/>
      <c r="U117" s="38"/>
      <c r="V117" s="38"/>
      <c r="W117" s="38"/>
      <c r="X117" s="65"/>
      <c r="AT117" s="20" t="s">
        <v>144</v>
      </c>
      <c r="AU117" s="20" t="s">
        <v>87</v>
      </c>
    </row>
    <row r="118" spans="2:63" s="10" customFormat="1" ht="29.25" customHeight="1">
      <c r="B118" s="163"/>
      <c r="D118" s="175" t="s">
        <v>76</v>
      </c>
      <c r="E118" s="176" t="s">
        <v>323</v>
      </c>
      <c r="F118" s="176" t="s">
        <v>5</v>
      </c>
      <c r="I118" s="166"/>
      <c r="J118" s="166"/>
      <c r="K118" s="177">
        <f>BK118</f>
        <v>0</v>
      </c>
      <c r="M118" s="163"/>
      <c r="N118" s="168"/>
      <c r="O118" s="169"/>
      <c r="P118" s="169"/>
      <c r="Q118" s="170">
        <f>SUM(Q119:Q131)</f>
        <v>0</v>
      </c>
      <c r="R118" s="170">
        <f>SUM(R119:R131)</f>
        <v>0</v>
      </c>
      <c r="S118" s="169"/>
      <c r="T118" s="171">
        <f>SUM(T119:T131)</f>
        <v>0</v>
      </c>
      <c r="U118" s="169"/>
      <c r="V118" s="171">
        <f>SUM(V119:V131)</f>
        <v>0</v>
      </c>
      <c r="W118" s="169"/>
      <c r="X118" s="172">
        <f>SUM(X119:X131)</f>
        <v>0</v>
      </c>
      <c r="AR118" s="164" t="s">
        <v>85</v>
      </c>
      <c r="AT118" s="173" t="s">
        <v>76</v>
      </c>
      <c r="AU118" s="173" t="s">
        <v>85</v>
      </c>
      <c r="AY118" s="164" t="s">
        <v>135</v>
      </c>
      <c r="BK118" s="174">
        <f>SUM(BK119:BK131)</f>
        <v>0</v>
      </c>
    </row>
    <row r="119" spans="2:65" s="1" customFormat="1" ht="22.5" customHeight="1">
      <c r="B119" s="178"/>
      <c r="C119" s="179" t="s">
        <v>244</v>
      </c>
      <c r="D119" s="179" t="s">
        <v>137</v>
      </c>
      <c r="E119" s="180" t="s">
        <v>324</v>
      </c>
      <c r="F119" s="181" t="s">
        <v>325</v>
      </c>
      <c r="G119" s="182" t="s">
        <v>153</v>
      </c>
      <c r="H119" s="183">
        <v>60</v>
      </c>
      <c r="I119" s="184"/>
      <c r="J119" s="184"/>
      <c r="K119" s="185">
        <f aca="true" t="shared" si="1" ref="K119:K124">ROUND(P119*H119,2)</f>
        <v>0</v>
      </c>
      <c r="L119" s="181" t="s">
        <v>5</v>
      </c>
      <c r="M119" s="37"/>
      <c r="N119" s="186" t="s">
        <v>5</v>
      </c>
      <c r="O119" s="187" t="s">
        <v>46</v>
      </c>
      <c r="P119" s="117">
        <f aca="true" t="shared" si="2" ref="P119:P124">I119+J119</f>
        <v>0</v>
      </c>
      <c r="Q119" s="117">
        <f aca="true" t="shared" si="3" ref="Q119:Q124">ROUND(I119*H119,2)</f>
        <v>0</v>
      </c>
      <c r="R119" s="117">
        <f aca="true" t="shared" si="4" ref="R119:R124">ROUND(J119*H119,2)</f>
        <v>0</v>
      </c>
      <c r="S119" s="38"/>
      <c r="T119" s="188">
        <f aca="true" t="shared" si="5" ref="T119:T124">S119*H119</f>
        <v>0</v>
      </c>
      <c r="U119" s="188">
        <v>0</v>
      </c>
      <c r="V119" s="188">
        <f aca="true" t="shared" si="6" ref="V119:V124">U119*H119</f>
        <v>0</v>
      </c>
      <c r="W119" s="188">
        <v>0</v>
      </c>
      <c r="X119" s="189">
        <f aca="true" t="shared" si="7" ref="X119:X124">W119*H119</f>
        <v>0</v>
      </c>
      <c r="AR119" s="20" t="s">
        <v>142</v>
      </c>
      <c r="AT119" s="20" t="s">
        <v>137</v>
      </c>
      <c r="AU119" s="20" t="s">
        <v>87</v>
      </c>
      <c r="AY119" s="20" t="s">
        <v>135</v>
      </c>
      <c r="BE119" s="190">
        <f aca="true" t="shared" si="8" ref="BE119:BE124">IF(O119="základní",K119,0)</f>
        <v>0</v>
      </c>
      <c r="BF119" s="190">
        <f aca="true" t="shared" si="9" ref="BF119:BF124">IF(O119="snížená",K119,0)</f>
        <v>0</v>
      </c>
      <c r="BG119" s="190">
        <f aca="true" t="shared" si="10" ref="BG119:BG124">IF(O119="zákl. přenesená",K119,0)</f>
        <v>0</v>
      </c>
      <c r="BH119" s="190">
        <f aca="true" t="shared" si="11" ref="BH119:BH124">IF(O119="sníž. přenesená",K119,0)</f>
        <v>0</v>
      </c>
      <c r="BI119" s="190">
        <f aca="true" t="shared" si="12" ref="BI119:BI124">IF(O119="nulová",K119,0)</f>
        <v>0</v>
      </c>
      <c r="BJ119" s="20" t="s">
        <v>85</v>
      </c>
      <c r="BK119" s="190">
        <f aca="true" t="shared" si="13" ref="BK119:BK124">ROUND(P119*H119,2)</f>
        <v>0</v>
      </c>
      <c r="BL119" s="20" t="s">
        <v>142</v>
      </c>
      <c r="BM119" s="20" t="s">
        <v>326</v>
      </c>
    </row>
    <row r="120" spans="2:65" s="1" customFormat="1" ht="22.5" customHeight="1">
      <c r="B120" s="178"/>
      <c r="C120" s="179" t="s">
        <v>250</v>
      </c>
      <c r="D120" s="179" t="s">
        <v>137</v>
      </c>
      <c r="E120" s="180" t="s">
        <v>327</v>
      </c>
      <c r="F120" s="181" t="s">
        <v>328</v>
      </c>
      <c r="G120" s="182" t="s">
        <v>329</v>
      </c>
      <c r="H120" s="183">
        <v>1</v>
      </c>
      <c r="I120" s="184"/>
      <c r="J120" s="184"/>
      <c r="K120" s="185">
        <f t="shared" si="1"/>
        <v>0</v>
      </c>
      <c r="L120" s="181" t="s">
        <v>5</v>
      </c>
      <c r="M120" s="37"/>
      <c r="N120" s="186" t="s">
        <v>5</v>
      </c>
      <c r="O120" s="187" t="s">
        <v>46</v>
      </c>
      <c r="P120" s="117">
        <f t="shared" si="2"/>
        <v>0</v>
      </c>
      <c r="Q120" s="117">
        <f t="shared" si="3"/>
        <v>0</v>
      </c>
      <c r="R120" s="117">
        <f t="shared" si="4"/>
        <v>0</v>
      </c>
      <c r="S120" s="38"/>
      <c r="T120" s="188">
        <f t="shared" si="5"/>
        <v>0</v>
      </c>
      <c r="U120" s="188">
        <v>0</v>
      </c>
      <c r="V120" s="188">
        <f t="shared" si="6"/>
        <v>0</v>
      </c>
      <c r="W120" s="188">
        <v>0</v>
      </c>
      <c r="X120" s="189">
        <f t="shared" si="7"/>
        <v>0</v>
      </c>
      <c r="AR120" s="20" t="s">
        <v>142</v>
      </c>
      <c r="AT120" s="20" t="s">
        <v>137</v>
      </c>
      <c r="AU120" s="20" t="s">
        <v>87</v>
      </c>
      <c r="AY120" s="20" t="s">
        <v>135</v>
      </c>
      <c r="BE120" s="190">
        <f t="shared" si="8"/>
        <v>0</v>
      </c>
      <c r="BF120" s="190">
        <f t="shared" si="9"/>
        <v>0</v>
      </c>
      <c r="BG120" s="190">
        <f t="shared" si="10"/>
        <v>0</v>
      </c>
      <c r="BH120" s="190">
        <f t="shared" si="11"/>
        <v>0</v>
      </c>
      <c r="BI120" s="190">
        <f t="shared" si="12"/>
        <v>0</v>
      </c>
      <c r="BJ120" s="20" t="s">
        <v>85</v>
      </c>
      <c r="BK120" s="190">
        <f t="shared" si="13"/>
        <v>0</v>
      </c>
      <c r="BL120" s="20" t="s">
        <v>142</v>
      </c>
      <c r="BM120" s="20" t="s">
        <v>330</v>
      </c>
    </row>
    <row r="121" spans="2:65" s="1" customFormat="1" ht="22.5" customHeight="1">
      <c r="B121" s="178"/>
      <c r="C121" s="179" t="s">
        <v>166</v>
      </c>
      <c r="D121" s="179" t="s">
        <v>137</v>
      </c>
      <c r="E121" s="180" t="s">
        <v>331</v>
      </c>
      <c r="F121" s="181" t="s">
        <v>332</v>
      </c>
      <c r="G121" s="182" t="s">
        <v>290</v>
      </c>
      <c r="H121" s="183">
        <v>3</v>
      </c>
      <c r="I121" s="184"/>
      <c r="J121" s="184"/>
      <c r="K121" s="185">
        <f t="shared" si="1"/>
        <v>0</v>
      </c>
      <c r="L121" s="181" t="s">
        <v>5</v>
      </c>
      <c r="M121" s="37"/>
      <c r="N121" s="186" t="s">
        <v>5</v>
      </c>
      <c r="O121" s="187" t="s">
        <v>46</v>
      </c>
      <c r="P121" s="117">
        <f t="shared" si="2"/>
        <v>0</v>
      </c>
      <c r="Q121" s="117">
        <f t="shared" si="3"/>
        <v>0</v>
      </c>
      <c r="R121" s="117">
        <f t="shared" si="4"/>
        <v>0</v>
      </c>
      <c r="S121" s="38"/>
      <c r="T121" s="188">
        <f t="shared" si="5"/>
        <v>0</v>
      </c>
      <c r="U121" s="188">
        <v>0</v>
      </c>
      <c r="V121" s="188">
        <f t="shared" si="6"/>
        <v>0</v>
      </c>
      <c r="W121" s="188">
        <v>0</v>
      </c>
      <c r="X121" s="189">
        <f t="shared" si="7"/>
        <v>0</v>
      </c>
      <c r="AR121" s="20" t="s">
        <v>142</v>
      </c>
      <c r="AT121" s="20" t="s">
        <v>137</v>
      </c>
      <c r="AU121" s="20" t="s">
        <v>87</v>
      </c>
      <c r="AY121" s="20" t="s">
        <v>135</v>
      </c>
      <c r="BE121" s="190">
        <f t="shared" si="8"/>
        <v>0</v>
      </c>
      <c r="BF121" s="190">
        <f t="shared" si="9"/>
        <v>0</v>
      </c>
      <c r="BG121" s="190">
        <f t="shared" si="10"/>
        <v>0</v>
      </c>
      <c r="BH121" s="190">
        <f t="shared" si="11"/>
        <v>0</v>
      </c>
      <c r="BI121" s="190">
        <f t="shared" si="12"/>
        <v>0</v>
      </c>
      <c r="BJ121" s="20" t="s">
        <v>85</v>
      </c>
      <c r="BK121" s="190">
        <f t="shared" si="13"/>
        <v>0</v>
      </c>
      <c r="BL121" s="20" t="s">
        <v>142</v>
      </c>
      <c r="BM121" s="20" t="s">
        <v>333</v>
      </c>
    </row>
    <row r="122" spans="2:65" s="1" customFormat="1" ht="22.5" customHeight="1">
      <c r="B122" s="178"/>
      <c r="C122" s="179" t="s">
        <v>11</v>
      </c>
      <c r="D122" s="179" t="s">
        <v>137</v>
      </c>
      <c r="E122" s="180" t="s">
        <v>334</v>
      </c>
      <c r="F122" s="181" t="s">
        <v>335</v>
      </c>
      <c r="G122" s="182" t="s">
        <v>290</v>
      </c>
      <c r="H122" s="183">
        <v>3</v>
      </c>
      <c r="I122" s="184"/>
      <c r="J122" s="184"/>
      <c r="K122" s="185">
        <f t="shared" si="1"/>
        <v>0</v>
      </c>
      <c r="L122" s="181" t="s">
        <v>5</v>
      </c>
      <c r="M122" s="37"/>
      <c r="N122" s="186" t="s">
        <v>5</v>
      </c>
      <c r="O122" s="187" t="s">
        <v>46</v>
      </c>
      <c r="P122" s="117">
        <f t="shared" si="2"/>
        <v>0</v>
      </c>
      <c r="Q122" s="117">
        <f t="shared" si="3"/>
        <v>0</v>
      </c>
      <c r="R122" s="117">
        <f t="shared" si="4"/>
        <v>0</v>
      </c>
      <c r="S122" s="38"/>
      <c r="T122" s="188">
        <f t="shared" si="5"/>
        <v>0</v>
      </c>
      <c r="U122" s="188">
        <v>0</v>
      </c>
      <c r="V122" s="188">
        <f t="shared" si="6"/>
        <v>0</v>
      </c>
      <c r="W122" s="188">
        <v>0</v>
      </c>
      <c r="X122" s="189">
        <f t="shared" si="7"/>
        <v>0</v>
      </c>
      <c r="AR122" s="20" t="s">
        <v>142</v>
      </c>
      <c r="AT122" s="20" t="s">
        <v>137</v>
      </c>
      <c r="AU122" s="20" t="s">
        <v>87</v>
      </c>
      <c r="AY122" s="20" t="s">
        <v>135</v>
      </c>
      <c r="BE122" s="190">
        <f t="shared" si="8"/>
        <v>0</v>
      </c>
      <c r="BF122" s="190">
        <f t="shared" si="9"/>
        <v>0</v>
      </c>
      <c r="BG122" s="190">
        <f t="shared" si="10"/>
        <v>0</v>
      </c>
      <c r="BH122" s="190">
        <f t="shared" si="11"/>
        <v>0</v>
      </c>
      <c r="BI122" s="190">
        <f t="shared" si="12"/>
        <v>0</v>
      </c>
      <c r="BJ122" s="20" t="s">
        <v>85</v>
      </c>
      <c r="BK122" s="190">
        <f t="shared" si="13"/>
        <v>0</v>
      </c>
      <c r="BL122" s="20" t="s">
        <v>142</v>
      </c>
      <c r="BM122" s="20" t="s">
        <v>336</v>
      </c>
    </row>
    <row r="123" spans="2:65" s="1" customFormat="1" ht="22.5" customHeight="1">
      <c r="B123" s="178"/>
      <c r="C123" s="179" t="s">
        <v>195</v>
      </c>
      <c r="D123" s="179" t="s">
        <v>137</v>
      </c>
      <c r="E123" s="180" t="s">
        <v>337</v>
      </c>
      <c r="F123" s="181" t="s">
        <v>338</v>
      </c>
      <c r="G123" s="182" t="s">
        <v>290</v>
      </c>
      <c r="H123" s="183">
        <v>2</v>
      </c>
      <c r="I123" s="184"/>
      <c r="J123" s="184"/>
      <c r="K123" s="185">
        <f t="shared" si="1"/>
        <v>0</v>
      </c>
      <c r="L123" s="181" t="s">
        <v>5</v>
      </c>
      <c r="M123" s="37"/>
      <c r="N123" s="186" t="s">
        <v>5</v>
      </c>
      <c r="O123" s="187" t="s">
        <v>46</v>
      </c>
      <c r="P123" s="117">
        <f t="shared" si="2"/>
        <v>0</v>
      </c>
      <c r="Q123" s="117">
        <f t="shared" si="3"/>
        <v>0</v>
      </c>
      <c r="R123" s="117">
        <f t="shared" si="4"/>
        <v>0</v>
      </c>
      <c r="S123" s="38"/>
      <c r="T123" s="188">
        <f t="shared" si="5"/>
        <v>0</v>
      </c>
      <c r="U123" s="188">
        <v>0</v>
      </c>
      <c r="V123" s="188">
        <f t="shared" si="6"/>
        <v>0</v>
      </c>
      <c r="W123" s="188">
        <v>0</v>
      </c>
      <c r="X123" s="189">
        <f t="shared" si="7"/>
        <v>0</v>
      </c>
      <c r="AR123" s="20" t="s">
        <v>142</v>
      </c>
      <c r="AT123" s="20" t="s">
        <v>137</v>
      </c>
      <c r="AU123" s="20" t="s">
        <v>87</v>
      </c>
      <c r="AY123" s="20" t="s">
        <v>135</v>
      </c>
      <c r="BE123" s="190">
        <f t="shared" si="8"/>
        <v>0</v>
      </c>
      <c r="BF123" s="190">
        <f t="shared" si="9"/>
        <v>0</v>
      </c>
      <c r="BG123" s="190">
        <f t="shared" si="10"/>
        <v>0</v>
      </c>
      <c r="BH123" s="190">
        <f t="shared" si="11"/>
        <v>0</v>
      </c>
      <c r="BI123" s="190">
        <f t="shared" si="12"/>
        <v>0</v>
      </c>
      <c r="BJ123" s="20" t="s">
        <v>85</v>
      </c>
      <c r="BK123" s="190">
        <f t="shared" si="13"/>
        <v>0</v>
      </c>
      <c r="BL123" s="20" t="s">
        <v>142</v>
      </c>
      <c r="BM123" s="20" t="s">
        <v>339</v>
      </c>
    </row>
    <row r="124" spans="2:65" s="1" customFormat="1" ht="22.5" customHeight="1">
      <c r="B124" s="178"/>
      <c r="C124" s="179" t="s">
        <v>213</v>
      </c>
      <c r="D124" s="179" t="s">
        <v>137</v>
      </c>
      <c r="E124" s="180" t="s">
        <v>340</v>
      </c>
      <c r="F124" s="181" t="s">
        <v>341</v>
      </c>
      <c r="G124" s="182" t="s">
        <v>5</v>
      </c>
      <c r="H124" s="183">
        <v>200</v>
      </c>
      <c r="I124" s="184"/>
      <c r="J124" s="184"/>
      <c r="K124" s="185">
        <f t="shared" si="1"/>
        <v>0</v>
      </c>
      <c r="L124" s="181" t="s">
        <v>5</v>
      </c>
      <c r="M124" s="37"/>
      <c r="N124" s="186" t="s">
        <v>5</v>
      </c>
      <c r="O124" s="187" t="s">
        <v>46</v>
      </c>
      <c r="P124" s="117">
        <f t="shared" si="2"/>
        <v>0</v>
      </c>
      <c r="Q124" s="117">
        <f t="shared" si="3"/>
        <v>0</v>
      </c>
      <c r="R124" s="117">
        <f t="shared" si="4"/>
        <v>0</v>
      </c>
      <c r="S124" s="38"/>
      <c r="T124" s="188">
        <f t="shared" si="5"/>
        <v>0</v>
      </c>
      <c r="U124" s="188">
        <v>0</v>
      </c>
      <c r="V124" s="188">
        <f t="shared" si="6"/>
        <v>0</v>
      </c>
      <c r="W124" s="188">
        <v>0</v>
      </c>
      <c r="X124" s="189">
        <f t="shared" si="7"/>
        <v>0</v>
      </c>
      <c r="AR124" s="20" t="s">
        <v>142</v>
      </c>
      <c r="AT124" s="20" t="s">
        <v>137</v>
      </c>
      <c r="AU124" s="20" t="s">
        <v>87</v>
      </c>
      <c r="AY124" s="20" t="s">
        <v>135</v>
      </c>
      <c r="BE124" s="190">
        <f t="shared" si="8"/>
        <v>0</v>
      </c>
      <c r="BF124" s="190">
        <f t="shared" si="9"/>
        <v>0</v>
      </c>
      <c r="BG124" s="190">
        <f t="shared" si="10"/>
        <v>0</v>
      </c>
      <c r="BH124" s="190">
        <f t="shared" si="11"/>
        <v>0</v>
      </c>
      <c r="BI124" s="190">
        <f t="shared" si="12"/>
        <v>0</v>
      </c>
      <c r="BJ124" s="20" t="s">
        <v>85</v>
      </c>
      <c r="BK124" s="190">
        <f t="shared" si="13"/>
        <v>0</v>
      </c>
      <c r="BL124" s="20" t="s">
        <v>142</v>
      </c>
      <c r="BM124" s="20" t="s">
        <v>342</v>
      </c>
    </row>
    <row r="125" spans="2:47" s="1" customFormat="1" ht="81">
      <c r="B125" s="37"/>
      <c r="D125" s="191" t="s">
        <v>144</v>
      </c>
      <c r="F125" s="192" t="s">
        <v>343</v>
      </c>
      <c r="I125" s="193"/>
      <c r="J125" s="193"/>
      <c r="M125" s="37"/>
      <c r="N125" s="194"/>
      <c r="O125" s="38"/>
      <c r="P125" s="38"/>
      <c r="Q125" s="38"/>
      <c r="R125" s="38"/>
      <c r="S125" s="38"/>
      <c r="T125" s="38"/>
      <c r="U125" s="38"/>
      <c r="V125" s="38"/>
      <c r="W125" s="38"/>
      <c r="X125" s="65"/>
      <c r="AT125" s="20" t="s">
        <v>144</v>
      </c>
      <c r="AU125" s="20" t="s">
        <v>87</v>
      </c>
    </row>
    <row r="126" spans="2:65" s="1" customFormat="1" ht="22.5" customHeight="1">
      <c r="B126" s="178"/>
      <c r="C126" s="179" t="s">
        <v>220</v>
      </c>
      <c r="D126" s="179" t="s">
        <v>137</v>
      </c>
      <c r="E126" s="180" t="s">
        <v>344</v>
      </c>
      <c r="F126" s="181" t="s">
        <v>345</v>
      </c>
      <c r="G126" s="182" t="s">
        <v>153</v>
      </c>
      <c r="H126" s="183">
        <v>50</v>
      </c>
      <c r="I126" s="184"/>
      <c r="J126" s="184"/>
      <c r="K126" s="185">
        <f aca="true" t="shared" si="14" ref="K126:K131">ROUND(P126*H126,2)</f>
        <v>0</v>
      </c>
      <c r="L126" s="181" t="s">
        <v>5</v>
      </c>
      <c r="M126" s="37"/>
      <c r="N126" s="186" t="s">
        <v>5</v>
      </c>
      <c r="O126" s="187" t="s">
        <v>46</v>
      </c>
      <c r="P126" s="117">
        <f aca="true" t="shared" si="15" ref="P126:P131">I126+J126</f>
        <v>0</v>
      </c>
      <c r="Q126" s="117">
        <f aca="true" t="shared" si="16" ref="Q126:Q131">ROUND(I126*H126,2)</f>
        <v>0</v>
      </c>
      <c r="R126" s="117">
        <f aca="true" t="shared" si="17" ref="R126:R131">ROUND(J126*H126,2)</f>
        <v>0</v>
      </c>
      <c r="S126" s="38"/>
      <c r="T126" s="188">
        <f aca="true" t="shared" si="18" ref="T126:T131">S126*H126</f>
        <v>0</v>
      </c>
      <c r="U126" s="188">
        <v>0</v>
      </c>
      <c r="V126" s="188">
        <f aca="true" t="shared" si="19" ref="V126:V131">U126*H126</f>
        <v>0</v>
      </c>
      <c r="W126" s="188">
        <v>0</v>
      </c>
      <c r="X126" s="189">
        <f aca="true" t="shared" si="20" ref="X126:X131">W126*H126</f>
        <v>0</v>
      </c>
      <c r="AR126" s="20" t="s">
        <v>142</v>
      </c>
      <c r="AT126" s="20" t="s">
        <v>137</v>
      </c>
      <c r="AU126" s="20" t="s">
        <v>87</v>
      </c>
      <c r="AY126" s="20" t="s">
        <v>135</v>
      </c>
      <c r="BE126" s="190">
        <f aca="true" t="shared" si="21" ref="BE126:BE131">IF(O126="základní",K126,0)</f>
        <v>0</v>
      </c>
      <c r="BF126" s="190">
        <f aca="true" t="shared" si="22" ref="BF126:BF131">IF(O126="snížená",K126,0)</f>
        <v>0</v>
      </c>
      <c r="BG126" s="190">
        <f aca="true" t="shared" si="23" ref="BG126:BG131">IF(O126="zákl. přenesená",K126,0)</f>
        <v>0</v>
      </c>
      <c r="BH126" s="190">
        <f aca="true" t="shared" si="24" ref="BH126:BH131">IF(O126="sníž. přenesená",K126,0)</f>
        <v>0</v>
      </c>
      <c r="BI126" s="190">
        <f aca="true" t="shared" si="25" ref="BI126:BI131">IF(O126="nulová",K126,0)</f>
        <v>0</v>
      </c>
      <c r="BJ126" s="20" t="s">
        <v>85</v>
      </c>
      <c r="BK126" s="190">
        <f aca="true" t="shared" si="26" ref="BK126:BK131">ROUND(P126*H126,2)</f>
        <v>0</v>
      </c>
      <c r="BL126" s="20" t="s">
        <v>142</v>
      </c>
      <c r="BM126" s="20" t="s">
        <v>346</v>
      </c>
    </row>
    <row r="127" spans="2:65" s="1" customFormat="1" ht="22.5" customHeight="1">
      <c r="B127" s="178"/>
      <c r="C127" s="179" t="s">
        <v>226</v>
      </c>
      <c r="D127" s="179" t="s">
        <v>137</v>
      </c>
      <c r="E127" s="180" t="s">
        <v>347</v>
      </c>
      <c r="F127" s="181" t="s">
        <v>289</v>
      </c>
      <c r="G127" s="182" t="s">
        <v>153</v>
      </c>
      <c r="H127" s="183">
        <v>90</v>
      </c>
      <c r="I127" s="184"/>
      <c r="J127" s="184"/>
      <c r="K127" s="185">
        <f t="shared" si="14"/>
        <v>0</v>
      </c>
      <c r="L127" s="181" t="s">
        <v>5</v>
      </c>
      <c r="M127" s="37"/>
      <c r="N127" s="186" t="s">
        <v>5</v>
      </c>
      <c r="O127" s="187" t="s">
        <v>46</v>
      </c>
      <c r="P127" s="117">
        <f t="shared" si="15"/>
        <v>0</v>
      </c>
      <c r="Q127" s="117">
        <f t="shared" si="16"/>
        <v>0</v>
      </c>
      <c r="R127" s="117">
        <f t="shared" si="17"/>
        <v>0</v>
      </c>
      <c r="S127" s="38"/>
      <c r="T127" s="188">
        <f t="shared" si="18"/>
        <v>0</v>
      </c>
      <c r="U127" s="188">
        <v>0</v>
      </c>
      <c r="V127" s="188">
        <f t="shared" si="19"/>
        <v>0</v>
      </c>
      <c r="W127" s="188">
        <v>0</v>
      </c>
      <c r="X127" s="189">
        <f t="shared" si="20"/>
        <v>0</v>
      </c>
      <c r="AR127" s="20" t="s">
        <v>142</v>
      </c>
      <c r="AT127" s="20" t="s">
        <v>137</v>
      </c>
      <c r="AU127" s="20" t="s">
        <v>87</v>
      </c>
      <c r="AY127" s="20" t="s">
        <v>135</v>
      </c>
      <c r="BE127" s="190">
        <f t="shared" si="21"/>
        <v>0</v>
      </c>
      <c r="BF127" s="190">
        <f t="shared" si="22"/>
        <v>0</v>
      </c>
      <c r="BG127" s="190">
        <f t="shared" si="23"/>
        <v>0</v>
      </c>
      <c r="BH127" s="190">
        <f t="shared" si="24"/>
        <v>0</v>
      </c>
      <c r="BI127" s="190">
        <f t="shared" si="25"/>
        <v>0</v>
      </c>
      <c r="BJ127" s="20" t="s">
        <v>85</v>
      </c>
      <c r="BK127" s="190">
        <f t="shared" si="26"/>
        <v>0</v>
      </c>
      <c r="BL127" s="20" t="s">
        <v>142</v>
      </c>
      <c r="BM127" s="20" t="s">
        <v>348</v>
      </c>
    </row>
    <row r="128" spans="2:65" s="1" customFormat="1" ht="22.5" customHeight="1">
      <c r="B128" s="178"/>
      <c r="C128" s="179" t="s">
        <v>231</v>
      </c>
      <c r="D128" s="179" t="s">
        <v>137</v>
      </c>
      <c r="E128" s="180" t="s">
        <v>349</v>
      </c>
      <c r="F128" s="181" t="s">
        <v>350</v>
      </c>
      <c r="G128" s="182" t="s">
        <v>153</v>
      </c>
      <c r="H128" s="183">
        <v>45</v>
      </c>
      <c r="I128" s="184"/>
      <c r="J128" s="184"/>
      <c r="K128" s="185">
        <f t="shared" si="14"/>
        <v>0</v>
      </c>
      <c r="L128" s="181" t="s">
        <v>5</v>
      </c>
      <c r="M128" s="37"/>
      <c r="N128" s="186" t="s">
        <v>5</v>
      </c>
      <c r="O128" s="187" t="s">
        <v>46</v>
      </c>
      <c r="P128" s="117">
        <f t="shared" si="15"/>
        <v>0</v>
      </c>
      <c r="Q128" s="117">
        <f t="shared" si="16"/>
        <v>0</v>
      </c>
      <c r="R128" s="117">
        <f t="shared" si="17"/>
        <v>0</v>
      </c>
      <c r="S128" s="38"/>
      <c r="T128" s="188">
        <f t="shared" si="18"/>
        <v>0</v>
      </c>
      <c r="U128" s="188">
        <v>0</v>
      </c>
      <c r="V128" s="188">
        <f t="shared" si="19"/>
        <v>0</v>
      </c>
      <c r="W128" s="188">
        <v>0</v>
      </c>
      <c r="X128" s="189">
        <f t="shared" si="20"/>
        <v>0</v>
      </c>
      <c r="AR128" s="20" t="s">
        <v>142</v>
      </c>
      <c r="AT128" s="20" t="s">
        <v>137</v>
      </c>
      <c r="AU128" s="20" t="s">
        <v>87</v>
      </c>
      <c r="AY128" s="20" t="s">
        <v>135</v>
      </c>
      <c r="BE128" s="190">
        <f t="shared" si="21"/>
        <v>0</v>
      </c>
      <c r="BF128" s="190">
        <f t="shared" si="22"/>
        <v>0</v>
      </c>
      <c r="BG128" s="190">
        <f t="shared" si="23"/>
        <v>0</v>
      </c>
      <c r="BH128" s="190">
        <f t="shared" si="24"/>
        <v>0</v>
      </c>
      <c r="BI128" s="190">
        <f t="shared" si="25"/>
        <v>0</v>
      </c>
      <c r="BJ128" s="20" t="s">
        <v>85</v>
      </c>
      <c r="BK128" s="190">
        <f t="shared" si="26"/>
        <v>0</v>
      </c>
      <c r="BL128" s="20" t="s">
        <v>142</v>
      </c>
      <c r="BM128" s="20" t="s">
        <v>351</v>
      </c>
    </row>
    <row r="129" spans="2:65" s="1" customFormat="1" ht="22.5" customHeight="1">
      <c r="B129" s="178"/>
      <c r="C129" s="179" t="s">
        <v>12</v>
      </c>
      <c r="D129" s="179" t="s">
        <v>137</v>
      </c>
      <c r="E129" s="180" t="s">
        <v>352</v>
      </c>
      <c r="F129" s="181" t="s">
        <v>325</v>
      </c>
      <c r="G129" s="182" t="s">
        <v>290</v>
      </c>
      <c r="H129" s="183">
        <v>4</v>
      </c>
      <c r="I129" s="184"/>
      <c r="J129" s="184"/>
      <c r="K129" s="185">
        <f t="shared" si="14"/>
        <v>0</v>
      </c>
      <c r="L129" s="181" t="s">
        <v>5</v>
      </c>
      <c r="M129" s="37"/>
      <c r="N129" s="186" t="s">
        <v>5</v>
      </c>
      <c r="O129" s="187" t="s">
        <v>46</v>
      </c>
      <c r="P129" s="117">
        <f t="shared" si="15"/>
        <v>0</v>
      </c>
      <c r="Q129" s="117">
        <f t="shared" si="16"/>
        <v>0</v>
      </c>
      <c r="R129" s="117">
        <f t="shared" si="17"/>
        <v>0</v>
      </c>
      <c r="S129" s="38"/>
      <c r="T129" s="188">
        <f t="shared" si="18"/>
        <v>0</v>
      </c>
      <c r="U129" s="188">
        <v>0</v>
      </c>
      <c r="V129" s="188">
        <f t="shared" si="19"/>
        <v>0</v>
      </c>
      <c r="W129" s="188">
        <v>0</v>
      </c>
      <c r="X129" s="189">
        <f t="shared" si="20"/>
        <v>0</v>
      </c>
      <c r="AR129" s="20" t="s">
        <v>142</v>
      </c>
      <c r="AT129" s="20" t="s">
        <v>137</v>
      </c>
      <c r="AU129" s="20" t="s">
        <v>87</v>
      </c>
      <c r="AY129" s="20" t="s">
        <v>135</v>
      </c>
      <c r="BE129" s="190">
        <f t="shared" si="21"/>
        <v>0</v>
      </c>
      <c r="BF129" s="190">
        <f t="shared" si="22"/>
        <v>0</v>
      </c>
      <c r="BG129" s="190">
        <f t="shared" si="23"/>
        <v>0</v>
      </c>
      <c r="BH129" s="190">
        <f t="shared" si="24"/>
        <v>0</v>
      </c>
      <c r="BI129" s="190">
        <f t="shared" si="25"/>
        <v>0</v>
      </c>
      <c r="BJ129" s="20" t="s">
        <v>85</v>
      </c>
      <c r="BK129" s="190">
        <f t="shared" si="26"/>
        <v>0</v>
      </c>
      <c r="BL129" s="20" t="s">
        <v>142</v>
      </c>
      <c r="BM129" s="20" t="s">
        <v>353</v>
      </c>
    </row>
    <row r="130" spans="2:65" s="1" customFormat="1" ht="22.5" customHeight="1">
      <c r="B130" s="178"/>
      <c r="C130" s="179" t="s">
        <v>198</v>
      </c>
      <c r="D130" s="179" t="s">
        <v>137</v>
      </c>
      <c r="E130" s="180" t="s">
        <v>354</v>
      </c>
      <c r="F130" s="181" t="s">
        <v>355</v>
      </c>
      <c r="G130" s="182" t="s">
        <v>153</v>
      </c>
      <c r="H130" s="183">
        <v>70</v>
      </c>
      <c r="I130" s="184"/>
      <c r="J130" s="184"/>
      <c r="K130" s="185">
        <f t="shared" si="14"/>
        <v>0</v>
      </c>
      <c r="L130" s="181" t="s">
        <v>5</v>
      </c>
      <c r="M130" s="37"/>
      <c r="N130" s="186" t="s">
        <v>5</v>
      </c>
      <c r="O130" s="187" t="s">
        <v>46</v>
      </c>
      <c r="P130" s="117">
        <f t="shared" si="15"/>
        <v>0</v>
      </c>
      <c r="Q130" s="117">
        <f t="shared" si="16"/>
        <v>0</v>
      </c>
      <c r="R130" s="117">
        <f t="shared" si="17"/>
        <v>0</v>
      </c>
      <c r="S130" s="38"/>
      <c r="T130" s="188">
        <f t="shared" si="18"/>
        <v>0</v>
      </c>
      <c r="U130" s="188">
        <v>0</v>
      </c>
      <c r="V130" s="188">
        <f t="shared" si="19"/>
        <v>0</v>
      </c>
      <c r="W130" s="188">
        <v>0</v>
      </c>
      <c r="X130" s="189">
        <f t="shared" si="20"/>
        <v>0</v>
      </c>
      <c r="AR130" s="20" t="s">
        <v>142</v>
      </c>
      <c r="AT130" s="20" t="s">
        <v>137</v>
      </c>
      <c r="AU130" s="20" t="s">
        <v>87</v>
      </c>
      <c r="AY130" s="20" t="s">
        <v>135</v>
      </c>
      <c r="BE130" s="190">
        <f t="shared" si="21"/>
        <v>0</v>
      </c>
      <c r="BF130" s="190">
        <f t="shared" si="22"/>
        <v>0</v>
      </c>
      <c r="BG130" s="190">
        <f t="shared" si="23"/>
        <v>0</v>
      </c>
      <c r="BH130" s="190">
        <f t="shared" si="24"/>
        <v>0</v>
      </c>
      <c r="BI130" s="190">
        <f t="shared" si="25"/>
        <v>0</v>
      </c>
      <c r="BJ130" s="20" t="s">
        <v>85</v>
      </c>
      <c r="BK130" s="190">
        <f t="shared" si="26"/>
        <v>0</v>
      </c>
      <c r="BL130" s="20" t="s">
        <v>142</v>
      </c>
      <c r="BM130" s="20" t="s">
        <v>356</v>
      </c>
    </row>
    <row r="131" spans="2:65" s="1" customFormat="1" ht="22.5" customHeight="1">
      <c r="B131" s="178"/>
      <c r="C131" s="179" t="s">
        <v>357</v>
      </c>
      <c r="D131" s="179" t="s">
        <v>137</v>
      </c>
      <c r="E131" s="180" t="s">
        <v>358</v>
      </c>
      <c r="F131" s="181" t="s">
        <v>359</v>
      </c>
      <c r="G131" s="182" t="s">
        <v>290</v>
      </c>
      <c r="H131" s="183">
        <v>6</v>
      </c>
      <c r="I131" s="184"/>
      <c r="J131" s="184"/>
      <c r="K131" s="185">
        <f t="shared" si="14"/>
        <v>0</v>
      </c>
      <c r="L131" s="181" t="s">
        <v>5</v>
      </c>
      <c r="M131" s="37"/>
      <c r="N131" s="186" t="s">
        <v>5</v>
      </c>
      <c r="O131" s="212" t="s">
        <v>46</v>
      </c>
      <c r="P131" s="213">
        <f t="shared" si="15"/>
        <v>0</v>
      </c>
      <c r="Q131" s="213">
        <f t="shared" si="16"/>
        <v>0</v>
      </c>
      <c r="R131" s="213">
        <f t="shared" si="17"/>
        <v>0</v>
      </c>
      <c r="S131" s="214"/>
      <c r="T131" s="215">
        <f t="shared" si="18"/>
        <v>0</v>
      </c>
      <c r="U131" s="215">
        <v>0</v>
      </c>
      <c r="V131" s="215">
        <f t="shared" si="19"/>
        <v>0</v>
      </c>
      <c r="W131" s="215">
        <v>0</v>
      </c>
      <c r="X131" s="216">
        <f t="shared" si="20"/>
        <v>0</v>
      </c>
      <c r="AR131" s="20" t="s">
        <v>142</v>
      </c>
      <c r="AT131" s="20" t="s">
        <v>137</v>
      </c>
      <c r="AU131" s="20" t="s">
        <v>87</v>
      </c>
      <c r="AY131" s="20" t="s">
        <v>135</v>
      </c>
      <c r="BE131" s="190">
        <f t="shared" si="21"/>
        <v>0</v>
      </c>
      <c r="BF131" s="190">
        <f t="shared" si="22"/>
        <v>0</v>
      </c>
      <c r="BG131" s="190">
        <f t="shared" si="23"/>
        <v>0</v>
      </c>
      <c r="BH131" s="190">
        <f t="shared" si="24"/>
        <v>0</v>
      </c>
      <c r="BI131" s="190">
        <f t="shared" si="25"/>
        <v>0</v>
      </c>
      <c r="BJ131" s="20" t="s">
        <v>85</v>
      </c>
      <c r="BK131" s="190">
        <f t="shared" si="26"/>
        <v>0</v>
      </c>
      <c r="BL131" s="20" t="s">
        <v>142</v>
      </c>
      <c r="BM131" s="20" t="s">
        <v>360</v>
      </c>
    </row>
    <row r="132" spans="2:13" s="1" customFormat="1" ht="6.75" customHeight="1">
      <c r="B132" s="52"/>
      <c r="C132" s="53"/>
      <c r="D132" s="53"/>
      <c r="E132" s="53"/>
      <c r="F132" s="53"/>
      <c r="G132" s="53"/>
      <c r="H132" s="53"/>
      <c r="I132" s="126"/>
      <c r="J132" s="126"/>
      <c r="K132" s="53"/>
      <c r="L132" s="53"/>
      <c r="M132" s="37"/>
    </row>
  </sheetData>
  <sheetProtection/>
  <autoFilter ref="C86:L131"/>
  <mergeCells count="9">
    <mergeCell ref="E77:H77"/>
    <mergeCell ref="E79:H79"/>
    <mergeCell ref="G1:H1"/>
    <mergeCell ref="M2:Z2"/>
    <mergeCell ref="E7:H7"/>
    <mergeCell ref="E9:H9"/>
    <mergeCell ref="E24:H24"/>
    <mergeCell ref="E47:H47"/>
    <mergeCell ref="E49:H49"/>
  </mergeCells>
  <hyperlinks>
    <hyperlink ref="F1:G1" location="C2" display="1) Krycí list soupisu"/>
    <hyperlink ref="G1:H1" location="C56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17" customWidth="1"/>
    <col min="2" max="2" width="1.66796875" style="217" customWidth="1"/>
    <col min="3" max="4" width="5" style="217" customWidth="1"/>
    <col min="5" max="5" width="11.66015625" style="217" customWidth="1"/>
    <col min="6" max="6" width="9.16015625" style="217" customWidth="1"/>
    <col min="7" max="7" width="5" style="217" customWidth="1"/>
    <col min="8" max="8" width="77.83203125" style="217" customWidth="1"/>
    <col min="9" max="10" width="20" style="217" customWidth="1"/>
    <col min="11" max="11" width="1.66796875" style="217" customWidth="1"/>
  </cols>
  <sheetData>
    <row r="1" ht="37.5" customHeight="1"/>
    <row r="2" spans="2:1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1" customFormat="1" ht="45" customHeight="1">
      <c r="B3" s="221"/>
      <c r="C3" s="507" t="s">
        <v>361</v>
      </c>
      <c r="D3" s="507"/>
      <c r="E3" s="507"/>
      <c r="F3" s="507"/>
      <c r="G3" s="507"/>
      <c r="H3" s="507"/>
      <c r="I3" s="507"/>
      <c r="J3" s="507"/>
      <c r="K3" s="222"/>
    </row>
    <row r="4" spans="2:11" ht="25.5" customHeight="1">
      <c r="B4" s="223"/>
      <c r="C4" s="508" t="s">
        <v>362</v>
      </c>
      <c r="D4" s="508"/>
      <c r="E4" s="508"/>
      <c r="F4" s="508"/>
      <c r="G4" s="508"/>
      <c r="H4" s="508"/>
      <c r="I4" s="508"/>
      <c r="J4" s="508"/>
      <c r="K4" s="224"/>
    </row>
    <row r="5" spans="2:1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ht="15" customHeight="1">
      <c r="B6" s="223"/>
      <c r="C6" s="509" t="s">
        <v>363</v>
      </c>
      <c r="D6" s="509"/>
      <c r="E6" s="509"/>
      <c r="F6" s="509"/>
      <c r="G6" s="509"/>
      <c r="H6" s="509"/>
      <c r="I6" s="509"/>
      <c r="J6" s="509"/>
      <c r="K6" s="224"/>
    </row>
    <row r="7" spans="2:11" ht="15" customHeight="1">
      <c r="B7" s="227"/>
      <c r="C7" s="509" t="s">
        <v>364</v>
      </c>
      <c r="D7" s="509"/>
      <c r="E7" s="509"/>
      <c r="F7" s="509"/>
      <c r="G7" s="509"/>
      <c r="H7" s="509"/>
      <c r="I7" s="509"/>
      <c r="J7" s="509"/>
      <c r="K7" s="224"/>
    </row>
    <row r="8" spans="2:1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ht="15" customHeight="1">
      <c r="B9" s="227"/>
      <c r="C9" s="509" t="s">
        <v>365</v>
      </c>
      <c r="D9" s="509"/>
      <c r="E9" s="509"/>
      <c r="F9" s="509"/>
      <c r="G9" s="509"/>
      <c r="H9" s="509"/>
      <c r="I9" s="509"/>
      <c r="J9" s="509"/>
      <c r="K9" s="224"/>
    </row>
    <row r="10" spans="2:11" ht="15" customHeight="1">
      <c r="B10" s="227"/>
      <c r="C10" s="226"/>
      <c r="D10" s="509" t="s">
        <v>366</v>
      </c>
      <c r="E10" s="509"/>
      <c r="F10" s="509"/>
      <c r="G10" s="509"/>
      <c r="H10" s="509"/>
      <c r="I10" s="509"/>
      <c r="J10" s="509"/>
      <c r="K10" s="224"/>
    </row>
    <row r="11" spans="2:11" ht="15" customHeight="1">
      <c r="B11" s="227"/>
      <c r="C11" s="228"/>
      <c r="D11" s="509" t="s">
        <v>367</v>
      </c>
      <c r="E11" s="509"/>
      <c r="F11" s="509"/>
      <c r="G11" s="509"/>
      <c r="H11" s="509"/>
      <c r="I11" s="509"/>
      <c r="J11" s="509"/>
      <c r="K11" s="224"/>
    </row>
    <row r="12" spans="2:11" ht="12.75" customHeight="1">
      <c r="B12" s="227"/>
      <c r="C12" s="228"/>
      <c r="D12" s="228"/>
      <c r="E12" s="228"/>
      <c r="F12" s="228"/>
      <c r="G12" s="228"/>
      <c r="H12" s="228"/>
      <c r="I12" s="228"/>
      <c r="J12" s="228"/>
      <c r="K12" s="224"/>
    </row>
    <row r="13" spans="2:11" ht="15" customHeight="1">
      <c r="B13" s="227"/>
      <c r="C13" s="228"/>
      <c r="D13" s="509" t="s">
        <v>368</v>
      </c>
      <c r="E13" s="509"/>
      <c r="F13" s="509"/>
      <c r="G13" s="509"/>
      <c r="H13" s="509"/>
      <c r="I13" s="509"/>
      <c r="J13" s="509"/>
      <c r="K13" s="224"/>
    </row>
    <row r="14" spans="2:11" ht="15" customHeight="1">
      <c r="B14" s="227"/>
      <c r="C14" s="228"/>
      <c r="D14" s="509" t="s">
        <v>369</v>
      </c>
      <c r="E14" s="509"/>
      <c r="F14" s="509"/>
      <c r="G14" s="509"/>
      <c r="H14" s="509"/>
      <c r="I14" s="509"/>
      <c r="J14" s="509"/>
      <c r="K14" s="224"/>
    </row>
    <row r="15" spans="2:11" ht="15" customHeight="1">
      <c r="B15" s="227"/>
      <c r="C15" s="228"/>
      <c r="D15" s="509" t="s">
        <v>370</v>
      </c>
      <c r="E15" s="509"/>
      <c r="F15" s="509"/>
      <c r="G15" s="509"/>
      <c r="H15" s="509"/>
      <c r="I15" s="509"/>
      <c r="J15" s="509"/>
      <c r="K15" s="224"/>
    </row>
    <row r="16" spans="2:11" ht="15" customHeight="1">
      <c r="B16" s="227"/>
      <c r="C16" s="228"/>
      <c r="D16" s="228"/>
      <c r="E16" s="229" t="s">
        <v>84</v>
      </c>
      <c r="F16" s="509" t="s">
        <v>371</v>
      </c>
      <c r="G16" s="509"/>
      <c r="H16" s="509"/>
      <c r="I16" s="509"/>
      <c r="J16" s="509"/>
      <c r="K16" s="224"/>
    </row>
    <row r="17" spans="2:11" ht="15" customHeight="1">
      <c r="B17" s="227"/>
      <c r="C17" s="228"/>
      <c r="D17" s="228"/>
      <c r="E17" s="229" t="s">
        <v>372</v>
      </c>
      <c r="F17" s="509" t="s">
        <v>373</v>
      </c>
      <c r="G17" s="509"/>
      <c r="H17" s="509"/>
      <c r="I17" s="509"/>
      <c r="J17" s="509"/>
      <c r="K17" s="224"/>
    </row>
    <row r="18" spans="2:11" ht="15" customHeight="1">
      <c r="B18" s="227"/>
      <c r="C18" s="228"/>
      <c r="D18" s="228"/>
      <c r="E18" s="229" t="s">
        <v>374</v>
      </c>
      <c r="F18" s="509" t="s">
        <v>375</v>
      </c>
      <c r="G18" s="509"/>
      <c r="H18" s="509"/>
      <c r="I18" s="509"/>
      <c r="J18" s="509"/>
      <c r="K18" s="224"/>
    </row>
    <row r="19" spans="2:11" ht="15" customHeight="1">
      <c r="B19" s="227"/>
      <c r="C19" s="228"/>
      <c r="D19" s="228"/>
      <c r="E19" s="229" t="s">
        <v>376</v>
      </c>
      <c r="F19" s="509" t="s">
        <v>377</v>
      </c>
      <c r="G19" s="509"/>
      <c r="H19" s="509"/>
      <c r="I19" s="509"/>
      <c r="J19" s="509"/>
      <c r="K19" s="224"/>
    </row>
    <row r="20" spans="2:11" ht="15" customHeight="1">
      <c r="B20" s="227"/>
      <c r="C20" s="228"/>
      <c r="D20" s="228"/>
      <c r="E20" s="229" t="s">
        <v>378</v>
      </c>
      <c r="F20" s="509" t="s">
        <v>379</v>
      </c>
      <c r="G20" s="509"/>
      <c r="H20" s="509"/>
      <c r="I20" s="509"/>
      <c r="J20" s="509"/>
      <c r="K20" s="224"/>
    </row>
    <row r="21" spans="2:11" ht="15" customHeight="1">
      <c r="B21" s="227"/>
      <c r="C21" s="228"/>
      <c r="D21" s="228"/>
      <c r="E21" s="229" t="s">
        <v>380</v>
      </c>
      <c r="F21" s="509" t="s">
        <v>381</v>
      </c>
      <c r="G21" s="509"/>
      <c r="H21" s="509"/>
      <c r="I21" s="509"/>
      <c r="J21" s="509"/>
      <c r="K21" s="224"/>
    </row>
    <row r="22" spans="2:11" ht="12.75" customHeight="1">
      <c r="B22" s="227"/>
      <c r="C22" s="228"/>
      <c r="D22" s="228"/>
      <c r="E22" s="228"/>
      <c r="F22" s="228"/>
      <c r="G22" s="228"/>
      <c r="H22" s="228"/>
      <c r="I22" s="228"/>
      <c r="J22" s="228"/>
      <c r="K22" s="224"/>
    </row>
    <row r="23" spans="2:11" ht="15" customHeight="1">
      <c r="B23" s="227"/>
      <c r="C23" s="509" t="s">
        <v>382</v>
      </c>
      <c r="D23" s="509"/>
      <c r="E23" s="509"/>
      <c r="F23" s="509"/>
      <c r="G23" s="509"/>
      <c r="H23" s="509"/>
      <c r="I23" s="509"/>
      <c r="J23" s="509"/>
      <c r="K23" s="224"/>
    </row>
    <row r="24" spans="2:11" ht="15" customHeight="1">
      <c r="B24" s="227"/>
      <c r="C24" s="509" t="s">
        <v>383</v>
      </c>
      <c r="D24" s="509"/>
      <c r="E24" s="509"/>
      <c r="F24" s="509"/>
      <c r="G24" s="509"/>
      <c r="H24" s="509"/>
      <c r="I24" s="509"/>
      <c r="J24" s="509"/>
      <c r="K24" s="224"/>
    </row>
    <row r="25" spans="2:11" ht="15" customHeight="1">
      <c r="B25" s="227"/>
      <c r="C25" s="226"/>
      <c r="D25" s="509" t="s">
        <v>384</v>
      </c>
      <c r="E25" s="509"/>
      <c r="F25" s="509"/>
      <c r="G25" s="509"/>
      <c r="H25" s="509"/>
      <c r="I25" s="509"/>
      <c r="J25" s="509"/>
      <c r="K25" s="224"/>
    </row>
    <row r="26" spans="2:11" ht="15" customHeight="1">
      <c r="B26" s="227"/>
      <c r="C26" s="228"/>
      <c r="D26" s="509" t="s">
        <v>385</v>
      </c>
      <c r="E26" s="509"/>
      <c r="F26" s="509"/>
      <c r="G26" s="509"/>
      <c r="H26" s="509"/>
      <c r="I26" s="509"/>
      <c r="J26" s="509"/>
      <c r="K26" s="224"/>
    </row>
    <row r="27" spans="2:11" ht="12.7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4"/>
    </row>
    <row r="28" spans="2:11" ht="15" customHeight="1">
      <c r="B28" s="227"/>
      <c r="C28" s="228"/>
      <c r="D28" s="509" t="s">
        <v>386</v>
      </c>
      <c r="E28" s="509"/>
      <c r="F28" s="509"/>
      <c r="G28" s="509"/>
      <c r="H28" s="509"/>
      <c r="I28" s="509"/>
      <c r="J28" s="509"/>
      <c r="K28" s="224"/>
    </row>
    <row r="29" spans="2:11" ht="15" customHeight="1">
      <c r="B29" s="227"/>
      <c r="C29" s="228"/>
      <c r="D29" s="509" t="s">
        <v>387</v>
      </c>
      <c r="E29" s="509"/>
      <c r="F29" s="509"/>
      <c r="G29" s="509"/>
      <c r="H29" s="509"/>
      <c r="I29" s="509"/>
      <c r="J29" s="509"/>
      <c r="K29" s="224"/>
    </row>
    <row r="30" spans="2:11" ht="12.7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4"/>
    </row>
    <row r="31" spans="2:11" ht="15" customHeight="1">
      <c r="B31" s="227"/>
      <c r="C31" s="228"/>
      <c r="D31" s="509" t="s">
        <v>388</v>
      </c>
      <c r="E31" s="509"/>
      <c r="F31" s="509"/>
      <c r="G31" s="509"/>
      <c r="H31" s="509"/>
      <c r="I31" s="509"/>
      <c r="J31" s="509"/>
      <c r="K31" s="224"/>
    </row>
    <row r="32" spans="2:11" ht="15" customHeight="1">
      <c r="B32" s="227"/>
      <c r="C32" s="228"/>
      <c r="D32" s="509" t="s">
        <v>389</v>
      </c>
      <c r="E32" s="509"/>
      <c r="F32" s="509"/>
      <c r="G32" s="509"/>
      <c r="H32" s="509"/>
      <c r="I32" s="509"/>
      <c r="J32" s="509"/>
      <c r="K32" s="224"/>
    </row>
    <row r="33" spans="2:11" ht="15" customHeight="1">
      <c r="B33" s="227"/>
      <c r="C33" s="228"/>
      <c r="D33" s="509" t="s">
        <v>390</v>
      </c>
      <c r="E33" s="509"/>
      <c r="F33" s="509"/>
      <c r="G33" s="509"/>
      <c r="H33" s="509"/>
      <c r="I33" s="509"/>
      <c r="J33" s="509"/>
      <c r="K33" s="224"/>
    </row>
    <row r="34" spans="2:11" ht="15" customHeight="1">
      <c r="B34" s="227"/>
      <c r="C34" s="228"/>
      <c r="D34" s="226"/>
      <c r="E34" s="230" t="s">
        <v>116</v>
      </c>
      <c r="F34" s="226"/>
      <c r="G34" s="509" t="s">
        <v>391</v>
      </c>
      <c r="H34" s="509"/>
      <c r="I34" s="509"/>
      <c r="J34" s="509"/>
      <c r="K34" s="224"/>
    </row>
    <row r="35" spans="2:11" ht="30.75" customHeight="1">
      <c r="B35" s="227"/>
      <c r="C35" s="228"/>
      <c r="D35" s="226"/>
      <c r="E35" s="230" t="s">
        <v>392</v>
      </c>
      <c r="F35" s="226"/>
      <c r="G35" s="509" t="s">
        <v>393</v>
      </c>
      <c r="H35" s="509"/>
      <c r="I35" s="509"/>
      <c r="J35" s="509"/>
      <c r="K35" s="224"/>
    </row>
    <row r="36" spans="2:11" ht="15" customHeight="1">
      <c r="B36" s="227"/>
      <c r="C36" s="228"/>
      <c r="D36" s="226"/>
      <c r="E36" s="230" t="s">
        <v>56</v>
      </c>
      <c r="F36" s="226"/>
      <c r="G36" s="509" t="s">
        <v>394</v>
      </c>
      <c r="H36" s="509"/>
      <c r="I36" s="509"/>
      <c r="J36" s="509"/>
      <c r="K36" s="224"/>
    </row>
    <row r="37" spans="2:11" ht="15" customHeight="1">
      <c r="B37" s="227"/>
      <c r="C37" s="228"/>
      <c r="D37" s="226"/>
      <c r="E37" s="230" t="s">
        <v>117</v>
      </c>
      <c r="F37" s="226"/>
      <c r="G37" s="509" t="s">
        <v>395</v>
      </c>
      <c r="H37" s="509"/>
      <c r="I37" s="509"/>
      <c r="J37" s="509"/>
      <c r="K37" s="224"/>
    </row>
    <row r="38" spans="2:11" ht="15" customHeight="1">
      <c r="B38" s="227"/>
      <c r="C38" s="228"/>
      <c r="D38" s="226"/>
      <c r="E38" s="230" t="s">
        <v>118</v>
      </c>
      <c r="F38" s="226"/>
      <c r="G38" s="509" t="s">
        <v>396</v>
      </c>
      <c r="H38" s="509"/>
      <c r="I38" s="509"/>
      <c r="J38" s="509"/>
      <c r="K38" s="224"/>
    </row>
    <row r="39" spans="2:11" ht="15" customHeight="1">
      <c r="B39" s="227"/>
      <c r="C39" s="228"/>
      <c r="D39" s="226"/>
      <c r="E39" s="230" t="s">
        <v>119</v>
      </c>
      <c r="F39" s="226"/>
      <c r="G39" s="509" t="s">
        <v>397</v>
      </c>
      <c r="H39" s="509"/>
      <c r="I39" s="509"/>
      <c r="J39" s="509"/>
      <c r="K39" s="224"/>
    </row>
    <row r="40" spans="2:11" ht="15" customHeight="1">
      <c r="B40" s="227"/>
      <c r="C40" s="228"/>
      <c r="D40" s="226"/>
      <c r="E40" s="230" t="s">
        <v>398</v>
      </c>
      <c r="F40" s="226"/>
      <c r="G40" s="509" t="s">
        <v>399</v>
      </c>
      <c r="H40" s="509"/>
      <c r="I40" s="509"/>
      <c r="J40" s="509"/>
      <c r="K40" s="224"/>
    </row>
    <row r="41" spans="2:11" ht="15" customHeight="1">
      <c r="B41" s="227"/>
      <c r="C41" s="228"/>
      <c r="D41" s="226"/>
      <c r="E41" s="230"/>
      <c r="F41" s="226"/>
      <c r="G41" s="509" t="s">
        <v>400</v>
      </c>
      <c r="H41" s="509"/>
      <c r="I41" s="509"/>
      <c r="J41" s="509"/>
      <c r="K41" s="224"/>
    </row>
    <row r="42" spans="2:11" ht="15" customHeight="1">
      <c r="B42" s="227"/>
      <c r="C42" s="228"/>
      <c r="D42" s="226"/>
      <c r="E42" s="230" t="s">
        <v>401</v>
      </c>
      <c r="F42" s="226"/>
      <c r="G42" s="509" t="s">
        <v>402</v>
      </c>
      <c r="H42" s="509"/>
      <c r="I42" s="509"/>
      <c r="J42" s="509"/>
      <c r="K42" s="224"/>
    </row>
    <row r="43" spans="2:11" ht="15" customHeight="1">
      <c r="B43" s="227"/>
      <c r="C43" s="228"/>
      <c r="D43" s="226"/>
      <c r="E43" s="230" t="s">
        <v>122</v>
      </c>
      <c r="F43" s="226"/>
      <c r="G43" s="509" t="s">
        <v>403</v>
      </c>
      <c r="H43" s="509"/>
      <c r="I43" s="509"/>
      <c r="J43" s="509"/>
      <c r="K43" s="224"/>
    </row>
    <row r="44" spans="2:11" ht="12.75" customHeight="1">
      <c r="B44" s="227"/>
      <c r="C44" s="228"/>
      <c r="D44" s="226"/>
      <c r="E44" s="226"/>
      <c r="F44" s="226"/>
      <c r="G44" s="226"/>
      <c r="H44" s="226"/>
      <c r="I44" s="226"/>
      <c r="J44" s="226"/>
      <c r="K44" s="224"/>
    </row>
    <row r="45" spans="2:11" ht="15" customHeight="1">
      <c r="B45" s="227"/>
      <c r="C45" s="228"/>
      <c r="D45" s="509" t="s">
        <v>404</v>
      </c>
      <c r="E45" s="509"/>
      <c r="F45" s="509"/>
      <c r="G45" s="509"/>
      <c r="H45" s="509"/>
      <c r="I45" s="509"/>
      <c r="J45" s="509"/>
      <c r="K45" s="224"/>
    </row>
    <row r="46" spans="2:11" ht="15" customHeight="1">
      <c r="B46" s="227"/>
      <c r="C46" s="228"/>
      <c r="D46" s="228"/>
      <c r="E46" s="509" t="s">
        <v>405</v>
      </c>
      <c r="F46" s="509"/>
      <c r="G46" s="509"/>
      <c r="H46" s="509"/>
      <c r="I46" s="509"/>
      <c r="J46" s="509"/>
      <c r="K46" s="224"/>
    </row>
    <row r="47" spans="2:11" ht="15" customHeight="1">
      <c r="B47" s="227"/>
      <c r="C47" s="228"/>
      <c r="D47" s="228"/>
      <c r="E47" s="509" t="s">
        <v>406</v>
      </c>
      <c r="F47" s="509"/>
      <c r="G47" s="509"/>
      <c r="H47" s="509"/>
      <c r="I47" s="509"/>
      <c r="J47" s="509"/>
      <c r="K47" s="224"/>
    </row>
    <row r="48" spans="2:11" ht="15" customHeight="1">
      <c r="B48" s="227"/>
      <c r="C48" s="228"/>
      <c r="D48" s="228"/>
      <c r="E48" s="509" t="s">
        <v>407</v>
      </c>
      <c r="F48" s="509"/>
      <c r="G48" s="509"/>
      <c r="H48" s="509"/>
      <c r="I48" s="509"/>
      <c r="J48" s="509"/>
      <c r="K48" s="224"/>
    </row>
    <row r="49" spans="2:11" ht="15" customHeight="1">
      <c r="B49" s="227"/>
      <c r="C49" s="228"/>
      <c r="D49" s="509" t="s">
        <v>408</v>
      </c>
      <c r="E49" s="509"/>
      <c r="F49" s="509"/>
      <c r="G49" s="509"/>
      <c r="H49" s="509"/>
      <c r="I49" s="509"/>
      <c r="J49" s="509"/>
      <c r="K49" s="224"/>
    </row>
    <row r="50" spans="2:11" ht="25.5" customHeight="1">
      <c r="B50" s="223"/>
      <c r="C50" s="508" t="s">
        <v>409</v>
      </c>
      <c r="D50" s="508"/>
      <c r="E50" s="508"/>
      <c r="F50" s="508"/>
      <c r="G50" s="508"/>
      <c r="H50" s="508"/>
      <c r="I50" s="508"/>
      <c r="J50" s="508"/>
      <c r="K50" s="224"/>
    </row>
    <row r="51" spans="2:11" ht="5.25" customHeight="1">
      <c r="B51" s="223"/>
      <c r="C51" s="225"/>
      <c r="D51" s="225"/>
      <c r="E51" s="225"/>
      <c r="F51" s="225"/>
      <c r="G51" s="225"/>
      <c r="H51" s="225"/>
      <c r="I51" s="225"/>
      <c r="J51" s="225"/>
      <c r="K51" s="224"/>
    </row>
    <row r="52" spans="2:11" ht="15" customHeight="1">
      <c r="B52" s="223"/>
      <c r="C52" s="509" t="s">
        <v>410</v>
      </c>
      <c r="D52" s="509"/>
      <c r="E52" s="509"/>
      <c r="F52" s="509"/>
      <c r="G52" s="509"/>
      <c r="H52" s="509"/>
      <c r="I52" s="509"/>
      <c r="J52" s="509"/>
      <c r="K52" s="224"/>
    </row>
    <row r="53" spans="2:11" ht="15" customHeight="1">
      <c r="B53" s="223"/>
      <c r="C53" s="509" t="s">
        <v>411</v>
      </c>
      <c r="D53" s="509"/>
      <c r="E53" s="509"/>
      <c r="F53" s="509"/>
      <c r="G53" s="509"/>
      <c r="H53" s="509"/>
      <c r="I53" s="509"/>
      <c r="J53" s="509"/>
      <c r="K53" s="224"/>
    </row>
    <row r="54" spans="2:11" ht="12.75" customHeight="1">
      <c r="B54" s="223"/>
      <c r="C54" s="226"/>
      <c r="D54" s="226"/>
      <c r="E54" s="226"/>
      <c r="F54" s="226"/>
      <c r="G54" s="226"/>
      <c r="H54" s="226"/>
      <c r="I54" s="226"/>
      <c r="J54" s="226"/>
      <c r="K54" s="224"/>
    </row>
    <row r="55" spans="2:11" ht="15" customHeight="1">
      <c r="B55" s="223"/>
      <c r="C55" s="509" t="s">
        <v>412</v>
      </c>
      <c r="D55" s="509"/>
      <c r="E55" s="509"/>
      <c r="F55" s="509"/>
      <c r="G55" s="509"/>
      <c r="H55" s="509"/>
      <c r="I55" s="509"/>
      <c r="J55" s="509"/>
      <c r="K55" s="224"/>
    </row>
    <row r="56" spans="2:11" ht="15" customHeight="1">
      <c r="B56" s="223"/>
      <c r="C56" s="228"/>
      <c r="D56" s="509" t="s">
        <v>413</v>
      </c>
      <c r="E56" s="509"/>
      <c r="F56" s="509"/>
      <c r="G56" s="509"/>
      <c r="H56" s="509"/>
      <c r="I56" s="509"/>
      <c r="J56" s="509"/>
      <c r="K56" s="224"/>
    </row>
    <row r="57" spans="2:11" ht="15" customHeight="1">
      <c r="B57" s="223"/>
      <c r="C57" s="228"/>
      <c r="D57" s="509" t="s">
        <v>414</v>
      </c>
      <c r="E57" s="509"/>
      <c r="F57" s="509"/>
      <c r="G57" s="509"/>
      <c r="H57" s="509"/>
      <c r="I57" s="509"/>
      <c r="J57" s="509"/>
      <c r="K57" s="224"/>
    </row>
    <row r="58" spans="2:11" ht="15" customHeight="1">
      <c r="B58" s="223"/>
      <c r="C58" s="228"/>
      <c r="D58" s="509" t="s">
        <v>415</v>
      </c>
      <c r="E58" s="509"/>
      <c r="F58" s="509"/>
      <c r="G58" s="509"/>
      <c r="H58" s="509"/>
      <c r="I58" s="509"/>
      <c r="J58" s="509"/>
      <c r="K58" s="224"/>
    </row>
    <row r="59" spans="2:11" ht="15" customHeight="1">
      <c r="B59" s="223"/>
      <c r="C59" s="228"/>
      <c r="D59" s="509" t="s">
        <v>416</v>
      </c>
      <c r="E59" s="509"/>
      <c r="F59" s="509"/>
      <c r="G59" s="509"/>
      <c r="H59" s="509"/>
      <c r="I59" s="509"/>
      <c r="J59" s="509"/>
      <c r="K59" s="224"/>
    </row>
    <row r="60" spans="2:11" ht="15" customHeight="1">
      <c r="B60" s="223"/>
      <c r="C60" s="228"/>
      <c r="D60" s="511" t="s">
        <v>417</v>
      </c>
      <c r="E60" s="511"/>
      <c r="F60" s="511"/>
      <c r="G60" s="511"/>
      <c r="H60" s="511"/>
      <c r="I60" s="511"/>
      <c r="J60" s="511"/>
      <c r="K60" s="224"/>
    </row>
    <row r="61" spans="2:11" ht="15" customHeight="1">
      <c r="B61" s="223"/>
      <c r="C61" s="228"/>
      <c r="D61" s="509" t="s">
        <v>418</v>
      </c>
      <c r="E61" s="509"/>
      <c r="F61" s="509"/>
      <c r="G61" s="509"/>
      <c r="H61" s="509"/>
      <c r="I61" s="509"/>
      <c r="J61" s="509"/>
      <c r="K61" s="224"/>
    </row>
    <row r="62" spans="2:11" ht="12.75" customHeight="1">
      <c r="B62" s="223"/>
      <c r="C62" s="228"/>
      <c r="D62" s="228"/>
      <c r="E62" s="231"/>
      <c r="F62" s="228"/>
      <c r="G62" s="228"/>
      <c r="H62" s="228"/>
      <c r="I62" s="228"/>
      <c r="J62" s="228"/>
      <c r="K62" s="224"/>
    </row>
    <row r="63" spans="2:11" ht="15" customHeight="1">
      <c r="B63" s="223"/>
      <c r="C63" s="228"/>
      <c r="D63" s="509" t="s">
        <v>419</v>
      </c>
      <c r="E63" s="509"/>
      <c r="F63" s="509"/>
      <c r="G63" s="509"/>
      <c r="H63" s="509"/>
      <c r="I63" s="509"/>
      <c r="J63" s="509"/>
      <c r="K63" s="224"/>
    </row>
    <row r="64" spans="2:11" ht="15" customHeight="1">
      <c r="B64" s="223"/>
      <c r="C64" s="228"/>
      <c r="D64" s="511" t="s">
        <v>420</v>
      </c>
      <c r="E64" s="511"/>
      <c r="F64" s="511"/>
      <c r="G64" s="511"/>
      <c r="H64" s="511"/>
      <c r="I64" s="511"/>
      <c r="J64" s="511"/>
      <c r="K64" s="224"/>
    </row>
    <row r="65" spans="2:11" ht="15" customHeight="1">
      <c r="B65" s="223"/>
      <c r="C65" s="228"/>
      <c r="D65" s="509" t="s">
        <v>421</v>
      </c>
      <c r="E65" s="509"/>
      <c r="F65" s="509"/>
      <c r="G65" s="509"/>
      <c r="H65" s="509"/>
      <c r="I65" s="509"/>
      <c r="J65" s="509"/>
      <c r="K65" s="224"/>
    </row>
    <row r="66" spans="2:11" ht="15" customHeight="1">
      <c r="B66" s="223"/>
      <c r="C66" s="228"/>
      <c r="D66" s="509" t="s">
        <v>422</v>
      </c>
      <c r="E66" s="509"/>
      <c r="F66" s="509"/>
      <c r="G66" s="509"/>
      <c r="H66" s="509"/>
      <c r="I66" s="509"/>
      <c r="J66" s="509"/>
      <c r="K66" s="224"/>
    </row>
    <row r="67" spans="2:11" ht="15" customHeight="1">
      <c r="B67" s="223"/>
      <c r="C67" s="228"/>
      <c r="D67" s="509" t="s">
        <v>423</v>
      </c>
      <c r="E67" s="509"/>
      <c r="F67" s="509"/>
      <c r="G67" s="509"/>
      <c r="H67" s="509"/>
      <c r="I67" s="509"/>
      <c r="J67" s="509"/>
      <c r="K67" s="224"/>
    </row>
    <row r="68" spans="2:11" ht="15" customHeight="1">
      <c r="B68" s="223"/>
      <c r="C68" s="228"/>
      <c r="D68" s="509" t="s">
        <v>424</v>
      </c>
      <c r="E68" s="509"/>
      <c r="F68" s="509"/>
      <c r="G68" s="509"/>
      <c r="H68" s="509"/>
      <c r="I68" s="509"/>
      <c r="J68" s="509"/>
      <c r="K68" s="224"/>
    </row>
    <row r="69" spans="2:11" ht="12.75" customHeight="1">
      <c r="B69" s="232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2:11" ht="18.7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6"/>
    </row>
    <row r="71" spans="2:11" ht="18.75" customHeight="1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ht="7.5" customHeight="1">
      <c r="B72" s="237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ht="45" customHeight="1">
      <c r="B73" s="240"/>
      <c r="C73" s="512" t="s">
        <v>94</v>
      </c>
      <c r="D73" s="512"/>
      <c r="E73" s="512"/>
      <c r="F73" s="512"/>
      <c r="G73" s="512"/>
      <c r="H73" s="512"/>
      <c r="I73" s="512"/>
      <c r="J73" s="512"/>
      <c r="K73" s="241"/>
    </row>
    <row r="74" spans="2:11" ht="17.25" customHeight="1">
      <c r="B74" s="240"/>
      <c r="C74" s="242" t="s">
        <v>425</v>
      </c>
      <c r="D74" s="242"/>
      <c r="E74" s="242"/>
      <c r="F74" s="242" t="s">
        <v>426</v>
      </c>
      <c r="G74" s="243"/>
      <c r="H74" s="242" t="s">
        <v>117</v>
      </c>
      <c r="I74" s="242" t="s">
        <v>60</v>
      </c>
      <c r="J74" s="242" t="s">
        <v>427</v>
      </c>
      <c r="K74" s="241"/>
    </row>
    <row r="75" spans="2:11" ht="17.25" customHeight="1">
      <c r="B75" s="240"/>
      <c r="C75" s="244" t="s">
        <v>428</v>
      </c>
      <c r="D75" s="244"/>
      <c r="E75" s="244"/>
      <c r="F75" s="245" t="s">
        <v>429</v>
      </c>
      <c r="G75" s="246"/>
      <c r="H75" s="244"/>
      <c r="I75" s="244"/>
      <c r="J75" s="244" t="s">
        <v>430</v>
      </c>
      <c r="K75" s="241"/>
    </row>
    <row r="76" spans="2:11" ht="5.25" customHeight="1">
      <c r="B76" s="240"/>
      <c r="C76" s="247"/>
      <c r="D76" s="247"/>
      <c r="E76" s="247"/>
      <c r="F76" s="247"/>
      <c r="G76" s="248"/>
      <c r="H76" s="247"/>
      <c r="I76" s="247"/>
      <c r="J76" s="247"/>
      <c r="K76" s="241"/>
    </row>
    <row r="77" spans="2:11" ht="15" customHeight="1">
      <c r="B77" s="240"/>
      <c r="C77" s="230" t="s">
        <v>56</v>
      </c>
      <c r="D77" s="247"/>
      <c r="E77" s="247"/>
      <c r="F77" s="249" t="s">
        <v>431</v>
      </c>
      <c r="G77" s="248"/>
      <c r="H77" s="230" t="s">
        <v>432</v>
      </c>
      <c r="I77" s="230" t="s">
        <v>433</v>
      </c>
      <c r="J77" s="230">
        <v>20</v>
      </c>
      <c r="K77" s="241"/>
    </row>
    <row r="78" spans="2:11" ht="15" customHeight="1">
      <c r="B78" s="240"/>
      <c r="C78" s="230" t="s">
        <v>434</v>
      </c>
      <c r="D78" s="230"/>
      <c r="E78" s="230"/>
      <c r="F78" s="249" t="s">
        <v>431</v>
      </c>
      <c r="G78" s="248"/>
      <c r="H78" s="230" t="s">
        <v>435</v>
      </c>
      <c r="I78" s="230" t="s">
        <v>433</v>
      </c>
      <c r="J78" s="230">
        <v>120</v>
      </c>
      <c r="K78" s="241"/>
    </row>
    <row r="79" spans="2:11" ht="15" customHeight="1">
      <c r="B79" s="250"/>
      <c r="C79" s="230" t="s">
        <v>436</v>
      </c>
      <c r="D79" s="230"/>
      <c r="E79" s="230"/>
      <c r="F79" s="249" t="s">
        <v>437</v>
      </c>
      <c r="G79" s="248"/>
      <c r="H79" s="230" t="s">
        <v>438</v>
      </c>
      <c r="I79" s="230" t="s">
        <v>433</v>
      </c>
      <c r="J79" s="230">
        <v>50</v>
      </c>
      <c r="K79" s="241"/>
    </row>
    <row r="80" spans="2:11" ht="15" customHeight="1">
      <c r="B80" s="250"/>
      <c r="C80" s="230" t="s">
        <v>439</v>
      </c>
      <c r="D80" s="230"/>
      <c r="E80" s="230"/>
      <c r="F80" s="249" t="s">
        <v>431</v>
      </c>
      <c r="G80" s="248"/>
      <c r="H80" s="230" t="s">
        <v>440</v>
      </c>
      <c r="I80" s="230" t="s">
        <v>441</v>
      </c>
      <c r="J80" s="230"/>
      <c r="K80" s="241"/>
    </row>
    <row r="81" spans="2:11" ht="15" customHeight="1">
      <c r="B81" s="250"/>
      <c r="C81" s="251" t="s">
        <v>442</v>
      </c>
      <c r="D81" s="251"/>
      <c r="E81" s="251"/>
      <c r="F81" s="252" t="s">
        <v>437</v>
      </c>
      <c r="G81" s="251"/>
      <c r="H81" s="251" t="s">
        <v>443</v>
      </c>
      <c r="I81" s="251" t="s">
        <v>433</v>
      </c>
      <c r="J81" s="251">
        <v>15</v>
      </c>
      <c r="K81" s="241"/>
    </row>
    <row r="82" spans="2:11" ht="15" customHeight="1">
      <c r="B82" s="250"/>
      <c r="C82" s="251" t="s">
        <v>444</v>
      </c>
      <c r="D82" s="251"/>
      <c r="E82" s="251"/>
      <c r="F82" s="252" t="s">
        <v>437</v>
      </c>
      <c r="G82" s="251"/>
      <c r="H82" s="251" t="s">
        <v>445</v>
      </c>
      <c r="I82" s="251" t="s">
        <v>433</v>
      </c>
      <c r="J82" s="251">
        <v>15</v>
      </c>
      <c r="K82" s="241"/>
    </row>
    <row r="83" spans="2:11" ht="15" customHeight="1">
      <c r="B83" s="250"/>
      <c r="C83" s="251" t="s">
        <v>446</v>
      </c>
      <c r="D83" s="251"/>
      <c r="E83" s="251"/>
      <c r="F83" s="252" t="s">
        <v>437</v>
      </c>
      <c r="G83" s="251"/>
      <c r="H83" s="251" t="s">
        <v>447</v>
      </c>
      <c r="I83" s="251" t="s">
        <v>433</v>
      </c>
      <c r="J83" s="251">
        <v>20</v>
      </c>
      <c r="K83" s="241"/>
    </row>
    <row r="84" spans="2:11" ht="15" customHeight="1">
      <c r="B84" s="250"/>
      <c r="C84" s="251" t="s">
        <v>448</v>
      </c>
      <c r="D84" s="251"/>
      <c r="E84" s="251"/>
      <c r="F84" s="252" t="s">
        <v>437</v>
      </c>
      <c r="G84" s="251"/>
      <c r="H84" s="251" t="s">
        <v>449</v>
      </c>
      <c r="I84" s="251" t="s">
        <v>433</v>
      </c>
      <c r="J84" s="251">
        <v>20</v>
      </c>
      <c r="K84" s="241"/>
    </row>
    <row r="85" spans="2:11" ht="15" customHeight="1">
      <c r="B85" s="250"/>
      <c r="C85" s="230" t="s">
        <v>450</v>
      </c>
      <c r="D85" s="230"/>
      <c r="E85" s="230"/>
      <c r="F85" s="249" t="s">
        <v>437</v>
      </c>
      <c r="G85" s="248"/>
      <c r="H85" s="230" t="s">
        <v>451</v>
      </c>
      <c r="I85" s="230" t="s">
        <v>433</v>
      </c>
      <c r="J85" s="230">
        <v>50</v>
      </c>
      <c r="K85" s="241"/>
    </row>
    <row r="86" spans="2:11" ht="15" customHeight="1">
      <c r="B86" s="250"/>
      <c r="C86" s="230" t="s">
        <v>452</v>
      </c>
      <c r="D86" s="230"/>
      <c r="E86" s="230"/>
      <c r="F86" s="249" t="s">
        <v>437</v>
      </c>
      <c r="G86" s="248"/>
      <c r="H86" s="230" t="s">
        <v>453</v>
      </c>
      <c r="I86" s="230" t="s">
        <v>433</v>
      </c>
      <c r="J86" s="230">
        <v>20</v>
      </c>
      <c r="K86" s="241"/>
    </row>
    <row r="87" spans="2:11" ht="15" customHeight="1">
      <c r="B87" s="250"/>
      <c r="C87" s="230" t="s">
        <v>454</v>
      </c>
      <c r="D87" s="230"/>
      <c r="E87" s="230"/>
      <c r="F87" s="249" t="s">
        <v>437</v>
      </c>
      <c r="G87" s="248"/>
      <c r="H87" s="230" t="s">
        <v>455</v>
      </c>
      <c r="I87" s="230" t="s">
        <v>433</v>
      </c>
      <c r="J87" s="230">
        <v>20</v>
      </c>
      <c r="K87" s="241"/>
    </row>
    <row r="88" spans="2:11" ht="15" customHeight="1">
      <c r="B88" s="250"/>
      <c r="C88" s="230" t="s">
        <v>456</v>
      </c>
      <c r="D88" s="230"/>
      <c r="E88" s="230"/>
      <c r="F88" s="249" t="s">
        <v>437</v>
      </c>
      <c r="G88" s="248"/>
      <c r="H88" s="230" t="s">
        <v>457</v>
      </c>
      <c r="I88" s="230" t="s">
        <v>433</v>
      </c>
      <c r="J88" s="230">
        <v>50</v>
      </c>
      <c r="K88" s="241"/>
    </row>
    <row r="89" spans="2:11" ht="15" customHeight="1">
      <c r="B89" s="250"/>
      <c r="C89" s="230" t="s">
        <v>458</v>
      </c>
      <c r="D89" s="230"/>
      <c r="E89" s="230"/>
      <c r="F89" s="249" t="s">
        <v>437</v>
      </c>
      <c r="G89" s="248"/>
      <c r="H89" s="230" t="s">
        <v>458</v>
      </c>
      <c r="I89" s="230" t="s">
        <v>433</v>
      </c>
      <c r="J89" s="230">
        <v>50</v>
      </c>
      <c r="K89" s="241"/>
    </row>
    <row r="90" spans="2:11" ht="15" customHeight="1">
      <c r="B90" s="250"/>
      <c r="C90" s="230" t="s">
        <v>123</v>
      </c>
      <c r="D90" s="230"/>
      <c r="E90" s="230"/>
      <c r="F90" s="249" t="s">
        <v>437</v>
      </c>
      <c r="G90" s="248"/>
      <c r="H90" s="230" t="s">
        <v>459</v>
      </c>
      <c r="I90" s="230" t="s">
        <v>433</v>
      </c>
      <c r="J90" s="230">
        <v>255</v>
      </c>
      <c r="K90" s="241"/>
    </row>
    <row r="91" spans="2:11" ht="15" customHeight="1">
      <c r="B91" s="250"/>
      <c r="C91" s="230" t="s">
        <v>460</v>
      </c>
      <c r="D91" s="230"/>
      <c r="E91" s="230"/>
      <c r="F91" s="249" t="s">
        <v>431</v>
      </c>
      <c r="G91" s="248"/>
      <c r="H91" s="230" t="s">
        <v>461</v>
      </c>
      <c r="I91" s="230" t="s">
        <v>462</v>
      </c>
      <c r="J91" s="230"/>
      <c r="K91" s="241"/>
    </row>
    <row r="92" spans="2:11" ht="15" customHeight="1">
      <c r="B92" s="250"/>
      <c r="C92" s="230" t="s">
        <v>463</v>
      </c>
      <c r="D92" s="230"/>
      <c r="E92" s="230"/>
      <c r="F92" s="249" t="s">
        <v>431</v>
      </c>
      <c r="G92" s="248"/>
      <c r="H92" s="230" t="s">
        <v>464</v>
      </c>
      <c r="I92" s="230" t="s">
        <v>465</v>
      </c>
      <c r="J92" s="230"/>
      <c r="K92" s="241"/>
    </row>
    <row r="93" spans="2:11" ht="15" customHeight="1">
      <c r="B93" s="250"/>
      <c r="C93" s="230" t="s">
        <v>466</v>
      </c>
      <c r="D93" s="230"/>
      <c r="E93" s="230"/>
      <c r="F93" s="249" t="s">
        <v>431</v>
      </c>
      <c r="G93" s="248"/>
      <c r="H93" s="230" t="s">
        <v>466</v>
      </c>
      <c r="I93" s="230" t="s">
        <v>465</v>
      </c>
      <c r="J93" s="230"/>
      <c r="K93" s="241"/>
    </row>
    <row r="94" spans="2:11" ht="15" customHeight="1">
      <c r="B94" s="250"/>
      <c r="C94" s="230" t="s">
        <v>41</v>
      </c>
      <c r="D94" s="230"/>
      <c r="E94" s="230"/>
      <c r="F94" s="249" t="s">
        <v>431</v>
      </c>
      <c r="G94" s="248"/>
      <c r="H94" s="230" t="s">
        <v>467</v>
      </c>
      <c r="I94" s="230" t="s">
        <v>465</v>
      </c>
      <c r="J94" s="230"/>
      <c r="K94" s="241"/>
    </row>
    <row r="95" spans="2:11" ht="15" customHeight="1">
      <c r="B95" s="250"/>
      <c r="C95" s="230" t="s">
        <v>51</v>
      </c>
      <c r="D95" s="230"/>
      <c r="E95" s="230"/>
      <c r="F95" s="249" t="s">
        <v>431</v>
      </c>
      <c r="G95" s="248"/>
      <c r="H95" s="230" t="s">
        <v>468</v>
      </c>
      <c r="I95" s="230" t="s">
        <v>465</v>
      </c>
      <c r="J95" s="230"/>
      <c r="K95" s="241"/>
    </row>
    <row r="96" spans="2:11" ht="1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5"/>
    </row>
    <row r="97" spans="2:11" ht="18.75" customHeight="1">
      <c r="B97" s="256"/>
      <c r="C97" s="257"/>
      <c r="D97" s="257"/>
      <c r="E97" s="257"/>
      <c r="F97" s="257"/>
      <c r="G97" s="257"/>
      <c r="H97" s="257"/>
      <c r="I97" s="257"/>
      <c r="J97" s="257"/>
      <c r="K97" s="256"/>
    </row>
    <row r="98" spans="2:11" ht="18.75" customHeight="1">
      <c r="B98" s="236"/>
      <c r="C98" s="236"/>
      <c r="D98" s="236"/>
      <c r="E98" s="236"/>
      <c r="F98" s="236"/>
      <c r="G98" s="236"/>
      <c r="H98" s="236"/>
      <c r="I98" s="236"/>
      <c r="J98" s="236"/>
      <c r="K98" s="236"/>
    </row>
    <row r="99" spans="2:11" ht="7.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9"/>
    </row>
    <row r="100" spans="2:11" ht="45" customHeight="1">
      <c r="B100" s="240"/>
      <c r="C100" s="512" t="s">
        <v>469</v>
      </c>
      <c r="D100" s="512"/>
      <c r="E100" s="512"/>
      <c r="F100" s="512"/>
      <c r="G100" s="512"/>
      <c r="H100" s="512"/>
      <c r="I100" s="512"/>
      <c r="J100" s="512"/>
      <c r="K100" s="241"/>
    </row>
    <row r="101" spans="2:11" ht="17.25" customHeight="1">
      <c r="B101" s="240"/>
      <c r="C101" s="242" t="s">
        <v>425</v>
      </c>
      <c r="D101" s="242"/>
      <c r="E101" s="242"/>
      <c r="F101" s="242" t="s">
        <v>426</v>
      </c>
      <c r="G101" s="243"/>
      <c r="H101" s="242" t="s">
        <v>117</v>
      </c>
      <c r="I101" s="242" t="s">
        <v>60</v>
      </c>
      <c r="J101" s="242" t="s">
        <v>427</v>
      </c>
      <c r="K101" s="241"/>
    </row>
    <row r="102" spans="2:11" ht="17.25" customHeight="1">
      <c r="B102" s="240"/>
      <c r="C102" s="244" t="s">
        <v>428</v>
      </c>
      <c r="D102" s="244"/>
      <c r="E102" s="244"/>
      <c r="F102" s="245" t="s">
        <v>429</v>
      </c>
      <c r="G102" s="246"/>
      <c r="H102" s="244"/>
      <c r="I102" s="244"/>
      <c r="J102" s="244" t="s">
        <v>430</v>
      </c>
      <c r="K102" s="241"/>
    </row>
    <row r="103" spans="2:11" ht="5.25" customHeight="1">
      <c r="B103" s="240"/>
      <c r="C103" s="242"/>
      <c r="D103" s="242"/>
      <c r="E103" s="242"/>
      <c r="F103" s="242"/>
      <c r="G103" s="258"/>
      <c r="H103" s="242"/>
      <c r="I103" s="242"/>
      <c r="J103" s="242"/>
      <c r="K103" s="241"/>
    </row>
    <row r="104" spans="2:11" ht="15" customHeight="1">
      <c r="B104" s="240"/>
      <c r="C104" s="230" t="s">
        <v>56</v>
      </c>
      <c r="D104" s="247"/>
      <c r="E104" s="247"/>
      <c r="F104" s="249" t="s">
        <v>431</v>
      </c>
      <c r="G104" s="258"/>
      <c r="H104" s="230" t="s">
        <v>470</v>
      </c>
      <c r="I104" s="230" t="s">
        <v>433</v>
      </c>
      <c r="J104" s="230">
        <v>20</v>
      </c>
      <c r="K104" s="241"/>
    </row>
    <row r="105" spans="2:11" ht="15" customHeight="1">
      <c r="B105" s="240"/>
      <c r="C105" s="230" t="s">
        <v>434</v>
      </c>
      <c r="D105" s="230"/>
      <c r="E105" s="230"/>
      <c r="F105" s="249" t="s">
        <v>431</v>
      </c>
      <c r="G105" s="230"/>
      <c r="H105" s="230" t="s">
        <v>470</v>
      </c>
      <c r="I105" s="230" t="s">
        <v>433</v>
      </c>
      <c r="J105" s="230">
        <v>120</v>
      </c>
      <c r="K105" s="241"/>
    </row>
    <row r="106" spans="2:11" ht="15" customHeight="1">
      <c r="B106" s="250"/>
      <c r="C106" s="230" t="s">
        <v>436</v>
      </c>
      <c r="D106" s="230"/>
      <c r="E106" s="230"/>
      <c r="F106" s="249" t="s">
        <v>437</v>
      </c>
      <c r="G106" s="230"/>
      <c r="H106" s="230" t="s">
        <v>470</v>
      </c>
      <c r="I106" s="230" t="s">
        <v>433</v>
      </c>
      <c r="J106" s="230">
        <v>50</v>
      </c>
      <c r="K106" s="241"/>
    </row>
    <row r="107" spans="2:11" ht="15" customHeight="1">
      <c r="B107" s="250"/>
      <c r="C107" s="230" t="s">
        <v>439</v>
      </c>
      <c r="D107" s="230"/>
      <c r="E107" s="230"/>
      <c r="F107" s="249" t="s">
        <v>431</v>
      </c>
      <c r="G107" s="230"/>
      <c r="H107" s="230" t="s">
        <v>470</v>
      </c>
      <c r="I107" s="230" t="s">
        <v>441</v>
      </c>
      <c r="J107" s="230"/>
      <c r="K107" s="241"/>
    </row>
    <row r="108" spans="2:11" ht="15" customHeight="1">
      <c r="B108" s="250"/>
      <c r="C108" s="230" t="s">
        <v>450</v>
      </c>
      <c r="D108" s="230"/>
      <c r="E108" s="230"/>
      <c r="F108" s="249" t="s">
        <v>437</v>
      </c>
      <c r="G108" s="230"/>
      <c r="H108" s="230" t="s">
        <v>470</v>
      </c>
      <c r="I108" s="230" t="s">
        <v>433</v>
      </c>
      <c r="J108" s="230">
        <v>50</v>
      </c>
      <c r="K108" s="241"/>
    </row>
    <row r="109" spans="2:11" ht="15" customHeight="1">
      <c r="B109" s="250"/>
      <c r="C109" s="230" t="s">
        <v>458</v>
      </c>
      <c r="D109" s="230"/>
      <c r="E109" s="230"/>
      <c r="F109" s="249" t="s">
        <v>437</v>
      </c>
      <c r="G109" s="230"/>
      <c r="H109" s="230" t="s">
        <v>470</v>
      </c>
      <c r="I109" s="230" t="s">
        <v>433</v>
      </c>
      <c r="J109" s="230">
        <v>50</v>
      </c>
      <c r="K109" s="241"/>
    </row>
    <row r="110" spans="2:11" ht="15" customHeight="1">
      <c r="B110" s="250"/>
      <c r="C110" s="230" t="s">
        <v>456</v>
      </c>
      <c r="D110" s="230"/>
      <c r="E110" s="230"/>
      <c r="F110" s="249" t="s">
        <v>437</v>
      </c>
      <c r="G110" s="230"/>
      <c r="H110" s="230" t="s">
        <v>470</v>
      </c>
      <c r="I110" s="230" t="s">
        <v>433</v>
      </c>
      <c r="J110" s="230">
        <v>50</v>
      </c>
      <c r="K110" s="241"/>
    </row>
    <row r="111" spans="2:11" ht="15" customHeight="1">
      <c r="B111" s="250"/>
      <c r="C111" s="230" t="s">
        <v>56</v>
      </c>
      <c r="D111" s="230"/>
      <c r="E111" s="230"/>
      <c r="F111" s="249" t="s">
        <v>431</v>
      </c>
      <c r="G111" s="230"/>
      <c r="H111" s="230" t="s">
        <v>471</v>
      </c>
      <c r="I111" s="230" t="s">
        <v>433</v>
      </c>
      <c r="J111" s="230">
        <v>20</v>
      </c>
      <c r="K111" s="241"/>
    </row>
    <row r="112" spans="2:11" ht="15" customHeight="1">
      <c r="B112" s="250"/>
      <c r="C112" s="230" t="s">
        <v>472</v>
      </c>
      <c r="D112" s="230"/>
      <c r="E112" s="230"/>
      <c r="F112" s="249" t="s">
        <v>431</v>
      </c>
      <c r="G112" s="230"/>
      <c r="H112" s="230" t="s">
        <v>473</v>
      </c>
      <c r="I112" s="230" t="s">
        <v>433</v>
      </c>
      <c r="J112" s="230">
        <v>120</v>
      </c>
      <c r="K112" s="241"/>
    </row>
    <row r="113" spans="2:11" ht="15" customHeight="1">
      <c r="B113" s="250"/>
      <c r="C113" s="230" t="s">
        <v>41</v>
      </c>
      <c r="D113" s="230"/>
      <c r="E113" s="230"/>
      <c r="F113" s="249" t="s">
        <v>431</v>
      </c>
      <c r="G113" s="230"/>
      <c r="H113" s="230" t="s">
        <v>474</v>
      </c>
      <c r="I113" s="230" t="s">
        <v>465</v>
      </c>
      <c r="J113" s="230"/>
      <c r="K113" s="241"/>
    </row>
    <row r="114" spans="2:11" ht="15" customHeight="1">
      <c r="B114" s="250"/>
      <c r="C114" s="230" t="s">
        <v>51</v>
      </c>
      <c r="D114" s="230"/>
      <c r="E114" s="230"/>
      <c r="F114" s="249" t="s">
        <v>431</v>
      </c>
      <c r="G114" s="230"/>
      <c r="H114" s="230" t="s">
        <v>475</v>
      </c>
      <c r="I114" s="230" t="s">
        <v>465</v>
      </c>
      <c r="J114" s="230"/>
      <c r="K114" s="241"/>
    </row>
    <row r="115" spans="2:11" ht="15" customHeight="1">
      <c r="B115" s="250"/>
      <c r="C115" s="230" t="s">
        <v>60</v>
      </c>
      <c r="D115" s="230"/>
      <c r="E115" s="230"/>
      <c r="F115" s="249" t="s">
        <v>431</v>
      </c>
      <c r="G115" s="230"/>
      <c r="H115" s="230" t="s">
        <v>476</v>
      </c>
      <c r="I115" s="230" t="s">
        <v>477</v>
      </c>
      <c r="J115" s="230"/>
      <c r="K115" s="241"/>
    </row>
    <row r="116" spans="2:11" ht="15" customHeight="1">
      <c r="B116" s="253"/>
      <c r="C116" s="259"/>
      <c r="D116" s="259"/>
      <c r="E116" s="259"/>
      <c r="F116" s="259"/>
      <c r="G116" s="259"/>
      <c r="H116" s="259"/>
      <c r="I116" s="259"/>
      <c r="J116" s="259"/>
      <c r="K116" s="255"/>
    </row>
    <row r="117" spans="2:11" ht="18.75" customHeight="1">
      <c r="B117" s="260"/>
      <c r="C117" s="226"/>
      <c r="D117" s="226"/>
      <c r="E117" s="226"/>
      <c r="F117" s="261"/>
      <c r="G117" s="226"/>
      <c r="H117" s="226"/>
      <c r="I117" s="226"/>
      <c r="J117" s="226"/>
      <c r="K117" s="260"/>
    </row>
    <row r="118" spans="2:11" ht="18.75" customHeight="1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507" t="s">
        <v>478</v>
      </c>
      <c r="D120" s="507"/>
      <c r="E120" s="507"/>
      <c r="F120" s="507"/>
      <c r="G120" s="507"/>
      <c r="H120" s="507"/>
      <c r="I120" s="507"/>
      <c r="J120" s="507"/>
      <c r="K120" s="266"/>
    </row>
    <row r="121" spans="2:11" ht="17.25" customHeight="1">
      <c r="B121" s="267"/>
      <c r="C121" s="242" t="s">
        <v>425</v>
      </c>
      <c r="D121" s="242"/>
      <c r="E121" s="242"/>
      <c r="F121" s="242" t="s">
        <v>426</v>
      </c>
      <c r="G121" s="243"/>
      <c r="H121" s="242" t="s">
        <v>117</v>
      </c>
      <c r="I121" s="242" t="s">
        <v>60</v>
      </c>
      <c r="J121" s="242" t="s">
        <v>427</v>
      </c>
      <c r="K121" s="268"/>
    </row>
    <row r="122" spans="2:11" ht="17.25" customHeight="1">
      <c r="B122" s="267"/>
      <c r="C122" s="244" t="s">
        <v>428</v>
      </c>
      <c r="D122" s="244"/>
      <c r="E122" s="244"/>
      <c r="F122" s="245" t="s">
        <v>429</v>
      </c>
      <c r="G122" s="246"/>
      <c r="H122" s="244"/>
      <c r="I122" s="244"/>
      <c r="J122" s="244" t="s">
        <v>430</v>
      </c>
      <c r="K122" s="268"/>
    </row>
    <row r="123" spans="2:11" ht="5.25" customHeight="1">
      <c r="B123" s="269"/>
      <c r="C123" s="247"/>
      <c r="D123" s="247"/>
      <c r="E123" s="247"/>
      <c r="F123" s="247"/>
      <c r="G123" s="230"/>
      <c r="H123" s="247"/>
      <c r="I123" s="247"/>
      <c r="J123" s="247"/>
      <c r="K123" s="270"/>
    </row>
    <row r="124" spans="2:11" ht="15" customHeight="1">
      <c r="B124" s="269"/>
      <c r="C124" s="230" t="s">
        <v>434</v>
      </c>
      <c r="D124" s="247"/>
      <c r="E124" s="247"/>
      <c r="F124" s="249" t="s">
        <v>431</v>
      </c>
      <c r="G124" s="230"/>
      <c r="H124" s="230" t="s">
        <v>470</v>
      </c>
      <c r="I124" s="230" t="s">
        <v>433</v>
      </c>
      <c r="J124" s="230">
        <v>120</v>
      </c>
      <c r="K124" s="271"/>
    </row>
    <row r="125" spans="2:11" ht="15" customHeight="1">
      <c r="B125" s="269"/>
      <c r="C125" s="230" t="s">
        <v>479</v>
      </c>
      <c r="D125" s="230"/>
      <c r="E125" s="230"/>
      <c r="F125" s="249" t="s">
        <v>431</v>
      </c>
      <c r="G125" s="230"/>
      <c r="H125" s="230" t="s">
        <v>480</v>
      </c>
      <c r="I125" s="230" t="s">
        <v>433</v>
      </c>
      <c r="J125" s="230" t="s">
        <v>481</v>
      </c>
      <c r="K125" s="271"/>
    </row>
    <row r="126" spans="2:11" ht="15" customHeight="1">
      <c r="B126" s="269"/>
      <c r="C126" s="230" t="s">
        <v>380</v>
      </c>
      <c r="D126" s="230"/>
      <c r="E126" s="230"/>
      <c r="F126" s="249" t="s">
        <v>431</v>
      </c>
      <c r="G126" s="230"/>
      <c r="H126" s="230" t="s">
        <v>482</v>
      </c>
      <c r="I126" s="230" t="s">
        <v>433</v>
      </c>
      <c r="J126" s="230" t="s">
        <v>481</v>
      </c>
      <c r="K126" s="271"/>
    </row>
    <row r="127" spans="2:11" ht="15" customHeight="1">
      <c r="B127" s="269"/>
      <c r="C127" s="230" t="s">
        <v>442</v>
      </c>
      <c r="D127" s="230"/>
      <c r="E127" s="230"/>
      <c r="F127" s="249" t="s">
        <v>437</v>
      </c>
      <c r="G127" s="230"/>
      <c r="H127" s="230" t="s">
        <v>443</v>
      </c>
      <c r="I127" s="230" t="s">
        <v>433</v>
      </c>
      <c r="J127" s="230">
        <v>15</v>
      </c>
      <c r="K127" s="271"/>
    </row>
    <row r="128" spans="2:11" ht="15" customHeight="1">
      <c r="B128" s="269"/>
      <c r="C128" s="251" t="s">
        <v>444</v>
      </c>
      <c r="D128" s="251"/>
      <c r="E128" s="251"/>
      <c r="F128" s="252" t="s">
        <v>437</v>
      </c>
      <c r="G128" s="251"/>
      <c r="H128" s="251" t="s">
        <v>445</v>
      </c>
      <c r="I128" s="251" t="s">
        <v>433</v>
      </c>
      <c r="J128" s="251">
        <v>15</v>
      </c>
      <c r="K128" s="271"/>
    </row>
    <row r="129" spans="2:11" ht="15" customHeight="1">
      <c r="B129" s="269"/>
      <c r="C129" s="251" t="s">
        <v>446</v>
      </c>
      <c r="D129" s="251"/>
      <c r="E129" s="251"/>
      <c r="F129" s="252" t="s">
        <v>437</v>
      </c>
      <c r="G129" s="251"/>
      <c r="H129" s="251" t="s">
        <v>447</v>
      </c>
      <c r="I129" s="251" t="s">
        <v>433</v>
      </c>
      <c r="J129" s="251">
        <v>20</v>
      </c>
      <c r="K129" s="271"/>
    </row>
    <row r="130" spans="2:11" ht="15" customHeight="1">
      <c r="B130" s="269"/>
      <c r="C130" s="251" t="s">
        <v>448</v>
      </c>
      <c r="D130" s="251"/>
      <c r="E130" s="251"/>
      <c r="F130" s="252" t="s">
        <v>437</v>
      </c>
      <c r="G130" s="251"/>
      <c r="H130" s="251" t="s">
        <v>449</v>
      </c>
      <c r="I130" s="251" t="s">
        <v>433</v>
      </c>
      <c r="J130" s="251">
        <v>20</v>
      </c>
      <c r="K130" s="271"/>
    </row>
    <row r="131" spans="2:11" ht="15" customHeight="1">
      <c r="B131" s="269"/>
      <c r="C131" s="230" t="s">
        <v>436</v>
      </c>
      <c r="D131" s="230"/>
      <c r="E131" s="230"/>
      <c r="F131" s="249" t="s">
        <v>437</v>
      </c>
      <c r="G131" s="230"/>
      <c r="H131" s="230" t="s">
        <v>470</v>
      </c>
      <c r="I131" s="230" t="s">
        <v>433</v>
      </c>
      <c r="J131" s="230">
        <v>50</v>
      </c>
      <c r="K131" s="271"/>
    </row>
    <row r="132" spans="2:11" ht="15" customHeight="1">
      <c r="B132" s="269"/>
      <c r="C132" s="230" t="s">
        <v>450</v>
      </c>
      <c r="D132" s="230"/>
      <c r="E132" s="230"/>
      <c r="F132" s="249" t="s">
        <v>437</v>
      </c>
      <c r="G132" s="230"/>
      <c r="H132" s="230" t="s">
        <v>470</v>
      </c>
      <c r="I132" s="230" t="s">
        <v>433</v>
      </c>
      <c r="J132" s="230">
        <v>50</v>
      </c>
      <c r="K132" s="271"/>
    </row>
    <row r="133" spans="2:11" ht="15" customHeight="1">
      <c r="B133" s="269"/>
      <c r="C133" s="230" t="s">
        <v>456</v>
      </c>
      <c r="D133" s="230"/>
      <c r="E133" s="230"/>
      <c r="F133" s="249" t="s">
        <v>437</v>
      </c>
      <c r="G133" s="230"/>
      <c r="H133" s="230" t="s">
        <v>470</v>
      </c>
      <c r="I133" s="230" t="s">
        <v>433</v>
      </c>
      <c r="J133" s="230">
        <v>50</v>
      </c>
      <c r="K133" s="271"/>
    </row>
    <row r="134" spans="2:11" ht="15" customHeight="1">
      <c r="B134" s="269"/>
      <c r="C134" s="230" t="s">
        <v>458</v>
      </c>
      <c r="D134" s="230"/>
      <c r="E134" s="230"/>
      <c r="F134" s="249" t="s">
        <v>437</v>
      </c>
      <c r="G134" s="230"/>
      <c r="H134" s="230" t="s">
        <v>470</v>
      </c>
      <c r="I134" s="230" t="s">
        <v>433</v>
      </c>
      <c r="J134" s="230">
        <v>50</v>
      </c>
      <c r="K134" s="271"/>
    </row>
    <row r="135" spans="2:11" ht="15" customHeight="1">
      <c r="B135" s="269"/>
      <c r="C135" s="230" t="s">
        <v>123</v>
      </c>
      <c r="D135" s="230"/>
      <c r="E135" s="230"/>
      <c r="F135" s="249" t="s">
        <v>437</v>
      </c>
      <c r="G135" s="230"/>
      <c r="H135" s="230" t="s">
        <v>483</v>
      </c>
      <c r="I135" s="230" t="s">
        <v>433</v>
      </c>
      <c r="J135" s="230">
        <v>255</v>
      </c>
      <c r="K135" s="271"/>
    </row>
    <row r="136" spans="2:11" ht="15" customHeight="1">
      <c r="B136" s="269"/>
      <c r="C136" s="230" t="s">
        <v>460</v>
      </c>
      <c r="D136" s="230"/>
      <c r="E136" s="230"/>
      <c r="F136" s="249" t="s">
        <v>431</v>
      </c>
      <c r="G136" s="230"/>
      <c r="H136" s="230" t="s">
        <v>484</v>
      </c>
      <c r="I136" s="230" t="s">
        <v>462</v>
      </c>
      <c r="J136" s="230"/>
      <c r="K136" s="271"/>
    </row>
    <row r="137" spans="2:11" ht="15" customHeight="1">
      <c r="B137" s="269"/>
      <c r="C137" s="230" t="s">
        <v>463</v>
      </c>
      <c r="D137" s="230"/>
      <c r="E137" s="230"/>
      <c r="F137" s="249" t="s">
        <v>431</v>
      </c>
      <c r="G137" s="230"/>
      <c r="H137" s="230" t="s">
        <v>485</v>
      </c>
      <c r="I137" s="230" t="s">
        <v>465</v>
      </c>
      <c r="J137" s="230"/>
      <c r="K137" s="271"/>
    </row>
    <row r="138" spans="2:11" ht="15" customHeight="1">
      <c r="B138" s="269"/>
      <c r="C138" s="230" t="s">
        <v>466</v>
      </c>
      <c r="D138" s="230"/>
      <c r="E138" s="230"/>
      <c r="F138" s="249" t="s">
        <v>431</v>
      </c>
      <c r="G138" s="230"/>
      <c r="H138" s="230" t="s">
        <v>466</v>
      </c>
      <c r="I138" s="230" t="s">
        <v>465</v>
      </c>
      <c r="J138" s="230"/>
      <c r="K138" s="271"/>
    </row>
    <row r="139" spans="2:11" ht="15" customHeight="1">
      <c r="B139" s="269"/>
      <c r="C139" s="230" t="s">
        <v>41</v>
      </c>
      <c r="D139" s="230"/>
      <c r="E139" s="230"/>
      <c r="F139" s="249" t="s">
        <v>431</v>
      </c>
      <c r="G139" s="230"/>
      <c r="H139" s="230" t="s">
        <v>486</v>
      </c>
      <c r="I139" s="230" t="s">
        <v>465</v>
      </c>
      <c r="J139" s="230"/>
      <c r="K139" s="271"/>
    </row>
    <row r="140" spans="2:11" ht="15" customHeight="1">
      <c r="B140" s="269"/>
      <c r="C140" s="230" t="s">
        <v>487</v>
      </c>
      <c r="D140" s="230"/>
      <c r="E140" s="230"/>
      <c r="F140" s="249" t="s">
        <v>431</v>
      </c>
      <c r="G140" s="230"/>
      <c r="H140" s="230" t="s">
        <v>488</v>
      </c>
      <c r="I140" s="230" t="s">
        <v>465</v>
      </c>
      <c r="J140" s="230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26"/>
      <c r="C142" s="226"/>
      <c r="D142" s="226"/>
      <c r="E142" s="226"/>
      <c r="F142" s="261"/>
      <c r="G142" s="226"/>
      <c r="H142" s="226"/>
      <c r="I142" s="226"/>
      <c r="J142" s="226"/>
      <c r="K142" s="226"/>
    </row>
    <row r="143" spans="2:11" ht="18.75" customHeight="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 ht="7.5" customHeight="1">
      <c r="B144" s="237"/>
      <c r="C144" s="238"/>
      <c r="D144" s="238"/>
      <c r="E144" s="238"/>
      <c r="F144" s="238"/>
      <c r="G144" s="238"/>
      <c r="H144" s="238"/>
      <c r="I144" s="238"/>
      <c r="J144" s="238"/>
      <c r="K144" s="239"/>
    </row>
    <row r="145" spans="2:11" ht="45" customHeight="1">
      <c r="B145" s="240"/>
      <c r="C145" s="512" t="s">
        <v>489</v>
      </c>
      <c r="D145" s="512"/>
      <c r="E145" s="512"/>
      <c r="F145" s="512"/>
      <c r="G145" s="512"/>
      <c r="H145" s="512"/>
      <c r="I145" s="512"/>
      <c r="J145" s="512"/>
      <c r="K145" s="241"/>
    </row>
    <row r="146" spans="2:11" ht="17.25" customHeight="1">
      <c r="B146" s="240"/>
      <c r="C146" s="242" t="s">
        <v>425</v>
      </c>
      <c r="D146" s="242"/>
      <c r="E146" s="242"/>
      <c r="F146" s="242" t="s">
        <v>426</v>
      </c>
      <c r="G146" s="243"/>
      <c r="H146" s="242" t="s">
        <v>117</v>
      </c>
      <c r="I146" s="242" t="s">
        <v>60</v>
      </c>
      <c r="J146" s="242" t="s">
        <v>427</v>
      </c>
      <c r="K146" s="241"/>
    </row>
    <row r="147" spans="2:11" ht="17.25" customHeight="1">
      <c r="B147" s="240"/>
      <c r="C147" s="244" t="s">
        <v>428</v>
      </c>
      <c r="D147" s="244"/>
      <c r="E147" s="244"/>
      <c r="F147" s="245" t="s">
        <v>429</v>
      </c>
      <c r="G147" s="246"/>
      <c r="H147" s="244"/>
      <c r="I147" s="244"/>
      <c r="J147" s="244" t="s">
        <v>430</v>
      </c>
      <c r="K147" s="241"/>
    </row>
    <row r="148" spans="2:11" ht="5.25" customHeight="1">
      <c r="B148" s="250"/>
      <c r="C148" s="247"/>
      <c r="D148" s="247"/>
      <c r="E148" s="247"/>
      <c r="F148" s="247"/>
      <c r="G148" s="248"/>
      <c r="H148" s="247"/>
      <c r="I148" s="247"/>
      <c r="J148" s="247"/>
      <c r="K148" s="271"/>
    </row>
    <row r="149" spans="2:11" ht="15" customHeight="1">
      <c r="B149" s="250"/>
      <c r="C149" s="275" t="s">
        <v>434</v>
      </c>
      <c r="D149" s="230"/>
      <c r="E149" s="230"/>
      <c r="F149" s="276" t="s">
        <v>431</v>
      </c>
      <c r="G149" s="230"/>
      <c r="H149" s="275" t="s">
        <v>470</v>
      </c>
      <c r="I149" s="275" t="s">
        <v>433</v>
      </c>
      <c r="J149" s="275">
        <v>120</v>
      </c>
      <c r="K149" s="271"/>
    </row>
    <row r="150" spans="2:11" ht="15" customHeight="1">
      <c r="B150" s="250"/>
      <c r="C150" s="275" t="s">
        <v>479</v>
      </c>
      <c r="D150" s="230"/>
      <c r="E150" s="230"/>
      <c r="F150" s="276" t="s">
        <v>431</v>
      </c>
      <c r="G150" s="230"/>
      <c r="H150" s="275" t="s">
        <v>490</v>
      </c>
      <c r="I150" s="275" t="s">
        <v>433</v>
      </c>
      <c r="J150" s="275" t="s">
        <v>481</v>
      </c>
      <c r="K150" s="271"/>
    </row>
    <row r="151" spans="2:11" ht="15" customHeight="1">
      <c r="B151" s="250"/>
      <c r="C151" s="275" t="s">
        <v>380</v>
      </c>
      <c r="D151" s="230"/>
      <c r="E151" s="230"/>
      <c r="F151" s="276" t="s">
        <v>431</v>
      </c>
      <c r="G151" s="230"/>
      <c r="H151" s="275" t="s">
        <v>491</v>
      </c>
      <c r="I151" s="275" t="s">
        <v>433</v>
      </c>
      <c r="J151" s="275" t="s">
        <v>481</v>
      </c>
      <c r="K151" s="271"/>
    </row>
    <row r="152" spans="2:11" ht="15" customHeight="1">
      <c r="B152" s="250"/>
      <c r="C152" s="275" t="s">
        <v>436</v>
      </c>
      <c r="D152" s="230"/>
      <c r="E152" s="230"/>
      <c r="F152" s="276" t="s">
        <v>437</v>
      </c>
      <c r="G152" s="230"/>
      <c r="H152" s="275" t="s">
        <v>470</v>
      </c>
      <c r="I152" s="275" t="s">
        <v>433</v>
      </c>
      <c r="J152" s="275">
        <v>50</v>
      </c>
      <c r="K152" s="271"/>
    </row>
    <row r="153" spans="2:11" ht="15" customHeight="1">
      <c r="B153" s="250"/>
      <c r="C153" s="275" t="s">
        <v>439</v>
      </c>
      <c r="D153" s="230"/>
      <c r="E153" s="230"/>
      <c r="F153" s="276" t="s">
        <v>431</v>
      </c>
      <c r="G153" s="230"/>
      <c r="H153" s="275" t="s">
        <v>470</v>
      </c>
      <c r="I153" s="275" t="s">
        <v>441</v>
      </c>
      <c r="J153" s="275"/>
      <c r="K153" s="271"/>
    </row>
    <row r="154" spans="2:11" ht="15" customHeight="1">
      <c r="B154" s="250"/>
      <c r="C154" s="275" t="s">
        <v>450</v>
      </c>
      <c r="D154" s="230"/>
      <c r="E154" s="230"/>
      <c r="F154" s="276" t="s">
        <v>437</v>
      </c>
      <c r="G154" s="230"/>
      <c r="H154" s="275" t="s">
        <v>470</v>
      </c>
      <c r="I154" s="275" t="s">
        <v>433</v>
      </c>
      <c r="J154" s="275">
        <v>50</v>
      </c>
      <c r="K154" s="271"/>
    </row>
    <row r="155" spans="2:11" ht="15" customHeight="1">
      <c r="B155" s="250"/>
      <c r="C155" s="275" t="s">
        <v>458</v>
      </c>
      <c r="D155" s="230"/>
      <c r="E155" s="230"/>
      <c r="F155" s="276" t="s">
        <v>437</v>
      </c>
      <c r="G155" s="230"/>
      <c r="H155" s="275" t="s">
        <v>470</v>
      </c>
      <c r="I155" s="275" t="s">
        <v>433</v>
      </c>
      <c r="J155" s="275">
        <v>50</v>
      </c>
      <c r="K155" s="271"/>
    </row>
    <row r="156" spans="2:11" ht="15" customHeight="1">
      <c r="B156" s="250"/>
      <c r="C156" s="275" t="s">
        <v>456</v>
      </c>
      <c r="D156" s="230"/>
      <c r="E156" s="230"/>
      <c r="F156" s="276" t="s">
        <v>437</v>
      </c>
      <c r="G156" s="230"/>
      <c r="H156" s="275" t="s">
        <v>470</v>
      </c>
      <c r="I156" s="275" t="s">
        <v>433</v>
      </c>
      <c r="J156" s="275">
        <v>50</v>
      </c>
      <c r="K156" s="271"/>
    </row>
    <row r="157" spans="2:11" ht="15" customHeight="1">
      <c r="B157" s="250"/>
      <c r="C157" s="275" t="s">
        <v>101</v>
      </c>
      <c r="D157" s="230"/>
      <c r="E157" s="230"/>
      <c r="F157" s="276" t="s">
        <v>431</v>
      </c>
      <c r="G157" s="230"/>
      <c r="H157" s="275" t="s">
        <v>492</v>
      </c>
      <c r="I157" s="275" t="s">
        <v>433</v>
      </c>
      <c r="J157" s="275" t="s">
        <v>493</v>
      </c>
      <c r="K157" s="271"/>
    </row>
    <row r="158" spans="2:11" ht="15" customHeight="1">
      <c r="B158" s="250"/>
      <c r="C158" s="275" t="s">
        <v>494</v>
      </c>
      <c r="D158" s="230"/>
      <c r="E158" s="230"/>
      <c r="F158" s="276" t="s">
        <v>431</v>
      </c>
      <c r="G158" s="230"/>
      <c r="H158" s="275" t="s">
        <v>495</v>
      </c>
      <c r="I158" s="275" t="s">
        <v>465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26"/>
      <c r="C160" s="230"/>
      <c r="D160" s="230"/>
      <c r="E160" s="230"/>
      <c r="F160" s="249"/>
      <c r="G160" s="230"/>
      <c r="H160" s="230"/>
      <c r="I160" s="230"/>
      <c r="J160" s="230"/>
      <c r="K160" s="226"/>
    </row>
    <row r="161" spans="2:11" ht="18.75" customHeight="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 ht="7.5" customHeight="1">
      <c r="B162" s="218"/>
      <c r="C162" s="219"/>
      <c r="D162" s="219"/>
      <c r="E162" s="219"/>
      <c r="F162" s="219"/>
      <c r="G162" s="219"/>
      <c r="H162" s="219"/>
      <c r="I162" s="219"/>
      <c r="J162" s="219"/>
      <c r="K162" s="220"/>
    </row>
    <row r="163" spans="2:11" ht="45" customHeight="1">
      <c r="B163" s="221"/>
      <c r="C163" s="507" t="s">
        <v>496</v>
      </c>
      <c r="D163" s="507"/>
      <c r="E163" s="507"/>
      <c r="F163" s="507"/>
      <c r="G163" s="507"/>
      <c r="H163" s="507"/>
      <c r="I163" s="507"/>
      <c r="J163" s="507"/>
      <c r="K163" s="222"/>
    </row>
    <row r="164" spans="2:11" ht="17.25" customHeight="1">
      <c r="B164" s="221"/>
      <c r="C164" s="242" t="s">
        <v>425</v>
      </c>
      <c r="D164" s="242"/>
      <c r="E164" s="242"/>
      <c r="F164" s="242" t="s">
        <v>426</v>
      </c>
      <c r="G164" s="279"/>
      <c r="H164" s="280" t="s">
        <v>117</v>
      </c>
      <c r="I164" s="280" t="s">
        <v>60</v>
      </c>
      <c r="J164" s="242" t="s">
        <v>427</v>
      </c>
      <c r="K164" s="222"/>
    </row>
    <row r="165" spans="2:11" ht="17.25" customHeight="1">
      <c r="B165" s="223"/>
      <c r="C165" s="244" t="s">
        <v>428</v>
      </c>
      <c r="D165" s="244"/>
      <c r="E165" s="244"/>
      <c r="F165" s="245" t="s">
        <v>429</v>
      </c>
      <c r="G165" s="281"/>
      <c r="H165" s="282"/>
      <c r="I165" s="282"/>
      <c r="J165" s="244" t="s">
        <v>430</v>
      </c>
      <c r="K165" s="224"/>
    </row>
    <row r="166" spans="2:11" ht="5.25" customHeight="1">
      <c r="B166" s="250"/>
      <c r="C166" s="247"/>
      <c r="D166" s="247"/>
      <c r="E166" s="247"/>
      <c r="F166" s="247"/>
      <c r="G166" s="248"/>
      <c r="H166" s="247"/>
      <c r="I166" s="247"/>
      <c r="J166" s="247"/>
      <c r="K166" s="271"/>
    </row>
    <row r="167" spans="2:11" ht="15" customHeight="1">
      <c r="B167" s="250"/>
      <c r="C167" s="230" t="s">
        <v>434</v>
      </c>
      <c r="D167" s="230"/>
      <c r="E167" s="230"/>
      <c r="F167" s="249" t="s">
        <v>431</v>
      </c>
      <c r="G167" s="230"/>
      <c r="H167" s="230" t="s">
        <v>470</v>
      </c>
      <c r="I167" s="230" t="s">
        <v>433</v>
      </c>
      <c r="J167" s="230">
        <v>120</v>
      </c>
      <c r="K167" s="271"/>
    </row>
    <row r="168" spans="2:11" ht="15" customHeight="1">
      <c r="B168" s="250"/>
      <c r="C168" s="230" t="s">
        <v>479</v>
      </c>
      <c r="D168" s="230"/>
      <c r="E168" s="230"/>
      <c r="F168" s="249" t="s">
        <v>431</v>
      </c>
      <c r="G168" s="230"/>
      <c r="H168" s="230" t="s">
        <v>480</v>
      </c>
      <c r="I168" s="230" t="s">
        <v>433</v>
      </c>
      <c r="J168" s="230" t="s">
        <v>481</v>
      </c>
      <c r="K168" s="271"/>
    </row>
    <row r="169" spans="2:11" ht="15" customHeight="1">
      <c r="B169" s="250"/>
      <c r="C169" s="230" t="s">
        <v>380</v>
      </c>
      <c r="D169" s="230"/>
      <c r="E169" s="230"/>
      <c r="F169" s="249" t="s">
        <v>431</v>
      </c>
      <c r="G169" s="230"/>
      <c r="H169" s="230" t="s">
        <v>497</v>
      </c>
      <c r="I169" s="230" t="s">
        <v>433</v>
      </c>
      <c r="J169" s="230" t="s">
        <v>481</v>
      </c>
      <c r="K169" s="271"/>
    </row>
    <row r="170" spans="2:11" ht="15" customHeight="1">
      <c r="B170" s="250"/>
      <c r="C170" s="230" t="s">
        <v>436</v>
      </c>
      <c r="D170" s="230"/>
      <c r="E170" s="230"/>
      <c r="F170" s="249" t="s">
        <v>437</v>
      </c>
      <c r="G170" s="230"/>
      <c r="H170" s="230" t="s">
        <v>497</v>
      </c>
      <c r="I170" s="230" t="s">
        <v>433</v>
      </c>
      <c r="J170" s="230">
        <v>50</v>
      </c>
      <c r="K170" s="271"/>
    </row>
    <row r="171" spans="2:11" ht="15" customHeight="1">
      <c r="B171" s="250"/>
      <c r="C171" s="230" t="s">
        <v>439</v>
      </c>
      <c r="D171" s="230"/>
      <c r="E171" s="230"/>
      <c r="F171" s="249" t="s">
        <v>431</v>
      </c>
      <c r="G171" s="230"/>
      <c r="H171" s="230" t="s">
        <v>497</v>
      </c>
      <c r="I171" s="230" t="s">
        <v>441</v>
      </c>
      <c r="J171" s="230"/>
      <c r="K171" s="271"/>
    </row>
    <row r="172" spans="2:11" ht="15" customHeight="1">
      <c r="B172" s="250"/>
      <c r="C172" s="230" t="s">
        <v>450</v>
      </c>
      <c r="D172" s="230"/>
      <c r="E172" s="230"/>
      <c r="F172" s="249" t="s">
        <v>437</v>
      </c>
      <c r="G172" s="230"/>
      <c r="H172" s="230" t="s">
        <v>497</v>
      </c>
      <c r="I172" s="230" t="s">
        <v>433</v>
      </c>
      <c r="J172" s="230">
        <v>50</v>
      </c>
      <c r="K172" s="271"/>
    </row>
    <row r="173" spans="2:11" ht="15" customHeight="1">
      <c r="B173" s="250"/>
      <c r="C173" s="230" t="s">
        <v>458</v>
      </c>
      <c r="D173" s="230"/>
      <c r="E173" s="230"/>
      <c r="F173" s="249" t="s">
        <v>437</v>
      </c>
      <c r="G173" s="230"/>
      <c r="H173" s="230" t="s">
        <v>497</v>
      </c>
      <c r="I173" s="230" t="s">
        <v>433</v>
      </c>
      <c r="J173" s="230">
        <v>50</v>
      </c>
      <c r="K173" s="271"/>
    </row>
    <row r="174" spans="2:11" ht="15" customHeight="1">
      <c r="B174" s="250"/>
      <c r="C174" s="230" t="s">
        <v>456</v>
      </c>
      <c r="D174" s="230"/>
      <c r="E174" s="230"/>
      <c r="F174" s="249" t="s">
        <v>437</v>
      </c>
      <c r="G174" s="230"/>
      <c r="H174" s="230" t="s">
        <v>497</v>
      </c>
      <c r="I174" s="230" t="s">
        <v>433</v>
      </c>
      <c r="J174" s="230">
        <v>50</v>
      </c>
      <c r="K174" s="271"/>
    </row>
    <row r="175" spans="2:11" ht="15" customHeight="1">
      <c r="B175" s="250"/>
      <c r="C175" s="230" t="s">
        <v>116</v>
      </c>
      <c r="D175" s="230"/>
      <c r="E175" s="230"/>
      <c r="F175" s="249" t="s">
        <v>431</v>
      </c>
      <c r="G175" s="230"/>
      <c r="H175" s="230" t="s">
        <v>498</v>
      </c>
      <c r="I175" s="230" t="s">
        <v>499</v>
      </c>
      <c r="J175" s="230"/>
      <c r="K175" s="271"/>
    </row>
    <row r="176" spans="2:11" ht="15" customHeight="1">
      <c r="B176" s="250"/>
      <c r="C176" s="230" t="s">
        <v>60</v>
      </c>
      <c r="D176" s="230"/>
      <c r="E176" s="230"/>
      <c r="F176" s="249" t="s">
        <v>431</v>
      </c>
      <c r="G176" s="230"/>
      <c r="H176" s="230" t="s">
        <v>500</v>
      </c>
      <c r="I176" s="230" t="s">
        <v>501</v>
      </c>
      <c r="J176" s="230">
        <v>1</v>
      </c>
      <c r="K176" s="271"/>
    </row>
    <row r="177" spans="2:11" ht="15" customHeight="1">
      <c r="B177" s="250"/>
      <c r="C177" s="230" t="s">
        <v>56</v>
      </c>
      <c r="D177" s="230"/>
      <c r="E177" s="230"/>
      <c r="F177" s="249" t="s">
        <v>431</v>
      </c>
      <c r="G177" s="230"/>
      <c r="H177" s="230" t="s">
        <v>502</v>
      </c>
      <c r="I177" s="230" t="s">
        <v>433</v>
      </c>
      <c r="J177" s="230">
        <v>20</v>
      </c>
      <c r="K177" s="271"/>
    </row>
    <row r="178" spans="2:11" ht="15" customHeight="1">
      <c r="B178" s="250"/>
      <c r="C178" s="230" t="s">
        <v>117</v>
      </c>
      <c r="D178" s="230"/>
      <c r="E178" s="230"/>
      <c r="F178" s="249" t="s">
        <v>431</v>
      </c>
      <c r="G178" s="230"/>
      <c r="H178" s="230" t="s">
        <v>503</v>
      </c>
      <c r="I178" s="230" t="s">
        <v>433</v>
      </c>
      <c r="J178" s="230">
        <v>255</v>
      </c>
      <c r="K178" s="271"/>
    </row>
    <row r="179" spans="2:11" ht="15" customHeight="1">
      <c r="B179" s="250"/>
      <c r="C179" s="230" t="s">
        <v>118</v>
      </c>
      <c r="D179" s="230"/>
      <c r="E179" s="230"/>
      <c r="F179" s="249" t="s">
        <v>431</v>
      </c>
      <c r="G179" s="230"/>
      <c r="H179" s="230" t="s">
        <v>396</v>
      </c>
      <c r="I179" s="230" t="s">
        <v>433</v>
      </c>
      <c r="J179" s="230">
        <v>10</v>
      </c>
      <c r="K179" s="271"/>
    </row>
    <row r="180" spans="2:11" ht="15" customHeight="1">
      <c r="B180" s="250"/>
      <c r="C180" s="230" t="s">
        <v>119</v>
      </c>
      <c r="D180" s="230"/>
      <c r="E180" s="230"/>
      <c r="F180" s="249" t="s">
        <v>431</v>
      </c>
      <c r="G180" s="230"/>
      <c r="H180" s="230" t="s">
        <v>504</v>
      </c>
      <c r="I180" s="230" t="s">
        <v>465</v>
      </c>
      <c r="J180" s="230"/>
      <c r="K180" s="271"/>
    </row>
    <row r="181" spans="2:11" ht="15" customHeight="1">
      <c r="B181" s="250"/>
      <c r="C181" s="230" t="s">
        <v>505</v>
      </c>
      <c r="D181" s="230"/>
      <c r="E181" s="230"/>
      <c r="F181" s="249" t="s">
        <v>431</v>
      </c>
      <c r="G181" s="230"/>
      <c r="H181" s="230" t="s">
        <v>506</v>
      </c>
      <c r="I181" s="230" t="s">
        <v>465</v>
      </c>
      <c r="J181" s="230"/>
      <c r="K181" s="271"/>
    </row>
    <row r="182" spans="2:11" ht="15" customHeight="1">
      <c r="B182" s="250"/>
      <c r="C182" s="230" t="s">
        <v>494</v>
      </c>
      <c r="D182" s="230"/>
      <c r="E182" s="230"/>
      <c r="F182" s="249" t="s">
        <v>431</v>
      </c>
      <c r="G182" s="230"/>
      <c r="H182" s="230" t="s">
        <v>507</v>
      </c>
      <c r="I182" s="230" t="s">
        <v>465</v>
      </c>
      <c r="J182" s="230"/>
      <c r="K182" s="271"/>
    </row>
    <row r="183" spans="2:11" ht="15" customHeight="1">
      <c r="B183" s="250"/>
      <c r="C183" s="230" t="s">
        <v>122</v>
      </c>
      <c r="D183" s="230"/>
      <c r="E183" s="230"/>
      <c r="F183" s="249" t="s">
        <v>437</v>
      </c>
      <c r="G183" s="230"/>
      <c r="H183" s="230" t="s">
        <v>508</v>
      </c>
      <c r="I183" s="230" t="s">
        <v>433</v>
      </c>
      <c r="J183" s="230">
        <v>50</v>
      </c>
      <c r="K183" s="271"/>
    </row>
    <row r="184" spans="2:11" ht="15" customHeight="1">
      <c r="B184" s="250"/>
      <c r="C184" s="230" t="s">
        <v>509</v>
      </c>
      <c r="D184" s="230"/>
      <c r="E184" s="230"/>
      <c r="F184" s="249" t="s">
        <v>437</v>
      </c>
      <c r="G184" s="230"/>
      <c r="H184" s="230" t="s">
        <v>510</v>
      </c>
      <c r="I184" s="230" t="s">
        <v>511</v>
      </c>
      <c r="J184" s="230"/>
      <c r="K184" s="271"/>
    </row>
    <row r="185" spans="2:11" ht="15" customHeight="1">
      <c r="B185" s="250"/>
      <c r="C185" s="230" t="s">
        <v>512</v>
      </c>
      <c r="D185" s="230"/>
      <c r="E185" s="230"/>
      <c r="F185" s="249" t="s">
        <v>437</v>
      </c>
      <c r="G185" s="230"/>
      <c r="H185" s="230" t="s">
        <v>513</v>
      </c>
      <c r="I185" s="230" t="s">
        <v>511</v>
      </c>
      <c r="J185" s="230"/>
      <c r="K185" s="271"/>
    </row>
    <row r="186" spans="2:11" ht="15" customHeight="1">
      <c r="B186" s="250"/>
      <c r="C186" s="230" t="s">
        <v>514</v>
      </c>
      <c r="D186" s="230"/>
      <c r="E186" s="230"/>
      <c r="F186" s="249" t="s">
        <v>437</v>
      </c>
      <c r="G186" s="230"/>
      <c r="H186" s="230" t="s">
        <v>515</v>
      </c>
      <c r="I186" s="230" t="s">
        <v>511</v>
      </c>
      <c r="J186" s="230"/>
      <c r="K186" s="271"/>
    </row>
    <row r="187" spans="2:11" ht="15" customHeight="1">
      <c r="B187" s="250"/>
      <c r="C187" s="283" t="s">
        <v>516</v>
      </c>
      <c r="D187" s="230"/>
      <c r="E187" s="230"/>
      <c r="F187" s="249" t="s">
        <v>437</v>
      </c>
      <c r="G187" s="230"/>
      <c r="H187" s="230" t="s">
        <v>517</v>
      </c>
      <c r="I187" s="230" t="s">
        <v>518</v>
      </c>
      <c r="J187" s="284" t="s">
        <v>519</v>
      </c>
      <c r="K187" s="271"/>
    </row>
    <row r="188" spans="2:11" ht="15" customHeight="1">
      <c r="B188" s="250"/>
      <c r="C188" s="235" t="s">
        <v>45</v>
      </c>
      <c r="D188" s="230"/>
      <c r="E188" s="230"/>
      <c r="F188" s="249" t="s">
        <v>431</v>
      </c>
      <c r="G188" s="230"/>
      <c r="H188" s="226" t="s">
        <v>520</v>
      </c>
      <c r="I188" s="230" t="s">
        <v>521</v>
      </c>
      <c r="J188" s="230"/>
      <c r="K188" s="271"/>
    </row>
    <row r="189" spans="2:11" ht="15" customHeight="1">
      <c r="B189" s="250"/>
      <c r="C189" s="235" t="s">
        <v>522</v>
      </c>
      <c r="D189" s="230"/>
      <c r="E189" s="230"/>
      <c r="F189" s="249" t="s">
        <v>431</v>
      </c>
      <c r="G189" s="230"/>
      <c r="H189" s="230" t="s">
        <v>523</v>
      </c>
      <c r="I189" s="230" t="s">
        <v>465</v>
      </c>
      <c r="J189" s="230"/>
      <c r="K189" s="271"/>
    </row>
    <row r="190" spans="2:11" ht="15" customHeight="1">
      <c r="B190" s="250"/>
      <c r="C190" s="235" t="s">
        <v>524</v>
      </c>
      <c r="D190" s="230"/>
      <c r="E190" s="230"/>
      <c r="F190" s="249" t="s">
        <v>431</v>
      </c>
      <c r="G190" s="230"/>
      <c r="H190" s="230" t="s">
        <v>525</v>
      </c>
      <c r="I190" s="230" t="s">
        <v>465</v>
      </c>
      <c r="J190" s="230"/>
      <c r="K190" s="271"/>
    </row>
    <row r="191" spans="2:11" ht="15" customHeight="1">
      <c r="B191" s="250"/>
      <c r="C191" s="235" t="s">
        <v>526</v>
      </c>
      <c r="D191" s="230"/>
      <c r="E191" s="230"/>
      <c r="F191" s="249" t="s">
        <v>437</v>
      </c>
      <c r="G191" s="230"/>
      <c r="H191" s="230" t="s">
        <v>527</v>
      </c>
      <c r="I191" s="230" t="s">
        <v>465</v>
      </c>
      <c r="J191" s="230"/>
      <c r="K191" s="271"/>
    </row>
    <row r="192" spans="2:11" ht="15" customHeight="1">
      <c r="B192" s="277"/>
      <c r="C192" s="285"/>
      <c r="D192" s="259"/>
      <c r="E192" s="259"/>
      <c r="F192" s="259"/>
      <c r="G192" s="259"/>
      <c r="H192" s="259"/>
      <c r="I192" s="259"/>
      <c r="J192" s="259"/>
      <c r="K192" s="278"/>
    </row>
    <row r="193" spans="2:11" ht="18.75" customHeight="1">
      <c r="B193" s="226"/>
      <c r="C193" s="230"/>
      <c r="D193" s="230"/>
      <c r="E193" s="230"/>
      <c r="F193" s="249"/>
      <c r="G193" s="230"/>
      <c r="H193" s="230"/>
      <c r="I193" s="230"/>
      <c r="J193" s="230"/>
      <c r="K193" s="226"/>
    </row>
    <row r="194" spans="2:11" ht="18.75" customHeight="1">
      <c r="B194" s="226"/>
      <c r="C194" s="230"/>
      <c r="D194" s="230"/>
      <c r="E194" s="230"/>
      <c r="F194" s="249"/>
      <c r="G194" s="230"/>
      <c r="H194" s="230"/>
      <c r="I194" s="230"/>
      <c r="J194" s="230"/>
      <c r="K194" s="226"/>
    </row>
    <row r="195" spans="2:11" ht="18.75" customHeight="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 ht="13.5">
      <c r="B196" s="218"/>
      <c r="C196" s="219"/>
      <c r="D196" s="219"/>
      <c r="E196" s="219"/>
      <c r="F196" s="219"/>
      <c r="G196" s="219"/>
      <c r="H196" s="219"/>
      <c r="I196" s="219"/>
      <c r="J196" s="219"/>
      <c r="K196" s="220"/>
    </row>
    <row r="197" spans="2:11" ht="21">
      <c r="B197" s="221"/>
      <c r="C197" s="507" t="s">
        <v>528</v>
      </c>
      <c r="D197" s="507"/>
      <c r="E197" s="507"/>
      <c r="F197" s="507"/>
      <c r="G197" s="507"/>
      <c r="H197" s="507"/>
      <c r="I197" s="507"/>
      <c r="J197" s="507"/>
      <c r="K197" s="222"/>
    </row>
    <row r="198" spans="2:11" ht="25.5" customHeight="1">
      <c r="B198" s="221"/>
      <c r="C198" s="286" t="s">
        <v>529</v>
      </c>
      <c r="D198" s="286"/>
      <c r="E198" s="286"/>
      <c r="F198" s="286" t="s">
        <v>530</v>
      </c>
      <c r="G198" s="287"/>
      <c r="H198" s="513" t="s">
        <v>531</v>
      </c>
      <c r="I198" s="513"/>
      <c r="J198" s="513"/>
      <c r="K198" s="222"/>
    </row>
    <row r="199" spans="2:11" ht="5.25" customHeight="1">
      <c r="B199" s="250"/>
      <c r="C199" s="247"/>
      <c r="D199" s="247"/>
      <c r="E199" s="247"/>
      <c r="F199" s="247"/>
      <c r="G199" s="230"/>
      <c r="H199" s="247"/>
      <c r="I199" s="247"/>
      <c r="J199" s="247"/>
      <c r="K199" s="271"/>
    </row>
    <row r="200" spans="2:11" ht="15" customHeight="1">
      <c r="B200" s="250"/>
      <c r="C200" s="230" t="s">
        <v>521</v>
      </c>
      <c r="D200" s="230"/>
      <c r="E200" s="230"/>
      <c r="F200" s="249" t="s">
        <v>46</v>
      </c>
      <c r="G200" s="230"/>
      <c r="H200" s="510" t="s">
        <v>532</v>
      </c>
      <c r="I200" s="510"/>
      <c r="J200" s="510"/>
      <c r="K200" s="271"/>
    </row>
    <row r="201" spans="2:11" ht="15" customHeight="1">
      <c r="B201" s="250"/>
      <c r="C201" s="256"/>
      <c r="D201" s="230"/>
      <c r="E201" s="230"/>
      <c r="F201" s="249" t="s">
        <v>47</v>
      </c>
      <c r="G201" s="230"/>
      <c r="H201" s="510" t="s">
        <v>533</v>
      </c>
      <c r="I201" s="510"/>
      <c r="J201" s="510"/>
      <c r="K201" s="271"/>
    </row>
    <row r="202" spans="2:11" ht="15" customHeight="1">
      <c r="B202" s="250"/>
      <c r="C202" s="256"/>
      <c r="D202" s="230"/>
      <c r="E202" s="230"/>
      <c r="F202" s="249" t="s">
        <v>50</v>
      </c>
      <c r="G202" s="230"/>
      <c r="H202" s="510" t="s">
        <v>534</v>
      </c>
      <c r="I202" s="510"/>
      <c r="J202" s="510"/>
      <c r="K202" s="271"/>
    </row>
    <row r="203" spans="2:11" ht="15" customHeight="1">
      <c r="B203" s="250"/>
      <c r="C203" s="230"/>
      <c r="D203" s="230"/>
      <c r="E203" s="230"/>
      <c r="F203" s="249" t="s">
        <v>48</v>
      </c>
      <c r="G203" s="230"/>
      <c r="H203" s="510" t="s">
        <v>535</v>
      </c>
      <c r="I203" s="510"/>
      <c r="J203" s="510"/>
      <c r="K203" s="271"/>
    </row>
    <row r="204" spans="2:11" ht="15" customHeight="1">
      <c r="B204" s="250"/>
      <c r="C204" s="230"/>
      <c r="D204" s="230"/>
      <c r="E204" s="230"/>
      <c r="F204" s="249" t="s">
        <v>49</v>
      </c>
      <c r="G204" s="230"/>
      <c r="H204" s="510" t="s">
        <v>536</v>
      </c>
      <c r="I204" s="510"/>
      <c r="J204" s="510"/>
      <c r="K204" s="271"/>
    </row>
    <row r="205" spans="2:11" ht="15" customHeight="1">
      <c r="B205" s="250"/>
      <c r="C205" s="230"/>
      <c r="D205" s="230"/>
      <c r="E205" s="230"/>
      <c r="F205" s="249"/>
      <c r="G205" s="230"/>
      <c r="H205" s="230"/>
      <c r="I205" s="230"/>
      <c r="J205" s="230"/>
      <c r="K205" s="271"/>
    </row>
    <row r="206" spans="2:11" ht="15" customHeight="1">
      <c r="B206" s="250"/>
      <c r="C206" s="230" t="s">
        <v>477</v>
      </c>
      <c r="D206" s="230"/>
      <c r="E206" s="230"/>
      <c r="F206" s="249" t="s">
        <v>84</v>
      </c>
      <c r="G206" s="230"/>
      <c r="H206" s="510" t="s">
        <v>537</v>
      </c>
      <c r="I206" s="510"/>
      <c r="J206" s="510"/>
      <c r="K206" s="271"/>
    </row>
    <row r="207" spans="2:11" ht="15" customHeight="1">
      <c r="B207" s="250"/>
      <c r="C207" s="256"/>
      <c r="D207" s="230"/>
      <c r="E207" s="230"/>
      <c r="F207" s="249" t="s">
        <v>374</v>
      </c>
      <c r="G207" s="230"/>
      <c r="H207" s="510" t="s">
        <v>375</v>
      </c>
      <c r="I207" s="510"/>
      <c r="J207" s="510"/>
      <c r="K207" s="271"/>
    </row>
    <row r="208" spans="2:11" ht="15" customHeight="1">
      <c r="B208" s="250"/>
      <c r="C208" s="230"/>
      <c r="D208" s="230"/>
      <c r="E208" s="230"/>
      <c r="F208" s="249" t="s">
        <v>372</v>
      </c>
      <c r="G208" s="230"/>
      <c r="H208" s="510" t="s">
        <v>538</v>
      </c>
      <c r="I208" s="510"/>
      <c r="J208" s="510"/>
      <c r="K208" s="271"/>
    </row>
    <row r="209" spans="2:11" ht="15" customHeight="1">
      <c r="B209" s="288"/>
      <c r="C209" s="256"/>
      <c r="D209" s="256"/>
      <c r="E209" s="256"/>
      <c r="F209" s="249" t="s">
        <v>376</v>
      </c>
      <c r="G209" s="235"/>
      <c r="H209" s="514" t="s">
        <v>377</v>
      </c>
      <c r="I209" s="514"/>
      <c r="J209" s="514"/>
      <c r="K209" s="289"/>
    </row>
    <row r="210" spans="2:11" ht="15" customHeight="1">
      <c r="B210" s="288"/>
      <c r="C210" s="256"/>
      <c r="D210" s="256"/>
      <c r="E210" s="256"/>
      <c r="F210" s="249" t="s">
        <v>378</v>
      </c>
      <c r="G210" s="235"/>
      <c r="H210" s="514" t="s">
        <v>539</v>
      </c>
      <c r="I210" s="514"/>
      <c r="J210" s="514"/>
      <c r="K210" s="289"/>
    </row>
    <row r="211" spans="2:11" ht="15" customHeight="1">
      <c r="B211" s="288"/>
      <c r="C211" s="256"/>
      <c r="D211" s="256"/>
      <c r="E211" s="256"/>
      <c r="F211" s="290"/>
      <c r="G211" s="235"/>
      <c r="H211" s="291"/>
      <c r="I211" s="291"/>
      <c r="J211" s="291"/>
      <c r="K211" s="289"/>
    </row>
    <row r="212" spans="2:11" ht="15" customHeight="1">
      <c r="B212" s="288"/>
      <c r="C212" s="230" t="s">
        <v>501</v>
      </c>
      <c r="D212" s="256"/>
      <c r="E212" s="256"/>
      <c r="F212" s="249">
        <v>1</v>
      </c>
      <c r="G212" s="235"/>
      <c r="H212" s="514" t="s">
        <v>540</v>
      </c>
      <c r="I212" s="514"/>
      <c r="J212" s="514"/>
      <c r="K212" s="289"/>
    </row>
    <row r="213" spans="2:11" ht="15" customHeight="1">
      <c r="B213" s="288"/>
      <c r="C213" s="256"/>
      <c r="D213" s="256"/>
      <c r="E213" s="256"/>
      <c r="F213" s="249">
        <v>2</v>
      </c>
      <c r="G213" s="235"/>
      <c r="H213" s="514" t="s">
        <v>541</v>
      </c>
      <c r="I213" s="514"/>
      <c r="J213" s="514"/>
      <c r="K213" s="289"/>
    </row>
    <row r="214" spans="2:11" ht="15" customHeight="1">
      <c r="B214" s="288"/>
      <c r="C214" s="256"/>
      <c r="D214" s="256"/>
      <c r="E214" s="256"/>
      <c r="F214" s="249">
        <v>3</v>
      </c>
      <c r="G214" s="235"/>
      <c r="H214" s="514" t="s">
        <v>542</v>
      </c>
      <c r="I214" s="514"/>
      <c r="J214" s="514"/>
      <c r="K214" s="289"/>
    </row>
    <row r="215" spans="2:11" ht="15" customHeight="1">
      <c r="B215" s="288"/>
      <c r="C215" s="256"/>
      <c r="D215" s="256"/>
      <c r="E215" s="256"/>
      <c r="F215" s="249">
        <v>4</v>
      </c>
      <c r="G215" s="235"/>
      <c r="H215" s="514" t="s">
        <v>543</v>
      </c>
      <c r="I215" s="514"/>
      <c r="J215" s="514"/>
      <c r="K215" s="289"/>
    </row>
    <row r="216" spans="2:11" ht="12.75" customHeight="1">
      <c r="B216" s="292"/>
      <c r="C216" s="293"/>
      <c r="D216" s="293"/>
      <c r="E216" s="293"/>
      <c r="F216" s="293"/>
      <c r="G216" s="293"/>
      <c r="H216" s="293"/>
      <c r="I216" s="293"/>
      <c r="J216" s="293"/>
      <c r="K216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Aquion - Jaroslav Blazek</dc:creator>
  <cp:keywords/>
  <dc:description/>
  <cp:lastModifiedBy>ontlj1</cp:lastModifiedBy>
  <dcterms:created xsi:type="dcterms:W3CDTF">2017-09-12T07:27:09Z</dcterms:created>
  <dcterms:modified xsi:type="dcterms:W3CDTF">2017-09-19T12:54:51Z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