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Pol'!$A$1:$U$40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7" i="12"/>
  <c r="G36"/>
  <c r="G33"/>
  <c r="G28"/>
  <c r="G29"/>
  <c r="G30"/>
  <c r="G27"/>
  <c r="M27" s="1"/>
  <c r="G24"/>
  <c r="G15"/>
  <c r="G14"/>
  <c r="G10"/>
  <c r="G11"/>
  <c r="M11" s="1"/>
  <c r="G9"/>
  <c r="G8"/>
  <c r="I9"/>
  <c r="K9"/>
  <c r="M9"/>
  <c r="O9"/>
  <c r="O8" s="1"/>
  <c r="Q9"/>
  <c r="Q8" s="1"/>
  <c r="U9"/>
  <c r="I11"/>
  <c r="K11"/>
  <c r="O11"/>
  <c r="Q11"/>
  <c r="U11"/>
  <c r="G13"/>
  <c r="I14"/>
  <c r="K14"/>
  <c r="M14"/>
  <c r="O14"/>
  <c r="O13" s="1"/>
  <c r="Q14"/>
  <c r="U14"/>
  <c r="I15"/>
  <c r="K15"/>
  <c r="M15"/>
  <c r="O15"/>
  <c r="Q15"/>
  <c r="U15"/>
  <c r="G23"/>
  <c r="I24"/>
  <c r="I23" s="1"/>
  <c r="K24"/>
  <c r="K23" s="1"/>
  <c r="M24"/>
  <c r="M23" s="1"/>
  <c r="O24"/>
  <c r="O23" s="1"/>
  <c r="Q24"/>
  <c r="Q23" s="1"/>
  <c r="U24"/>
  <c r="U23" s="1"/>
  <c r="G26"/>
  <c r="I27"/>
  <c r="K27"/>
  <c r="O27"/>
  <c r="Q27"/>
  <c r="U27"/>
  <c r="I28"/>
  <c r="K28"/>
  <c r="M28"/>
  <c r="O28"/>
  <c r="Q28"/>
  <c r="U28"/>
  <c r="I29"/>
  <c r="K29"/>
  <c r="M29"/>
  <c r="O29"/>
  <c r="Q29"/>
  <c r="U29"/>
  <c r="I30"/>
  <c r="K30"/>
  <c r="M30"/>
  <c r="O30"/>
  <c r="Q30"/>
  <c r="U30"/>
  <c r="G32"/>
  <c r="I33"/>
  <c r="I32" s="1"/>
  <c r="K33"/>
  <c r="K32" s="1"/>
  <c r="M33"/>
  <c r="M32" s="1"/>
  <c r="O33"/>
  <c r="O32" s="1"/>
  <c r="Q33"/>
  <c r="Q32" s="1"/>
  <c r="U33"/>
  <c r="U32" s="1"/>
  <c r="G35"/>
  <c r="I36"/>
  <c r="K36"/>
  <c r="M36"/>
  <c r="O36"/>
  <c r="O35" s="1"/>
  <c r="Q36"/>
  <c r="U36"/>
  <c r="I37"/>
  <c r="K37"/>
  <c r="M37"/>
  <c r="O37"/>
  <c r="Q37"/>
  <c r="U37"/>
  <c r="I58" i="1"/>
  <c r="AZ46"/>
  <c r="AZ45"/>
  <c r="AZ44"/>
  <c r="AZ43"/>
  <c r="F40"/>
  <c r="G40"/>
  <c r="H40"/>
  <c r="I40"/>
  <c r="J39"/>
  <c r="J40" s="1"/>
  <c r="I21"/>
  <c r="J28"/>
  <c r="J26"/>
  <c r="G38"/>
  <c r="F38"/>
  <c r="J23"/>
  <c r="J24"/>
  <c r="J25"/>
  <c r="J27"/>
  <c r="E24"/>
  <c r="E26"/>
  <c r="M35" i="12" l="1"/>
  <c r="M13"/>
  <c r="M26"/>
  <c r="O26"/>
  <c r="I8"/>
  <c r="Q35"/>
  <c r="I35"/>
  <c r="Q26"/>
  <c r="I26"/>
  <c r="Q13"/>
  <c r="I13"/>
  <c r="U8"/>
  <c r="K8"/>
  <c r="U35"/>
  <c r="K35"/>
  <c r="U26"/>
  <c r="K26"/>
  <c r="U13"/>
  <c r="K13"/>
  <c r="M8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<sst xmlns="http://schemas.openxmlformats.org/spreadsheetml/2006/main" count="230" uniqueCount="149">
  <si>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</si>
  <si>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</si>
  <si>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</si>
  <si>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</si>
  <si>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</si>
  <si>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</si>
  <si>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</si>
  <si>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</si>
  <si>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</si>
  <si>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</si>
  <si>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</si>
  <si>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</si>
  <si>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</si>
  <si>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</si>
  <si>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</si>
  <si>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</si>
  <si>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</si>
  <si>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</si>
  <si>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</si>
  <si>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</si>
  <si>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</si>
  <si>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</si>
  <si>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</si>
  <si>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</si>
  <si>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</si>
  <si>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</si>
  <si>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</si>
  <si>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</si>
  <si>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</si>
  <si>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</si>
  <si>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</si>
  <si>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</si>
  <si>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</si>
  <si>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</si>
  <si>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</si>
  <si>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</si>
  <si>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</si>
  <si>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</si>
  <si>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</si>
  <si>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</si>
  <si>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</si>
  <si>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</si>
  <si>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</si>
  <si>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MŠ Masarykova</t>
  </si>
  <si>
    <t>Rozpočet:</t>
  </si>
  <si>
    <t>Misto</t>
  </si>
  <si>
    <t>ing. Martin Škorpík</t>
  </si>
  <si>
    <t>MŠ Masarykova - oprava oplocení</t>
  </si>
  <si>
    <t>Město Kolín</t>
  </si>
  <si>
    <t>Karlovo náměstí 78</t>
  </si>
  <si>
    <t>Kolín 1</t>
  </si>
  <si>
    <t>28012</t>
  </si>
  <si>
    <t>000235440</t>
  </si>
  <si>
    <t>Celkem za stavbu</t>
  </si>
  <si>
    <t>CZK</t>
  </si>
  <si>
    <t xml:space="preserve">Popis rozpočtu:  - </t>
  </si>
  <si>
    <t>Oprava stávajícího oplocení .</t>
  </si>
  <si>
    <t>Stávající zhlaví podezdívky bude vybouráno. Bude provedená montáž zhlaví z betonových desek s vymývaným povrchem do cementové malty.</t>
  </si>
  <si>
    <t>Plotové rámové dílce budou zachovány, bude provedeno oškrábání nátěrů a proveden nový polyuretanový nátěr.</t>
  </si>
  <si>
    <t>Stěny podezdívky budou očištěny, proveden penetrační nátěr a omítka cementová hrubá nezatřená.</t>
  </si>
  <si>
    <t>Rekapitulace dílů</t>
  </si>
  <si>
    <t>Typ dílu</t>
  </si>
  <si>
    <t>3</t>
  </si>
  <si>
    <t>Svislé a kompletní konstrukce</t>
  </si>
  <si>
    <t>62</t>
  </si>
  <si>
    <t>Upravy povrchů vnější</t>
  </si>
  <si>
    <t>96</t>
  </si>
  <si>
    <t>Bourání konstrukcí</t>
  </si>
  <si>
    <t>97</t>
  </si>
  <si>
    <t>Prorážení otvorů</t>
  </si>
  <si>
    <t>99</t>
  </si>
  <si>
    <t>Staveništní přesun hmot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</si>
  <si>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</si>
  <si>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</si>
  <si>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</si>
  <si>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</si>
  <si>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</si>
  <si>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</si>
  <si>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</si>
  <si>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</si>
  <si>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</si>
  <si>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</si>
  <si>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</si>
  <si>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</si>
  <si>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</si>
  <si>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</si>
  <si>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</si>
  <si>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</si>
  <si>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</si>
  <si>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</si>
  <si>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</si>
  <si>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</si>
  <si>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</si>
  <si>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</si>
  <si>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</si>
  <si>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</si>
  <si>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</si>
  <si>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</si>
  <si>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</si>
  <si>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</si>
  <si>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</si>
  <si>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</si>
  <si>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</si>
  <si>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311261110R00</t>
  </si>
  <si>
    <t>Osazování bloků nadzákl.zdí,objem bloku do 0,06 m3</t>
  </si>
  <si>
    <t>kus</t>
  </si>
  <si>
    <t>POL1_0</t>
  </si>
  <si>
    <t>368,5/0,6</t>
  </si>
  <si>
    <t>VV</t>
  </si>
  <si>
    <t>5924626090R</t>
  </si>
  <si>
    <t xml:space="preserve">Dlaždice 600/400/40 vymývaná </t>
  </si>
  <si>
    <t>m2</t>
  </si>
  <si>
    <t>POL3_0</t>
  </si>
  <si>
    <t>368,5*0,4</t>
  </si>
  <si>
    <t>622401971RZ1</t>
  </si>
  <si>
    <t>Příplatek k omítce vnějš. stěn, zvýšení přilnavos., nátěrem penetračním akrylátovým</t>
  </si>
  <si>
    <t>622459141R00</t>
  </si>
  <si>
    <t>Postřik vnější omítky cementovou maltou - lžící</t>
  </si>
  <si>
    <t>Začátek provozního součtu</t>
  </si>
  <si>
    <t xml:space="preserve">  0,7+13,6+17,4+19,4+15,7+6,7+4,3+2,5+4,3+20,4+19,5</t>
  </si>
  <si>
    <t xml:space="preserve">  19,1+2,3+24,1+1+1,4+23,9+12,1+20,2+11,8+10,4+21,2</t>
  </si>
  <si>
    <t xml:space="preserve">  2,1+10,2+16,8+2,3+6,1+2,3+11,4+11,8</t>
  </si>
  <si>
    <t xml:space="preserve">  Mezisoučet</t>
  </si>
  <si>
    <t>Konec provozního součtu</t>
  </si>
  <si>
    <t>335*2*0,55</t>
  </si>
  <si>
    <t>962052211R00</t>
  </si>
  <si>
    <t>Bourání zdiva železobetonového nadzákladového</t>
  </si>
  <si>
    <t>m3</t>
  </si>
  <si>
    <t>368,5*0,4*0,05</t>
  </si>
  <si>
    <t>979990103R00</t>
  </si>
  <si>
    <t>Poplatek za skládku suti - beton</t>
  </si>
  <si>
    <t>t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</si>
  <si>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</si>
  <si>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</si>
  <si>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</si>
  <si>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</si>
  <si>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</si>
  <si>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</si>
  <si>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17,7*10</t>
  </si>
  <si>
    <t>999281105R00</t>
  </si>
  <si>
    <t>Přesun hmot pro opravy a údržbu do výšky 6 m</t>
  </si>
  <si>
    <t>41,4+3,47+1,1</t>
  </si>
  <si>
    <t>783201811R00</t>
  </si>
  <si>
    <t>Odstranění nátěrů z kovových konstrukcí oškrábáním</t>
  </si>
  <si>
    <t>783271001R00</t>
  </si>
  <si>
    <t>Nátěr polyuretanový kovových konstr. 1+ 2x email</t>
  </si>
  <si>
    <t>368,5*1,2*2*0,25</t>
  </si>
  <si>
    <t/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</si>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</sst>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34" xfId="0" applyNumberFormat="1" applyFont="1" applyBorder="1" applyAlignment="1">
      <alignment vertical="top" wrapText="1" shrinkToFit="1"/>
    </xf>
    <xf numFmtId="0" fontId="20" fillId="0" borderId="34" xfId="0" applyNumberFormat="1" applyFont="1" applyBorder="1" applyAlignment="1">
      <alignment vertical="top" wrapText="1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164" fontId="19" fillId="0" borderId="33" xfId="0" applyNumberFormat="1" applyFont="1" applyBorder="1" applyAlignment="1">
      <alignment vertical="top" wrapText="1" shrinkToFit="1"/>
    </xf>
    <xf numFmtId="164" fontId="20" fillId="0" borderId="33" xfId="0" applyNumberFormat="1" applyFont="1" applyBorder="1" applyAlignment="1">
      <alignment vertical="top" wrapText="1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 wrapText="1" shrinkToFit="1"/>
    </xf>
    <xf numFmtId="164" fontId="18" fillId="0" borderId="38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20" fillId="0" borderId="33" xfId="0" quotePrefix="1" applyNumberFormat="1" applyFont="1" applyBorder="1" applyAlignment="1">
      <alignment horizontal="left" vertical="top" wrapText="1"/>
    </xf>
    <xf numFmtId="0" fontId="18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201" t="s">
        <v>39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61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>
      <c r="A2" s="4"/>
      <c r="B2" s="81" t="s">
        <v>40</v>
      </c>
      <c r="C2" s="82"/>
      <c r="D2" s="219" t="s">
        <v>47</v>
      </c>
      <c r="E2" s="220"/>
      <c r="F2" s="220"/>
      <c r="G2" s="220"/>
      <c r="H2" s="220"/>
      <c r="I2" s="220"/>
      <c r="J2" s="221"/>
      <c r="O2" s="2"/>
    </row>
    <row r="3" spans="1:15" ht="23.25" customHeight="1">
      <c r="A3" s="4"/>
      <c r="B3" s="83" t="s">
        <v>45</v>
      </c>
      <c r="C3" s="84"/>
      <c r="D3" s="247" t="s">
        <v>43</v>
      </c>
      <c r="E3" s="248"/>
      <c r="F3" s="248"/>
      <c r="G3" s="248"/>
      <c r="H3" s="248"/>
      <c r="I3" s="248"/>
      <c r="J3" s="249"/>
    </row>
    <row r="4" spans="1:15" ht="23.25" hidden="1" customHeight="1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 t="s">
        <v>52</v>
      </c>
      <c r="J5" s="11"/>
    </row>
    <row r="6" spans="1:15" ht="15.75" customHeight="1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/>
      <c r="J6" s="11"/>
    </row>
    <row r="7" spans="1:15" ht="15.75" customHeight="1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26"/>
      <c r="E11" s="226"/>
      <c r="F11" s="226"/>
      <c r="G11" s="226"/>
      <c r="H11" s="28" t="s">
        <v>33</v>
      </c>
      <c r="I11" s="91"/>
      <c r="J11" s="11"/>
    </row>
    <row r="12" spans="1:15" ht="15.75" customHeight="1">
      <c r="A12" s="4"/>
      <c r="B12" s="41"/>
      <c r="C12" s="26"/>
      <c r="D12" s="245"/>
      <c r="E12" s="245"/>
      <c r="F12" s="245"/>
      <c r="G12" s="245"/>
      <c r="H12" s="28" t="s">
        <v>34</v>
      </c>
      <c r="I12" s="91"/>
      <c r="J12" s="11"/>
    </row>
    <row r="13" spans="1:15" ht="15.75" customHeight="1">
      <c r="A13" s="4"/>
      <c r="B13" s="42"/>
      <c r="C13" s="92"/>
      <c r="D13" s="246"/>
      <c r="E13" s="246"/>
      <c r="F13" s="246"/>
      <c r="G13" s="246"/>
      <c r="H13" s="29"/>
      <c r="I13" s="34"/>
      <c r="J13" s="51"/>
    </row>
    <row r="14" spans="1:15" ht="24" customHeight="1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25"/>
      <c r="F15" s="225"/>
      <c r="G15" s="243"/>
      <c r="H15" s="243"/>
      <c r="I15" s="243" t="s">
        <v>28</v>
      </c>
      <c r="J15" s="244"/>
    </row>
    <row r="16" spans="1:15" ht="23.25" customHeight="1">
      <c r="A16" s="140" t="s">
        <v>23</v>
      </c>
      <c r="B16" s="141" t="s">
        <v>23</v>
      </c>
      <c r="C16" s="58"/>
      <c r="D16" s="59"/>
      <c r="E16" s="222"/>
      <c r="F16" s="223"/>
      <c r="G16" s="222"/>
      <c r="H16" s="223"/>
      <c r="I16" s="222">
        <v>0</v>
      </c>
      <c r="J16" s="224"/>
    </row>
    <row r="17" spans="1:10" ht="23.25" customHeight="1">
      <c r="A17" s="140" t="s">
        <v>24</v>
      </c>
      <c r="B17" s="141" t="s">
        <v>24</v>
      </c>
      <c r="C17" s="58"/>
      <c r="D17" s="59"/>
      <c r="E17" s="222"/>
      <c r="F17" s="223"/>
      <c r="G17" s="222"/>
      <c r="H17" s="223"/>
      <c r="I17" s="222">
        <v>0</v>
      </c>
      <c r="J17" s="224"/>
    </row>
    <row r="18" spans="1:10" ht="23.25" customHeight="1">
      <c r="A18" s="140" t="s">
        <v>25</v>
      </c>
      <c r="B18" s="141" t="s">
        <v>25</v>
      </c>
      <c r="C18" s="58"/>
      <c r="D18" s="59"/>
      <c r="E18" s="222"/>
      <c r="F18" s="223"/>
      <c r="G18" s="222"/>
      <c r="H18" s="223"/>
      <c r="I18" s="222">
        <v>0</v>
      </c>
      <c r="J18" s="224"/>
    </row>
    <row r="19" spans="1:10" ht="23.25" customHeight="1">
      <c r="A19" s="140" t="s">
        <v>74</v>
      </c>
      <c r="B19" s="141" t="s">
        <v>26</v>
      </c>
      <c r="C19" s="58"/>
      <c r="D19" s="59"/>
      <c r="E19" s="222"/>
      <c r="F19" s="223"/>
      <c r="G19" s="222"/>
      <c r="H19" s="223"/>
      <c r="I19" s="222">
        <v>0</v>
      </c>
      <c r="J19" s="224"/>
    </row>
    <row r="20" spans="1:10" ht="23.25" customHeight="1">
      <c r="A20" s="140" t="s">
        <v>75</v>
      </c>
      <c r="B20" s="141" t="s">
        <v>27</v>
      </c>
      <c r="C20" s="58"/>
      <c r="D20" s="59"/>
      <c r="E20" s="222"/>
      <c r="F20" s="223"/>
      <c r="G20" s="222"/>
      <c r="H20" s="223"/>
      <c r="I20" s="222">
        <v>0</v>
      </c>
      <c r="J20" s="224"/>
    </row>
    <row r="21" spans="1:10" ht="23.25" customHeight="1">
      <c r="A21" s="4"/>
      <c r="B21" s="74" t="s">
        <v>28</v>
      </c>
      <c r="C21" s="75"/>
      <c r="D21" s="76"/>
      <c r="E21" s="232"/>
      <c r="F21" s="241"/>
      <c r="G21" s="232"/>
      <c r="H21" s="241"/>
      <c r="I21" s="232">
        <f>SUM(I16:J20)</f>
        <v>0</v>
      </c>
      <c r="J21" s="233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v>0</v>
      </c>
      <c r="H23" s="231"/>
      <c r="I23" s="231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v>0</v>
      </c>
      <c r="H24" s="229"/>
      <c r="I24" s="22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v>0</v>
      </c>
      <c r="H25" s="231"/>
      <c r="I25" s="231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v>0</v>
      </c>
      <c r="H26" s="238"/>
      <c r="I26" s="238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39">
        <v>0</v>
      </c>
      <c r="H27" s="239"/>
      <c r="I27" s="239"/>
      <c r="J27" s="63" t="str">
        <f t="shared" si="0"/>
        <v>CZK</v>
      </c>
    </row>
    <row r="28" spans="1:10" ht="27.75" hidden="1" customHeight="1" thickBot="1">
      <c r="A28" s="4"/>
      <c r="B28" s="112" t="s">
        <v>22</v>
      </c>
      <c r="C28" s="113"/>
      <c r="D28" s="113"/>
      <c r="E28" s="114"/>
      <c r="F28" s="115"/>
      <c r="G28" s="240">
        <v>304629.75</v>
      </c>
      <c r="H28" s="242"/>
      <c r="I28" s="242"/>
      <c r="J28" s="116" t="str">
        <f t="shared" si="0"/>
        <v>CZK</v>
      </c>
    </row>
    <row r="29" spans="1:10" ht="27.75" customHeight="1" thickBot="1">
      <c r="A29" s="4"/>
      <c r="B29" s="112" t="s">
        <v>35</v>
      </c>
      <c r="C29" s="117"/>
      <c r="D29" s="117"/>
      <c r="E29" s="117"/>
      <c r="F29" s="117"/>
      <c r="G29" s="240">
        <v>0</v>
      </c>
      <c r="H29" s="240"/>
      <c r="I29" s="240"/>
      <c r="J29" s="118" t="s">
        <v>54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52" ht="25.5" hidden="1" customHeight="1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52" ht="25.5" hidden="1" customHeight="1">
      <c r="A39" s="96">
        <v>1</v>
      </c>
      <c r="B39" s="102"/>
      <c r="C39" s="209"/>
      <c r="D39" s="210"/>
      <c r="E39" s="210"/>
      <c r="F39" s="107">
        <v>0</v>
      </c>
      <c r="G39" s="108">
        <v>304629.75</v>
      </c>
      <c r="H39" s="109">
        <v>63972</v>
      </c>
      <c r="I39" s="109">
        <v>368601.75</v>
      </c>
      <c r="J39" s="103">
        <f>IF(CenaCelkemVypocet=0,"",I39/CenaCelkemVypocet*100)</f>
        <v>100</v>
      </c>
    </row>
    <row r="40" spans="1:52" ht="25.5" hidden="1" customHeight="1">
      <c r="A40" s="96"/>
      <c r="B40" s="211" t="s">
        <v>53</v>
      </c>
      <c r="C40" s="212"/>
      <c r="D40" s="212"/>
      <c r="E40" s="213"/>
      <c r="F40" s="110">
        <f>SUMIF(A39:A39,"=1",F39:F39)</f>
        <v>0</v>
      </c>
      <c r="G40" s="111">
        <f>SUMIF(A39:A39,"=1",G39:G39)</f>
        <v>304629.75</v>
      </c>
      <c r="H40" s="111">
        <f>SUMIF(A39:A39,"=1",H39:H39)</f>
        <v>63972</v>
      </c>
      <c r="I40" s="111">
        <f>SUMIF(A39:A39,"=1",I39:I39)</f>
        <v>368601.75</v>
      </c>
      <c r="J40" s="97">
        <f>SUMIF(A39:A39,"=1",J39:J39)</f>
        <v>100</v>
      </c>
    </row>
    <row r="42" spans="1:52">
      <c r="B42" t="s">
        <v>55</v>
      </c>
    </row>
    <row r="43" spans="1:52">
      <c r="B43" s="214" t="s">
        <v>56</v>
      </c>
      <c r="C43" s="214"/>
      <c r="D43" s="214"/>
      <c r="E43" s="214"/>
      <c r="F43" s="214"/>
      <c r="G43" s="214"/>
      <c r="H43" s="214"/>
      <c r="I43" s="214"/>
      <c r="J43" s="214"/>
      <c r="AZ43" s="119" t="str">
        <f>B43</f>
        <v>Oprava stávajícího oplocení .</v>
      </c>
    </row>
    <row r="44" spans="1:52" ht="25.5">
      <c r="B44" s="214" t="s">
        <v>57</v>
      </c>
      <c r="C44" s="214"/>
      <c r="D44" s="214"/>
      <c r="E44" s="214"/>
      <c r="F44" s="214"/>
      <c r="G44" s="214"/>
      <c r="H44" s="214"/>
      <c r="I44" s="214"/>
      <c r="J44" s="214"/>
      <c r="AZ44" s="119" t="str">
        <f>B44</f>
        <v>Stávající zhlaví podezdívky bude vybouráno. Bude provedená montáž zhlaví z betonových desek s vymývaným povrchem do cementové malty.</v>
      </c>
    </row>
    <row r="45" spans="1:52" ht="25.5">
      <c r="B45" s="214" t="s">
        <v>58</v>
      </c>
      <c r="C45" s="214"/>
      <c r="D45" s="214"/>
      <c r="E45" s="214"/>
      <c r="F45" s="214"/>
      <c r="G45" s="214"/>
      <c r="H45" s="214"/>
      <c r="I45" s="214"/>
      <c r="J45" s="214"/>
      <c r="AZ45" s="119" t="str">
        <f>B45</f>
        <v>Plotové rámové dílce budou zachovány, bude provedeno oškrábání nátěrů a proveden nový polyuretanový nátěr.</v>
      </c>
    </row>
    <row r="46" spans="1:52">
      <c r="B46" s="214" t="s">
        <v>59</v>
      </c>
      <c r="C46" s="214"/>
      <c r="D46" s="214"/>
      <c r="E46" s="214"/>
      <c r="F46" s="214"/>
      <c r="G46" s="214"/>
      <c r="H46" s="214"/>
      <c r="I46" s="214"/>
      <c r="J46" s="214"/>
      <c r="AZ46" s="119" t="str">
        <f>B46</f>
        <v>Stěny podezdívky budou očištěny, proveden penetrační nátěr a omítka cementová hrubá nezatřená.</v>
      </c>
    </row>
    <row r="49" spans="1:10" ht="15.75">
      <c r="B49" s="120" t="s">
        <v>60</v>
      </c>
    </row>
    <row r="51" spans="1:10" ht="25.5" customHeight="1">
      <c r="A51" s="121"/>
      <c r="B51" s="125" t="s">
        <v>16</v>
      </c>
      <c r="C51" s="125" t="s">
        <v>5</v>
      </c>
      <c r="D51" s="126"/>
      <c r="E51" s="126"/>
      <c r="F51" s="129" t="s">
        <v>61</v>
      </c>
      <c r="G51" s="129"/>
      <c r="H51" s="129"/>
      <c r="I51" s="215" t="s">
        <v>28</v>
      </c>
      <c r="J51" s="215"/>
    </row>
    <row r="52" spans="1:10" ht="25.5" customHeight="1">
      <c r="A52" s="122"/>
      <c r="B52" s="130" t="s">
        <v>62</v>
      </c>
      <c r="C52" s="217" t="s">
        <v>63</v>
      </c>
      <c r="D52" s="218"/>
      <c r="E52" s="218"/>
      <c r="F52" s="132" t="s">
        <v>23</v>
      </c>
      <c r="G52" s="133"/>
      <c r="H52" s="133"/>
      <c r="I52" s="216">
        <v>0</v>
      </c>
      <c r="J52" s="216"/>
    </row>
    <row r="53" spans="1:10" ht="25.5" customHeight="1">
      <c r="A53" s="122"/>
      <c r="B53" s="124" t="s">
        <v>64</v>
      </c>
      <c r="C53" s="204" t="s">
        <v>65</v>
      </c>
      <c r="D53" s="205"/>
      <c r="E53" s="205"/>
      <c r="F53" s="134" t="s">
        <v>23</v>
      </c>
      <c r="G53" s="135"/>
      <c r="H53" s="135"/>
      <c r="I53" s="203">
        <v>0</v>
      </c>
      <c r="J53" s="203"/>
    </row>
    <row r="54" spans="1:10" ht="25.5" customHeight="1">
      <c r="A54" s="122"/>
      <c r="B54" s="124" t="s">
        <v>66</v>
      </c>
      <c r="C54" s="204" t="s">
        <v>67</v>
      </c>
      <c r="D54" s="205"/>
      <c r="E54" s="205"/>
      <c r="F54" s="134" t="s">
        <v>23</v>
      </c>
      <c r="G54" s="135"/>
      <c r="H54" s="135"/>
      <c r="I54" s="203">
        <v>0</v>
      </c>
      <c r="J54" s="203"/>
    </row>
    <row r="55" spans="1:10" ht="25.5" customHeight="1">
      <c r="A55" s="122"/>
      <c r="B55" s="124" t="s">
        <v>68</v>
      </c>
      <c r="C55" s="204" t="s">
        <v>69</v>
      </c>
      <c r="D55" s="205"/>
      <c r="E55" s="205"/>
      <c r="F55" s="134" t="s">
        <v>23</v>
      </c>
      <c r="G55" s="135"/>
      <c r="H55" s="135"/>
      <c r="I55" s="203">
        <v>0</v>
      </c>
      <c r="J55" s="203"/>
    </row>
    <row r="56" spans="1:10" ht="25.5" customHeight="1">
      <c r="A56" s="122"/>
      <c r="B56" s="124" t="s">
        <v>70</v>
      </c>
      <c r="C56" s="204" t="s">
        <v>71</v>
      </c>
      <c r="D56" s="205"/>
      <c r="E56" s="205"/>
      <c r="F56" s="134" t="s">
        <v>23</v>
      </c>
      <c r="G56" s="135"/>
      <c r="H56" s="135"/>
      <c r="I56" s="203">
        <v>0</v>
      </c>
      <c r="J56" s="203"/>
    </row>
    <row r="57" spans="1:10" ht="25.5" customHeight="1">
      <c r="A57" s="122"/>
      <c r="B57" s="131" t="s">
        <v>72</v>
      </c>
      <c r="C57" s="207" t="s">
        <v>73</v>
      </c>
      <c r="D57" s="208"/>
      <c r="E57" s="208"/>
      <c r="F57" s="136" t="s">
        <v>24</v>
      </c>
      <c r="G57" s="137"/>
      <c r="H57" s="137"/>
      <c r="I57" s="206">
        <v>0</v>
      </c>
      <c r="J57" s="206"/>
    </row>
    <row r="58" spans="1:10" ht="25.5" customHeight="1">
      <c r="A58" s="123"/>
      <c r="B58" s="127" t="s">
        <v>1</v>
      </c>
      <c r="C58" s="127"/>
      <c r="D58" s="128"/>
      <c r="E58" s="128"/>
      <c r="F58" s="138"/>
      <c r="G58" s="139"/>
      <c r="H58" s="139"/>
      <c r="I58" s="202">
        <f>SUM(I52:I57)</f>
        <v>0</v>
      </c>
      <c r="J58" s="202"/>
    </row>
    <row r="59" spans="1:10">
      <c r="F59" s="94"/>
      <c r="G59" s="95"/>
      <c r="H59" s="94"/>
      <c r="I59" s="95"/>
      <c r="J59" s="95"/>
    </row>
    <row r="60" spans="1:10">
      <c r="F60" s="94"/>
      <c r="G60" s="95"/>
      <c r="H60" s="94"/>
      <c r="I60" s="95"/>
      <c r="J60" s="95"/>
    </row>
    <row r="61" spans="1:10">
      <c r="F61" s="94"/>
      <c r="G61" s="95"/>
      <c r="H61" s="94"/>
      <c r="I61" s="95"/>
      <c r="J61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I54:J54"/>
    <mergeCell ref="C54:E54"/>
    <mergeCell ref="C39:E39"/>
    <mergeCell ref="B40:E40"/>
    <mergeCell ref="B43:J43"/>
    <mergeCell ref="B44:J44"/>
    <mergeCell ref="B45:J45"/>
    <mergeCell ref="B46:J46"/>
    <mergeCell ref="I51:J51"/>
    <mergeCell ref="I52:J52"/>
    <mergeCell ref="C52:E52"/>
    <mergeCell ref="I53:J53"/>
    <mergeCell ref="C53:E53"/>
    <mergeCell ref="I58:J58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>
      <c r="A4" s="79" t="s">
        <v>8</v>
      </c>
      <c r="B4" s="78"/>
      <c r="C4" s="252"/>
      <c r="D4" s="252"/>
      <c r="E4" s="252"/>
      <c r="F4" s="252"/>
      <c r="G4" s="253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0"/>
  <sheetViews>
    <sheetView workbookViewId="0">
      <selection activeCell="F28" sqref="F28"/>
    </sheetView>
  </sheetViews>
  <sheetFormatPr defaultRowHeight="12.75" outlineLevelRow="1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>
      <c r="A1" s="254" t="s">
        <v>6</v>
      </c>
      <c r="B1" s="254"/>
      <c r="C1" s="254"/>
      <c r="D1" s="254"/>
      <c r="E1" s="254"/>
      <c r="F1" s="254"/>
      <c r="G1" s="254"/>
      <c r="AE1" t="s">
        <v>77</v>
      </c>
    </row>
    <row r="2" spans="1:60" ht="24.95" customHeight="1">
      <c r="A2" s="144" t="s">
        <v>76</v>
      </c>
      <c r="B2" s="142"/>
      <c r="C2" s="255" t="s">
        <v>47</v>
      </c>
      <c r="D2" s="256"/>
      <c r="E2" s="256"/>
      <c r="F2" s="256"/>
      <c r="G2" s="257"/>
      <c r="AE2" t="s">
        <v>78</v>
      </c>
    </row>
    <row r="3" spans="1:60" ht="24.95" customHeight="1">
      <c r="A3" s="145" t="s">
        <v>7</v>
      </c>
      <c r="B3" s="143"/>
      <c r="C3" s="258" t="s">
        <v>43</v>
      </c>
      <c r="D3" s="259"/>
      <c r="E3" s="259"/>
      <c r="F3" s="259"/>
      <c r="G3" s="260"/>
      <c r="AE3" t="s">
        <v>79</v>
      </c>
    </row>
    <row r="4" spans="1:60" ht="24.95" hidden="1" customHeight="1">
      <c r="A4" s="145" t="s">
        <v>8</v>
      </c>
      <c r="B4" s="143"/>
      <c r="C4" s="258"/>
      <c r="D4" s="259"/>
      <c r="E4" s="259"/>
      <c r="F4" s="259"/>
      <c r="G4" s="260"/>
      <c r="AE4" t="s">
        <v>80</v>
      </c>
    </row>
    <row r="5" spans="1:60" hidden="1">
      <c r="A5" s="146" t="s">
        <v>81</v>
      </c>
      <c r="B5" s="147"/>
      <c r="C5" s="148"/>
      <c r="D5" s="149"/>
      <c r="E5" s="149"/>
      <c r="F5" s="149"/>
      <c r="G5" s="150"/>
      <c r="AE5" t="s">
        <v>82</v>
      </c>
    </row>
    <row r="7" spans="1:60" ht="38.25">
      <c r="A7" s="155" t="s">
        <v>83</v>
      </c>
      <c r="B7" s="156" t="s">
        <v>84</v>
      </c>
      <c r="C7" s="156" t="s">
        <v>85</v>
      </c>
      <c r="D7" s="155" t="s">
        <v>86</v>
      </c>
      <c r="E7" s="155" t="s">
        <v>87</v>
      </c>
      <c r="F7" s="151" t="s">
        <v>88</v>
      </c>
      <c r="G7" s="177" t="s">
        <v>28</v>
      </c>
      <c r="H7" s="178" t="s">
        <v>29</v>
      </c>
      <c r="I7" s="178" t="s">
        <v>89</v>
      </c>
      <c r="J7" s="178" t="s">
        <v>30</v>
      </c>
      <c r="K7" s="178" t="s">
        <v>90</v>
      </c>
      <c r="L7" s="178" t="s">
        <v>91</v>
      </c>
      <c r="M7" s="178" t="s">
        <v>92</v>
      </c>
      <c r="N7" s="178" t="s">
        <v>93</v>
      </c>
      <c r="O7" s="178" t="s">
        <v>94</v>
      </c>
      <c r="P7" s="178" t="s">
        <v>95</v>
      </c>
      <c r="Q7" s="178" t="s">
        <v>96</v>
      </c>
      <c r="R7" s="178" t="s">
        <v>97</v>
      </c>
      <c r="S7" s="178" t="s">
        <v>98</v>
      </c>
      <c r="T7" s="178" t="s">
        <v>99</v>
      </c>
      <c r="U7" s="158" t="s">
        <v>100</v>
      </c>
    </row>
    <row r="8" spans="1:60">
      <c r="A8" s="179" t="s">
        <v>101</v>
      </c>
      <c r="B8" s="180" t="s">
        <v>62</v>
      </c>
      <c r="C8" s="181" t="s">
        <v>63</v>
      </c>
      <c r="D8" s="182"/>
      <c r="E8" s="183"/>
      <c r="F8" s="184"/>
      <c r="G8" s="184">
        <f>SUMIF(AE9:AE12,"&lt;&gt;NOR",G9:G12)</f>
        <v>0</v>
      </c>
      <c r="H8" s="184"/>
      <c r="I8" s="184">
        <f>SUM(I9:I12)</f>
        <v>88040.790000000008</v>
      </c>
      <c r="J8" s="184"/>
      <c r="K8" s="184">
        <f>SUM(K9:K12)</f>
        <v>57553.56</v>
      </c>
      <c r="L8" s="184"/>
      <c r="M8" s="184">
        <f>SUM(M9:M12)</f>
        <v>0</v>
      </c>
      <c r="N8" s="157"/>
      <c r="O8" s="157">
        <f>SUM(O9:O12)</f>
        <v>41.399749999999997</v>
      </c>
      <c r="P8" s="157"/>
      <c r="Q8" s="157">
        <f>SUM(Q9:Q12)</f>
        <v>0</v>
      </c>
      <c r="R8" s="157"/>
      <c r="S8" s="157"/>
      <c r="T8" s="179"/>
      <c r="U8" s="157">
        <f>SUM(U9:U12)</f>
        <v>163.37</v>
      </c>
      <c r="AE8" t="s">
        <v>102</v>
      </c>
    </row>
    <row r="9" spans="1:60" outlineLevel="1">
      <c r="A9" s="153">
        <v>1</v>
      </c>
      <c r="B9" s="159" t="s">
        <v>103</v>
      </c>
      <c r="C9" s="192" t="s">
        <v>104</v>
      </c>
      <c r="D9" s="161" t="s">
        <v>105</v>
      </c>
      <c r="E9" s="170">
        <v>614.16666666666697</v>
      </c>
      <c r="F9" s="175">
        <v>0</v>
      </c>
      <c r="G9" s="175">
        <f>SUM(E9*F9)</f>
        <v>0</v>
      </c>
      <c r="H9" s="175">
        <v>57.79</v>
      </c>
      <c r="I9" s="175">
        <f>ROUND(E9*H9,2)</f>
        <v>35492.69</v>
      </c>
      <c r="J9" s="175">
        <v>93.710000000000008</v>
      </c>
      <c r="K9" s="175">
        <f>ROUND(E9*J9,2)</f>
        <v>57553.56</v>
      </c>
      <c r="L9" s="175">
        <v>21</v>
      </c>
      <c r="M9" s="175">
        <f>G9*(1+L9/100)</f>
        <v>0</v>
      </c>
      <c r="N9" s="162">
        <v>4.5879999999999997E-2</v>
      </c>
      <c r="O9" s="162">
        <f>ROUND(E9*N9,5)</f>
        <v>28.177969999999998</v>
      </c>
      <c r="P9" s="162">
        <v>0</v>
      </c>
      <c r="Q9" s="162">
        <f>ROUND(E9*P9,5)</f>
        <v>0</v>
      </c>
      <c r="R9" s="162"/>
      <c r="S9" s="162"/>
      <c r="T9" s="163">
        <v>0.26600000000000001</v>
      </c>
      <c r="U9" s="162">
        <f>ROUND(E9*T9,2)</f>
        <v>163.37</v>
      </c>
      <c r="V9" s="152"/>
      <c r="W9" s="152"/>
      <c r="X9" s="152"/>
      <c r="Y9" s="152"/>
      <c r="Z9" s="152"/>
      <c r="AA9" s="152"/>
      <c r="AB9" s="152"/>
      <c r="AC9" s="152"/>
      <c r="AD9" s="152"/>
      <c r="AE9" s="152" t="s">
        <v>106</v>
      </c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53"/>
      <c r="B10" s="159"/>
      <c r="C10" s="193" t="s">
        <v>107</v>
      </c>
      <c r="D10" s="164"/>
      <c r="E10" s="171">
        <v>614.16666666666697</v>
      </c>
      <c r="F10" s="175">
        <v>0</v>
      </c>
      <c r="G10" s="175">
        <f t="shared" ref="G10:G11" si="0">SUM(E10*F10)</f>
        <v>0</v>
      </c>
      <c r="H10" s="175"/>
      <c r="I10" s="175"/>
      <c r="J10" s="175"/>
      <c r="K10" s="175"/>
      <c r="L10" s="175"/>
      <c r="M10" s="175"/>
      <c r="N10" s="162"/>
      <c r="O10" s="162"/>
      <c r="P10" s="162"/>
      <c r="Q10" s="162"/>
      <c r="R10" s="162"/>
      <c r="S10" s="162"/>
      <c r="T10" s="163"/>
      <c r="U10" s="162"/>
      <c r="V10" s="152"/>
      <c r="W10" s="152"/>
      <c r="X10" s="152"/>
      <c r="Y10" s="152"/>
      <c r="Z10" s="152"/>
      <c r="AA10" s="152"/>
      <c r="AB10" s="152"/>
      <c r="AC10" s="152"/>
      <c r="AD10" s="152"/>
      <c r="AE10" s="152" t="s">
        <v>108</v>
      </c>
      <c r="AF10" s="152">
        <v>0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53">
        <v>2</v>
      </c>
      <c r="B11" s="159" t="s">
        <v>109</v>
      </c>
      <c r="C11" s="192" t="s">
        <v>110</v>
      </c>
      <c r="D11" s="161" t="s">
        <v>111</v>
      </c>
      <c r="E11" s="170">
        <v>147.4</v>
      </c>
      <c r="F11" s="175">
        <v>0</v>
      </c>
      <c r="G11" s="175">
        <f t="shared" si="0"/>
        <v>0</v>
      </c>
      <c r="H11" s="175">
        <v>356.5</v>
      </c>
      <c r="I11" s="175">
        <f>ROUND(E11*H11,2)</f>
        <v>52548.1</v>
      </c>
      <c r="J11" s="175">
        <v>0</v>
      </c>
      <c r="K11" s="175">
        <f>ROUND(E11*J11,2)</f>
        <v>0</v>
      </c>
      <c r="L11" s="175">
        <v>21</v>
      </c>
      <c r="M11" s="175">
        <f>G11*(1+L11/100)</f>
        <v>0</v>
      </c>
      <c r="N11" s="162">
        <v>8.9700000000000002E-2</v>
      </c>
      <c r="O11" s="162">
        <f>ROUND(E11*N11,5)</f>
        <v>13.221780000000001</v>
      </c>
      <c r="P11" s="162">
        <v>0</v>
      </c>
      <c r="Q11" s="162">
        <f>ROUND(E11*P11,5)</f>
        <v>0</v>
      </c>
      <c r="R11" s="162"/>
      <c r="S11" s="162"/>
      <c r="T11" s="163">
        <v>0</v>
      </c>
      <c r="U11" s="162">
        <f>ROUND(E11*T11,2)</f>
        <v>0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 t="s">
        <v>112</v>
      </c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53"/>
      <c r="B12" s="159"/>
      <c r="C12" s="193" t="s">
        <v>113</v>
      </c>
      <c r="D12" s="164"/>
      <c r="E12" s="171">
        <v>147.4</v>
      </c>
      <c r="F12" s="175"/>
      <c r="G12" s="175"/>
      <c r="H12" s="175"/>
      <c r="I12" s="175"/>
      <c r="J12" s="175"/>
      <c r="K12" s="175"/>
      <c r="L12" s="175"/>
      <c r="M12" s="175"/>
      <c r="N12" s="162"/>
      <c r="O12" s="162"/>
      <c r="P12" s="162"/>
      <c r="Q12" s="162"/>
      <c r="R12" s="162"/>
      <c r="S12" s="162"/>
      <c r="T12" s="163"/>
      <c r="U12" s="162"/>
      <c r="V12" s="152"/>
      <c r="W12" s="152"/>
      <c r="X12" s="152"/>
      <c r="Y12" s="152"/>
      <c r="Z12" s="152"/>
      <c r="AA12" s="152"/>
      <c r="AB12" s="152"/>
      <c r="AC12" s="152"/>
      <c r="AD12" s="152"/>
      <c r="AE12" s="152" t="s">
        <v>108</v>
      </c>
      <c r="AF12" s="152">
        <v>0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>
      <c r="A13" s="154" t="s">
        <v>101</v>
      </c>
      <c r="B13" s="160" t="s">
        <v>64</v>
      </c>
      <c r="C13" s="194" t="s">
        <v>65</v>
      </c>
      <c r="D13" s="165"/>
      <c r="E13" s="172"/>
      <c r="F13" s="176"/>
      <c r="G13" s="176">
        <f>SUMIF(AE14:AE22,"&lt;&gt;NOR",G14:G22)</f>
        <v>0</v>
      </c>
      <c r="H13" s="176"/>
      <c r="I13" s="176">
        <f>SUM(I14:I22)</f>
        <v>8549.2000000000007</v>
      </c>
      <c r="J13" s="176"/>
      <c r="K13" s="176">
        <f>SUM(K14:K22)</f>
        <v>35044.35</v>
      </c>
      <c r="L13" s="176"/>
      <c r="M13" s="176">
        <f>SUM(M14:M22)</f>
        <v>0</v>
      </c>
      <c r="N13" s="166"/>
      <c r="O13" s="166">
        <f>SUM(O14:O22)</f>
        <v>3.4712699999999996</v>
      </c>
      <c r="P13" s="166"/>
      <c r="Q13" s="166">
        <f>SUM(Q14:Q22)</f>
        <v>0</v>
      </c>
      <c r="R13" s="166"/>
      <c r="S13" s="166"/>
      <c r="T13" s="167"/>
      <c r="U13" s="166">
        <f>SUM(U14:U22)</f>
        <v>100.14</v>
      </c>
      <c r="AE13" t="s">
        <v>102</v>
      </c>
    </row>
    <row r="14" spans="1:60" ht="22.5" outlineLevel="1">
      <c r="A14" s="153">
        <v>3</v>
      </c>
      <c r="B14" s="159" t="s">
        <v>114</v>
      </c>
      <c r="C14" s="192" t="s">
        <v>115</v>
      </c>
      <c r="D14" s="161" t="s">
        <v>111</v>
      </c>
      <c r="E14" s="170">
        <v>368.5</v>
      </c>
      <c r="F14" s="175">
        <v>0</v>
      </c>
      <c r="G14" s="175">
        <f>SUM(E14*F14)</f>
        <v>0</v>
      </c>
      <c r="H14" s="175">
        <v>10.72</v>
      </c>
      <c r="I14" s="175">
        <f>ROUND(E14*H14,2)</f>
        <v>3950.32</v>
      </c>
      <c r="J14" s="175">
        <v>9.58</v>
      </c>
      <c r="K14" s="175">
        <f>ROUND(E14*J14,2)</f>
        <v>3530.23</v>
      </c>
      <c r="L14" s="175">
        <v>21</v>
      </c>
      <c r="M14" s="175">
        <f>G14*(1+L14/100)</f>
        <v>0</v>
      </c>
      <c r="N14" s="162">
        <v>1.8000000000000001E-4</v>
      </c>
      <c r="O14" s="162">
        <f>ROUND(E14*N14,5)</f>
        <v>6.633E-2</v>
      </c>
      <c r="P14" s="162">
        <v>0</v>
      </c>
      <c r="Q14" s="162">
        <f>ROUND(E14*P14,5)</f>
        <v>0</v>
      </c>
      <c r="R14" s="162"/>
      <c r="S14" s="162"/>
      <c r="T14" s="163">
        <v>0.03</v>
      </c>
      <c r="U14" s="162">
        <f>ROUND(E14*T14,2)</f>
        <v>11.06</v>
      </c>
      <c r="V14" s="152"/>
      <c r="W14" s="152"/>
      <c r="X14" s="152"/>
      <c r="Y14" s="152"/>
      <c r="Z14" s="152"/>
      <c r="AA14" s="152"/>
      <c r="AB14" s="152"/>
      <c r="AC14" s="152"/>
      <c r="AD14" s="152"/>
      <c r="AE14" s="152" t="s">
        <v>106</v>
      </c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53">
        <v>4</v>
      </c>
      <c r="B15" s="159" t="s">
        <v>116</v>
      </c>
      <c r="C15" s="192" t="s">
        <v>117</v>
      </c>
      <c r="D15" s="161" t="s">
        <v>111</v>
      </c>
      <c r="E15" s="170">
        <v>368.5</v>
      </c>
      <c r="F15" s="175">
        <v>0</v>
      </c>
      <c r="G15" s="175">
        <f>SUM(E15*F15)</f>
        <v>0</v>
      </c>
      <c r="H15" s="175">
        <v>12.48</v>
      </c>
      <c r="I15" s="175">
        <f>ROUND(E15*H15,2)</f>
        <v>4598.88</v>
      </c>
      <c r="J15" s="175">
        <v>85.52</v>
      </c>
      <c r="K15" s="175">
        <f>ROUND(E15*J15,2)</f>
        <v>31514.12</v>
      </c>
      <c r="L15" s="175">
        <v>21</v>
      </c>
      <c r="M15" s="175">
        <f>G15*(1+L15/100)</f>
        <v>0</v>
      </c>
      <c r="N15" s="162">
        <v>9.2399999999999999E-3</v>
      </c>
      <c r="O15" s="162">
        <f>ROUND(E15*N15,5)</f>
        <v>3.4049399999999999</v>
      </c>
      <c r="P15" s="162">
        <v>0</v>
      </c>
      <c r="Q15" s="162">
        <f>ROUND(E15*P15,5)</f>
        <v>0</v>
      </c>
      <c r="R15" s="162"/>
      <c r="S15" s="162"/>
      <c r="T15" s="163">
        <v>0.24173</v>
      </c>
      <c r="U15" s="162">
        <f>ROUND(E15*T15,2)</f>
        <v>89.08</v>
      </c>
      <c r="V15" s="152"/>
      <c r="W15" s="152"/>
      <c r="X15" s="152"/>
      <c r="Y15" s="152"/>
      <c r="Z15" s="152"/>
      <c r="AA15" s="152"/>
      <c r="AB15" s="152"/>
      <c r="AC15" s="152"/>
      <c r="AD15" s="152"/>
      <c r="AE15" s="152" t="s">
        <v>106</v>
      </c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3"/>
      <c r="B16" s="159"/>
      <c r="C16" s="195" t="s">
        <v>118</v>
      </c>
      <c r="D16" s="168"/>
      <c r="E16" s="173"/>
      <c r="F16" s="175"/>
      <c r="G16" s="175"/>
      <c r="H16" s="175"/>
      <c r="I16" s="175"/>
      <c r="J16" s="175"/>
      <c r="K16" s="175"/>
      <c r="L16" s="175"/>
      <c r="M16" s="175"/>
      <c r="N16" s="162"/>
      <c r="O16" s="162"/>
      <c r="P16" s="162"/>
      <c r="Q16" s="162"/>
      <c r="R16" s="162"/>
      <c r="S16" s="162"/>
      <c r="T16" s="163"/>
      <c r="U16" s="162"/>
      <c r="V16" s="152"/>
      <c r="W16" s="152"/>
      <c r="X16" s="152"/>
      <c r="Y16" s="152"/>
      <c r="Z16" s="152"/>
      <c r="AA16" s="152"/>
      <c r="AB16" s="152"/>
      <c r="AC16" s="152"/>
      <c r="AD16" s="152"/>
      <c r="AE16" s="152" t="s">
        <v>108</v>
      </c>
      <c r="AF16" s="152">
        <v>2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33.75" outlineLevel="1">
      <c r="A17" s="153"/>
      <c r="B17" s="159"/>
      <c r="C17" s="196" t="s">
        <v>119</v>
      </c>
      <c r="D17" s="168"/>
      <c r="E17" s="173">
        <v>124.5</v>
      </c>
      <c r="F17" s="175"/>
      <c r="G17" s="175"/>
      <c r="H17" s="175"/>
      <c r="I17" s="175"/>
      <c r="J17" s="175"/>
      <c r="K17" s="175"/>
      <c r="L17" s="175"/>
      <c r="M17" s="175"/>
      <c r="N17" s="162"/>
      <c r="O17" s="162"/>
      <c r="P17" s="162"/>
      <c r="Q17" s="162"/>
      <c r="R17" s="162"/>
      <c r="S17" s="162"/>
      <c r="T17" s="163"/>
      <c r="U17" s="162"/>
      <c r="V17" s="152"/>
      <c r="W17" s="152"/>
      <c r="X17" s="152"/>
      <c r="Y17" s="152"/>
      <c r="Z17" s="152"/>
      <c r="AA17" s="152"/>
      <c r="AB17" s="152"/>
      <c r="AC17" s="152"/>
      <c r="AD17" s="152"/>
      <c r="AE17" s="152" t="s">
        <v>108</v>
      </c>
      <c r="AF17" s="152">
        <v>2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33.75" outlineLevel="1">
      <c r="A18" s="153"/>
      <c r="B18" s="159"/>
      <c r="C18" s="196" t="s">
        <v>120</v>
      </c>
      <c r="D18" s="168"/>
      <c r="E18" s="173">
        <v>147.5</v>
      </c>
      <c r="F18" s="175"/>
      <c r="G18" s="175"/>
      <c r="H18" s="175"/>
      <c r="I18" s="175"/>
      <c r="J18" s="175"/>
      <c r="K18" s="175"/>
      <c r="L18" s="175"/>
      <c r="M18" s="175"/>
      <c r="N18" s="162"/>
      <c r="O18" s="162"/>
      <c r="P18" s="162"/>
      <c r="Q18" s="162"/>
      <c r="R18" s="162"/>
      <c r="S18" s="162"/>
      <c r="T18" s="163"/>
      <c r="U18" s="162"/>
      <c r="V18" s="152"/>
      <c r="W18" s="152"/>
      <c r="X18" s="152"/>
      <c r="Y18" s="152"/>
      <c r="Z18" s="152"/>
      <c r="AA18" s="152"/>
      <c r="AB18" s="152"/>
      <c r="AC18" s="152"/>
      <c r="AD18" s="152"/>
      <c r="AE18" s="152" t="s">
        <v>108</v>
      </c>
      <c r="AF18" s="152">
        <v>2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53"/>
      <c r="B19" s="159"/>
      <c r="C19" s="196" t="s">
        <v>121</v>
      </c>
      <c r="D19" s="168"/>
      <c r="E19" s="173">
        <v>63</v>
      </c>
      <c r="F19" s="175"/>
      <c r="G19" s="175"/>
      <c r="H19" s="175"/>
      <c r="I19" s="175"/>
      <c r="J19" s="175"/>
      <c r="K19" s="175"/>
      <c r="L19" s="175"/>
      <c r="M19" s="175"/>
      <c r="N19" s="162"/>
      <c r="O19" s="162"/>
      <c r="P19" s="162"/>
      <c r="Q19" s="162"/>
      <c r="R19" s="162"/>
      <c r="S19" s="162"/>
      <c r="T19" s="163"/>
      <c r="U19" s="162"/>
      <c r="V19" s="152"/>
      <c r="W19" s="152"/>
      <c r="X19" s="152"/>
      <c r="Y19" s="152"/>
      <c r="Z19" s="152"/>
      <c r="AA19" s="152"/>
      <c r="AB19" s="152"/>
      <c r="AC19" s="152"/>
      <c r="AD19" s="152"/>
      <c r="AE19" s="152" t="s">
        <v>108</v>
      </c>
      <c r="AF19" s="152">
        <v>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53"/>
      <c r="B20" s="159"/>
      <c r="C20" s="197" t="s">
        <v>122</v>
      </c>
      <c r="D20" s="169"/>
      <c r="E20" s="174">
        <v>335</v>
      </c>
      <c r="F20" s="175"/>
      <c r="G20" s="175"/>
      <c r="H20" s="175"/>
      <c r="I20" s="175"/>
      <c r="J20" s="175"/>
      <c r="K20" s="175"/>
      <c r="L20" s="175"/>
      <c r="M20" s="175"/>
      <c r="N20" s="162"/>
      <c r="O20" s="162"/>
      <c r="P20" s="162"/>
      <c r="Q20" s="162"/>
      <c r="R20" s="162"/>
      <c r="S20" s="162"/>
      <c r="T20" s="163"/>
      <c r="U20" s="162"/>
      <c r="V20" s="152"/>
      <c r="W20" s="152"/>
      <c r="X20" s="152"/>
      <c r="Y20" s="152"/>
      <c r="Z20" s="152"/>
      <c r="AA20" s="152"/>
      <c r="AB20" s="152"/>
      <c r="AC20" s="152"/>
      <c r="AD20" s="152"/>
      <c r="AE20" s="152" t="s">
        <v>108</v>
      </c>
      <c r="AF20" s="152">
        <v>3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53"/>
      <c r="B21" s="159"/>
      <c r="C21" s="195" t="s">
        <v>123</v>
      </c>
      <c r="D21" s="168"/>
      <c r="E21" s="173"/>
      <c r="F21" s="175"/>
      <c r="G21" s="175"/>
      <c r="H21" s="175"/>
      <c r="I21" s="175"/>
      <c r="J21" s="175"/>
      <c r="K21" s="175"/>
      <c r="L21" s="175"/>
      <c r="M21" s="175"/>
      <c r="N21" s="162"/>
      <c r="O21" s="162"/>
      <c r="P21" s="162"/>
      <c r="Q21" s="162"/>
      <c r="R21" s="162"/>
      <c r="S21" s="162"/>
      <c r="T21" s="163"/>
      <c r="U21" s="162"/>
      <c r="V21" s="152"/>
      <c r="W21" s="152"/>
      <c r="X21" s="152"/>
      <c r="Y21" s="152"/>
      <c r="Z21" s="152"/>
      <c r="AA21" s="152"/>
      <c r="AB21" s="152"/>
      <c r="AC21" s="152"/>
      <c r="AD21" s="152"/>
      <c r="AE21" s="152" t="s">
        <v>108</v>
      </c>
      <c r="AF21" s="152">
        <v>0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53"/>
      <c r="B22" s="159"/>
      <c r="C22" s="193" t="s">
        <v>124</v>
      </c>
      <c r="D22" s="164"/>
      <c r="E22" s="171">
        <v>368.5</v>
      </c>
      <c r="F22" s="175"/>
      <c r="G22" s="175"/>
      <c r="H22" s="175"/>
      <c r="I22" s="175"/>
      <c r="J22" s="175"/>
      <c r="K22" s="175"/>
      <c r="L22" s="175"/>
      <c r="M22" s="175"/>
      <c r="N22" s="162"/>
      <c r="O22" s="162"/>
      <c r="P22" s="162"/>
      <c r="Q22" s="162"/>
      <c r="R22" s="162"/>
      <c r="S22" s="162"/>
      <c r="T22" s="163"/>
      <c r="U22" s="162"/>
      <c r="V22" s="152"/>
      <c r="W22" s="152"/>
      <c r="X22" s="152"/>
      <c r="Y22" s="152"/>
      <c r="Z22" s="152"/>
      <c r="AA22" s="152"/>
      <c r="AB22" s="152"/>
      <c r="AC22" s="152"/>
      <c r="AD22" s="152"/>
      <c r="AE22" s="152" t="s">
        <v>108</v>
      </c>
      <c r="AF22" s="152">
        <v>0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>
      <c r="A23" s="154" t="s">
        <v>101</v>
      </c>
      <c r="B23" s="160" t="s">
        <v>66</v>
      </c>
      <c r="C23" s="194" t="s">
        <v>67</v>
      </c>
      <c r="D23" s="165"/>
      <c r="E23" s="172"/>
      <c r="F23" s="176"/>
      <c r="G23" s="176">
        <f>SUMIF(AE24:AE25,"&lt;&gt;NOR",G24:G25)</f>
        <v>0</v>
      </c>
      <c r="H23" s="176"/>
      <c r="I23" s="176">
        <f>SUM(I24:I25)</f>
        <v>256.99</v>
      </c>
      <c r="J23" s="176"/>
      <c r="K23" s="176">
        <f>SUM(K24:K25)</f>
        <v>25390.61</v>
      </c>
      <c r="L23" s="176"/>
      <c r="M23" s="176">
        <f>SUM(M24:M25)</f>
        <v>0</v>
      </c>
      <c r="N23" s="166"/>
      <c r="O23" s="166">
        <f>SUM(O24:O25)</f>
        <v>1.0829999999999999E-2</v>
      </c>
      <c r="P23" s="166"/>
      <c r="Q23" s="166">
        <f>SUM(Q24:Q25)</f>
        <v>17.687999999999999</v>
      </c>
      <c r="R23" s="166"/>
      <c r="S23" s="166"/>
      <c r="T23" s="167"/>
      <c r="U23" s="166">
        <f>SUM(U24:U25)</f>
        <v>62.65</v>
      </c>
      <c r="AE23" t="s">
        <v>102</v>
      </c>
    </row>
    <row r="24" spans="1:60" outlineLevel="1">
      <c r="A24" s="153">
        <v>5</v>
      </c>
      <c r="B24" s="159" t="s">
        <v>125</v>
      </c>
      <c r="C24" s="192" t="s">
        <v>126</v>
      </c>
      <c r="D24" s="161" t="s">
        <v>127</v>
      </c>
      <c r="E24" s="170">
        <v>7.37</v>
      </c>
      <c r="F24" s="175">
        <v>0</v>
      </c>
      <c r="G24" s="175">
        <f>SUM(E24*F24)</f>
        <v>0</v>
      </c>
      <c r="H24" s="175">
        <v>34.869999999999997</v>
      </c>
      <c r="I24" s="175">
        <f>ROUND(E24*H24,2)</f>
        <v>256.99</v>
      </c>
      <c r="J24" s="175">
        <v>3445.13</v>
      </c>
      <c r="K24" s="175">
        <f>ROUND(E24*J24,2)</f>
        <v>25390.61</v>
      </c>
      <c r="L24" s="175">
        <v>21</v>
      </c>
      <c r="M24" s="175">
        <f>G24*(1+L24/100)</f>
        <v>0</v>
      </c>
      <c r="N24" s="162">
        <v>1.47E-3</v>
      </c>
      <c r="O24" s="162">
        <f>ROUND(E24*N24,5)</f>
        <v>1.0829999999999999E-2</v>
      </c>
      <c r="P24" s="162">
        <v>2.4</v>
      </c>
      <c r="Q24" s="162">
        <f>ROUND(E24*P24,5)</f>
        <v>17.687999999999999</v>
      </c>
      <c r="R24" s="162"/>
      <c r="S24" s="162"/>
      <c r="T24" s="163">
        <v>8.5</v>
      </c>
      <c r="U24" s="162">
        <f>ROUND(E24*T24,2)</f>
        <v>62.65</v>
      </c>
      <c r="V24" s="152"/>
      <c r="W24" s="152"/>
      <c r="X24" s="152"/>
      <c r="Y24" s="152"/>
      <c r="Z24" s="152"/>
      <c r="AA24" s="152"/>
      <c r="AB24" s="152"/>
      <c r="AC24" s="152"/>
      <c r="AD24" s="152"/>
      <c r="AE24" s="152" t="s">
        <v>106</v>
      </c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53"/>
      <c r="B25" s="159"/>
      <c r="C25" s="193" t="s">
        <v>128</v>
      </c>
      <c r="D25" s="164"/>
      <c r="E25" s="171">
        <v>7.37</v>
      </c>
      <c r="F25" s="175"/>
      <c r="G25" s="175"/>
      <c r="H25" s="175"/>
      <c r="I25" s="175"/>
      <c r="J25" s="175"/>
      <c r="K25" s="175"/>
      <c r="L25" s="175"/>
      <c r="M25" s="175"/>
      <c r="N25" s="162"/>
      <c r="O25" s="162"/>
      <c r="P25" s="162"/>
      <c r="Q25" s="162"/>
      <c r="R25" s="162"/>
      <c r="S25" s="162"/>
      <c r="T25" s="163"/>
      <c r="U25" s="162"/>
      <c r="V25" s="152"/>
      <c r="W25" s="152"/>
      <c r="X25" s="152"/>
      <c r="Y25" s="152"/>
      <c r="Z25" s="152"/>
      <c r="AA25" s="152"/>
      <c r="AB25" s="152"/>
      <c r="AC25" s="152"/>
      <c r="AD25" s="152"/>
      <c r="AE25" s="152" t="s">
        <v>108</v>
      </c>
      <c r="AF25" s="152">
        <v>0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>
      <c r="A26" s="154" t="s">
        <v>101</v>
      </c>
      <c r="B26" s="160" t="s">
        <v>68</v>
      </c>
      <c r="C26" s="194" t="s">
        <v>69</v>
      </c>
      <c r="D26" s="165"/>
      <c r="E26" s="172"/>
      <c r="F26" s="176"/>
      <c r="G26" s="176">
        <f>SUMIF(AE27:AE31,"&lt;&gt;NOR",G27:G31)</f>
        <v>0</v>
      </c>
      <c r="H26" s="176"/>
      <c r="I26" s="176">
        <f>SUM(I27:I31)</f>
        <v>0</v>
      </c>
      <c r="J26" s="176"/>
      <c r="K26" s="176">
        <f>SUM(K27:K31)</f>
        <v>13354.65</v>
      </c>
      <c r="L26" s="176"/>
      <c r="M26" s="176">
        <f>SUM(M27:M31)</f>
        <v>0</v>
      </c>
      <c r="N26" s="166"/>
      <c r="O26" s="166">
        <f>SUM(O27:O31)</f>
        <v>0</v>
      </c>
      <c r="P26" s="166"/>
      <c r="Q26" s="166">
        <f>SUM(Q27:Q31)</f>
        <v>0</v>
      </c>
      <c r="R26" s="166"/>
      <c r="S26" s="166"/>
      <c r="T26" s="167"/>
      <c r="U26" s="166">
        <f>SUM(U27:U31)</f>
        <v>25.340000000000003</v>
      </c>
      <c r="AE26" t="s">
        <v>102</v>
      </c>
    </row>
    <row r="27" spans="1:60" outlineLevel="1">
      <c r="A27" s="153">
        <v>6</v>
      </c>
      <c r="B27" s="159" t="s">
        <v>129</v>
      </c>
      <c r="C27" s="192" t="s">
        <v>130</v>
      </c>
      <c r="D27" s="161" t="s">
        <v>131</v>
      </c>
      <c r="E27" s="170">
        <v>17.7</v>
      </c>
      <c r="F27" s="175">
        <v>0</v>
      </c>
      <c r="G27" s="175">
        <f>SUM(E27*F27)</f>
        <v>0</v>
      </c>
      <c r="H27" s="175">
        <v>0</v>
      </c>
      <c r="I27" s="175">
        <f>ROUND(E27*H27,2)</f>
        <v>0</v>
      </c>
      <c r="J27" s="175">
        <v>200</v>
      </c>
      <c r="K27" s="175">
        <f>ROUND(E27*J27,2)</f>
        <v>3540</v>
      </c>
      <c r="L27" s="175">
        <v>21</v>
      </c>
      <c r="M27" s="175">
        <f>G27*(1+L27/100)</f>
        <v>0</v>
      </c>
      <c r="N27" s="162">
        <v>0</v>
      </c>
      <c r="O27" s="162">
        <f>ROUND(E27*N27,5)</f>
        <v>0</v>
      </c>
      <c r="P27" s="162">
        <v>0</v>
      </c>
      <c r="Q27" s="162">
        <f>ROUND(E27*P27,5)</f>
        <v>0</v>
      </c>
      <c r="R27" s="162"/>
      <c r="S27" s="162"/>
      <c r="T27" s="163">
        <v>0</v>
      </c>
      <c r="U27" s="162">
        <f>ROUND(E27*T27,2)</f>
        <v>0</v>
      </c>
      <c r="V27" s="152"/>
      <c r="W27" s="152"/>
      <c r="X27" s="152"/>
      <c r="Y27" s="152"/>
      <c r="Z27" s="152"/>
      <c r="AA27" s="152"/>
      <c r="AB27" s="152"/>
      <c r="AC27" s="152"/>
      <c r="AD27" s="152"/>
      <c r="AE27" s="152" t="s">
        <v>106</v>
      </c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53">
        <v>7</v>
      </c>
      <c r="B28" s="159" t="s">
        <v>132</v>
      </c>
      <c r="C28" s="192" t="s">
        <v>133</v>
      </c>
      <c r="D28" s="161" t="s">
        <v>131</v>
      </c>
      <c r="E28" s="170">
        <v>17.7</v>
      </c>
      <c r="F28" s="175">
        <v>0</v>
      </c>
      <c r="G28" s="175">
        <f t="shared" ref="G28:G30" si="1">SUM(E28*F28)</f>
        <v>0</v>
      </c>
      <c r="H28" s="175">
        <v>0</v>
      </c>
      <c r="I28" s="175">
        <f>ROUND(E28*H28,2)</f>
        <v>0</v>
      </c>
      <c r="J28" s="175">
        <v>227.5</v>
      </c>
      <c r="K28" s="175">
        <f>ROUND(E28*J28,2)</f>
        <v>4026.75</v>
      </c>
      <c r="L28" s="175">
        <v>21</v>
      </c>
      <c r="M28" s="175">
        <f>G28*(1+L28/100)</f>
        <v>0</v>
      </c>
      <c r="N28" s="162">
        <v>0</v>
      </c>
      <c r="O28" s="162">
        <f>ROUND(E28*N28,5)</f>
        <v>0</v>
      </c>
      <c r="P28" s="162">
        <v>0</v>
      </c>
      <c r="Q28" s="162">
        <f>ROUND(E28*P28,5)</f>
        <v>0</v>
      </c>
      <c r="R28" s="162"/>
      <c r="S28" s="162"/>
      <c r="T28" s="163">
        <v>0.94199999999999995</v>
      </c>
      <c r="U28" s="162">
        <f>ROUND(E28*T28,2)</f>
        <v>16.670000000000002</v>
      </c>
      <c r="V28" s="152"/>
      <c r="W28" s="152"/>
      <c r="X28" s="152"/>
      <c r="Y28" s="152"/>
      <c r="Z28" s="152"/>
      <c r="AA28" s="152"/>
      <c r="AB28" s="152"/>
      <c r="AC28" s="152"/>
      <c r="AD28" s="152"/>
      <c r="AE28" s="152" t="s">
        <v>106</v>
      </c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53">
        <v>8</v>
      </c>
      <c r="B29" s="159" t="s">
        <v>134</v>
      </c>
      <c r="C29" s="192" t="s">
        <v>135</v>
      </c>
      <c r="D29" s="161" t="s">
        <v>131</v>
      </c>
      <c r="E29" s="170">
        <v>17.7</v>
      </c>
      <c r="F29" s="175">
        <v>0</v>
      </c>
      <c r="G29" s="175">
        <f t="shared" si="1"/>
        <v>0</v>
      </c>
      <c r="H29" s="175">
        <v>0</v>
      </c>
      <c r="I29" s="175">
        <f>ROUND(E29*H29,2)</f>
        <v>0</v>
      </c>
      <c r="J29" s="175">
        <v>177</v>
      </c>
      <c r="K29" s="175">
        <f>ROUND(E29*J29,2)</f>
        <v>3132.9</v>
      </c>
      <c r="L29" s="175">
        <v>21</v>
      </c>
      <c r="M29" s="175">
        <f>G29*(1+L29/100)</f>
        <v>0</v>
      </c>
      <c r="N29" s="162">
        <v>0</v>
      </c>
      <c r="O29" s="162">
        <f>ROUND(E29*N29,5)</f>
        <v>0</v>
      </c>
      <c r="P29" s="162">
        <v>0</v>
      </c>
      <c r="Q29" s="162">
        <f>ROUND(E29*P29,5)</f>
        <v>0</v>
      </c>
      <c r="R29" s="162"/>
      <c r="S29" s="162"/>
      <c r="T29" s="163">
        <v>0.49</v>
      </c>
      <c r="U29" s="162">
        <f>ROUND(E29*T29,2)</f>
        <v>8.67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2" t="s">
        <v>106</v>
      </c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53">
        <v>9</v>
      </c>
      <c r="B30" s="159" t="s">
        <v>136</v>
      </c>
      <c r="C30" s="192" t="s">
        <v>137</v>
      </c>
      <c r="D30" s="161" t="s">
        <v>131</v>
      </c>
      <c r="E30" s="170">
        <v>177</v>
      </c>
      <c r="F30" s="175">
        <v>0</v>
      </c>
      <c r="G30" s="175">
        <f t="shared" si="1"/>
        <v>0</v>
      </c>
      <c r="H30" s="175">
        <v>0</v>
      </c>
      <c r="I30" s="175">
        <f>ROUND(E30*H30,2)</f>
        <v>0</v>
      </c>
      <c r="J30" s="175">
        <v>15</v>
      </c>
      <c r="K30" s="175">
        <f>ROUND(E30*J30,2)</f>
        <v>2655</v>
      </c>
      <c r="L30" s="175">
        <v>21</v>
      </c>
      <c r="M30" s="175">
        <f>G30*(1+L30/100)</f>
        <v>0</v>
      </c>
      <c r="N30" s="162">
        <v>0</v>
      </c>
      <c r="O30" s="162">
        <f>ROUND(E30*N30,5)</f>
        <v>0</v>
      </c>
      <c r="P30" s="162">
        <v>0</v>
      </c>
      <c r="Q30" s="162">
        <f>ROUND(E30*P30,5)</f>
        <v>0</v>
      </c>
      <c r="R30" s="162"/>
      <c r="S30" s="162"/>
      <c r="T30" s="163">
        <v>0</v>
      </c>
      <c r="U30" s="162">
        <f>ROUND(E30*T30,2)</f>
        <v>0</v>
      </c>
      <c r="V30" s="152"/>
      <c r="W30" s="152"/>
      <c r="X30" s="152"/>
      <c r="Y30" s="152"/>
      <c r="Z30" s="152"/>
      <c r="AA30" s="152"/>
      <c r="AB30" s="152"/>
      <c r="AC30" s="152"/>
      <c r="AD30" s="152"/>
      <c r="AE30" s="152" t="s">
        <v>106</v>
      </c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53"/>
      <c r="B31" s="159"/>
      <c r="C31" s="193" t="s">
        <v>138</v>
      </c>
      <c r="D31" s="164"/>
      <c r="E31" s="171">
        <v>177</v>
      </c>
      <c r="F31" s="175"/>
      <c r="G31" s="175"/>
      <c r="H31" s="175"/>
      <c r="I31" s="175"/>
      <c r="J31" s="175"/>
      <c r="K31" s="175"/>
      <c r="L31" s="175"/>
      <c r="M31" s="175"/>
      <c r="N31" s="162"/>
      <c r="O31" s="162"/>
      <c r="P31" s="162"/>
      <c r="Q31" s="162"/>
      <c r="R31" s="162"/>
      <c r="S31" s="162"/>
      <c r="T31" s="163"/>
      <c r="U31" s="162"/>
      <c r="V31" s="152"/>
      <c r="W31" s="152"/>
      <c r="X31" s="152"/>
      <c r="Y31" s="152"/>
      <c r="Z31" s="152"/>
      <c r="AA31" s="152"/>
      <c r="AB31" s="152"/>
      <c r="AC31" s="152"/>
      <c r="AD31" s="152"/>
      <c r="AE31" s="152" t="s">
        <v>108</v>
      </c>
      <c r="AF31" s="152">
        <v>0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>
      <c r="A32" s="154" t="s">
        <v>101</v>
      </c>
      <c r="B32" s="160" t="s">
        <v>70</v>
      </c>
      <c r="C32" s="194" t="s">
        <v>71</v>
      </c>
      <c r="D32" s="165"/>
      <c r="E32" s="172"/>
      <c r="F32" s="176"/>
      <c r="G32" s="176">
        <f>SUMIF(AE33:AE34,"&lt;&gt;NOR",G33:G34)</f>
        <v>0</v>
      </c>
      <c r="H32" s="176"/>
      <c r="I32" s="176">
        <f>SUM(I33:I34)</f>
        <v>0</v>
      </c>
      <c r="J32" s="176"/>
      <c r="K32" s="176">
        <f>SUM(K33:K34)</f>
        <v>12917.57</v>
      </c>
      <c r="L32" s="176"/>
      <c r="M32" s="176">
        <f>SUM(M33:M34)</f>
        <v>0</v>
      </c>
      <c r="N32" s="166"/>
      <c r="O32" s="166">
        <f>SUM(O33:O34)</f>
        <v>0</v>
      </c>
      <c r="P32" s="166"/>
      <c r="Q32" s="166">
        <f>SUM(Q33:Q34)</f>
        <v>0</v>
      </c>
      <c r="R32" s="166"/>
      <c r="S32" s="166"/>
      <c r="T32" s="167"/>
      <c r="U32" s="166">
        <f>SUM(U33:U34)</f>
        <v>43.14</v>
      </c>
      <c r="AE32" t="s">
        <v>102</v>
      </c>
    </row>
    <row r="33" spans="1:60" outlineLevel="1">
      <c r="A33" s="153">
        <v>10</v>
      </c>
      <c r="B33" s="159" t="s">
        <v>139</v>
      </c>
      <c r="C33" s="192" t="s">
        <v>140</v>
      </c>
      <c r="D33" s="161" t="s">
        <v>131</v>
      </c>
      <c r="E33" s="170">
        <v>45.97</v>
      </c>
      <c r="F33" s="175">
        <v>0</v>
      </c>
      <c r="G33" s="175">
        <f>SUM(E33*F33)</f>
        <v>0</v>
      </c>
      <c r="H33" s="175">
        <v>0</v>
      </c>
      <c r="I33" s="175">
        <f>ROUND(E33*H33,2)</f>
        <v>0</v>
      </c>
      <c r="J33" s="175">
        <v>281</v>
      </c>
      <c r="K33" s="175">
        <f>ROUND(E33*J33,2)</f>
        <v>12917.57</v>
      </c>
      <c r="L33" s="175">
        <v>21</v>
      </c>
      <c r="M33" s="175">
        <f>G33*(1+L33/100)</f>
        <v>0</v>
      </c>
      <c r="N33" s="162">
        <v>0</v>
      </c>
      <c r="O33" s="162">
        <f>ROUND(E33*N33,5)</f>
        <v>0</v>
      </c>
      <c r="P33" s="162">
        <v>0</v>
      </c>
      <c r="Q33" s="162">
        <f>ROUND(E33*P33,5)</f>
        <v>0</v>
      </c>
      <c r="R33" s="162"/>
      <c r="S33" s="162"/>
      <c r="T33" s="163">
        <v>0.9385</v>
      </c>
      <c r="U33" s="162">
        <f>ROUND(E33*T33,2)</f>
        <v>43.14</v>
      </c>
      <c r="V33" s="152"/>
      <c r="W33" s="152"/>
      <c r="X33" s="152"/>
      <c r="Y33" s="152"/>
      <c r="Z33" s="152"/>
      <c r="AA33" s="152"/>
      <c r="AB33" s="152"/>
      <c r="AC33" s="152"/>
      <c r="AD33" s="152"/>
      <c r="AE33" s="152" t="s">
        <v>106</v>
      </c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53"/>
      <c r="B34" s="159"/>
      <c r="C34" s="193" t="s">
        <v>141</v>
      </c>
      <c r="D34" s="164"/>
      <c r="E34" s="171">
        <v>45.97</v>
      </c>
      <c r="F34" s="175"/>
      <c r="G34" s="175"/>
      <c r="H34" s="175"/>
      <c r="I34" s="175"/>
      <c r="J34" s="175"/>
      <c r="K34" s="175"/>
      <c r="L34" s="175"/>
      <c r="M34" s="175"/>
      <c r="N34" s="162"/>
      <c r="O34" s="162"/>
      <c r="P34" s="162"/>
      <c r="Q34" s="162"/>
      <c r="R34" s="162"/>
      <c r="S34" s="162"/>
      <c r="T34" s="163"/>
      <c r="U34" s="162"/>
      <c r="V34" s="152"/>
      <c r="W34" s="152"/>
      <c r="X34" s="152"/>
      <c r="Y34" s="152"/>
      <c r="Z34" s="152"/>
      <c r="AA34" s="152"/>
      <c r="AB34" s="152"/>
      <c r="AC34" s="152"/>
      <c r="AD34" s="152"/>
      <c r="AE34" s="152" t="s">
        <v>108</v>
      </c>
      <c r="AF34" s="152">
        <v>0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>
      <c r="A35" s="154" t="s">
        <v>101</v>
      </c>
      <c r="B35" s="160" t="s">
        <v>72</v>
      </c>
      <c r="C35" s="194" t="s">
        <v>73</v>
      </c>
      <c r="D35" s="165"/>
      <c r="E35" s="172"/>
      <c r="F35" s="176"/>
      <c r="G35" s="176">
        <f>SUMIF(AE36:AE38,"&lt;&gt;NOR",G36:G38)</f>
        <v>0</v>
      </c>
      <c r="H35" s="176"/>
      <c r="I35" s="176">
        <f>SUM(I36:I38)</f>
        <v>22543.360000000001</v>
      </c>
      <c r="J35" s="176"/>
      <c r="K35" s="176">
        <f>SUM(K36:K38)</f>
        <v>40978.670000000006</v>
      </c>
      <c r="L35" s="176"/>
      <c r="M35" s="176">
        <f>SUM(M36:M38)</f>
        <v>0</v>
      </c>
      <c r="N35" s="166"/>
      <c r="O35" s="166">
        <f>SUM(O36:O38)</f>
        <v>0.10834000000000001</v>
      </c>
      <c r="P35" s="166"/>
      <c r="Q35" s="166">
        <f>SUM(Q36:Q38)</f>
        <v>0</v>
      </c>
      <c r="R35" s="166"/>
      <c r="S35" s="166"/>
      <c r="T35" s="167"/>
      <c r="U35" s="166">
        <f>SUM(U36:U38)</f>
        <v>120.94</v>
      </c>
      <c r="AE35" t="s">
        <v>102</v>
      </c>
    </row>
    <row r="36" spans="1:60" ht="22.5" outlineLevel="1">
      <c r="A36" s="153">
        <v>11</v>
      </c>
      <c r="B36" s="159" t="s">
        <v>142</v>
      </c>
      <c r="C36" s="192" t="s">
        <v>143</v>
      </c>
      <c r="D36" s="161" t="s">
        <v>111</v>
      </c>
      <c r="E36" s="170">
        <v>221.1</v>
      </c>
      <c r="F36" s="175">
        <v>0</v>
      </c>
      <c r="G36" s="175">
        <f>SUM(E36*F36)</f>
        <v>0</v>
      </c>
      <c r="H36" s="175">
        <v>1.26</v>
      </c>
      <c r="I36" s="175">
        <f>ROUND(E36*H36,2)</f>
        <v>278.58999999999997</v>
      </c>
      <c r="J36" s="175">
        <v>21.04</v>
      </c>
      <c r="K36" s="175">
        <f>ROUND(E36*J36,2)</f>
        <v>4651.9399999999996</v>
      </c>
      <c r="L36" s="175">
        <v>21</v>
      </c>
      <c r="M36" s="175">
        <f>G36*(1+L36/100)</f>
        <v>0</v>
      </c>
      <c r="N36" s="162">
        <v>1.0000000000000001E-5</v>
      </c>
      <c r="O36" s="162">
        <f>ROUND(E36*N36,5)</f>
        <v>2.2100000000000002E-3</v>
      </c>
      <c r="P36" s="162">
        <v>0</v>
      </c>
      <c r="Q36" s="162">
        <f>ROUND(E36*P36,5)</f>
        <v>0</v>
      </c>
      <c r="R36" s="162"/>
      <c r="S36" s="162"/>
      <c r="T36" s="163">
        <v>7.1999999999999995E-2</v>
      </c>
      <c r="U36" s="162">
        <f>ROUND(E36*T36,2)</f>
        <v>15.92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 t="s">
        <v>106</v>
      </c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53">
        <v>12</v>
      </c>
      <c r="B37" s="159" t="s">
        <v>144</v>
      </c>
      <c r="C37" s="192" t="s">
        <v>145</v>
      </c>
      <c r="D37" s="161" t="s">
        <v>111</v>
      </c>
      <c r="E37" s="170">
        <v>221.1</v>
      </c>
      <c r="F37" s="175">
        <v>0</v>
      </c>
      <c r="G37" s="175">
        <f>SUM(E37*F37)</f>
        <v>0</v>
      </c>
      <c r="H37" s="175">
        <v>100.7</v>
      </c>
      <c r="I37" s="175">
        <f>ROUND(E37*H37,2)</f>
        <v>22264.77</v>
      </c>
      <c r="J37" s="175">
        <v>164.3</v>
      </c>
      <c r="K37" s="175">
        <f>ROUND(E37*J37,2)</f>
        <v>36326.730000000003</v>
      </c>
      <c r="L37" s="175">
        <v>21</v>
      </c>
      <c r="M37" s="175">
        <f>G37*(1+L37/100)</f>
        <v>0</v>
      </c>
      <c r="N37" s="162">
        <v>4.8000000000000001E-4</v>
      </c>
      <c r="O37" s="162">
        <f>ROUND(E37*N37,5)</f>
        <v>0.10613</v>
      </c>
      <c r="P37" s="162">
        <v>0</v>
      </c>
      <c r="Q37" s="162">
        <f>ROUND(E37*P37,5)</f>
        <v>0</v>
      </c>
      <c r="R37" s="162"/>
      <c r="S37" s="162"/>
      <c r="T37" s="163">
        <v>0.47499999999999998</v>
      </c>
      <c r="U37" s="162">
        <f>ROUND(E37*T37,2)</f>
        <v>105.02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 t="s">
        <v>106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5"/>
      <c r="B38" s="186"/>
      <c r="C38" s="198" t="s">
        <v>146</v>
      </c>
      <c r="D38" s="187"/>
      <c r="E38" s="188">
        <v>221.1</v>
      </c>
      <c r="F38" s="189"/>
      <c r="G38" s="189"/>
      <c r="H38" s="189"/>
      <c r="I38" s="189"/>
      <c r="J38" s="189"/>
      <c r="K38" s="189"/>
      <c r="L38" s="189"/>
      <c r="M38" s="189"/>
      <c r="N38" s="190"/>
      <c r="O38" s="190"/>
      <c r="P38" s="190"/>
      <c r="Q38" s="190"/>
      <c r="R38" s="190"/>
      <c r="S38" s="190"/>
      <c r="T38" s="191"/>
      <c r="U38" s="190"/>
      <c r="V38" s="152"/>
      <c r="W38" s="152"/>
      <c r="X38" s="152"/>
      <c r="Y38" s="152"/>
      <c r="Z38" s="152"/>
      <c r="AA38" s="152"/>
      <c r="AB38" s="152"/>
      <c r="AC38" s="152"/>
      <c r="AD38" s="152"/>
      <c r="AE38" s="152" t="s">
        <v>108</v>
      </c>
      <c r="AF38" s="152">
        <v>0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>
      <c r="A39" s="6"/>
      <c r="B39" s="7" t="s">
        <v>147</v>
      </c>
      <c r="C39" s="199" t="s">
        <v>147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AC39">
        <v>15</v>
      </c>
      <c r="AD39">
        <v>21</v>
      </c>
    </row>
    <row r="40" spans="1:60">
      <c r="C40" s="200"/>
      <c r="AE40" t="s">
        <v>148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Vladimíra Nováková</cp:lastModifiedBy>
  <cp:lastPrinted>2014-02-28T09:52:57Z</cp:lastPrinted>
  <dcterms:created xsi:type="dcterms:W3CDTF">2009-04-08T07:15:50Z</dcterms:created>
  <dcterms:modified xsi:type="dcterms:W3CDTF">2017-08-03T07:41:34Z</dcterms:modified>
</cp:coreProperties>
</file>