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270" windowWidth="18735" windowHeight="12210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Pol'!$A$1:$U$27</definedName>
    <definedName name="_xlnm.Print_Area" localSheetId="1">Stavba!$A$1:$J$54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25725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3" i="1"/>
  <c r="I52"/>
  <c r="G39"/>
  <c r="F39"/>
  <c r="G17" i="12"/>
  <c r="AC17"/>
  <c r="AD17"/>
  <c r="G8"/>
  <c r="K8"/>
  <c r="O8"/>
  <c r="U8"/>
  <c r="G9"/>
  <c r="I9"/>
  <c r="I8" s="1"/>
  <c r="K9"/>
  <c r="M9"/>
  <c r="M8" s="1"/>
  <c r="O9"/>
  <c r="Q9"/>
  <c r="Q8" s="1"/>
  <c r="U9"/>
  <c r="G10"/>
  <c r="G11"/>
  <c r="I11"/>
  <c r="I10" s="1"/>
  <c r="K11"/>
  <c r="M11"/>
  <c r="O11"/>
  <c r="Q11"/>
  <c r="Q10" s="1"/>
  <c r="U11"/>
  <c r="G13"/>
  <c r="M13" s="1"/>
  <c r="I13"/>
  <c r="K13"/>
  <c r="K10" s="1"/>
  <c r="O13"/>
  <c r="O10" s="1"/>
  <c r="Q13"/>
  <c r="U13"/>
  <c r="U10" s="1"/>
  <c r="G15"/>
  <c r="I15"/>
  <c r="K15"/>
  <c r="M15"/>
  <c r="O15"/>
  <c r="Q15"/>
  <c r="U15"/>
  <c r="I20" i="1"/>
  <c r="I19"/>
  <c r="I18"/>
  <c r="I17"/>
  <c r="I16"/>
  <c r="I54"/>
  <c r="AZ46"/>
  <c r="AZ45"/>
  <c r="AZ44"/>
  <c r="AZ43"/>
  <c r="G27"/>
  <c r="F40"/>
  <c r="G40"/>
  <c r="G25" s="1"/>
  <c r="G26" s="1"/>
  <c r="H39"/>
  <c r="H40" s="1"/>
  <c r="J28"/>
  <c r="J26"/>
  <c r="G38"/>
  <c r="F38"/>
  <c r="H32"/>
  <c r="J23"/>
  <c r="J24"/>
  <c r="J25"/>
  <c r="J27"/>
  <c r="E24"/>
  <c r="E26"/>
  <c r="G28" l="1"/>
  <c r="G23"/>
  <c r="M10" i="12"/>
  <c r="I21" i="1"/>
  <c r="I39"/>
  <c r="I40" s="1"/>
  <c r="J39" s="1"/>
  <c r="J40" s="1"/>
  <c r="G24" l="1"/>
  <c r="G29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<sst xmlns="http://schemas.openxmlformats.org/spreadsheetml/2006/main" count="154" uniqueCount="112">
  <si>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</si>
  <si>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</si>
  <si>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</si>
  <si>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</si>
  <si>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</si>
  <si>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</si>
  <si>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</si>
  <si>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</si>
  <si>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</si>
  <si>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</si>
  <si>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</si>
  <si>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</si>
  <si>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</si>
  <si>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</si>
  <si>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</si>
  <si>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</si>
  <si>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</si>
  <si>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</si>
  <si>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</si>
  <si>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</si>
  <si>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</si>
  <si>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</si>
  <si>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</si>
  <si>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</si>
  <si>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</si>
  <si>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</si>
  <si>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</si>
  <si>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</si>
  <si>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</si>
  <si>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</si>
  <si>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</si>
  <si>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</si>
  <si>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</si>
  <si>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</si>
  <si>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</si>
  <si>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</si>
  <si>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</si>
  <si>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</si>
  <si>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</si>
  <si>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</si>
  <si>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</si>
  <si>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</si>
  <si>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</si>
  <si>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ZŠ OVčárecká</t>
  </si>
  <si>
    <t>Rozpočet:</t>
  </si>
  <si>
    <t>Misto</t>
  </si>
  <si>
    <t>ing. Martin Škorpík</t>
  </si>
  <si>
    <t>ZŠ Ovčárecká - oprava nátěru střechy</t>
  </si>
  <si>
    <t>Město Kolín</t>
  </si>
  <si>
    <t>Karlovo náměstí 78</t>
  </si>
  <si>
    <t>Kolín 1</t>
  </si>
  <si>
    <t>28012</t>
  </si>
  <si>
    <t>Celkem za stavbu</t>
  </si>
  <si>
    <t>CZK</t>
  </si>
  <si>
    <t xml:space="preserve">Popis rozpočtu:  - </t>
  </si>
  <si>
    <t>stávající barvu v případě, že se odlupuje odsrtanit oškrábáním</t>
  </si>
  <si>
    <t>nátěr základní</t>
  </si>
  <si>
    <t>vrchní nátěr</t>
  </si>
  <si>
    <t>použití horolezecké techniky</t>
  </si>
  <si>
    <t>Rekapitulace dílů</t>
  </si>
  <si>
    <t>Typ dílu</t>
  </si>
  <si>
    <t>94</t>
  </si>
  <si>
    <t>Lešení a stavební výtahy</t>
  </si>
  <si>
    <t>783</t>
  </si>
  <si>
    <t>Nátěry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</si>
  <si>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</si>
  <si>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</si>
  <si>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</si>
  <si>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</si>
  <si>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</si>
  <si>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</si>
  <si>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</si>
  <si>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</si>
  <si>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</si>
  <si>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</si>
  <si>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</si>
  <si>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</si>
  <si>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</si>
  <si>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</si>
  <si>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</si>
  <si>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</si>
  <si>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</si>
  <si>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</si>
  <si>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</si>
  <si>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</si>
  <si>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</si>
  <si>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</si>
  <si>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</si>
  <si>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</si>
  <si>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</si>
  <si>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</si>
  <si>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</si>
  <si>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</si>
  <si>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</si>
  <si>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945931101R00</t>
  </si>
  <si>
    <t>Zřízení horolezeckého úvazu pro práci ve výškách</t>
  </si>
  <si>
    <t>kus</t>
  </si>
  <si>
    <t>POL1_0</t>
  </si>
  <si>
    <t>783201811R00</t>
  </si>
  <si>
    <t>Odstranění nátěrů z kovových konstrukcí oškrábáním</t>
  </si>
  <si>
    <t>m2</t>
  </si>
  <si>
    <t>1372*0,5</t>
  </si>
  <si>
    <t>VV</t>
  </si>
  <si>
    <t>783522130R00</t>
  </si>
  <si>
    <t>Nátěr klempíř.konstr.2x, hliníková střešní krytina ze šablon</t>
  </si>
  <si>
    <t>49+52+250+273+40+40+25+52+25+251+225+45+45</t>
  </si>
  <si>
    <t>783903812R00</t>
  </si>
  <si>
    <t>Odmaštění saponáty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</si>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</sst>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>
  <numFmts count="1">
    <numFmt numFmtId="172" formatCode="#,##0.00000"/>
  </numFmts>
  <fonts count="19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4" xfId="0" applyFont="1" applyBorder="1" applyAlignment="1">
      <alignment vertical="top" shrinkToFit="1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0" fontId="18" fillId="0" borderId="34" xfId="0" applyNumberFormat="1" applyFont="1" applyBorder="1" applyAlignment="1">
      <alignment vertical="top" wrapText="1" shrinkToFit="1"/>
    </xf>
    <xf numFmtId="172" fontId="17" fillId="0" borderId="33" xfId="0" applyNumberFormat="1" applyFont="1" applyBorder="1" applyAlignment="1">
      <alignment vertical="top" shrinkToFit="1"/>
    </xf>
    <xf numFmtId="172" fontId="0" fillId="3" borderId="39" xfId="0" applyNumberFormat="1" applyFill="1" applyBorder="1" applyAlignment="1">
      <alignment vertical="top" shrinkToFit="1"/>
    </xf>
    <xf numFmtId="172" fontId="18" fillId="0" borderId="33" xfId="0" applyNumberFormat="1" applyFont="1" applyBorder="1" applyAlignment="1">
      <alignment vertical="top" wrapText="1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72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8" xfId="0" applyFont="1" applyBorder="1" applyAlignment="1">
      <alignment vertical="top" shrinkToFit="1"/>
    </xf>
    <xf numFmtId="172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0" fontId="17" fillId="0" borderId="39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>
      <selection activeCell="A2" sqref="A2:G2"/>
    </sheetView>
  </sheetViews>
  <sheetFormatPr defaultRowHeight="12.75"/>
  <sheetData>
    <row r="1" spans="1:7">
      <c r="A1" s="37" t="s">
        <v>38</v>
      </c>
    </row>
    <row r="2" spans="1:7" ht="57.75" customHeight="1">
      <c r="A2" s="80" t="s">
        <v>39</v>
      </c>
      <c r="B2" s="80"/>
      <c r="C2" s="80"/>
      <c r="D2" s="80"/>
      <c r="E2" s="80"/>
      <c r="F2" s="80"/>
      <c r="G2" s="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AZ57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>
      <c r="A1" s="73" t="s">
        <v>36</v>
      </c>
      <c r="B1" s="85" t="s">
        <v>42</v>
      </c>
      <c r="C1" s="86"/>
      <c r="D1" s="86"/>
      <c r="E1" s="86"/>
      <c r="F1" s="86"/>
      <c r="G1" s="86"/>
      <c r="H1" s="86"/>
      <c r="I1" s="86"/>
      <c r="J1" s="87"/>
    </row>
    <row r="2" spans="1:15" ht="23.25" customHeight="1">
      <c r="A2" s="4"/>
      <c r="B2" s="106" t="s">
        <v>40</v>
      </c>
      <c r="C2" s="107"/>
      <c r="D2" s="108" t="s">
        <v>47</v>
      </c>
      <c r="E2" s="109"/>
      <c r="F2" s="109"/>
      <c r="G2" s="109"/>
      <c r="H2" s="109"/>
      <c r="I2" s="109"/>
      <c r="J2" s="110"/>
      <c r="O2" s="2"/>
    </row>
    <row r="3" spans="1:15" ht="23.25" customHeight="1">
      <c r="A3" s="4"/>
      <c r="B3" s="111" t="s">
        <v>45</v>
      </c>
      <c r="C3" s="112"/>
      <c r="D3" s="113" t="s">
        <v>43</v>
      </c>
      <c r="E3" s="114"/>
      <c r="F3" s="114"/>
      <c r="G3" s="114"/>
      <c r="H3" s="114"/>
      <c r="I3" s="114"/>
      <c r="J3" s="115"/>
    </row>
    <row r="4" spans="1:15" ht="23.25" hidden="1" customHeight="1">
      <c r="A4" s="4"/>
      <c r="B4" s="116" t="s">
        <v>44</v>
      </c>
      <c r="C4" s="117"/>
      <c r="D4" s="118"/>
      <c r="E4" s="118"/>
      <c r="F4" s="119"/>
      <c r="G4" s="120"/>
      <c r="H4" s="119"/>
      <c r="I4" s="120"/>
      <c r="J4" s="121"/>
    </row>
    <row r="5" spans="1:15" ht="24" customHeight="1">
      <c r="A5" s="4"/>
      <c r="B5" s="47" t="s">
        <v>21</v>
      </c>
      <c r="C5" s="5"/>
      <c r="D5" s="122" t="s">
        <v>48</v>
      </c>
      <c r="E5" s="26"/>
      <c r="F5" s="26"/>
      <c r="G5" s="26"/>
      <c r="H5" s="28" t="s">
        <v>33</v>
      </c>
      <c r="I5" s="122"/>
      <c r="J5" s="11"/>
    </row>
    <row r="6" spans="1:15" ht="15.75" customHeight="1">
      <c r="A6" s="4"/>
      <c r="B6" s="41"/>
      <c r="C6" s="26"/>
      <c r="D6" s="122" t="s">
        <v>49</v>
      </c>
      <c r="E6" s="26"/>
      <c r="F6" s="26"/>
      <c r="G6" s="26"/>
      <c r="H6" s="28" t="s">
        <v>34</v>
      </c>
      <c r="I6" s="122"/>
      <c r="J6" s="11"/>
    </row>
    <row r="7" spans="1:15" ht="15.75" customHeight="1">
      <c r="A7" s="4"/>
      <c r="B7" s="42"/>
      <c r="C7" s="123" t="s">
        <v>51</v>
      </c>
      <c r="D7" s="105" t="s">
        <v>50</v>
      </c>
      <c r="E7" s="34"/>
      <c r="F7" s="34"/>
      <c r="G7" s="34"/>
      <c r="H7" s="36"/>
      <c r="I7" s="34"/>
      <c r="J7" s="51"/>
    </row>
    <row r="8" spans="1:15" ht="24" hidden="1" customHeight="1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>
      <c r="A11" s="4"/>
      <c r="B11" s="47" t="s">
        <v>18</v>
      </c>
      <c r="C11" s="5"/>
      <c r="D11" s="124"/>
      <c r="E11" s="124"/>
      <c r="F11" s="124"/>
      <c r="G11" s="124"/>
      <c r="H11" s="28" t="s">
        <v>33</v>
      </c>
      <c r="I11" s="128"/>
      <c r="J11" s="11"/>
    </row>
    <row r="12" spans="1:15" ht="15.75" customHeight="1">
      <c r="A12" s="4"/>
      <c r="B12" s="41"/>
      <c r="C12" s="26"/>
      <c r="D12" s="125"/>
      <c r="E12" s="125"/>
      <c r="F12" s="125"/>
      <c r="G12" s="125"/>
      <c r="H12" s="28" t="s">
        <v>34</v>
      </c>
      <c r="I12" s="128"/>
      <c r="J12" s="11"/>
    </row>
    <row r="13" spans="1:15" ht="15.75" customHeight="1">
      <c r="A13" s="4"/>
      <c r="B13" s="42"/>
      <c r="C13" s="127"/>
      <c r="D13" s="126"/>
      <c r="E13" s="126"/>
      <c r="F13" s="126"/>
      <c r="G13" s="126"/>
      <c r="H13" s="29"/>
      <c r="I13" s="34"/>
      <c r="J13" s="51"/>
    </row>
    <row r="14" spans="1:15" ht="24" hidden="1" customHeight="1">
      <c r="A14" s="4"/>
      <c r="B14" s="66" t="s">
        <v>20</v>
      </c>
      <c r="C14" s="67"/>
      <c r="D14" s="68" t="s">
        <v>46</v>
      </c>
      <c r="E14" s="69"/>
      <c r="F14" s="69"/>
      <c r="G14" s="69"/>
      <c r="H14" s="70"/>
      <c r="I14" s="69"/>
      <c r="J14" s="71"/>
    </row>
    <row r="15" spans="1:15" ht="32.25" customHeight="1">
      <c r="A15" s="4"/>
      <c r="B15" s="52" t="s">
        <v>31</v>
      </c>
      <c r="C15" s="72"/>
      <c r="D15" s="53"/>
      <c r="E15" s="100"/>
      <c r="F15" s="100"/>
      <c r="G15" s="81"/>
      <c r="H15" s="81"/>
      <c r="I15" s="81" t="s">
        <v>28</v>
      </c>
      <c r="J15" s="82"/>
    </row>
    <row r="16" spans="1:15" ht="23.25" customHeight="1">
      <c r="A16" s="189" t="s">
        <v>23</v>
      </c>
      <c r="B16" s="190" t="s">
        <v>23</v>
      </c>
      <c r="C16" s="58"/>
      <c r="D16" s="59"/>
      <c r="E16" s="83"/>
      <c r="F16" s="84"/>
      <c r="G16" s="83"/>
      <c r="H16" s="84"/>
      <c r="I16" s="83">
        <f>SUMIF(F52:F53,A16,I52:I53)+SUMIF(F52:F53,"PSU",I52:I53)</f>
        <v>0</v>
      </c>
      <c r="J16" s="93"/>
    </row>
    <row r="17" spans="1:10" ht="23.25" customHeight="1">
      <c r="A17" s="189" t="s">
        <v>24</v>
      </c>
      <c r="B17" s="190" t="s">
        <v>24</v>
      </c>
      <c r="C17" s="58"/>
      <c r="D17" s="59"/>
      <c r="E17" s="83"/>
      <c r="F17" s="84"/>
      <c r="G17" s="83"/>
      <c r="H17" s="84"/>
      <c r="I17" s="83">
        <f>SUMIF(F52:F53,A17,I52:I53)</f>
        <v>0</v>
      </c>
      <c r="J17" s="93"/>
    </row>
    <row r="18" spans="1:10" ht="23.25" customHeight="1">
      <c r="A18" s="189" t="s">
        <v>25</v>
      </c>
      <c r="B18" s="190" t="s">
        <v>25</v>
      </c>
      <c r="C18" s="58"/>
      <c r="D18" s="59"/>
      <c r="E18" s="83"/>
      <c r="F18" s="84"/>
      <c r="G18" s="83"/>
      <c r="H18" s="84"/>
      <c r="I18" s="83">
        <f>SUMIF(F52:F53,A18,I52:I53)</f>
        <v>0</v>
      </c>
      <c r="J18" s="93"/>
    </row>
    <row r="19" spans="1:10" ht="23.25" customHeight="1">
      <c r="A19" s="189" t="s">
        <v>65</v>
      </c>
      <c r="B19" s="190" t="s">
        <v>26</v>
      </c>
      <c r="C19" s="58"/>
      <c r="D19" s="59"/>
      <c r="E19" s="83"/>
      <c r="F19" s="84"/>
      <c r="G19" s="83"/>
      <c r="H19" s="84"/>
      <c r="I19" s="83">
        <f>SUMIF(F52:F53,A19,I52:I53)</f>
        <v>0</v>
      </c>
      <c r="J19" s="93"/>
    </row>
    <row r="20" spans="1:10" ht="23.25" customHeight="1">
      <c r="A20" s="189" t="s">
        <v>66</v>
      </c>
      <c r="B20" s="190" t="s">
        <v>27</v>
      </c>
      <c r="C20" s="58"/>
      <c r="D20" s="59"/>
      <c r="E20" s="83"/>
      <c r="F20" s="84"/>
      <c r="G20" s="83"/>
      <c r="H20" s="84"/>
      <c r="I20" s="83">
        <f>SUMIF(F52:F53,A20,I52:I53)</f>
        <v>0</v>
      </c>
      <c r="J20" s="93"/>
    </row>
    <row r="21" spans="1:10" ht="23.25" customHeight="1">
      <c r="A21" s="4"/>
      <c r="B21" s="74" t="s">
        <v>28</v>
      </c>
      <c r="C21" s="75"/>
      <c r="D21" s="76"/>
      <c r="E21" s="94"/>
      <c r="F21" s="95"/>
      <c r="G21" s="94"/>
      <c r="H21" s="95"/>
      <c r="I21" s="94">
        <f>SUM(I16:J20)</f>
        <v>0</v>
      </c>
      <c r="J21" s="99"/>
    </row>
    <row r="22" spans="1:10" ht="33" customHeight="1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>
      <c r="A23" s="4"/>
      <c r="B23" s="57" t="s">
        <v>11</v>
      </c>
      <c r="C23" s="58"/>
      <c r="D23" s="59"/>
      <c r="E23" s="60">
        <v>15</v>
      </c>
      <c r="F23" s="61" t="s">
        <v>0</v>
      </c>
      <c r="G23" s="91">
        <f>ZakladDPHSniVypocet</f>
        <v>0</v>
      </c>
      <c r="H23" s="92"/>
      <c r="I23" s="92"/>
      <c r="J23" s="62" t="str">
        <f t="shared" ref="J23:J28" si="0">Mena</f>
        <v>CZK</v>
      </c>
    </row>
    <row r="24" spans="1:10" ht="23.25" customHeight="1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97">
        <f>ZakladDPHSni*SazbaDPH1/100</f>
        <v>0</v>
      </c>
      <c r="H24" s="98"/>
      <c r="I24" s="98"/>
      <c r="J24" s="62" t="str">
        <f t="shared" si="0"/>
        <v>CZK</v>
      </c>
    </row>
    <row r="25" spans="1:10" ht="23.25" customHeight="1">
      <c r="A25" s="4"/>
      <c r="B25" s="57" t="s">
        <v>13</v>
      </c>
      <c r="C25" s="58"/>
      <c r="D25" s="59"/>
      <c r="E25" s="60">
        <v>21</v>
      </c>
      <c r="F25" s="61" t="s">
        <v>0</v>
      </c>
      <c r="G25" s="91">
        <f>ZakladDPHZaklVypocet</f>
        <v>0</v>
      </c>
      <c r="H25" s="92"/>
      <c r="I25" s="92"/>
      <c r="J25" s="62" t="str">
        <f t="shared" si="0"/>
        <v>CZK</v>
      </c>
    </row>
    <row r="26" spans="1:10" ht="23.25" customHeight="1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88">
        <f>ZakladDPHZakl*SazbaDPH2/100</f>
        <v>0</v>
      </c>
      <c r="H26" s="89"/>
      <c r="I26" s="89"/>
      <c r="J26" s="56" t="str">
        <f t="shared" si="0"/>
        <v>CZK</v>
      </c>
    </row>
    <row r="27" spans="1:10" ht="23.25" customHeight="1" thickBot="1">
      <c r="A27" s="4"/>
      <c r="B27" s="48" t="s">
        <v>4</v>
      </c>
      <c r="C27" s="20"/>
      <c r="D27" s="23"/>
      <c r="E27" s="20"/>
      <c r="F27" s="21"/>
      <c r="G27" s="90">
        <f>0</f>
        <v>0</v>
      </c>
      <c r="H27" s="90"/>
      <c r="I27" s="90"/>
      <c r="J27" s="63" t="str">
        <f t="shared" si="0"/>
        <v>CZK</v>
      </c>
    </row>
    <row r="28" spans="1:10" ht="27.75" hidden="1" customHeight="1" thickBot="1">
      <c r="A28" s="4"/>
      <c r="B28" s="152" t="s">
        <v>22</v>
      </c>
      <c r="C28" s="153"/>
      <c r="D28" s="153"/>
      <c r="E28" s="154"/>
      <c r="F28" s="155"/>
      <c r="G28" s="156">
        <f>ZakladDPHSniVypocet+ZakladDPHZaklVypocet</f>
        <v>0</v>
      </c>
      <c r="H28" s="156"/>
      <c r="I28" s="156"/>
      <c r="J28" s="157" t="str">
        <f t="shared" si="0"/>
        <v>CZK</v>
      </c>
    </row>
    <row r="29" spans="1:10" ht="27.75" customHeight="1" thickBot="1">
      <c r="A29" s="4"/>
      <c r="B29" s="152" t="s">
        <v>35</v>
      </c>
      <c r="C29" s="158"/>
      <c r="D29" s="158"/>
      <c r="E29" s="158"/>
      <c r="F29" s="158"/>
      <c r="G29" s="159">
        <f>ZakladDPHSni+DPHSni+ZakladDPHZakl+DPHZakl+Zaokrouhleni</f>
        <v>0</v>
      </c>
      <c r="H29" s="159"/>
      <c r="I29" s="159"/>
      <c r="J29" s="160" t="s">
        <v>53</v>
      </c>
    </row>
    <row r="30" spans="1:10" ht="12.75" customHeight="1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42937</v>
      </c>
      <c r="I32" s="39"/>
      <c r="J32" s="12"/>
    </row>
    <row r="33" spans="1:52" ht="47.25" customHeight="1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52" s="37" customFormat="1" ht="18.75" customHeight="1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52" ht="12.75" customHeight="1">
      <c r="A35" s="4"/>
      <c r="B35" s="4"/>
      <c r="C35" s="5"/>
      <c r="D35" s="96" t="s">
        <v>2</v>
      </c>
      <c r="E35" s="96"/>
      <c r="F35" s="5"/>
      <c r="G35" s="45"/>
      <c r="H35" s="13" t="s">
        <v>3</v>
      </c>
      <c r="I35" s="45"/>
      <c r="J35" s="12"/>
    </row>
    <row r="36" spans="1:52" ht="13.5" customHeight="1" thickBot="1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>
      <c r="B37" s="77" t="s">
        <v>15</v>
      </c>
      <c r="C37" s="3"/>
      <c r="D37" s="3"/>
      <c r="E37" s="3"/>
      <c r="F37" s="144"/>
      <c r="G37" s="144"/>
      <c r="H37" s="144"/>
      <c r="I37" s="144"/>
      <c r="J37" s="3"/>
    </row>
    <row r="38" spans="1:52" ht="25.5" hidden="1" customHeight="1">
      <c r="A38" s="131" t="s">
        <v>37</v>
      </c>
      <c r="B38" s="133" t="s">
        <v>16</v>
      </c>
      <c r="C38" s="134" t="s">
        <v>5</v>
      </c>
      <c r="D38" s="135"/>
      <c r="E38" s="135"/>
      <c r="F38" s="145" t="str">
        <f>B23</f>
        <v>Základ pro sníženou DPH</v>
      </c>
      <c r="G38" s="145" t="str">
        <f>B25</f>
        <v>Základ pro základní DPH</v>
      </c>
      <c r="H38" s="146" t="s">
        <v>17</v>
      </c>
      <c r="I38" s="146" t="s">
        <v>1</v>
      </c>
      <c r="J38" s="136" t="s">
        <v>0</v>
      </c>
    </row>
    <row r="39" spans="1:52" ht="25.5" hidden="1" customHeight="1">
      <c r="A39" s="131">
        <v>1</v>
      </c>
      <c r="B39" s="137"/>
      <c r="C39" s="138"/>
      <c r="D39" s="139"/>
      <c r="E39" s="139"/>
      <c r="F39" s="147">
        <f>' Pol'!AC17</f>
        <v>0</v>
      </c>
      <c r="G39" s="148">
        <f>' Pol'!AD17</f>
        <v>0</v>
      </c>
      <c r="H39" s="149">
        <f>(F39*SazbaDPH1/100)+(G39*SazbaDPH2/100)</f>
        <v>0</v>
      </c>
      <c r="I39" s="149">
        <f>F39+G39+H39</f>
        <v>0</v>
      </c>
      <c r="J39" s="140" t="str">
        <f>IF(CenaCelkemVypocet=0,"",I39/CenaCelkemVypocet*100)</f>
        <v/>
      </c>
    </row>
    <row r="40" spans="1:52" ht="25.5" hidden="1" customHeight="1">
      <c r="A40" s="131"/>
      <c r="B40" s="141" t="s">
        <v>52</v>
      </c>
      <c r="C40" s="142"/>
      <c r="D40" s="142"/>
      <c r="E40" s="143"/>
      <c r="F40" s="150">
        <f>SUMIF(A39:A39,"=1",F39:F39)</f>
        <v>0</v>
      </c>
      <c r="G40" s="151">
        <f>SUMIF(A39:A39,"=1",G39:G39)</f>
        <v>0</v>
      </c>
      <c r="H40" s="151">
        <f>SUMIF(A39:A39,"=1",H39:H39)</f>
        <v>0</v>
      </c>
      <c r="I40" s="151">
        <f>SUMIF(A39:A39,"=1",I39:I39)</f>
        <v>0</v>
      </c>
      <c r="J40" s="132">
        <f>SUMIF(A39:A39,"=1",J39:J39)</f>
        <v>0</v>
      </c>
    </row>
    <row r="42" spans="1:52">
      <c r="B42" t="s">
        <v>54</v>
      </c>
    </row>
    <row r="43" spans="1:52">
      <c r="B43" s="162" t="s">
        <v>55</v>
      </c>
      <c r="C43" s="162"/>
      <c r="D43" s="162"/>
      <c r="E43" s="162"/>
      <c r="F43" s="162"/>
      <c r="G43" s="162"/>
      <c r="H43" s="162"/>
      <c r="I43" s="162"/>
      <c r="J43" s="162"/>
      <c r="AZ43" s="161" t="str">
        <f>B43</f>
        <v>stávající barvu v případě, že se odlupuje odsrtanit oškrábáním</v>
      </c>
    </row>
    <row r="44" spans="1:52">
      <c r="B44" s="162" t="s">
        <v>56</v>
      </c>
      <c r="C44" s="162"/>
      <c r="D44" s="162"/>
      <c r="E44" s="162"/>
      <c r="F44" s="162"/>
      <c r="G44" s="162"/>
      <c r="H44" s="162"/>
      <c r="I44" s="162"/>
      <c r="J44" s="162"/>
      <c r="AZ44" s="161" t="str">
        <f>B44</f>
        <v>nátěr základní</v>
      </c>
    </row>
    <row r="45" spans="1:52">
      <c r="B45" s="162" t="s">
        <v>57</v>
      </c>
      <c r="C45" s="162"/>
      <c r="D45" s="162"/>
      <c r="E45" s="162"/>
      <c r="F45" s="162"/>
      <c r="G45" s="162"/>
      <c r="H45" s="162"/>
      <c r="I45" s="162"/>
      <c r="J45" s="162"/>
      <c r="AZ45" s="161" t="str">
        <f>B45</f>
        <v>vrchní nátěr</v>
      </c>
    </row>
    <row r="46" spans="1:52">
      <c r="B46" s="162" t="s">
        <v>58</v>
      </c>
      <c r="C46" s="162"/>
      <c r="D46" s="162"/>
      <c r="E46" s="162"/>
      <c r="F46" s="162"/>
      <c r="G46" s="162"/>
      <c r="H46" s="162"/>
      <c r="I46" s="162"/>
      <c r="J46" s="162"/>
      <c r="AZ46" s="161" t="str">
        <f>B46</f>
        <v>použití horolezecké techniky</v>
      </c>
    </row>
    <row r="49" spans="1:10" ht="15.75">
      <c r="B49" s="163" t="s">
        <v>59</v>
      </c>
    </row>
    <row r="51" spans="1:10" ht="25.5" customHeight="1">
      <c r="A51" s="164"/>
      <c r="B51" s="167" t="s">
        <v>16</v>
      </c>
      <c r="C51" s="167" t="s">
        <v>5</v>
      </c>
      <c r="D51" s="168"/>
      <c r="E51" s="168"/>
      <c r="F51" s="171" t="s">
        <v>60</v>
      </c>
      <c r="G51" s="171"/>
      <c r="H51" s="171"/>
      <c r="I51" s="172" t="s">
        <v>28</v>
      </c>
      <c r="J51" s="172"/>
    </row>
    <row r="52" spans="1:10" ht="25.5" customHeight="1">
      <c r="A52" s="165"/>
      <c r="B52" s="173" t="s">
        <v>61</v>
      </c>
      <c r="C52" s="174" t="s">
        <v>62</v>
      </c>
      <c r="D52" s="175"/>
      <c r="E52" s="175"/>
      <c r="F52" s="179" t="s">
        <v>23</v>
      </c>
      <c r="G52" s="180"/>
      <c r="H52" s="180"/>
      <c r="I52" s="181">
        <f>' Pol'!G8</f>
        <v>0</v>
      </c>
      <c r="J52" s="181"/>
    </row>
    <row r="53" spans="1:10" ht="25.5" customHeight="1">
      <c r="A53" s="165"/>
      <c r="B53" s="176" t="s">
        <v>63</v>
      </c>
      <c r="C53" s="177" t="s">
        <v>64</v>
      </c>
      <c r="D53" s="178"/>
      <c r="E53" s="178"/>
      <c r="F53" s="182" t="s">
        <v>24</v>
      </c>
      <c r="G53" s="183"/>
      <c r="H53" s="183"/>
      <c r="I53" s="184">
        <f>' Pol'!G10</f>
        <v>0</v>
      </c>
      <c r="J53" s="184"/>
    </row>
    <row r="54" spans="1:10" ht="25.5" customHeight="1">
      <c r="A54" s="166"/>
      <c r="B54" s="169" t="s">
        <v>1</v>
      </c>
      <c r="C54" s="169"/>
      <c r="D54" s="170"/>
      <c r="E54" s="170"/>
      <c r="F54" s="185"/>
      <c r="G54" s="186"/>
      <c r="H54" s="186"/>
      <c r="I54" s="187">
        <f>SUM(I52:I53)</f>
        <v>0</v>
      </c>
      <c r="J54" s="187"/>
    </row>
    <row r="55" spans="1:10">
      <c r="F55" s="188"/>
      <c r="G55" s="130"/>
      <c r="H55" s="188"/>
      <c r="I55" s="130"/>
      <c r="J55" s="130"/>
    </row>
    <row r="56" spans="1:10">
      <c r="F56" s="188"/>
      <c r="G56" s="130"/>
      <c r="H56" s="188"/>
      <c r="I56" s="130"/>
      <c r="J56" s="130"/>
    </row>
    <row r="57" spans="1:10">
      <c r="F57" s="188"/>
      <c r="G57" s="130"/>
      <c r="H57" s="188"/>
      <c r="I57" s="130"/>
      <c r="J57" s="13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7">
    <mergeCell ref="I51:J51"/>
    <mergeCell ref="I52:J52"/>
    <mergeCell ref="C52:E52"/>
    <mergeCell ref="I53:J53"/>
    <mergeCell ref="C53:E53"/>
    <mergeCell ref="I54:J54"/>
    <mergeCell ref="C39:E39"/>
    <mergeCell ref="B40:E40"/>
    <mergeCell ref="B43:J43"/>
    <mergeCell ref="B44:J44"/>
    <mergeCell ref="B45:J45"/>
    <mergeCell ref="B46:J46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A5" sqref="A5:IV5"/>
    </sheetView>
  </sheetViews>
  <sheetFormatPr defaultRowHeight="12.75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>
      <c r="A2" s="79" t="s">
        <v>41</v>
      </c>
      <c r="B2" s="78"/>
      <c r="C2" s="103"/>
      <c r="D2" s="103"/>
      <c r="E2" s="103"/>
      <c r="F2" s="103"/>
      <c r="G2" s="104"/>
    </row>
    <row r="3" spans="1:7" ht="24.95" hidden="1" customHeight="1">
      <c r="A3" s="79" t="s">
        <v>7</v>
      </c>
      <c r="B3" s="78"/>
      <c r="C3" s="103"/>
      <c r="D3" s="103"/>
      <c r="E3" s="103"/>
      <c r="F3" s="103"/>
      <c r="G3" s="104"/>
    </row>
    <row r="4" spans="1:7" ht="24.95" hidden="1" customHeight="1">
      <c r="A4" s="79" t="s">
        <v>8</v>
      </c>
      <c r="B4" s="78"/>
      <c r="C4" s="103"/>
      <c r="D4" s="103"/>
      <c r="E4" s="103"/>
      <c r="F4" s="103"/>
      <c r="G4" s="104"/>
    </row>
    <row r="5" spans="1:7" hidden="1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27"/>
  <sheetViews>
    <sheetView workbookViewId="0">
      <selection sqref="A1:G1"/>
    </sheetView>
  </sheetViews>
  <sheetFormatPr defaultRowHeight="12.75" outlineLevelRow="1"/>
  <cols>
    <col min="1" max="1" width="4.28515625" customWidth="1"/>
    <col min="2" max="2" width="14.42578125" style="129" customWidth="1"/>
    <col min="3" max="3" width="38.28515625" style="12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1" width="0" hidden="1" customWidth="1"/>
    <col min="29" max="39" width="0" hidden="1" customWidth="1"/>
  </cols>
  <sheetData>
    <row r="1" spans="1:60" ht="15.75" customHeight="1">
      <c r="A1" s="191" t="s">
        <v>6</v>
      </c>
      <c r="B1" s="191"/>
      <c r="C1" s="191"/>
      <c r="D1" s="191"/>
      <c r="E1" s="191"/>
      <c r="F1" s="191"/>
      <c r="G1" s="191"/>
      <c r="AE1" t="s">
        <v>68</v>
      </c>
    </row>
    <row r="2" spans="1:60" ht="24.95" customHeight="1">
      <c r="A2" s="198" t="s">
        <v>67</v>
      </c>
      <c r="B2" s="192"/>
      <c r="C2" s="193" t="s">
        <v>47</v>
      </c>
      <c r="D2" s="194"/>
      <c r="E2" s="194"/>
      <c r="F2" s="194"/>
      <c r="G2" s="200"/>
      <c r="AE2" t="s">
        <v>69</v>
      </c>
    </row>
    <row r="3" spans="1:60" ht="24.95" customHeight="1">
      <c r="A3" s="199" t="s">
        <v>7</v>
      </c>
      <c r="B3" s="197"/>
      <c r="C3" s="195" t="s">
        <v>43</v>
      </c>
      <c r="D3" s="196"/>
      <c r="E3" s="196"/>
      <c r="F3" s="196"/>
      <c r="G3" s="201"/>
      <c r="AE3" t="s">
        <v>70</v>
      </c>
    </row>
    <row r="4" spans="1:60" ht="24.95" hidden="1" customHeight="1">
      <c r="A4" s="199" t="s">
        <v>8</v>
      </c>
      <c r="B4" s="197"/>
      <c r="C4" s="195"/>
      <c r="D4" s="196"/>
      <c r="E4" s="196"/>
      <c r="F4" s="196"/>
      <c r="G4" s="201"/>
      <c r="AE4" t="s">
        <v>71</v>
      </c>
    </row>
    <row r="5" spans="1:60" hidden="1">
      <c r="A5" s="202" t="s">
        <v>72</v>
      </c>
      <c r="B5" s="203"/>
      <c r="C5" s="204"/>
      <c r="D5" s="205"/>
      <c r="E5" s="205"/>
      <c r="F5" s="205"/>
      <c r="G5" s="206"/>
      <c r="AE5" t="s">
        <v>73</v>
      </c>
    </row>
    <row r="7" spans="1:60" ht="38.25">
      <c r="A7" s="211" t="s">
        <v>74</v>
      </c>
      <c r="B7" s="212" t="s">
        <v>75</v>
      </c>
      <c r="C7" s="212" t="s">
        <v>76</v>
      </c>
      <c r="D7" s="211" t="s">
        <v>77</v>
      </c>
      <c r="E7" s="211" t="s">
        <v>78</v>
      </c>
      <c r="F7" s="207" t="s">
        <v>79</v>
      </c>
      <c r="G7" s="230" t="s">
        <v>28</v>
      </c>
      <c r="H7" s="231" t="s">
        <v>29</v>
      </c>
      <c r="I7" s="231" t="s">
        <v>80</v>
      </c>
      <c r="J7" s="231" t="s">
        <v>30</v>
      </c>
      <c r="K7" s="231" t="s">
        <v>81</v>
      </c>
      <c r="L7" s="231" t="s">
        <v>82</v>
      </c>
      <c r="M7" s="231" t="s">
        <v>83</v>
      </c>
      <c r="N7" s="231" t="s">
        <v>84</v>
      </c>
      <c r="O7" s="231" t="s">
        <v>85</v>
      </c>
      <c r="P7" s="231" t="s">
        <v>86</v>
      </c>
      <c r="Q7" s="231" t="s">
        <v>87</v>
      </c>
      <c r="R7" s="231" t="s">
        <v>88</v>
      </c>
      <c r="S7" s="231" t="s">
        <v>89</v>
      </c>
      <c r="T7" s="231" t="s">
        <v>90</v>
      </c>
      <c r="U7" s="214" t="s">
        <v>91</v>
      </c>
    </row>
    <row r="8" spans="1:60">
      <c r="A8" s="232" t="s">
        <v>92</v>
      </c>
      <c r="B8" s="233" t="s">
        <v>61</v>
      </c>
      <c r="C8" s="234" t="s">
        <v>62</v>
      </c>
      <c r="D8" s="235"/>
      <c r="E8" s="236"/>
      <c r="F8" s="237"/>
      <c r="G8" s="237">
        <f>SUMIF(AE9:AE9,"&lt;&gt;NOR",G9:G9)</f>
        <v>0</v>
      </c>
      <c r="H8" s="237"/>
      <c r="I8" s="237">
        <f>SUM(I9:I9)</f>
        <v>0</v>
      </c>
      <c r="J8" s="237"/>
      <c r="K8" s="237">
        <f>SUM(K9:K9)</f>
        <v>0</v>
      </c>
      <c r="L8" s="237"/>
      <c r="M8" s="237">
        <f>SUM(M9:M9)</f>
        <v>0</v>
      </c>
      <c r="N8" s="213"/>
      <c r="O8" s="213">
        <f>SUM(O9:O9)</f>
        <v>1.2E-2</v>
      </c>
      <c r="P8" s="213"/>
      <c r="Q8" s="213">
        <f>SUM(Q9:Q9)</f>
        <v>0</v>
      </c>
      <c r="R8" s="213"/>
      <c r="S8" s="213"/>
      <c r="T8" s="232"/>
      <c r="U8" s="213">
        <f>SUM(U9:U9)</f>
        <v>80</v>
      </c>
      <c r="AE8" t="s">
        <v>93</v>
      </c>
    </row>
    <row r="9" spans="1:60" outlineLevel="1">
      <c r="A9" s="209">
        <v>1</v>
      </c>
      <c r="B9" s="215" t="s">
        <v>94</v>
      </c>
      <c r="C9" s="260" t="s">
        <v>95</v>
      </c>
      <c r="D9" s="217" t="s">
        <v>96</v>
      </c>
      <c r="E9" s="224">
        <v>20</v>
      </c>
      <c r="F9" s="227"/>
      <c r="G9" s="228">
        <f>ROUND(E9*F9,2)</f>
        <v>0</v>
      </c>
      <c r="H9" s="227"/>
      <c r="I9" s="228">
        <f>ROUND(E9*H9,2)</f>
        <v>0</v>
      </c>
      <c r="J9" s="227"/>
      <c r="K9" s="228">
        <f>ROUND(E9*J9,2)</f>
        <v>0</v>
      </c>
      <c r="L9" s="228">
        <v>21</v>
      </c>
      <c r="M9" s="228">
        <f>G9*(1+L9/100)</f>
        <v>0</v>
      </c>
      <c r="N9" s="218">
        <v>5.9999999999999995E-4</v>
      </c>
      <c r="O9" s="218">
        <f>ROUND(E9*N9,5)</f>
        <v>1.2E-2</v>
      </c>
      <c r="P9" s="218">
        <v>0</v>
      </c>
      <c r="Q9" s="218">
        <f>ROUND(E9*P9,5)</f>
        <v>0</v>
      </c>
      <c r="R9" s="218"/>
      <c r="S9" s="218"/>
      <c r="T9" s="219">
        <v>4</v>
      </c>
      <c r="U9" s="218">
        <f>ROUND(E9*T9,2)</f>
        <v>80</v>
      </c>
      <c r="V9" s="208"/>
      <c r="W9" s="208"/>
      <c r="X9" s="208"/>
      <c r="Y9" s="208"/>
      <c r="Z9" s="208"/>
      <c r="AA9" s="208"/>
      <c r="AB9" s="208"/>
      <c r="AC9" s="208"/>
      <c r="AD9" s="208"/>
      <c r="AE9" s="208" t="s">
        <v>97</v>
      </c>
      <c r="AF9" s="208"/>
      <c r="AG9" s="208"/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>
      <c r="A10" s="210" t="s">
        <v>92</v>
      </c>
      <c r="B10" s="216" t="s">
        <v>63</v>
      </c>
      <c r="C10" s="261" t="s">
        <v>64</v>
      </c>
      <c r="D10" s="220"/>
      <c r="E10" s="225"/>
      <c r="F10" s="229"/>
      <c r="G10" s="229">
        <f>SUMIF(AE11:AE15,"&lt;&gt;NOR",G11:G15)</f>
        <v>0</v>
      </c>
      <c r="H10" s="229"/>
      <c r="I10" s="229">
        <f>SUM(I11:I15)</f>
        <v>0</v>
      </c>
      <c r="J10" s="229"/>
      <c r="K10" s="229">
        <f>SUM(K11:K15)</f>
        <v>0</v>
      </c>
      <c r="L10" s="229"/>
      <c r="M10" s="229">
        <f>SUM(M11:M15)</f>
        <v>0</v>
      </c>
      <c r="N10" s="221"/>
      <c r="O10" s="221">
        <f>SUM(O11:O15)</f>
        <v>0.40473999999999999</v>
      </c>
      <c r="P10" s="221"/>
      <c r="Q10" s="221">
        <f>SUM(Q11:Q15)</f>
        <v>0</v>
      </c>
      <c r="R10" s="221"/>
      <c r="S10" s="221"/>
      <c r="T10" s="222"/>
      <c r="U10" s="221">
        <f>SUM(U11:U15)</f>
        <v>366.33</v>
      </c>
      <c r="AE10" t="s">
        <v>93</v>
      </c>
    </row>
    <row r="11" spans="1:60" ht="22.5" outlineLevel="1">
      <c r="A11" s="209">
        <v>2</v>
      </c>
      <c r="B11" s="215" t="s">
        <v>98</v>
      </c>
      <c r="C11" s="260" t="s">
        <v>99</v>
      </c>
      <c r="D11" s="217" t="s">
        <v>100</v>
      </c>
      <c r="E11" s="224">
        <v>686</v>
      </c>
      <c r="F11" s="227"/>
      <c r="G11" s="228">
        <f>ROUND(E11*F11,2)</f>
        <v>0</v>
      </c>
      <c r="H11" s="227"/>
      <c r="I11" s="228">
        <f>ROUND(E11*H11,2)</f>
        <v>0</v>
      </c>
      <c r="J11" s="227"/>
      <c r="K11" s="228">
        <f>ROUND(E11*J11,2)</f>
        <v>0</v>
      </c>
      <c r="L11" s="228">
        <v>21</v>
      </c>
      <c r="M11" s="228">
        <f>G11*(1+L11/100)</f>
        <v>0</v>
      </c>
      <c r="N11" s="218">
        <v>1.0000000000000001E-5</v>
      </c>
      <c r="O11" s="218">
        <f>ROUND(E11*N11,5)</f>
        <v>6.8599999999999998E-3</v>
      </c>
      <c r="P11" s="218">
        <v>0</v>
      </c>
      <c r="Q11" s="218">
        <f>ROUND(E11*P11,5)</f>
        <v>0</v>
      </c>
      <c r="R11" s="218"/>
      <c r="S11" s="218"/>
      <c r="T11" s="219">
        <v>7.1999999999999995E-2</v>
      </c>
      <c r="U11" s="218">
        <f>ROUND(E11*T11,2)</f>
        <v>49.39</v>
      </c>
      <c r="V11" s="208"/>
      <c r="W11" s="208"/>
      <c r="X11" s="208"/>
      <c r="Y11" s="208"/>
      <c r="Z11" s="208"/>
      <c r="AA11" s="208"/>
      <c r="AB11" s="208"/>
      <c r="AC11" s="208"/>
      <c r="AD11" s="208"/>
      <c r="AE11" s="208" t="s">
        <v>97</v>
      </c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spans="1:60" outlineLevel="1">
      <c r="A12" s="209"/>
      <c r="B12" s="215"/>
      <c r="C12" s="262" t="s">
        <v>101</v>
      </c>
      <c r="D12" s="223"/>
      <c r="E12" s="226">
        <v>686</v>
      </c>
      <c r="F12" s="228"/>
      <c r="G12" s="228"/>
      <c r="H12" s="228"/>
      <c r="I12" s="228"/>
      <c r="J12" s="228"/>
      <c r="K12" s="228"/>
      <c r="L12" s="228"/>
      <c r="M12" s="228"/>
      <c r="N12" s="218"/>
      <c r="O12" s="218"/>
      <c r="P12" s="218"/>
      <c r="Q12" s="218"/>
      <c r="R12" s="218"/>
      <c r="S12" s="218"/>
      <c r="T12" s="219"/>
      <c r="U12" s="218"/>
      <c r="V12" s="208"/>
      <c r="W12" s="208"/>
      <c r="X12" s="208"/>
      <c r="Y12" s="208"/>
      <c r="Z12" s="208"/>
      <c r="AA12" s="208"/>
      <c r="AB12" s="208"/>
      <c r="AC12" s="208"/>
      <c r="AD12" s="208"/>
      <c r="AE12" s="208" t="s">
        <v>102</v>
      </c>
      <c r="AF12" s="208">
        <v>0</v>
      </c>
      <c r="AG12" s="208"/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spans="1:60" ht="22.5" outlineLevel="1">
      <c r="A13" s="209">
        <v>3</v>
      </c>
      <c r="B13" s="215" t="s">
        <v>103</v>
      </c>
      <c r="C13" s="260" t="s">
        <v>104</v>
      </c>
      <c r="D13" s="217" t="s">
        <v>100</v>
      </c>
      <c r="E13" s="224">
        <v>1372</v>
      </c>
      <c r="F13" s="227"/>
      <c r="G13" s="228">
        <f>ROUND(E13*F13,2)</f>
        <v>0</v>
      </c>
      <c r="H13" s="227"/>
      <c r="I13" s="228">
        <f>ROUND(E13*H13,2)</f>
        <v>0</v>
      </c>
      <c r="J13" s="227"/>
      <c r="K13" s="228">
        <f>ROUND(E13*J13,2)</f>
        <v>0</v>
      </c>
      <c r="L13" s="228">
        <v>21</v>
      </c>
      <c r="M13" s="228">
        <f>G13*(1+L13/100)</f>
        <v>0</v>
      </c>
      <c r="N13" s="218">
        <v>2.4000000000000001E-4</v>
      </c>
      <c r="O13" s="218">
        <f>ROUND(E13*N13,5)</f>
        <v>0.32928000000000002</v>
      </c>
      <c r="P13" s="218">
        <v>0</v>
      </c>
      <c r="Q13" s="218">
        <f>ROUND(E13*P13,5)</f>
        <v>0</v>
      </c>
      <c r="R13" s="218"/>
      <c r="S13" s="218"/>
      <c r="T13" s="219">
        <v>0.16800000000000001</v>
      </c>
      <c r="U13" s="218">
        <f>ROUND(E13*T13,2)</f>
        <v>230.5</v>
      </c>
      <c r="V13" s="208"/>
      <c r="W13" s="208"/>
      <c r="X13" s="208"/>
      <c r="Y13" s="208"/>
      <c r="Z13" s="208"/>
      <c r="AA13" s="208"/>
      <c r="AB13" s="208"/>
      <c r="AC13" s="208"/>
      <c r="AD13" s="208"/>
      <c r="AE13" s="208" t="s">
        <v>97</v>
      </c>
      <c r="AF13" s="208"/>
      <c r="AG13" s="208"/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spans="1:60" outlineLevel="1">
      <c r="A14" s="209"/>
      <c r="B14" s="215"/>
      <c r="C14" s="262" t="s">
        <v>105</v>
      </c>
      <c r="D14" s="223"/>
      <c r="E14" s="226">
        <v>1372</v>
      </c>
      <c r="F14" s="228"/>
      <c r="G14" s="228"/>
      <c r="H14" s="228"/>
      <c r="I14" s="228"/>
      <c r="J14" s="228"/>
      <c r="K14" s="228"/>
      <c r="L14" s="228"/>
      <c r="M14" s="228"/>
      <c r="N14" s="218"/>
      <c r="O14" s="218"/>
      <c r="P14" s="218"/>
      <c r="Q14" s="218"/>
      <c r="R14" s="218"/>
      <c r="S14" s="218"/>
      <c r="T14" s="219"/>
      <c r="U14" s="218"/>
      <c r="V14" s="208"/>
      <c r="W14" s="208"/>
      <c r="X14" s="208"/>
      <c r="Y14" s="208"/>
      <c r="Z14" s="208"/>
      <c r="AA14" s="208"/>
      <c r="AB14" s="208"/>
      <c r="AC14" s="208"/>
      <c r="AD14" s="208"/>
      <c r="AE14" s="208" t="s">
        <v>102</v>
      </c>
      <c r="AF14" s="208">
        <v>0</v>
      </c>
      <c r="AG14" s="208"/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spans="1:60" outlineLevel="1">
      <c r="A15" s="238">
        <v>4</v>
      </c>
      <c r="B15" s="239" t="s">
        <v>106</v>
      </c>
      <c r="C15" s="263" t="s">
        <v>107</v>
      </c>
      <c r="D15" s="240" t="s">
        <v>100</v>
      </c>
      <c r="E15" s="241">
        <v>1372</v>
      </c>
      <c r="F15" s="242"/>
      <c r="G15" s="243">
        <f>ROUND(E15*F15,2)</f>
        <v>0</v>
      </c>
      <c r="H15" s="242"/>
      <c r="I15" s="243">
        <f>ROUND(E15*H15,2)</f>
        <v>0</v>
      </c>
      <c r="J15" s="242"/>
      <c r="K15" s="243">
        <f>ROUND(E15*J15,2)</f>
        <v>0</v>
      </c>
      <c r="L15" s="243">
        <v>21</v>
      </c>
      <c r="M15" s="243">
        <f>G15*(1+L15/100)</f>
        <v>0</v>
      </c>
      <c r="N15" s="244">
        <v>5.0000000000000002E-5</v>
      </c>
      <c r="O15" s="244">
        <f>ROUND(E15*N15,5)</f>
        <v>6.8599999999999994E-2</v>
      </c>
      <c r="P15" s="244">
        <v>0</v>
      </c>
      <c r="Q15" s="244">
        <f>ROUND(E15*P15,5)</f>
        <v>0</v>
      </c>
      <c r="R15" s="244"/>
      <c r="S15" s="244"/>
      <c r="T15" s="245">
        <v>6.3E-2</v>
      </c>
      <c r="U15" s="244">
        <f>ROUND(E15*T15,2)</f>
        <v>86.44</v>
      </c>
      <c r="V15" s="208"/>
      <c r="W15" s="208"/>
      <c r="X15" s="208"/>
      <c r="Y15" s="208"/>
      <c r="Z15" s="208"/>
      <c r="AA15" s="208"/>
      <c r="AB15" s="208"/>
      <c r="AC15" s="208"/>
      <c r="AD15" s="208"/>
      <c r="AE15" s="208" t="s">
        <v>97</v>
      </c>
      <c r="AF15" s="208"/>
      <c r="AG15" s="208"/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spans="1:60">
      <c r="A16" s="6"/>
      <c r="B16" s="7" t="s">
        <v>108</v>
      </c>
      <c r="C16" s="264" t="s">
        <v>108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AC16">
        <v>15</v>
      </c>
      <c r="AD16">
        <v>21</v>
      </c>
    </row>
    <row r="17" spans="1:31">
      <c r="A17" s="246"/>
      <c r="B17" s="247">
        <v>26</v>
      </c>
      <c r="C17" s="265" t="s">
        <v>108</v>
      </c>
      <c r="D17" s="248"/>
      <c r="E17" s="248"/>
      <c r="F17" s="248"/>
      <c r="G17" s="259">
        <f>G8+G10</f>
        <v>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AC17">
        <f>SUMIF(L7:L15,AC16,G7:G15)</f>
        <v>0</v>
      </c>
      <c r="AD17">
        <f>SUMIF(L7:L15,AD16,G7:G15)</f>
        <v>0</v>
      </c>
      <c r="AE17" t="s">
        <v>109</v>
      </c>
    </row>
    <row r="18" spans="1:31">
      <c r="A18" s="6"/>
      <c r="B18" s="7" t="s">
        <v>108</v>
      </c>
      <c r="C18" s="264" t="s">
        <v>108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31">
      <c r="A19" s="6"/>
      <c r="B19" s="7" t="s">
        <v>108</v>
      </c>
      <c r="C19" s="264" t="s">
        <v>108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31">
      <c r="A20" s="249">
        <v>33</v>
      </c>
      <c r="B20" s="249"/>
      <c r="C20" s="26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31">
      <c r="A21" s="250"/>
      <c r="B21" s="251"/>
      <c r="C21" s="267"/>
      <c r="D21" s="251"/>
      <c r="E21" s="251"/>
      <c r="F21" s="251"/>
      <c r="G21" s="252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AE21" t="s">
        <v>110</v>
      </c>
    </row>
    <row r="22" spans="1:31">
      <c r="A22" s="253"/>
      <c r="B22" s="254"/>
      <c r="C22" s="268"/>
      <c r="D22" s="254"/>
      <c r="E22" s="254"/>
      <c r="F22" s="254"/>
      <c r="G22" s="255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31">
      <c r="A23" s="253"/>
      <c r="B23" s="254"/>
      <c r="C23" s="268"/>
      <c r="D23" s="254"/>
      <c r="E23" s="254"/>
      <c r="F23" s="254"/>
      <c r="G23" s="255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31">
      <c r="A24" s="253"/>
      <c r="B24" s="254"/>
      <c r="C24" s="268"/>
      <c r="D24" s="254"/>
      <c r="E24" s="254"/>
      <c r="F24" s="254"/>
      <c r="G24" s="255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31">
      <c r="A25" s="256"/>
      <c r="B25" s="257"/>
      <c r="C25" s="269"/>
      <c r="D25" s="257"/>
      <c r="E25" s="257"/>
      <c r="F25" s="257"/>
      <c r="G25" s="258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31">
      <c r="A26" s="6"/>
      <c r="B26" s="7"/>
      <c r="C26" s="264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31">
      <c r="C27" s="270"/>
      <c r="AE27" t="s">
        <v>111</v>
      </c>
    </row>
  </sheetData>
  <mergeCells count="6">
    <mergeCell ref="A1:G1"/>
    <mergeCell ref="C2:G2"/>
    <mergeCell ref="C3:G3"/>
    <mergeCell ref="C4:G4"/>
    <mergeCell ref="A20:C20"/>
    <mergeCell ref="A21:G25"/>
  </mergeCells>
  <pageMargins left="0.59055118110236204" right="0.39370078740157499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cp:lastPrinted>2014-02-28T09:52:57Z</cp:lastPrinted>
  <dcterms:created xsi:type="dcterms:W3CDTF">2009-04-08T07:15:50Z</dcterms:created>
  <dcterms:modified xsi:type="dcterms:W3CDTF">2017-07-21T07:51:19Z</dcterms:modified>
</cp:coreProperties>
</file>