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odklady\0067_1704_Kolin_Rohacova_komunikace\predano\17_07_28_predano_DPS\D_rozpocet\"/>
    </mc:Choice>
  </mc:AlternateContent>
  <bookViews>
    <workbookView xWindow="0" yWindow="0" windowWidth="23040" windowHeight="8955" tabRatio="787"/>
  </bookViews>
  <sheets>
    <sheet name="Souhrn" sheetId="21" r:id="rId1"/>
    <sheet name="VON" sheetId="20" r:id="rId2"/>
    <sheet name="SO_101" sheetId="23" r:id="rId3"/>
    <sheet name="SO_102" sheetId="33" r:id="rId4"/>
    <sheet name="SO_301" sheetId="36" r:id="rId5"/>
    <sheet name="SO_302" sheetId="37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_CENA__" localSheetId="0">#REF!</definedName>
    <definedName name="__CENA__">#REF!</definedName>
    <definedName name="__MAIN__" localSheetId="0">#REF!</definedName>
    <definedName name="__MAIN__">#REF!</definedName>
    <definedName name="__MAIN2__" localSheetId="2">#REF!</definedName>
    <definedName name="__MAIN2__" localSheetId="3">#REF!</definedName>
    <definedName name="__MAIN2__" localSheetId="0">#REF!</definedName>
    <definedName name="__MAIN2__">#REF!</definedName>
    <definedName name="__MAIN3__" localSheetId="0">#REF!</definedName>
    <definedName name="__MAIN3__">#REF!</definedName>
    <definedName name="__SAZBA__" localSheetId="2">#REF!</definedName>
    <definedName name="__SAZBA__" localSheetId="3">#REF!</definedName>
    <definedName name="__SAZBA__" localSheetId="0">#REF!</definedName>
    <definedName name="__SAZBA__">#REF!</definedName>
    <definedName name="__T0__" localSheetId="0">#REF!</definedName>
    <definedName name="__T0__">#REF!</definedName>
    <definedName name="__T1__" localSheetId="0">#REF!</definedName>
    <definedName name="__T1__">#REF!</definedName>
    <definedName name="__T2__" localSheetId="0">#REF!</definedName>
    <definedName name="__T2__">#REF!</definedName>
    <definedName name="__T3__" localSheetId="2">'[1]IO 100 - Areálové komunikace'!#REF!</definedName>
    <definedName name="__T3__" localSheetId="3">'[1]IO 100 - Areálové komunikace'!#REF!</definedName>
    <definedName name="__T3__" localSheetId="0">#REF!</definedName>
    <definedName name="__T3__">'[1]IO 100 - Areálové komunikace'!#REF!</definedName>
    <definedName name="__T4__" localSheetId="2">'[1]SO 01 - Objekt HZ'!#REF!</definedName>
    <definedName name="__T4__" localSheetId="3">'[1]SO 01 - Objekt HZ'!#REF!</definedName>
    <definedName name="__T4__">'[1]SO 01 - Objekt HZ'!#REF!</definedName>
    <definedName name="__TE0__" localSheetId="0">#REF!</definedName>
    <definedName name="__TE0__">#REF!</definedName>
    <definedName name="__TE1__" localSheetId="2">[1]Titul!#REF!</definedName>
    <definedName name="__TE1__" localSheetId="3">[1]Titul!#REF!</definedName>
    <definedName name="__TE1__" localSheetId="0">#REF!</definedName>
    <definedName name="__TE1__">[1]Titul!#REF!</definedName>
    <definedName name="__TE2__" localSheetId="2">[1]Titul!#REF!</definedName>
    <definedName name="__TE2__" localSheetId="3">[1]Titul!#REF!</definedName>
    <definedName name="__TE2__" localSheetId="0">#REF!</definedName>
    <definedName name="__TE2__">[1]Titul!#REF!</definedName>
    <definedName name="__TE3__" localSheetId="2">#REF!</definedName>
    <definedName name="__TE3__" localSheetId="3">#REF!</definedName>
    <definedName name="__TE3__">#REF!</definedName>
    <definedName name="__TR0__" localSheetId="2">#REF!</definedName>
    <definedName name="__TR0__" localSheetId="3">#REF!</definedName>
    <definedName name="__TR0__" localSheetId="0">#REF!</definedName>
    <definedName name="__TR0__">#REF!</definedName>
    <definedName name="__TR1__" localSheetId="2">#REF!</definedName>
    <definedName name="__TR1__" localSheetId="3">#REF!</definedName>
    <definedName name="__TR1__" localSheetId="0">#REF!</definedName>
    <definedName name="__TR1__">#REF!</definedName>
    <definedName name="__TR2__" localSheetId="2">#REF!</definedName>
    <definedName name="__TR2__" localSheetId="3">#REF!</definedName>
    <definedName name="__TR2__" localSheetId="0">#REF!</definedName>
    <definedName name="__TR2__">#REF!</definedName>
    <definedName name="_1info" localSheetId="0">#REF!</definedName>
    <definedName name="_2info">#REF!</definedName>
    <definedName name="_3_info_1" localSheetId="0">#REF!</definedName>
    <definedName name="_4_info_1">#REF!</definedName>
    <definedName name="_BPK1" localSheetId="2">#REF!</definedName>
    <definedName name="_BPK1" localSheetId="3">#REF!</definedName>
    <definedName name="_BPK1">#REF!</definedName>
    <definedName name="_BPK2" localSheetId="2">#REF!</definedName>
    <definedName name="_BPK2" localSheetId="3">#REF!</definedName>
    <definedName name="_BPK2">#REF!</definedName>
    <definedName name="_BPK3" localSheetId="2">#REF!</definedName>
    <definedName name="_BPK3" localSheetId="3">#REF!</definedName>
    <definedName name="_BPK3">#REF!</definedName>
    <definedName name="_info" localSheetId="0">#REF!</definedName>
    <definedName name="_info">#REF!</definedName>
    <definedName name="_T1" localSheetId="0">#REF!</definedName>
    <definedName name="_T1">#REF!</definedName>
    <definedName name="a" localSheetId="2">'[2]SO 11.1A Výkaz výměr'!#REF!</definedName>
    <definedName name="a" localSheetId="3">'[2]SO 11.1A Výkaz výměr'!#REF!</definedName>
    <definedName name="a">'[2]SO 11.1A Výkaz výměr'!#REF!</definedName>
    <definedName name="AL_obvodový_plášť" localSheetId="2">'[2]SO 11.1A Výkaz výměr'!#REF!</definedName>
    <definedName name="AL_obvodový_plášť" localSheetId="3">'[2]SO 11.1A Výkaz výměr'!#REF!</definedName>
    <definedName name="AL_obvodový_plášť">'[2]SO 11.1A Výkaz výměr'!#REF!</definedName>
    <definedName name="ats" localSheetId="2">#REF!</definedName>
    <definedName name="ats" localSheetId="3">#REF!</definedName>
    <definedName name="ats" localSheetId="0">#REF!</definedName>
    <definedName name="ats">#REF!</definedName>
    <definedName name="b_10" localSheetId="2">#REF!</definedName>
    <definedName name="b_10" localSheetId="3">#REF!</definedName>
    <definedName name="b_10" localSheetId="0">#REF!</definedName>
    <definedName name="b_10">#REF!</definedName>
    <definedName name="b_25" localSheetId="2">#REF!</definedName>
    <definedName name="b_25" localSheetId="3">#REF!</definedName>
    <definedName name="b_25" localSheetId="0">#REF!</definedName>
    <definedName name="b_25">#REF!</definedName>
    <definedName name="b_30" localSheetId="2">#REF!</definedName>
    <definedName name="b_30" localSheetId="3">#REF!</definedName>
    <definedName name="b_30" localSheetId="0">#REF!</definedName>
    <definedName name="b_30">#REF!</definedName>
    <definedName name="b_35" localSheetId="2">#REF!</definedName>
    <definedName name="b_35" localSheetId="3">#REF!</definedName>
    <definedName name="b_35" localSheetId="0">#REF!</definedName>
    <definedName name="b_35">#REF!</definedName>
    <definedName name="b_40" localSheetId="2">#REF!</definedName>
    <definedName name="b_40" localSheetId="3">#REF!</definedName>
    <definedName name="b_40" localSheetId="0">#REF!</definedName>
    <definedName name="b_40">#REF!</definedName>
    <definedName name="b_50" localSheetId="2">#REF!</definedName>
    <definedName name="b_50" localSheetId="3">#REF!</definedName>
    <definedName name="b_50" localSheetId="0">#REF!</definedName>
    <definedName name="b_50">#REF!</definedName>
    <definedName name="b_60" localSheetId="2">#REF!</definedName>
    <definedName name="b_60" localSheetId="3">#REF!</definedName>
    <definedName name="b_60" localSheetId="0">#REF!</definedName>
    <definedName name="b_60">#REF!</definedName>
    <definedName name="be_be" localSheetId="2">#REF!</definedName>
    <definedName name="be_be" localSheetId="3">#REF!</definedName>
    <definedName name="be_be" localSheetId="0">#REF!</definedName>
    <definedName name="be_be">#REF!</definedName>
    <definedName name="be_pf" localSheetId="2">#REF!</definedName>
    <definedName name="be_pf" localSheetId="3">#REF!</definedName>
    <definedName name="be_pf" localSheetId="0">#REF!</definedName>
    <definedName name="be_pf">#REF!</definedName>
    <definedName name="be_sc" localSheetId="2">#REF!</definedName>
    <definedName name="be_sc" localSheetId="3">#REF!</definedName>
    <definedName name="be_sc" localSheetId="0">#REF!</definedName>
    <definedName name="be_sc">#REF!</definedName>
    <definedName name="be_sch" localSheetId="2">#REF!</definedName>
    <definedName name="be_sch" localSheetId="3">#REF!</definedName>
    <definedName name="be_sch" localSheetId="0">#REF!</definedName>
    <definedName name="be_sch">#REF!</definedName>
    <definedName name="be_so" localSheetId="2">#REF!</definedName>
    <definedName name="be_so" localSheetId="3">#REF!</definedName>
    <definedName name="be_so" localSheetId="0">#REF!</definedName>
    <definedName name="be_so">#REF!</definedName>
    <definedName name="be_sp" localSheetId="2">#REF!</definedName>
    <definedName name="be_sp" localSheetId="3">#REF!</definedName>
    <definedName name="be_sp" localSheetId="0">#REF!</definedName>
    <definedName name="be_sp">#REF!</definedName>
    <definedName name="be_st" localSheetId="2">#REF!</definedName>
    <definedName name="be_st" localSheetId="3">#REF!</definedName>
    <definedName name="be_st" localSheetId="0">#REF!</definedName>
    <definedName name="be_st">#REF!</definedName>
    <definedName name="CC" localSheetId="0">#REF!</definedName>
    <definedName name="CC">#REF!</definedName>
    <definedName name="CC_12" localSheetId="0">#REF!</definedName>
    <definedName name="CC_12">#REF!</definedName>
    <definedName name="CC_34" localSheetId="0">#REF!</definedName>
    <definedName name="CC_34">#REF!</definedName>
    <definedName name="CC_50" localSheetId="0">#REF!</definedName>
    <definedName name="CC_50">#REF!</definedName>
    <definedName name="Cena" localSheetId="0">#REF!</definedName>
    <definedName name="Cena">#REF!</definedName>
    <definedName name="Cena_2" localSheetId="0">#REF!</definedName>
    <definedName name="Cena_2">#REF!</definedName>
    <definedName name="Cena_dokumentace" localSheetId="0">#REF!</definedName>
    <definedName name="Cena_dokumentace">#REF!</definedName>
    <definedName name="Cena1" localSheetId="0">#REF!</definedName>
    <definedName name="Cena1">#REF!</definedName>
    <definedName name="Cena1_2" localSheetId="0">#REF!</definedName>
    <definedName name="Cena1_2">#REF!</definedName>
    <definedName name="Cena2" localSheetId="0">#REF!</definedName>
    <definedName name="Cena2">#REF!</definedName>
    <definedName name="Cena2_2" localSheetId="0">#REF!</definedName>
    <definedName name="Cena2_2">#REF!</definedName>
    <definedName name="Cena3" localSheetId="0">#REF!</definedName>
    <definedName name="Cena3">#REF!</definedName>
    <definedName name="Cena3_2" localSheetId="0">#REF!</definedName>
    <definedName name="Cena3_2">#REF!</definedName>
    <definedName name="Cena4" localSheetId="0">#REF!</definedName>
    <definedName name="Cena4">#REF!</definedName>
    <definedName name="Cena4_2" localSheetId="0">#REF!</definedName>
    <definedName name="Cena4_2">#REF!</definedName>
    <definedName name="Cena5" localSheetId="0">#REF!</definedName>
    <definedName name="Cena5">#REF!</definedName>
    <definedName name="Cena5_2" localSheetId="0">#REF!</definedName>
    <definedName name="Cena5_2">#REF!</definedName>
    <definedName name="Cena6" localSheetId="0">#REF!</definedName>
    <definedName name="Cena6">#REF!</definedName>
    <definedName name="Cena6_2" localSheetId="0">#REF!</definedName>
    <definedName name="Cena6_2">#REF!</definedName>
    <definedName name="Cena7" localSheetId="0">#REF!</definedName>
    <definedName name="Cena7">#REF!</definedName>
    <definedName name="Cena7_2" localSheetId="0">#REF!</definedName>
    <definedName name="Cena7_2">#REF!</definedName>
    <definedName name="Cena8" localSheetId="0">#REF!</definedName>
    <definedName name="Cena8">#REF!</definedName>
    <definedName name="Cena8_2" localSheetId="0">#REF!</definedName>
    <definedName name="Cena8_2">#REF!</definedName>
    <definedName name="cisloobjektu">#REF!</definedName>
    <definedName name="cislostavby">#REF!</definedName>
    <definedName name="d" localSheetId="2">'[3]SO 51.4 Výkaz výměr'!#REF!</definedName>
    <definedName name="d" localSheetId="3">'[3]SO 51.4 Výkaz výměr'!#REF!</definedName>
    <definedName name="D" localSheetId="0">#REF!</definedName>
    <definedName name="d">'[3]SO 51.4 Výkaz výměr'!#REF!</definedName>
    <definedName name="Datum" localSheetId="2">[4]MaR!#REF!</definedName>
    <definedName name="Datum" localSheetId="3">[4]MaR!#REF!</definedName>
    <definedName name="Datum">[4]MaR!#REF!</definedName>
    <definedName name="Datum_2" localSheetId="2">[4]MaR!#REF!</definedName>
    <definedName name="Datum_2" localSheetId="3">[4]MaR!#REF!</definedName>
    <definedName name="Datum_2">[4]MaR!#REF!</definedName>
    <definedName name="dem" localSheetId="2">#REF!</definedName>
    <definedName name="dem" localSheetId="3">#REF!</definedName>
    <definedName name="dem" localSheetId="0">#REF!</definedName>
    <definedName name="dem">#REF!</definedName>
    <definedName name="Dil">#REF!</definedName>
    <definedName name="Dispečink" localSheetId="2">[4]MaR!#REF!</definedName>
    <definedName name="Dispečink" localSheetId="3">[4]MaR!#REF!</definedName>
    <definedName name="Dispečink">[4]MaR!#REF!</definedName>
    <definedName name="Dispečink_2" localSheetId="2">[4]MaR!#REF!</definedName>
    <definedName name="Dispečink_2" localSheetId="3">[4]MaR!#REF!</definedName>
    <definedName name="Dispečink_2">[4]MaR!#REF!</definedName>
    <definedName name="DO" localSheetId="0">#REF!</definedName>
    <definedName name="DO">#REF!</definedName>
    <definedName name="DO_12" localSheetId="0">#REF!</definedName>
    <definedName name="DO_12">#REF!</definedName>
    <definedName name="DO_34" localSheetId="0">#REF!</definedName>
    <definedName name="DO_34">#REF!</definedName>
    <definedName name="DO_50" localSheetId="0">#REF!</definedName>
    <definedName name="DO_50">#REF!</definedName>
    <definedName name="DOD" localSheetId="0">#REF!</definedName>
    <definedName name="DOD">#REF!</definedName>
    <definedName name="DOD_12" localSheetId="0">#REF!</definedName>
    <definedName name="DOD_12">#REF!</definedName>
    <definedName name="DOD_34" localSheetId="0">#REF!</definedName>
    <definedName name="DOD_34">#REF!</definedName>
    <definedName name="DOD_50" localSheetId="0">#REF!</definedName>
    <definedName name="DOD_50">#REF!</definedName>
    <definedName name="Dodavka">#REF!</definedName>
    <definedName name="Dodavka0" localSheetId="2">#REF!</definedName>
    <definedName name="Dodavka0" localSheetId="3">#REF!</definedName>
    <definedName name="Dodavka0">#REF!</definedName>
    <definedName name="DPJ" localSheetId="0">#REF!</definedName>
    <definedName name="DPJ">#REF!</definedName>
    <definedName name="DPJ_12" localSheetId="0">#REF!</definedName>
    <definedName name="DPJ_12">#REF!</definedName>
    <definedName name="DPJ_34" localSheetId="0">#REF!</definedName>
    <definedName name="DPJ_34">#REF!</definedName>
    <definedName name="DPJ_50" localSheetId="0">#REF!</definedName>
    <definedName name="DPJ_50">#REF!</definedName>
    <definedName name="Est_copy_první" localSheetId="0">#REF!</definedName>
    <definedName name="Est_copy_první">#REF!</definedName>
    <definedName name="Est_poslední" localSheetId="0">#REF!</definedName>
    <definedName name="Est_poslední">#REF!</definedName>
    <definedName name="Est_první" localSheetId="0">#REF!</definedName>
    <definedName name="Est_první">#REF!</definedName>
    <definedName name="eur" localSheetId="2">#REF!</definedName>
    <definedName name="eur" localSheetId="3">#REF!</definedName>
    <definedName name="eur" localSheetId="0">#REF!</definedName>
    <definedName name="eur">#REF!</definedName>
    <definedName name="Excel_BuiltIn_Print_Area_1_1" localSheetId="0">#REF!</definedName>
    <definedName name="Excel_BuiltIn_Print_Area_1_1">#REF!</definedName>
    <definedName name="Excel_BuiltIn_Print_Area_1_1_1" localSheetId="0">#REF!</definedName>
    <definedName name="Excel_BuiltIn_Print_Area_1_1_1">#REF!</definedName>
    <definedName name="Excel_BuiltIn_Print_Area_2_1" localSheetId="0">#REF!</definedName>
    <definedName name="Excel_BuiltIn_Print_Area_2_1">#REF!</definedName>
    <definedName name="Excel_BuiltIn_Print_Area_3_1" localSheetId="2">#REF!</definedName>
    <definedName name="Excel_BuiltIn_Print_Area_3_1" localSheetId="3">#REF!</definedName>
    <definedName name="Excel_BuiltIn_Print_Area_3_1" localSheetId="0">#REF!</definedName>
    <definedName name="Excel_BuiltIn_Print_Area_3_1">#REF!</definedName>
    <definedName name="fakt" localSheetId="2">[5]App_6!#REF!</definedName>
    <definedName name="fakt" localSheetId="3">[5]App_6!#REF!</definedName>
    <definedName name="fakt">[5]App_6!#REF!</definedName>
    <definedName name="gbp" localSheetId="2">#REF!</definedName>
    <definedName name="gbp" localSheetId="3">#REF!</definedName>
    <definedName name="gbp" localSheetId="0">#REF!</definedName>
    <definedName name="gbp">#REF!</definedName>
    <definedName name="Hlavička" localSheetId="2">[4]MaR!#REF!</definedName>
    <definedName name="Hlavička" localSheetId="3">[4]MaR!#REF!</definedName>
    <definedName name="Hlavička">[4]MaR!#REF!</definedName>
    <definedName name="Hlavička_2" localSheetId="2">[4]MaR!#REF!</definedName>
    <definedName name="Hlavička_2" localSheetId="3">[4]MaR!#REF!</definedName>
    <definedName name="Hlavička_2">[4]MaR!#REF!</definedName>
    <definedName name="HSV">#REF!</definedName>
    <definedName name="HSV0" localSheetId="2">#REF!</definedName>
    <definedName name="HSV0" localSheetId="3">#REF!</definedName>
    <definedName name="HSV0">#REF!</definedName>
    <definedName name="HZS">#REF!</definedName>
    <definedName name="HZS0" localSheetId="2">#REF!</definedName>
    <definedName name="HZS0" localSheetId="3">#REF!</definedName>
    <definedName name="HZS0">#REF!</definedName>
    <definedName name="chf" localSheetId="2">#REF!</definedName>
    <definedName name="chf" localSheetId="3">#REF!</definedName>
    <definedName name="chf" localSheetId="0">#REF!</definedName>
    <definedName name="chf">#REF!</definedName>
    <definedName name="Integr_poslední" localSheetId="0">#REF!</definedName>
    <definedName name="Integr_poslední">#REF!</definedName>
    <definedName name="Izolace_akustické" localSheetId="2">'[2]SO 11.1A Výkaz výměr'!#REF!</definedName>
    <definedName name="Izolace_akustické" localSheetId="3">'[2]SO 11.1A Výkaz výměr'!#REF!</definedName>
    <definedName name="Izolace_akustické">'[2]SO 11.1A Výkaz výměr'!#REF!</definedName>
    <definedName name="Izolace_proti_vodě" localSheetId="2">'[2]SO 11.1A Výkaz výměr'!#REF!</definedName>
    <definedName name="Izolace_proti_vodě" localSheetId="3">'[2]SO 11.1A Výkaz výměr'!#REF!</definedName>
    <definedName name="Izolace_proti_vodě">'[2]SO 11.1A Výkaz výměr'!#REF!</definedName>
    <definedName name="JKSO">#REF!</definedName>
    <definedName name="k_6_ko" localSheetId="2">#REF!</definedName>
    <definedName name="k_6_ko" localSheetId="3">#REF!</definedName>
    <definedName name="k_6_ko" localSheetId="0">#REF!</definedName>
    <definedName name="k_6_ko">#REF!</definedName>
    <definedName name="k_6_sz" localSheetId="2">#REF!</definedName>
    <definedName name="k_6_sz" localSheetId="3">#REF!</definedName>
    <definedName name="k_6_sz" localSheetId="0">#REF!</definedName>
    <definedName name="k_6_sz">#REF!</definedName>
    <definedName name="k_8_ko" localSheetId="2">#REF!</definedName>
    <definedName name="k_8_ko" localSheetId="3">#REF!</definedName>
    <definedName name="k_8_ko" localSheetId="0">#REF!</definedName>
    <definedName name="k_8_ko">#REF!</definedName>
    <definedName name="k_8_sz" localSheetId="2">#REF!</definedName>
    <definedName name="k_8_sz" localSheetId="3">#REF!</definedName>
    <definedName name="k_8_sz" localSheetId="0">#REF!</definedName>
    <definedName name="k_8_sz">#REF!</definedName>
    <definedName name="Kod" localSheetId="0">#REF!</definedName>
    <definedName name="Kod">#REF!</definedName>
    <definedName name="Kod_2" localSheetId="0">#REF!</definedName>
    <definedName name="Kod_2">#REF!</definedName>
    <definedName name="Komunikace" localSheetId="2">'[2]SO 11.1A Výkaz výměr'!#REF!</definedName>
    <definedName name="Komunikace" localSheetId="3">'[2]SO 11.1A Výkaz výměr'!#REF!</definedName>
    <definedName name="Komunikace">'[2]SO 11.1A Výkaz výměr'!#REF!</definedName>
    <definedName name="Konstrukce_klempířské" localSheetId="2">'[2]SO 11.1A Výkaz výměr'!#REF!</definedName>
    <definedName name="Konstrukce_klempířské" localSheetId="3">'[2]SO 11.1A Výkaz výměr'!#REF!</definedName>
    <definedName name="Konstrukce_klempířské">'[2]SO 11.1A Výkaz výměr'!#REF!</definedName>
    <definedName name="Konstrukce_tesařské" localSheetId="2">'[3]SO 51.4 Výkaz výměr'!#REF!</definedName>
    <definedName name="Konstrukce_tesařské" localSheetId="3">'[3]SO 51.4 Výkaz výměr'!#REF!</definedName>
    <definedName name="Konstrukce_tesařské">'[3]SO 51.4 Výkaz výměr'!#REF!</definedName>
    <definedName name="Konstrukce_truhlářské" localSheetId="2">'[2]SO 11.1A Výkaz výměr'!#REF!</definedName>
    <definedName name="Konstrukce_truhlářské" localSheetId="3">'[2]SO 11.1A Výkaz výměr'!#REF!</definedName>
    <definedName name="Konstrukce_truhlářské">'[2]SO 11.1A Výkaz výměr'!#REF!</definedName>
    <definedName name="Kovové_stavební_doplňkové_konstrukce" localSheetId="2">'[2]SO 11.1A Výkaz výměr'!#REF!</definedName>
    <definedName name="Kovové_stavební_doplňkové_konstrukce" localSheetId="3">'[2]SO 11.1A Výkaz výměr'!#REF!</definedName>
    <definedName name="Kovové_stavební_doplňkové_konstrukce">'[2]SO 11.1A Výkaz výměr'!#REF!</definedName>
    <definedName name="kr_15" localSheetId="2">#REF!</definedName>
    <definedName name="kr_15" localSheetId="3">#REF!</definedName>
    <definedName name="kr_15" localSheetId="0">#REF!</definedName>
    <definedName name="kr_15">#REF!</definedName>
    <definedName name="kr_15_ła" localSheetId="2">#REF!</definedName>
    <definedName name="kr_15_ła" localSheetId="3">#REF!</definedName>
    <definedName name="kr_15_ła" localSheetId="0">#REF!</definedName>
    <definedName name="kr_15_ła">#REF!</definedName>
    <definedName name="KSDK" localSheetId="2">'[3]SO 51.4 Výkaz výměr'!#REF!</definedName>
    <definedName name="KSDK" localSheetId="3">'[3]SO 51.4 Výkaz výměr'!#REF!</definedName>
    <definedName name="KSDK">'[3]SO 51.4 Výkaz výměr'!#REF!</definedName>
    <definedName name="la" localSheetId="2">#REF!</definedName>
    <definedName name="la" localSheetId="3">#REF!</definedName>
    <definedName name="la" localSheetId="0">#REF!</definedName>
    <definedName name="la">#REF!</definedName>
    <definedName name="Malby__tapety__nátěry__nástřiky" localSheetId="2">'[2]SO 11.1A Výkaz výměr'!#REF!</definedName>
    <definedName name="Malby__tapety__nátěry__nástřiky" localSheetId="3">'[2]SO 11.1A Výkaz výměr'!#REF!</definedName>
    <definedName name="Malby__tapety__nátěry__nástřiky">'[2]SO 11.1A Výkaz výměr'!#REF!</definedName>
    <definedName name="MJ" localSheetId="0">#REF!</definedName>
    <definedName name="MJ">#REF!</definedName>
    <definedName name="MJ_12" localSheetId="0">#REF!</definedName>
    <definedName name="MJ_12">#REF!</definedName>
    <definedName name="MJ_34" localSheetId="0">#REF!</definedName>
    <definedName name="MJ_34">#REF!</definedName>
    <definedName name="MJ_50" localSheetId="0">#REF!</definedName>
    <definedName name="MJ_50">#REF!</definedName>
    <definedName name="MO" localSheetId="0">#REF!</definedName>
    <definedName name="MO">#REF!</definedName>
    <definedName name="MO_12" localSheetId="0">#REF!</definedName>
    <definedName name="MO_12">#REF!</definedName>
    <definedName name="MO_34" localSheetId="0">#REF!</definedName>
    <definedName name="MO_34">#REF!</definedName>
    <definedName name="MO_50" localSheetId="0">#REF!</definedName>
    <definedName name="MO_50">#REF!</definedName>
    <definedName name="MONT" localSheetId="0">#REF!</definedName>
    <definedName name="MONT">#REF!</definedName>
    <definedName name="MONT_12" localSheetId="0">#REF!</definedName>
    <definedName name="MONT_12">#REF!</definedName>
    <definedName name="MONT_34" localSheetId="0">#REF!</definedName>
    <definedName name="MONT_34">#REF!</definedName>
    <definedName name="MONT_50" localSheetId="0">#REF!</definedName>
    <definedName name="MONT_50">#REF!</definedName>
    <definedName name="Montaz0" localSheetId="2">#REF!</definedName>
    <definedName name="Montaz0" localSheetId="3">#REF!</definedName>
    <definedName name="Montaz0">#REF!</definedName>
    <definedName name="NazevDilu">#REF!</definedName>
    <definedName name="nazevobjektu">#REF!</definedName>
    <definedName name="nazevstavby">#REF!</definedName>
    <definedName name="_xlnm.Print_Titles" localSheetId="2">SO_101!$1:$8</definedName>
    <definedName name="_xlnm.Print_Titles" localSheetId="3">SO_102!$1:$8</definedName>
    <definedName name="_xlnm.Print_Titles" localSheetId="1">VON!$7:$9</definedName>
    <definedName name="ob_8_30" localSheetId="2">#REF!</definedName>
    <definedName name="ob_8_30" localSheetId="3">#REF!</definedName>
    <definedName name="ob_8_30" localSheetId="0">#REF!</definedName>
    <definedName name="ob_8_30">#REF!</definedName>
    <definedName name="Objednatel">#REF!</definedName>
    <definedName name="Obklady_keramické" localSheetId="2">'[2]SO 11.1A Výkaz výměr'!#REF!</definedName>
    <definedName name="Obklady_keramické" localSheetId="3">'[2]SO 11.1A Výkaz výměr'!#REF!</definedName>
    <definedName name="Obklady_keramické">'[2]SO 11.1A Výkaz výměr'!#REF!</definedName>
    <definedName name="_xlnm.Print_Area" localSheetId="2">SO_101!$A$1:$L$58</definedName>
    <definedName name="_xlnm.Print_Area" localSheetId="3">SO_102!$A$1:$L$23</definedName>
    <definedName name="_xlnm.Print_Area" localSheetId="4">SO_301!$A$1:$H$54</definedName>
    <definedName name="_xlnm.Print_Area" localSheetId="5">SO_302!$A$1:$H$34</definedName>
    <definedName name="_xlnm.Print_Area" localSheetId="0">Souhrn!$B$1:$I$35</definedName>
    <definedName name="_xlnm.Print_Area" localSheetId="1">VON!$A$1:$H$24</definedName>
    <definedName name="OP" localSheetId="0">#REF!</definedName>
    <definedName name="OP">#REF!</definedName>
    <definedName name="OP_12" localSheetId="0">#REF!</definedName>
    <definedName name="OP_12">#REF!</definedName>
    <definedName name="OP_34" localSheetId="0">#REF!</definedName>
    <definedName name="OP_34">#REF!</definedName>
    <definedName name="OP_50" localSheetId="0">#REF!</definedName>
    <definedName name="OP_50">#REF!</definedName>
    <definedName name="Ostatní_výrobky" localSheetId="2">'[3]SO 51.4 Výkaz výměr'!#REF!</definedName>
    <definedName name="Ostatní_výrobky" localSheetId="3">'[3]SO 51.4 Výkaz výměr'!#REF!</definedName>
    <definedName name="Ostatní_výrobky">'[3]SO 51.4 Výkaz výměr'!#REF!</definedName>
    <definedName name="Parametry" localSheetId="0">#REF!</definedName>
    <definedName name="Parametry">#REF!</definedName>
    <definedName name="pia" localSheetId="2">#REF!</definedName>
    <definedName name="pia" localSheetId="3">#REF!</definedName>
    <definedName name="pia" localSheetId="0">#REF!</definedName>
    <definedName name="pia">#REF!</definedName>
    <definedName name="PJ" localSheetId="0">#REF!</definedName>
    <definedName name="PJ">#REF!</definedName>
    <definedName name="PJ_12" localSheetId="0">#REF!</definedName>
    <definedName name="PJ_12">#REF!</definedName>
    <definedName name="PJ_34" localSheetId="0">#REF!</definedName>
    <definedName name="PJ_34">#REF!</definedName>
    <definedName name="PJ_50" localSheetId="0">#REF!</definedName>
    <definedName name="PJ_50">#REF!</definedName>
    <definedName name="pln" localSheetId="2">#REF!</definedName>
    <definedName name="pln" localSheetId="3">#REF!</definedName>
    <definedName name="pln" localSheetId="0">#REF!</definedName>
    <definedName name="pln">#REF!</definedName>
    <definedName name="PN" localSheetId="0">#REF!</definedName>
    <definedName name="PN">#REF!</definedName>
    <definedName name="PN_12" localSheetId="0">#REF!</definedName>
    <definedName name="PN_12">#REF!</definedName>
    <definedName name="PN_34" localSheetId="0">#REF!</definedName>
    <definedName name="PN_34">#REF!</definedName>
    <definedName name="PN_50" localSheetId="0">#REF!</definedName>
    <definedName name="PN_50">#REF!</definedName>
    <definedName name="PO" localSheetId="0">#REF!</definedName>
    <definedName name="PO">#REF!</definedName>
    <definedName name="PO_12" localSheetId="0">#REF!</definedName>
    <definedName name="PO_12">#REF!</definedName>
    <definedName name="PO_34" localSheetId="0">#REF!</definedName>
    <definedName name="PO_34">#REF!</definedName>
    <definedName name="PO_50" localSheetId="0">#REF!</definedName>
    <definedName name="PO_50">#REF!</definedName>
    <definedName name="PocetMJ">#REF!</definedName>
    <definedName name="Podhl" localSheetId="2">'[3]SO 51.4 Výkaz výměr'!#REF!</definedName>
    <definedName name="Podhl" localSheetId="3">'[3]SO 51.4 Výkaz výměr'!#REF!</definedName>
    <definedName name="Podhl">'[3]SO 51.4 Výkaz výměr'!#REF!</definedName>
    <definedName name="Podhledy" localSheetId="2">'[2]SO 11.1A Výkaz výměr'!#REF!</definedName>
    <definedName name="Podhledy" localSheetId="3">'[2]SO 11.1A Výkaz výměr'!#REF!</definedName>
    <definedName name="Podhledy">'[2]SO 11.1A Výkaz výměr'!#REF!</definedName>
    <definedName name="podw" localSheetId="2">'[6]Rob. elektr.'!#REF!</definedName>
    <definedName name="podw" localSheetId="3">'[6]Rob. elektr.'!#REF!</definedName>
    <definedName name="podw">'[6]Rob. elektr.'!#REF!</definedName>
    <definedName name="poslední" localSheetId="0">#REF!</definedName>
    <definedName name="poslední">#REF!</definedName>
    <definedName name="Poznamka">#REF!</definedName>
    <definedName name="Projektant">#REF!</definedName>
    <definedName name="Přehled" localSheetId="0">#REF!</definedName>
    <definedName name="Přehled">#REF!</definedName>
    <definedName name="Přehled_2" localSheetId="0">#REF!</definedName>
    <definedName name="Přehled_2">#REF!</definedName>
    <definedName name="PSV">#REF!</definedName>
    <definedName name="PSV0" localSheetId="2">#REF!</definedName>
    <definedName name="PSV0" localSheetId="3">#REF!</definedName>
    <definedName name="PSV0">#REF!</definedName>
    <definedName name="q" localSheetId="2">[4]MaR!#REF!</definedName>
    <definedName name="q" localSheetId="3">[4]MaR!#REF!</definedName>
    <definedName name="Q" localSheetId="0">#REF!</definedName>
    <definedName name="q">[4]MaR!#REF!</definedName>
    <definedName name="QQ" localSheetId="2">#REF!</definedName>
    <definedName name="QQ" localSheetId="3">#REF!</definedName>
    <definedName name="QQ">#REF!</definedName>
    <definedName name="QQQ" localSheetId="2">#REF!</definedName>
    <definedName name="QQQ" localSheetId="3">#REF!</definedName>
    <definedName name="QQQ">#REF!</definedName>
    <definedName name="r_zie_dop" localSheetId="2">#REF!</definedName>
    <definedName name="r_zie_dop" localSheetId="3">#REF!</definedName>
    <definedName name="r_zie_dop" localSheetId="0">#REF!</definedName>
    <definedName name="r_zie_dop">#REF!</definedName>
    <definedName name="r_zie_m" localSheetId="2">#REF!</definedName>
    <definedName name="r_zie_m" localSheetId="3">#REF!</definedName>
    <definedName name="r_zie_m" localSheetId="0">#REF!</definedName>
    <definedName name="r_zie_m">#REF!</definedName>
    <definedName name="r_zie_r" localSheetId="2">#REF!</definedName>
    <definedName name="r_zie_r" localSheetId="3">#REF!</definedName>
    <definedName name="r_zie_r" localSheetId="0">#REF!</definedName>
    <definedName name="r_zie_r">#REF!</definedName>
    <definedName name="Rekapitulace" localSheetId="0">#REF!</definedName>
    <definedName name="Rekapitulace">#REF!</definedName>
    <definedName name="REKAPITULACE_2" localSheetId="2">'[2]SO 11.1A Výkaz výměr'!#REF!</definedName>
    <definedName name="REKAPITULACE_2" localSheetId="3">'[2]SO 11.1A Výkaz výměr'!#REF!</definedName>
    <definedName name="REKAPITULACE_2">'[2]SO 11.1A Výkaz výměr'!#REF!</definedName>
    <definedName name="rg" localSheetId="2">#REF!</definedName>
    <definedName name="rg" localSheetId="3">#REF!</definedName>
    <definedName name="rg" localSheetId="0">#REF!</definedName>
    <definedName name="rg">#REF!</definedName>
    <definedName name="Rok_nabídky" localSheetId="0">#REF!</definedName>
    <definedName name="Rok_nabídky">#REF!</definedName>
    <definedName name="Rok_nabídky_2" localSheetId="0">#REF!</definedName>
    <definedName name="Rok_nabídky_2">#REF!</definedName>
    <definedName name="Rozpočet" localSheetId="0">#REF!</definedName>
    <definedName name="Rozpočet">#REF!</definedName>
    <definedName name="s" localSheetId="2">'[2]SO 11.1A Výkaz výměr'!#REF!</definedName>
    <definedName name="s" localSheetId="3">'[2]SO 11.1A Výkaz výměr'!#REF!</definedName>
    <definedName name="s">'[2]SO 11.1A Výkaz výměr'!#REF!</definedName>
    <definedName name="Sádrokartonové_konstrukce" localSheetId="2">'[2]SO 11.1A Výkaz výměr'!#REF!</definedName>
    <definedName name="Sádrokartonové_konstrukce" localSheetId="3">'[2]SO 11.1A Výkaz výměr'!#REF!</definedName>
    <definedName name="Sádrokartonové_konstrukce">'[2]SO 11.1A Výkaz výměr'!#REF!</definedName>
    <definedName name="SazbaDPH1">#REF!</definedName>
    <definedName name="SazbaDPH2">#REF!</definedName>
    <definedName name="SC" localSheetId="0">#REF!</definedName>
    <definedName name="SC">#REF!</definedName>
    <definedName name="SC_12" localSheetId="0">#REF!</definedName>
    <definedName name="SC_12">#REF!</definedName>
    <definedName name="SC_34" localSheetId="0">#REF!</definedName>
    <definedName name="SC_34">#REF!</definedName>
    <definedName name="SC_50" localSheetId="0">#REF!</definedName>
    <definedName name="SC_50">#REF!</definedName>
    <definedName name="SloupecCC" localSheetId="2">#REF!</definedName>
    <definedName name="SloupecCC" localSheetId="3">#REF!</definedName>
    <definedName name="SloupecCC">#REF!</definedName>
    <definedName name="SloupecCisloPol" localSheetId="2">#REF!</definedName>
    <definedName name="SloupecCisloPol" localSheetId="3">#REF!</definedName>
    <definedName name="SloupecCisloPol">#REF!</definedName>
    <definedName name="SloupecJC" localSheetId="2">#REF!</definedName>
    <definedName name="SloupecJC" localSheetId="3">#REF!</definedName>
    <definedName name="SloupecJC">#REF!</definedName>
    <definedName name="SloupecMJ" localSheetId="2">#REF!</definedName>
    <definedName name="SloupecMJ" localSheetId="3">#REF!</definedName>
    <definedName name="SloupecMJ">#REF!</definedName>
    <definedName name="SloupecMnozstvi" localSheetId="2">#REF!</definedName>
    <definedName name="SloupecMnozstvi" localSheetId="3">#REF!</definedName>
    <definedName name="SloupecMnozstvi">#REF!</definedName>
    <definedName name="SloupecNazPol" localSheetId="2">#REF!</definedName>
    <definedName name="SloupecNazPol" localSheetId="3">#REF!</definedName>
    <definedName name="SloupecNazPol">#REF!</definedName>
    <definedName name="SloupecPC" localSheetId="2">#REF!</definedName>
    <definedName name="SloupecPC" localSheetId="3">#REF!</definedName>
    <definedName name="SloupecPC">#REF!</definedName>
    <definedName name="SO_01_01__Příprava_území" localSheetId="0">#REF!</definedName>
    <definedName name="SO_01_01__Příprava_území">#REF!</definedName>
    <definedName name="SO_01_02_Vjezdy_a_výjezdy_na_staveniště" localSheetId="0">#REF!</definedName>
    <definedName name="SO_01_02_Vjezdy_a_výjezdy_na_staveniště">#REF!</definedName>
    <definedName name="SO_01_03_Vodovodní_přípojka_na_staveniště" localSheetId="0">#REF!</definedName>
    <definedName name="SO_01_03_Vodovodní_přípojka_na_staveniště">#REF!</definedName>
    <definedName name="SO_01_04_Kanalizační_přípojka_na_staveniště" localSheetId="0">#REF!</definedName>
    <definedName name="SO_01_04_Kanalizační_přípojka_na_staveniště">#REF!</definedName>
    <definedName name="SO_01_06_El._přípojka_pro_zařízení_staveniště" localSheetId="0">#REF!</definedName>
    <definedName name="SO_01_06_El._přípojka_pro_zařízení_staveniště">#REF!</definedName>
    <definedName name="SO_01_07_Telefonní_přípojka_staveniště" localSheetId="0">#REF!</definedName>
    <definedName name="SO_01_07_Telefonní_přípojka_staveniště">#REF!</definedName>
    <definedName name="SO_01_08_Ochrana_pěšího_provozu" localSheetId="0">#REF!</definedName>
    <definedName name="SO_01_08_Ochrana_pěšího_provozu">#REF!</definedName>
    <definedName name="SO_01_12_Ochrana_inž.sítí" localSheetId="0">#REF!</definedName>
    <definedName name="SO_01_12_Ochrana_inž.sítí">#REF!</definedName>
    <definedName name="SO_01_20_Rekonstrukce_v_odstavných_kolejích" localSheetId="0">#REF!</definedName>
    <definedName name="SO_01_20_Rekonstrukce_v_odstavných_kolejích">#REF!</definedName>
    <definedName name="SO_01_21_Hloubené_tunely" localSheetId="0">#REF!</definedName>
    <definedName name="SO_01_21_Hloubené_tunely">#REF!</definedName>
    <definedName name="SO_04_22_Hloubené_tunely_v_ul._Trojská" localSheetId="0">#REF!</definedName>
    <definedName name="SO_04_22_Hloubené_tunely_v_ul._Trojská">#REF!</definedName>
    <definedName name="SO_05_21__Stanice_Kobylisy" localSheetId="0">#REF!</definedName>
    <definedName name="SO_05_21__Stanice_Kobylisy">#REF!</definedName>
    <definedName name="SO_06_21_Jednokolejné_tunely_před_st._Kobylisy" localSheetId="0">#REF!</definedName>
    <definedName name="SO_06_21_Jednokolejné_tunely_před_st._Kobylisy">#REF!</definedName>
    <definedName name="SO_06_26_Ražená_HGB_v_km_14_960_L.K." localSheetId="0">#REF!</definedName>
    <definedName name="SO_06_26_Ražená_HGB_v_km_14_960_L.K.">#REF!</definedName>
    <definedName name="SO_07_91_Větrací_objekty" localSheetId="0">#REF!</definedName>
    <definedName name="SO_07_91_Větrací_objekty">#REF!</definedName>
    <definedName name="SO_404">#REF!</definedName>
    <definedName name="Specifikace" localSheetId="0">#REF!</definedName>
    <definedName name="Specifikace">#REF!</definedName>
    <definedName name="Specifikace_2" localSheetId="0">#REF!</definedName>
    <definedName name="Specifikace_2">#REF!</definedName>
    <definedName name="Spodek" localSheetId="2">#REF!</definedName>
    <definedName name="Spodek" localSheetId="3">#REF!</definedName>
    <definedName name="Spodek" localSheetId="0">#REF!</definedName>
    <definedName name="Spodek">#REF!</definedName>
    <definedName name="SWnákup" localSheetId="0">#REF!</definedName>
    <definedName name="SWnákup">#REF!</definedName>
    <definedName name="SWprodej" localSheetId="0">#REF!</definedName>
    <definedName name="SWprodej">#REF!</definedName>
    <definedName name="sz_be" localSheetId="2">#REF!</definedName>
    <definedName name="sz_be" localSheetId="3">#REF!</definedName>
    <definedName name="sz_be" localSheetId="0">#REF!</definedName>
    <definedName name="sz_be">#REF!</definedName>
    <definedName name="sz_ma" localSheetId="2">#REF!</definedName>
    <definedName name="sz_ma" localSheetId="3">#REF!</definedName>
    <definedName name="sz_ma" localSheetId="0">#REF!</definedName>
    <definedName name="sz_ma">#REF!</definedName>
    <definedName name="sz_pf" localSheetId="2">#REF!</definedName>
    <definedName name="sz_pf" localSheetId="3">#REF!</definedName>
    <definedName name="sz_pf" localSheetId="0">#REF!</definedName>
    <definedName name="sz_pf">#REF!</definedName>
    <definedName name="sz_sc" localSheetId="2">#REF!</definedName>
    <definedName name="sz_sc" localSheetId="3">#REF!</definedName>
    <definedName name="sz_sc" localSheetId="0">#REF!</definedName>
    <definedName name="sz_sc">#REF!</definedName>
    <definedName name="sz_sch" localSheetId="2">#REF!</definedName>
    <definedName name="sz_sch" localSheetId="3">#REF!</definedName>
    <definedName name="sz_sch" localSheetId="0">#REF!</definedName>
    <definedName name="sz_sch">#REF!</definedName>
    <definedName name="sz_so" localSheetId="2">#REF!</definedName>
    <definedName name="sz_so" localSheetId="3">#REF!</definedName>
    <definedName name="sz_so" localSheetId="0">#REF!</definedName>
    <definedName name="sz_so">#REF!</definedName>
    <definedName name="sz_sp" localSheetId="2">#REF!</definedName>
    <definedName name="sz_sp" localSheetId="3">#REF!</definedName>
    <definedName name="sz_sp" localSheetId="0">#REF!</definedName>
    <definedName name="sz_sp">#REF!</definedName>
    <definedName name="sz_st" localSheetId="2">#REF!</definedName>
    <definedName name="sz_st" localSheetId="3">#REF!</definedName>
    <definedName name="sz_st" localSheetId="0">#REF!</definedName>
    <definedName name="sz_st">#REF!</definedName>
    <definedName name="T1_12" localSheetId="0">#REF!</definedName>
    <definedName name="T1_12">#REF!</definedName>
    <definedName name="T1_34" localSheetId="0">#REF!</definedName>
    <definedName name="T1_34">#REF!</definedName>
    <definedName name="T1_50" localSheetId="0">#REF!</definedName>
    <definedName name="T1_50">#REF!</definedName>
    <definedName name="tłu" localSheetId="2">#REF!</definedName>
    <definedName name="tłu" localSheetId="3">#REF!</definedName>
    <definedName name="tłu" localSheetId="0">#REF!</definedName>
    <definedName name="tłu">#REF!</definedName>
    <definedName name="Typ">([4]MaR!$C$151:$C$161,[4]MaR!$C$44:$C$143)</definedName>
    <definedName name="Typ_2">([4]MaR!$C$151:$C$161,[4]MaR!$C$44:$C$143)</definedName>
    <definedName name="u" localSheetId="2">'[7]Roboty sanitarne'!#REF!</definedName>
    <definedName name="u" localSheetId="3">'[7]Roboty sanitarne'!#REF!</definedName>
    <definedName name="u">'[7]Roboty sanitarne'!#REF!</definedName>
    <definedName name="usd" localSheetId="2">#REF!</definedName>
    <definedName name="usd" localSheetId="3">#REF!</definedName>
    <definedName name="usd" localSheetId="0">#REF!</definedName>
    <definedName name="usd">#REF!</definedName>
    <definedName name="Vodorovné_konstrukce" localSheetId="2">'[3]SO 51.4 Výkaz výměr'!#REF!</definedName>
    <definedName name="Vodorovné_konstrukce" localSheetId="3">'[3]SO 51.4 Výkaz výměr'!#REF!</definedName>
    <definedName name="Vodorovné_konstrukce">'[3]SO 51.4 Výkaz výměr'!#REF!</definedName>
    <definedName name="VRN">#REF!</definedName>
    <definedName name="VRNKc" localSheetId="2">#REF!</definedName>
    <definedName name="VRNKc" localSheetId="3">#REF!</definedName>
    <definedName name="VRNKc">#REF!</definedName>
    <definedName name="VRNnazev" localSheetId="2">#REF!</definedName>
    <definedName name="VRNnazev" localSheetId="3">#REF!</definedName>
    <definedName name="VRNnazev">#REF!</definedName>
    <definedName name="VRNproc" localSheetId="2">#REF!</definedName>
    <definedName name="VRNproc" localSheetId="3">#REF!</definedName>
    <definedName name="VRNproc">#REF!</definedName>
    <definedName name="VRNzakl" localSheetId="2">#REF!</definedName>
    <definedName name="VRNzakl" localSheetId="3">#REF!</definedName>
    <definedName name="VRNzakl">#REF!</definedName>
    <definedName name="VZT" localSheetId="0">#REF!</definedName>
    <definedName name="VZT">#REF!</definedName>
    <definedName name="W" localSheetId="2">#REF!</definedName>
    <definedName name="W" localSheetId="3">#REF!</definedName>
    <definedName name="W">#REF!</definedName>
    <definedName name="WW" localSheetId="2">#REF!</definedName>
    <definedName name="WW" localSheetId="3">#REF!</definedName>
    <definedName name="WW">#REF!</definedName>
    <definedName name="WWW" localSheetId="2">#REF!</definedName>
    <definedName name="WWW" localSheetId="3">#REF!</definedName>
    <definedName name="WWW">#REF!</definedName>
    <definedName name="WWWWWW" localSheetId="2">#REF!</definedName>
    <definedName name="WWWWWW" localSheetId="3">#REF!</definedName>
    <definedName name="WWWWWW">#REF!</definedName>
    <definedName name="WWWWWWWW" localSheetId="2">#REF!</definedName>
    <definedName name="WWWWWWWW" localSheetId="3">#REF!</definedName>
    <definedName name="WWWWWWWW">#REF!</definedName>
    <definedName name="z" localSheetId="2">'[3]SO 51.4 Výkaz výměr'!#REF!</definedName>
    <definedName name="z" localSheetId="3">'[3]SO 51.4 Výkaz výměr'!#REF!</definedName>
    <definedName name="z">'[3]SO 51.4 Výkaz výměr'!#REF!</definedName>
    <definedName name="Z_3D575A81_DF48_11D6_88B4_0004760C5354_.wvu.Cols" localSheetId="0" hidden="1">Souhrn!#REF!,Souhrn!$J:$J</definedName>
    <definedName name="Zakazka">#REF!</definedName>
    <definedName name="Zaklad22">#REF!</definedName>
    <definedName name="Zaklad5">#REF!</definedName>
    <definedName name="Základy" localSheetId="2">'[3]SO 51.4 Výkaz výměr'!#REF!</definedName>
    <definedName name="Základy" localSheetId="3">'[3]SO 51.4 Výkaz výměr'!#REF!</definedName>
    <definedName name="Základy">'[3]SO 51.4 Výkaz výměr'!#REF!</definedName>
    <definedName name="zb" localSheetId="2">#REF!</definedName>
    <definedName name="zb" localSheetId="3">#REF!</definedName>
    <definedName name="zb" localSheetId="0">#REF!</definedName>
    <definedName name="zb">#REF!</definedName>
    <definedName name="zb_be" localSheetId="2">#REF!</definedName>
    <definedName name="zb_be" localSheetId="3">#REF!</definedName>
    <definedName name="zb_be" localSheetId="0">#REF!</definedName>
    <definedName name="zb_be">#REF!</definedName>
    <definedName name="zb_la" localSheetId="2">#REF!</definedName>
    <definedName name="zb_la" localSheetId="3">#REF!</definedName>
    <definedName name="zb_la" localSheetId="0">#REF!</definedName>
    <definedName name="zb_la">#REF!</definedName>
    <definedName name="zb_ła" localSheetId="2">#REF!</definedName>
    <definedName name="zb_ła" localSheetId="3">#REF!</definedName>
    <definedName name="zb_ła" localSheetId="0">#REF!</definedName>
    <definedName name="zb_ła">#REF!</definedName>
    <definedName name="zb_ma" localSheetId="2">#REF!</definedName>
    <definedName name="zb_ma" localSheetId="3">#REF!</definedName>
    <definedName name="zb_ma" localSheetId="0">#REF!</definedName>
    <definedName name="zb_ma">#REF!</definedName>
    <definedName name="zb_pf" localSheetId="2">#REF!</definedName>
    <definedName name="zb_pf" localSheetId="3">#REF!</definedName>
    <definedName name="zb_pf" localSheetId="0">#REF!</definedName>
    <definedName name="zb_pf">#REF!</definedName>
    <definedName name="zb_rg" localSheetId="2">#REF!</definedName>
    <definedName name="zb_rg" localSheetId="3">#REF!</definedName>
    <definedName name="zb_rg" localSheetId="0">#REF!</definedName>
    <definedName name="zb_rg">#REF!</definedName>
    <definedName name="zb_sc" localSheetId="2">#REF!</definedName>
    <definedName name="zb_sc" localSheetId="3">#REF!</definedName>
    <definedName name="zb_sc" localSheetId="0">#REF!</definedName>
    <definedName name="zb_sc">#REF!</definedName>
    <definedName name="zb_sch" localSheetId="2">#REF!</definedName>
    <definedName name="zb_sch" localSheetId="3">#REF!</definedName>
    <definedName name="zb_sch" localSheetId="0">#REF!</definedName>
    <definedName name="zb_sch">#REF!</definedName>
    <definedName name="zb_sp" localSheetId="2">#REF!</definedName>
    <definedName name="zb_sp" localSheetId="3">#REF!</definedName>
    <definedName name="zb_sp" localSheetId="0">#REF!</definedName>
    <definedName name="zb_sp">#REF!</definedName>
    <definedName name="zb_st" localSheetId="2">#REF!</definedName>
    <definedName name="zb_st" localSheetId="3">#REF!</definedName>
    <definedName name="zb_st" localSheetId="0">#REF!</definedName>
    <definedName name="zb_st">#REF!</definedName>
    <definedName name="zb_stop" localSheetId="2">#REF!</definedName>
    <definedName name="zb_stop" localSheetId="3">#REF!</definedName>
    <definedName name="zb_stop" localSheetId="0">#REF!</definedName>
    <definedName name="zb_stop">#REF!</definedName>
    <definedName name="Zemní_práce" localSheetId="2">'[3]SO 51.4 Výkaz výměr'!#REF!</definedName>
    <definedName name="Zemní_práce" localSheetId="3">'[3]SO 51.4 Výkaz výměr'!#REF!</definedName>
    <definedName name="Zemní_práce">'[3]SO 51.4 Výkaz výměr'!#REF!</definedName>
    <definedName name="Zhotovitel">#REF!</definedName>
  </definedNames>
  <calcPr calcId="171027"/>
</workbook>
</file>

<file path=xl/calcChain.xml><?xml version="1.0" encoding="utf-8"?>
<calcChain xmlns="http://schemas.openxmlformats.org/spreadsheetml/2006/main">
  <c r="I51" i="23" l="1"/>
  <c r="G51" i="23"/>
  <c r="I50" i="23"/>
  <c r="G50" i="23"/>
  <c r="I49" i="23"/>
  <c r="G49" i="23"/>
  <c r="E49" i="23"/>
  <c r="E48" i="23"/>
  <c r="I48" i="23" s="1"/>
  <c r="I47" i="23"/>
  <c r="G47" i="23"/>
  <c r="I46" i="23"/>
  <c r="G46" i="23"/>
  <c r="I45" i="23"/>
  <c r="G45" i="23"/>
  <c r="I44" i="23"/>
  <c r="G44" i="23"/>
  <c r="I42" i="23"/>
  <c r="G42" i="23"/>
  <c r="I41" i="23"/>
  <c r="G41" i="23"/>
  <c r="G39" i="23" s="1"/>
  <c r="I40" i="23"/>
  <c r="G40" i="23"/>
  <c r="I38" i="23"/>
  <c r="G38" i="23"/>
  <c r="I37" i="23"/>
  <c r="G37" i="23"/>
  <c r="I36" i="23"/>
  <c r="G36" i="23"/>
  <c r="I35" i="23"/>
  <c r="G35" i="23"/>
  <c r="G34" i="23"/>
  <c r="E34" i="23"/>
  <c r="I34" i="23" s="1"/>
  <c r="E33" i="23"/>
  <c r="G33" i="23" s="1"/>
  <c r="I32" i="23"/>
  <c r="G32" i="23"/>
  <c r="E32" i="23"/>
  <c r="E31" i="23"/>
  <c r="G31" i="23" s="1"/>
  <c r="I30" i="23"/>
  <c r="G30" i="23"/>
  <c r="I29" i="23"/>
  <c r="G29" i="23"/>
  <c r="I28" i="23"/>
  <c r="G28" i="23"/>
  <c r="I27" i="23"/>
  <c r="G27" i="23"/>
  <c r="E25" i="23"/>
  <c r="G25" i="23" s="1"/>
  <c r="E24" i="23"/>
  <c r="G24" i="23" s="1"/>
  <c r="E22" i="23"/>
  <c r="G22" i="23" s="1"/>
  <c r="I21" i="23"/>
  <c r="G21" i="23"/>
  <c r="K19" i="23"/>
  <c r="E19" i="23"/>
  <c r="I19" i="23" s="1"/>
  <c r="K18" i="23"/>
  <c r="I18" i="23"/>
  <c r="G18" i="23"/>
  <c r="G17" i="23"/>
  <c r="E17" i="23"/>
  <c r="K17" i="23" s="1"/>
  <c r="G15" i="23"/>
  <c r="E15" i="23"/>
  <c r="E14" i="23"/>
  <c r="G14" i="23" s="1"/>
  <c r="K13" i="23"/>
  <c r="I13" i="23"/>
  <c r="G13" i="23"/>
  <c r="E13" i="23"/>
  <c r="I12" i="23"/>
  <c r="E12" i="23"/>
  <c r="K12" i="23" s="1"/>
  <c r="E16" i="23" s="1"/>
  <c r="G16" i="23" s="1"/>
  <c r="A12" i="23"/>
  <c r="K11" i="23"/>
  <c r="I11" i="23"/>
  <c r="G11" i="23"/>
  <c r="E11" i="23"/>
  <c r="A11" i="23"/>
  <c r="A13" i="23" s="1"/>
  <c r="G26" i="23" l="1"/>
  <c r="G23" i="23"/>
  <c r="A14" i="23"/>
  <c r="A15" i="23"/>
  <c r="G12" i="23"/>
  <c r="G10" i="23" s="1"/>
  <c r="E20" i="23"/>
  <c r="G20" i="23" s="1"/>
  <c r="I31" i="23"/>
  <c r="I33" i="23"/>
  <c r="G48" i="23"/>
  <c r="G43" i="23" s="1"/>
  <c r="I17" i="23"/>
  <c r="I9" i="23" s="1"/>
  <c r="G19" i="23"/>
  <c r="E16" i="33"/>
  <c r="E13" i="33"/>
  <c r="D12" i="21"/>
  <c r="F28" i="37"/>
  <c r="F30" i="37" s="1"/>
  <c r="H30" i="37" s="1"/>
  <c r="F25" i="37"/>
  <c r="F26" i="37" s="1"/>
  <c r="H26" i="37" s="1"/>
  <c r="F24" i="37"/>
  <c r="H24" i="37" s="1"/>
  <c r="F23" i="37"/>
  <c r="F18" i="37"/>
  <c r="F19" i="37" s="1"/>
  <c r="H19" i="37" s="1"/>
  <c r="H17" i="37"/>
  <c r="F16" i="37"/>
  <c r="H15" i="37"/>
  <c r="A15" i="37"/>
  <c r="A16" i="37" s="1"/>
  <c r="A17" i="37" s="1"/>
  <c r="L14" i="37"/>
  <c r="J14" i="37"/>
  <c r="D12" i="37"/>
  <c r="H54" i="36"/>
  <c r="F53" i="36"/>
  <c r="H53" i="36" s="1"/>
  <c r="F52" i="36"/>
  <c r="H52" i="36" s="1"/>
  <c r="H51" i="36"/>
  <c r="H50" i="36"/>
  <c r="F49" i="36"/>
  <c r="H49" i="36" s="1"/>
  <c r="H48" i="36"/>
  <c r="H47" i="36"/>
  <c r="H40" i="36"/>
  <c r="H39" i="36"/>
  <c r="H38" i="36"/>
  <c r="H37" i="36"/>
  <c r="H36" i="36"/>
  <c r="H35" i="36"/>
  <c r="H34" i="36"/>
  <c r="H33" i="36"/>
  <c r="H32" i="36"/>
  <c r="H31" i="36"/>
  <c r="H30" i="36"/>
  <c r="H29" i="36"/>
  <c r="H28" i="36"/>
  <c r="H27" i="36"/>
  <c r="F26" i="36"/>
  <c r="F45" i="36" s="1"/>
  <c r="H45" i="36" s="1"/>
  <c r="H44" i="36" s="1"/>
  <c r="F25" i="36"/>
  <c r="F42" i="36" s="1"/>
  <c r="H42" i="36" s="1"/>
  <c r="F22" i="36"/>
  <c r="F23" i="36" s="1"/>
  <c r="H23" i="36" s="1"/>
  <c r="F21" i="36"/>
  <c r="H21" i="36" s="1"/>
  <c r="F16" i="36"/>
  <c r="F17" i="36" s="1"/>
  <c r="H17" i="36" s="1"/>
  <c r="H15" i="36"/>
  <c r="F14" i="36"/>
  <c r="F18" i="36" s="1"/>
  <c r="A14" i="36"/>
  <c r="G9" i="23" l="1"/>
  <c r="A16" i="23"/>
  <c r="H18" i="37"/>
  <c r="F20" i="37"/>
  <c r="F21" i="37" s="1"/>
  <c r="H21" i="37" s="1"/>
  <c r="A18" i="37"/>
  <c r="A19" i="37" s="1"/>
  <c r="H16" i="37"/>
  <c r="F22" i="37"/>
  <c r="H22" i="37" s="1"/>
  <c r="H28" i="37"/>
  <c r="F31" i="37"/>
  <c r="H31" i="37" s="1"/>
  <c r="H25" i="37"/>
  <c r="F32" i="37"/>
  <c r="H32" i="37" s="1"/>
  <c r="F29" i="37"/>
  <c r="H16" i="36"/>
  <c r="H18" i="36"/>
  <c r="F19" i="36"/>
  <c r="H19" i="36" s="1"/>
  <c r="H46" i="36"/>
  <c r="H14" i="36"/>
  <c r="F20" i="36"/>
  <c r="H20" i="36" s="1"/>
  <c r="H25" i="36"/>
  <c r="F43" i="36"/>
  <c r="H43" i="36" s="1"/>
  <c r="A15" i="36"/>
  <c r="H22" i="36"/>
  <c r="F41" i="36"/>
  <c r="H41" i="36" s="1"/>
  <c r="H26" i="36"/>
  <c r="A11" i="33"/>
  <c r="D11" i="21"/>
  <c r="D11" i="36"/>
  <c r="L13" i="36"/>
  <c r="J13" i="36"/>
  <c r="A17" i="23" l="1"/>
  <c r="H20" i="37"/>
  <c r="H14" i="37"/>
  <c r="F34" i="37"/>
  <c r="H34" i="37" s="1"/>
  <c r="H33" i="37" s="1"/>
  <c r="H29" i="37"/>
  <c r="H27" i="37" s="1"/>
  <c r="A20" i="37"/>
  <c r="A21" i="37" s="1"/>
  <c r="H24" i="36"/>
  <c r="A16" i="36"/>
  <c r="A18" i="23" l="1"/>
  <c r="H12" i="37"/>
  <c r="H12" i="21" s="1"/>
  <c r="H13" i="37"/>
  <c r="A22" i="37"/>
  <c r="A23" i="37" s="1"/>
  <c r="A17" i="36"/>
  <c r="H13" i="36"/>
  <c r="H12" i="36" l="1"/>
  <c r="H11" i="36"/>
  <c r="H11" i="21" s="1"/>
  <c r="A19" i="23"/>
  <c r="A24" i="37"/>
  <c r="A25" i="37"/>
  <c r="A18" i="36"/>
  <c r="A20" i="23" l="1"/>
  <c r="A26" i="37"/>
  <c r="A28" i="37" s="1"/>
  <c r="A29" i="37"/>
  <c r="A30" i="37" s="1"/>
  <c r="A19" i="36"/>
  <c r="A21" i="23" l="1"/>
  <c r="A31" i="37"/>
  <c r="A32" i="37" s="1"/>
  <c r="A34" i="37" s="1"/>
  <c r="A20" i="36"/>
  <c r="A22" i="23" l="1"/>
  <c r="A21" i="36"/>
  <c r="A23" i="23" l="1"/>
  <c r="A22" i="36"/>
  <c r="A23" i="36" s="1"/>
  <c r="A25" i="36" s="1"/>
  <c r="A24" i="23" l="1"/>
  <c r="A26" i="36"/>
  <c r="A27" i="23" l="1"/>
  <c r="A25" i="23"/>
  <c r="A27" i="36"/>
  <c r="A28" i="23" l="1"/>
  <c r="A29" i="23"/>
  <c r="A28" i="36"/>
  <c r="A31" i="23" l="1"/>
  <c r="A30" i="23"/>
  <c r="A32" i="23" s="1"/>
  <c r="A29" i="36"/>
  <c r="A35" i="23" l="1"/>
  <c r="A33" i="23"/>
  <c r="A34" i="23"/>
  <c r="A36" i="23"/>
  <c r="A30" i="36"/>
  <c r="A37" i="23" l="1"/>
  <c r="A31" i="36"/>
  <c r="A40" i="23" l="1"/>
  <c r="A42" i="23" s="1"/>
  <c r="A44" i="23" s="1"/>
  <c r="A38" i="23"/>
  <c r="A41" i="23" s="1"/>
  <c r="A32" i="36"/>
  <c r="A46" i="23" l="1"/>
  <c r="A45" i="23"/>
  <c r="A33" i="36"/>
  <c r="A48" i="23" l="1"/>
  <c r="A47" i="23"/>
  <c r="A34" i="36"/>
  <c r="A50" i="23" l="1"/>
  <c r="A49" i="23"/>
  <c r="A35" i="36"/>
  <c r="A36" i="36" s="1"/>
  <c r="A51" i="23" l="1"/>
  <c r="A37" i="36"/>
  <c r="A38" i="36" l="1"/>
  <c r="A39" i="36" l="1"/>
  <c r="A40" i="36" l="1"/>
  <c r="A41" i="36" l="1"/>
  <c r="G22" i="20"/>
  <c r="A42" i="36" l="1"/>
  <c r="A43" i="36" s="1"/>
  <c r="A45" i="36" s="1"/>
  <c r="G13" i="33"/>
  <c r="I16" i="33"/>
  <c r="G16" i="33"/>
  <c r="I15" i="33"/>
  <c r="G15" i="33"/>
  <c r="I14" i="33"/>
  <c r="G14" i="33"/>
  <c r="I13" i="33"/>
  <c r="D1" i="21"/>
  <c r="A47" i="36" l="1"/>
  <c r="D9" i="21"/>
  <c r="A48" i="36" l="1"/>
  <c r="G12" i="20"/>
  <c r="A49" i="36" l="1"/>
  <c r="A50" i="36" s="1"/>
  <c r="A51" i="36" l="1"/>
  <c r="A52" i="36" l="1"/>
  <c r="A53" i="36" s="1"/>
  <c r="G12" i="33"/>
  <c r="G11" i="33"/>
  <c r="G10" i="33" s="1"/>
  <c r="G9" i="33" s="1"/>
  <c r="A54" i="36" l="1"/>
  <c r="G21" i="20" l="1"/>
  <c r="D10" i="21"/>
  <c r="I12" i="33"/>
  <c r="H10" i="21"/>
  <c r="I11" i="33"/>
  <c r="G11" i="20"/>
  <c r="G23" i="20"/>
  <c r="G20" i="20"/>
  <c r="G17" i="20"/>
  <c r="D19" i="21"/>
  <c r="D16" i="21"/>
  <c r="D17" i="21"/>
  <c r="G18" i="20"/>
  <c r="G16" i="20"/>
  <c r="G14" i="20"/>
  <c r="A12" i="20"/>
  <c r="A14" i="20" s="1"/>
  <c r="G19" i="20" l="1"/>
  <c r="A12" i="33"/>
  <c r="A13" i="33" s="1"/>
  <c r="A14" i="33" s="1"/>
  <c r="A15" i="33" s="1"/>
  <c r="I9" i="33"/>
  <c r="H16" i="21"/>
  <c r="G13" i="20"/>
  <c r="G15" i="20"/>
  <c r="H18" i="21" s="1"/>
  <c r="A16" i="20"/>
  <c r="A17" i="20" s="1"/>
  <c r="A18" i="20" s="1"/>
  <c r="A20" i="20" s="1"/>
  <c r="H19" i="21"/>
  <c r="H17" i="21" l="1"/>
  <c r="G10" i="20"/>
  <c r="A21" i="20"/>
  <c r="A23" i="20" s="1"/>
  <c r="A22" i="20"/>
  <c r="A16" i="33"/>
  <c r="I20" i="21"/>
  <c r="H9" i="21" l="1"/>
  <c r="I13" i="21" l="1"/>
  <c r="I22" i="21" s="1"/>
  <c r="H23" i="21" s="1"/>
  <c r="I25" i="21" s="1"/>
</calcChain>
</file>

<file path=xl/sharedStrings.xml><?xml version="1.0" encoding="utf-8"?>
<sst xmlns="http://schemas.openxmlformats.org/spreadsheetml/2006/main" count="487" uniqueCount="247">
  <si>
    <t xml:space="preserve">Část:   </t>
  </si>
  <si>
    <t xml:space="preserve">Zhotovitel:   </t>
  </si>
  <si>
    <t>P.Č.</t>
  </si>
  <si>
    <t>Kód položky</t>
  </si>
  <si>
    <t>Popis</t>
  </si>
  <si>
    <t>MJ</t>
  </si>
  <si>
    <t>Množství celkem</t>
  </si>
  <si>
    <t>Cena jednotková</t>
  </si>
  <si>
    <t>Cena celkem</t>
  </si>
  <si>
    <t>Celkem</t>
  </si>
  <si>
    <t>Hmotnost jednotková</t>
  </si>
  <si>
    <t>Objednatel:</t>
  </si>
  <si>
    <t>Stavba:</t>
  </si>
  <si>
    <t>Objekt:</t>
  </si>
  <si>
    <t>t</t>
  </si>
  <si>
    <t>m2</t>
  </si>
  <si>
    <t>m</t>
  </si>
  <si>
    <t>Hmotnost
celkem</t>
  </si>
  <si>
    <t xml:space="preserve">JKSO:   </t>
  </si>
  <si>
    <t>Zemní práce</t>
  </si>
  <si>
    <t>m3</t>
  </si>
  <si>
    <t>kus</t>
  </si>
  <si>
    <t>Suť jednotková</t>
  </si>
  <si>
    <t>Suť
celkem</t>
  </si>
  <si>
    <t>Součástí jednotkových cen položek musí být: .</t>
  </si>
  <si>
    <t xml:space="preserve"> - dodávka včetně montáže pokud není uvedeno jednotlivě.</t>
  </si>
  <si>
    <t xml:space="preserve"> - příplatky na případné ztížené podmínky, které nejsou vykázány zvlášť.</t>
  </si>
  <si>
    <t xml:space="preserve">Poznámka: Uchazeč musí stanovit jednotkové ceny položek podle individuální kalkulace s využitím projektové dokumentace a zohlednit konkrétní materiálovou a konstrukční charakteristiku prací a dodávek. </t>
  </si>
  <si>
    <t>ks</t>
  </si>
  <si>
    <t>Komunikace</t>
  </si>
  <si>
    <t>kpl</t>
  </si>
  <si>
    <t>1</t>
  </si>
  <si>
    <t>VON - vedlejší a ostatní náklady</t>
  </si>
  <si>
    <t>Výpočet, komentář, odkaz na část dokumentace</t>
  </si>
  <si>
    <t>Zařízení staveniště</t>
  </si>
  <si>
    <t>Zařízení staveniště - zřízení, provoz, odstranění - položka obsahuje veškeré náklady zařízení staveniště, které nejsou uvedeny zvlášť</t>
  </si>
  <si>
    <t>Projektové práce</t>
  </si>
  <si>
    <t>digitální i tištěná forma v požadovaném počtu paré</t>
  </si>
  <si>
    <t>Dokumentace skutečného provedení stavby</t>
  </si>
  <si>
    <t>Geodetické práce</t>
  </si>
  <si>
    <t>Vytyčení stavby a geodetické práce dodavatele</t>
  </si>
  <si>
    <t>Zaměření skutečného provedení stavby</t>
  </si>
  <si>
    <t>položka obsahuje: Vybudování zařízení staveniště (nutného pro výkon činnosti zhotovitele a jeho subdodavatelů - vybavení staveniště, zabezpečení staveniště), stroje a zařízení, zvedací mechanismy, označení stavby, provozní náklady (ostraha, nájmy, poplatky, údržba), včetně čištění komunikací, průběžného a závěrečného úklidu stavby, vyklizení staveniště (včetně vybourání a odvozu veškerého zařízení, uvedení do původního stavu)</t>
  </si>
  <si>
    <t>Ostatní náklady</t>
  </si>
  <si>
    <t>OST_03</t>
  </si>
  <si>
    <t xml:space="preserve">Opatření při výskytu kolizí </t>
  </si>
  <si>
    <t>Celková rekapitulace nákladů v Kč</t>
  </si>
  <si>
    <t>Druh nákladů</t>
  </si>
  <si>
    <t>Náklad v Kč</t>
  </si>
  <si>
    <t>Vedlejší a ostatní náklady</t>
  </si>
  <si>
    <t>Vedlejší a ostatní náklady celkem</t>
  </si>
  <si>
    <t xml:space="preserve">Cena stavby bez DPH </t>
  </si>
  <si>
    <t>DPH 21%</t>
  </si>
  <si>
    <t xml:space="preserve">Cena stavby včetně DPH </t>
  </si>
  <si>
    <t xml:space="preserve">Při vyplňování soupisu prací je nutné respektovat dále uvedené pokyny: </t>
  </si>
  <si>
    <t>1) Při zpracování nabídky je nutné využít všech částí (dílů) projektu pro výběr zhotovitele (zák. č. 137/2006 Sb., §44, odst. (4), písm. a), tj. technické zprávy, všech výkresů, tabulek a specifikací materiálů.</t>
  </si>
  <si>
    <t xml:space="preserve">2) Součástí nabídkové ceny musí být veškeré náklady, aby cena byla konečná a zahrnovala celou dodávku a montáž, včetně přesunu hmot, lešení, pomocné konstrukce, zvedací mechanismy, povinné zkoušky, vzorky, atesty, apod.  (pokud není uvedeno zvlášť). </t>
  </si>
  <si>
    <t>3) Součástí jednotkových cen položek je i inženýrská činnost zhotovitele, komplexní zkoušky, včetně zkušebního provozu a zaregulování,  včetně nákladů na spotřebu energií, kompletační a koordinační činnost, pojištění stavby, provozní řády, včetně zásahové dokumentace, návodů na obsluhu, potvrzení o shodě, apod. Tyto náklady musejí být rozpuštěny do nabídkových cen a nebudou zvlášť hrazeny.</t>
  </si>
  <si>
    <t xml:space="preserve">4) Každá uchazečem vyplněná položka musí obsahovat veškeré technicky a logicky dovoditélné součásti dodávky a montáže. </t>
  </si>
  <si>
    <t xml:space="preserve">5) Dodávky a montáže uvedené v nabídce musí být, včetně veškerého souvisejícího doplňkového, podružného a montážního materiálu, tak, aby celé zařízení bylo funkční a splňovalo všechny předpisy, které se na ně vztahují  (např. hmoždinky, šrouby, upevňovací prvky, návlečky, popisky, štítky, apod)  </t>
  </si>
  <si>
    <t>6) V průběhu provádění prací budou respektovány všechny příslušné platné předpisy a požadavky BOZP. Náklady vyplývající z jejich dodržení jsou součástí jednotkových cen a nebudou zvlášť hrazeny.</t>
  </si>
  <si>
    <t>7) Označení výrobků konkrétním výrobcem v projektu vyjadřuje standard požadované kvality (zák. č. 137/2006 Sb, §44, odst. (11). Pokud uchazeč nabídne produkt od jiného výrobce je povinen dodržet standard technických parametrů a vzhledu a zároveň, přejímá odpovědnost za správnost náhrady a koordinaci se všemi navazujícími profesemi.</t>
  </si>
  <si>
    <t xml:space="preserve">Ostatní zkoušky neuvedené v jednotlivých objektech </t>
  </si>
  <si>
    <t xml:space="preserve"> </t>
  </si>
  <si>
    <t xml:space="preserve"> - vnitrostaveništní přesun hmot, odvoz a likvidace vybouraného a demontovaného materiálu, pokud není uvedeno zvlášť.</t>
  </si>
  <si>
    <t>hod</t>
  </si>
  <si>
    <t>Stavební část celkem</t>
  </si>
  <si>
    <t>Stavební část</t>
  </si>
  <si>
    <t>Vytýčení inženýrských sítí</t>
  </si>
  <si>
    <t>E</t>
  </si>
  <si>
    <t xml:space="preserve">Výpočet a komentář </t>
  </si>
  <si>
    <t>Trubní vedení</t>
  </si>
  <si>
    <t>9</t>
  </si>
  <si>
    <t>Ostatní konstrukce</t>
  </si>
  <si>
    <t>Zkouška zemní pláně, modul přetvárnosti, zatěžovací zkouška deskou – minimálně 3 zkoušky, míra zhutnění – minimálně 3 zkoušky.</t>
  </si>
  <si>
    <t>Odkopávky komunikací tř. horniny II dle ČSN 73 6133, včetně odvozu do 2 km</t>
  </si>
  <si>
    <t>Násypy v aktivní zóně se zhutněním na 101% PS</t>
  </si>
  <si>
    <t>Úprava pláně se zhutněním</t>
  </si>
  <si>
    <t>Úprava pláně bez zhutnění</t>
  </si>
  <si>
    <t>Rozprostření ornice v rovině tl. do 0,15 m</t>
  </si>
  <si>
    <t>Základy</t>
  </si>
  <si>
    <t>Trativody komplet z trubn plastových drenážních DN do 150 mm, rýha tř. těž. II</t>
  </si>
  <si>
    <t>Konzolidační a sanační vrstvy z kameniva</t>
  </si>
  <si>
    <t>Kryty dlážděné z betonových dlaždic barevných, tl. 80 mm do lože z kameniva</t>
  </si>
  <si>
    <t>58261A</t>
  </si>
  <si>
    <t>58261B</t>
  </si>
  <si>
    <t>Výšková úprava poklopů</t>
  </si>
  <si>
    <t>Výšková úprava mříží</t>
  </si>
  <si>
    <t>Svislá dopravní značka, základní velikost, hliník. S fólii tř. 1, dodávka a montáž</t>
  </si>
  <si>
    <t>Vodorovné dopravní značení stříkaným pastem - dodávka, pokládka</t>
  </si>
  <si>
    <t>Řezání spár v asfaltovém krytu v tl. do 100 mm</t>
  </si>
  <si>
    <t>Betonové obrubníky záhonové šířky 80 mm</t>
  </si>
  <si>
    <t>Betonové obrubníky silniční šířky 150 mm</t>
  </si>
  <si>
    <t>Poplatek za skládku</t>
  </si>
  <si>
    <t>VPUSŤ KANALIZAČNÍ ULIČNÍ KOMPLETNÍ Z BETONOVÝCH DÍLCŮ</t>
  </si>
  <si>
    <t>položka zahrnuje:- mříže s rámem, koše na bahno,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kvality povrchu betonu, včetně odbedňovacích a odskružovacích prostředků,
- zřízení všech požadovaných otvorů, kapes, výklenků, prostupů, dutin, drážek a pod., vč. ztížení práce a úprav kolem nich,
- nátěry zabraňující soudržnost betonu a bednění,
- výplň, těsnění a tmelení spar a spojů,
- opatření povrchů betonu izolací proti zemní vlhkosti v částech, kde přijdou do styku se zeminou nebo kamenivem,
- předepsané podkladní konstrukce</t>
  </si>
  <si>
    <t xml:space="preserve"> - položka výškové úpravy zahrnuje všechny nutné práce a materiály pro zvýšení nebo snížení zařízení (včetně nutné úpravy stávajícího povrchu vozovky nebo chodníku).</t>
  </si>
  <si>
    <t>- položka výškové úpravy zahrnuje všechny nutné práce a materiály pro zvýšení nebo snížení zařízení (včetně nutné úpravy stávajícího povrchu vozovky nebo chodníku).</t>
  </si>
  <si>
    <t>položka zahrnuje:- dopravu demontované značky z dočasné skládky- osazení a montáž značky na místě určeném projektem
- nutnou opravu poškozených částínezahrnuje dodávku značky</t>
  </si>
  <si>
    <t>položka zahrnuje řezání vozovkové vrstvy v předepsané tloušťce, včetně spotřeby vody</t>
  </si>
  <si>
    <t>VYBOURÁNÍ ULIČNÍCH VPUSTÍ KOMPLETNÍCH</t>
  </si>
  <si>
    <t>DOPRAVNÍ ZNAČKY ZÁKLADNÍ VELIKOSTI HLINÍKOVÉ FÓLIE TŘ 1 - MONTÁŽ S PŘEMÍSTĚNÍM</t>
  </si>
  <si>
    <t>DOPRAVNÍ ZNAČKY ZÁKLADNÍ VELIKOSTI HLINÍKOVÉ FÓLIE TŘ 1 - DEMONTÁŽ</t>
  </si>
  <si>
    <t>DOPRAV ZNAČKY ZÁKL VEL HLINÍK FÓLIE TŘ 1 - NÁJEMNÉ</t>
  </si>
  <si>
    <t>ksden</t>
  </si>
  <si>
    <t>položka zahrnuje sazbu za pronájem dopravních značek a zařízení, počet jednotek je určen jako součin počtu značek a počtu dní použití</t>
  </si>
  <si>
    <t>Položka zahrnuje odstranění, demontáž a odklizení materiálu s odvozem na předepsané místo</t>
  </si>
  <si>
    <t>položka zahrnuje:- dodávku a montáž značek v požadovaném provedení</t>
  </si>
  <si>
    <t>SLOUPKY A STOJKY DOPRAVNÍCH ZNAČEK Z OCEL TRUBEK SE ZABETONOVÁNÍM - DODÁVKA A MONTÁŽ</t>
  </si>
  <si>
    <t>položka zahrnuje:- sloupky a upevňovací zařízení včetně jejich osazení (betonová patka, zemní práce)-</t>
  </si>
  <si>
    <t>- nutnou opravu poškozených částínezahrnuje dodávku sloupku, stojky a upevňovacího zařízení</t>
  </si>
  <si>
    <t>položka zahrnuje:- dopravu demontovaného zařízení z dočasné skládky- osazení a montáž zařízení na místě určeném projektem
- nutnou opravu poškozených částínezahrnuje dodávku sloupku, stojky a upevňovacího zařízení</t>
  </si>
  <si>
    <t>SLOUPKY A STOJKY DZ Z HLINÍK TRUBEK DO PATKY MONT S PŘESUNEM</t>
  </si>
  <si>
    <t>SLOUPKY A STOJKY DZ Z HLINÍK TRUBEK DO PATKY DEMONTÁŽ</t>
  </si>
  <si>
    <t>SLOUPKY A STOJKY DZ Z HLINÍK TRUBEK DO PATKY NÁJEMNÉ</t>
  </si>
  <si>
    <t>OST_04</t>
  </si>
  <si>
    <t>Revize elektrických zařízení</t>
  </si>
  <si>
    <t>- položka zahrnuje veškeré další práce plynoucí z technologického předpisu a z platných předpisů ,</t>
  </si>
  <si>
    <t>položka zahrnuje úpravu pláně včetně vyrovnání výškových rozdílů. Míru zhutnění určuje projekt.</t>
  </si>
  <si>
    <t>Cenová soustava:</t>
  </si>
  <si>
    <t>03100</t>
  </si>
  <si>
    <t>02940</t>
  </si>
  <si>
    <t>02911</t>
  </si>
  <si>
    <t>02730</t>
  </si>
  <si>
    <t>02620</t>
  </si>
  <si>
    <t>914911R</t>
  </si>
  <si>
    <t>18120R</t>
  </si>
  <si>
    <t>18130R</t>
  </si>
  <si>
    <t>SO 102 dopravně inženýrská opatření</t>
  </si>
  <si>
    <t>OTSKP 2017</t>
  </si>
  <si>
    <t>Datum:</t>
  </si>
  <si>
    <t>5.6.2017</t>
  </si>
  <si>
    <t>Jedn. hmotn.</t>
  </si>
  <si>
    <t>Hmotnost</t>
  </si>
  <si>
    <t>Jedn. suť</t>
  </si>
  <si>
    <t>Suť</t>
  </si>
  <si>
    <t>Komentář, odkaz na část dokumentace</t>
  </si>
  <si>
    <t>Výpočet</t>
  </si>
  <si>
    <t xml:space="preserve">Kanalizace </t>
  </si>
  <si>
    <t>001: Zemní práce</t>
  </si>
  <si>
    <t>SP</t>
  </si>
  <si>
    <t>Hloubení rýh š do 2000 mm v hornině tř. 3-4 objemu do 1000 m3</t>
  </si>
  <si>
    <t>Hloubení šachet v hornině tř. 3 objemu přes 100 m3</t>
  </si>
  <si>
    <t>Zřízení příložného pažení a rozepření stěn rýh hl do 4 m</t>
  </si>
  <si>
    <t>Odstranění příložného pažení a rozepření stěn rýh hl do 4 m</t>
  </si>
  <si>
    <t>Vodorovné přemístění do 10000 m výkopku/sypaniny z horniny tř. 1 až 4</t>
  </si>
  <si>
    <t>162701109</t>
  </si>
  <si>
    <t>Příplatek k vodorovnému přemístění výkopku/sypaniny z horniny tř. 1 až 4 ZKD 1000 m přes 10000 m</t>
  </si>
  <si>
    <t>Poplatek za uložení odpadu ze sypaniny na skládce (skládkovné)</t>
  </si>
  <si>
    <t>Zásyp jam, šachet rýh nebo kolem objektů sypaninou se zhutněním</t>
  </si>
  <si>
    <t>Obsypání potrubí vč. prohození sypaniny z hornin tř. 1 až 4 uloženým do 3 m od kraje výkopu</t>
  </si>
  <si>
    <t xml:space="preserve">Štěrkopísek </t>
  </si>
  <si>
    <t>008: Trubní vedení</t>
  </si>
  <si>
    <t xml:space="preserve">Montáž potrubí PP v otevřeném výkopu sklonu do 20 % </t>
  </si>
  <si>
    <t>Potrubí kanalizační PP DN 200 SN 12 s plným žebrem</t>
  </si>
  <si>
    <t>Zřízení šachet kanalizačních plastových na potrubí do DN 200</t>
  </si>
  <si>
    <t>Plastová kanalizační šachta D425</t>
  </si>
  <si>
    <t>Osazení poklopů</t>
  </si>
  <si>
    <t>55241014</t>
  </si>
  <si>
    <t>Poklop D400 (těžká doprava), bez odvětrání</t>
  </si>
  <si>
    <t>Kamerová prohlídka potrubí</t>
  </si>
  <si>
    <t>Výstražná fólie</t>
  </si>
  <si>
    <t>099: Přesun hmot HSV</t>
  </si>
  <si>
    <t>Přesun hmot pro trubní vedení z trub z plastických hmot otevřený výkop</t>
  </si>
  <si>
    <t>Ostatní</t>
  </si>
  <si>
    <t>komplet</t>
  </si>
  <si>
    <t>ÚRS</t>
  </si>
  <si>
    <t>Odbočka PP DN 300/200</t>
  </si>
  <si>
    <t>Zákrytová deska 100-63/17</t>
  </si>
  <si>
    <t>Vyrovnávací prstenec 63/10</t>
  </si>
  <si>
    <t>Zkouška vodotěsnosti potrubí do DN 300</t>
  </si>
  <si>
    <t>přečerpávání odpadních vod</t>
  </si>
  <si>
    <t>SO 302 - Přípojky uličních vpustí</t>
  </si>
  <si>
    <t>ODSTRANĚNÍ KRYTU ZPEVNĚNÝCH PLOCH S ASFALT POJIVEM, ODVOZ DO 20KM</t>
  </si>
  <si>
    <t>ODSTRAN PODKL ZPEVNĚNÝCH PLOCH Z KAMENIVA NESTMEL, ODVOZ DO 20KM</t>
  </si>
  <si>
    <t>VOZOVKOVÉ VRSTVY ZE ŠTĚRKODRTI TL. DO 200MM</t>
  </si>
  <si>
    <t>VOZOVKOVÉ VRSTVY ZE ŠTĚRKODRTI TL. DO 150MM</t>
  </si>
  <si>
    <t>VOZOVKOVÉ VRSTVY ZE ŠTĚRKODRTI TL. DO 250MM</t>
  </si>
  <si>
    <t>- dodání kameniva předepsané kvality a zrnitosti- rozprostření a zhutnění vrstvy v předepsané tloušťce- zřízení vrstvy bez rozlišení šířky, pokládání vrstvy po etapách- nezahrnuje postřiky, nátěry</t>
  </si>
  <si>
    <t>KRYTY Z BETON DLAŽDIC SE ZÁMKEM ŠEDÝCH TL 60MM DO LOŽE Z KAM</t>
  </si>
  <si>
    <t xml:space="preserve"> dlažba ve vjezdech
- dodání dlažebního materiálu v požadované kvalitě, dodání materiálu pro předepsané lože v tloušťce předepsané dokumentací a pro předepsanou výplň spar- očištění podkladu- uložení dlažby dle předepsaného technologického předpisu včetně předepsané podkladní vrstvy a předepsané výplně spar- zřízení vrstvy bez rozlišení šířky, pokládání vrstvy po etapách - úpravu napojení, ukončení podél obrubníků, dilatačních zařízení, odvodňovacích proužků, odvodňovačů, vpustí, šachet a pod., nestanoví-li zadávací dokumentace jinak- nezahrnuje postřiky, nátěry
- nezahrnuje těsnění podél obrubníků, dilatačních zařízení, odvodňovacích proužků, odvodňovačů, vpustí, šachet a pod.</t>
  </si>
  <si>
    <t>KRYTY Z BETON DLAŽDIC SE ZÁMKEM BAREV RELIÉF TL 60MM DO LOŽE Z KAM</t>
  </si>
  <si>
    <t>- dodání dlažebního materiálu v požadované kvalitě, dodání materiálu pro předepsané lože v tloušťce předepsané dokumentací a pro předepsanou výplň spar- očištění podkladu- uložení dlažby dle předepsaného technologického předpisu včetně předepsané podkladní vrstvy a předepsané výplně spar- zřízení vrstvy bez rozlišení šířky, pokládání vrstvy po etapách 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</si>
  <si>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KRYTY Z BETON DLAŽDIC SE ZÁMKEM BAREV RELIÉF TL 80MM DO LOŽE Z KAM</t>
  </si>
  <si>
    <t xml:space="preserve">
- dodání dlažebního materiálu v požadované kvalitě, dodání materiálu pro předepsané lože v tloušťce předepsané dokumentací a pro předepsanou výplň spar- očištění podkladu- uložení dlažby dle předepsaného technologického předpisu včetně předepsané podkladní vrstvy a předepsané výplně spar- zřízení vrstvy bez rozlišení šířky, pokládání vrstvy po etapách - úpravu napojení, ukončení podél obrubníků, dilatačních zařízení, odvodňovacích proužků, odvodňovačů, vpustí, šachet a pod., nestanoví-li zadávací dokumentace jinak- nezahrnuje postřiky, nátěry
- nezahrnuje těsnění podél obrubníků, dilatačních zařízení, odvodňovacích proužků, odvodňovačů, vpustí, šachet a pod.</t>
  </si>
  <si>
    <t>VOZOVKOVÉ VRSTVY Z MECHANICKY ZPEVNĚNÉHO KAMENIVA TL. DO 150MM</t>
  </si>
  <si>
    <t>574A34</t>
  </si>
  <si>
    <t>- dodání směsi v požadované kvalitě- očištění podkladu- uložení směsi dle předepsaného technologického předpisu, zhutnění vrstvy v předepsané tloušťce- zřízení vrstvy bez rozlišení šířky, pokládání vrstvy po etapách, včetně pracovních spar a spojů- úpravu napojení, ukončení podél obrubníků, dilatačních zařízení, odvodňovacích proužků, odvodňovačů, vpustí, šachet a pod.- nezahrnuje postřiky, nátěry- nezahrnuje těsnění podél obrubníků, dilatačních zařízení, odvodňovacích proužků, odvodňovačů, vpustí, šachet a pod.</t>
  </si>
  <si>
    <t>- dodání všech předepsaných materiálů pro postřiky v předepsaném množství- provedení dle předepsaného technologického předpisu- zřízení vrstvy bez rozlišení šířky, pokládání vrstvy po etapách- úpravu napojení, ukončenípoložka je určena pro obnovu asfaltového krytu drobných oprav a plošných rozpadů (vztahuje se na plochu jednotlivě do 800m2)</t>
  </si>
  <si>
    <t>INFILTRAČNÍ POSTŘIK Z EMULZE DO 0,5KG/M2</t>
  </si>
  <si>
    <t>SPOJOVACÍ POSTŘIK Z EMULZE DO 0,5KG/M2</t>
  </si>
  <si>
    <t>- dodání všech předepsaných materiálů pro postřiky v předepsaném množství- provedení dle předepsaného technologického předpisu- zřízení vrstvy bez rozlišení šířky, pokládání vrstvy po etapách- úpravu napojení, ukončení</t>
  </si>
  <si>
    <t>=58,5+59+4,5+5,5+2*69,5+4*1,5+10,5
Položka zahrnuje:dodání a pokládku betonových obrubníků o rozměrech předepsaných zadávací dokumentacíbetonové lože i boční betonovou opěrku.</t>
  </si>
  <si>
    <t>Rekonstrukce ulice Roháčova, Kolín mezi ulicemi Táboritská a Lipanská</t>
  </si>
  <si>
    <t>SO 101 Ulice Roháčova</t>
  </si>
  <si>
    <t>Odstranění komunikace, vč. řezání asfaltu a odvozu na skládku</t>
  </si>
  <si>
    <t>Skládka kryt komunikace</t>
  </si>
  <si>
    <t>Potrubí kanalizační PP DN 300 SN 12 s plným žebrem</t>
  </si>
  <si>
    <t>Odbočka PP DN 200/200</t>
  </si>
  <si>
    <t>Zřízení šachet kanalizačních z betonových dílců na potrubí do DN 300</t>
  </si>
  <si>
    <t>Šachtové dno 100/100, vyložené čedičem</t>
  </si>
  <si>
    <t>Šachtová skruž 100/50</t>
  </si>
  <si>
    <t>Vyrovnávací prstenec 63/8</t>
  </si>
  <si>
    <t>55241014R</t>
  </si>
  <si>
    <t>Poklop plast. šachta, bez odvětrání</t>
  </si>
  <si>
    <t>balónování stávající kanalizace DN 300</t>
  </si>
  <si>
    <t>odstranění betonového potrubí DN 300</t>
  </si>
  <si>
    <t>bourání stávajících šachet</t>
  </si>
  <si>
    <t>997013501</t>
  </si>
  <si>
    <t>Odvoz suti a vybouraných hmot na skládku nebo meziskládku do 1 km se složením</t>
  </si>
  <si>
    <t>997013509</t>
  </si>
  <si>
    <t>Příplatek k odvozu suti a vybouraných hmot na skládku ZKD 1 km přes 1 km</t>
  </si>
  <si>
    <t>997013802</t>
  </si>
  <si>
    <t>Poplatek za uložení stavebního železobetonového odpadu na skládce (skládkovné)</t>
  </si>
  <si>
    <t>odstranění přípojek DN 200  (odstranění potrubí ze země, odvoz na skládku)</t>
  </si>
  <si>
    <t>SO 301 - Rekonstrukce kanalizace</t>
  </si>
  <si>
    <t xml:space="preserve">Stavba:  </t>
  </si>
  <si>
    <t>ŽIŽKOVA 106, 108, JI; STAVEBNÍ ODDĚLENÍ OBJEKTU</t>
  </si>
  <si>
    <t>Rekonstrukce ul. Roháčova, Kolín, mezi ulicemi Táboritská a Lipanská</t>
  </si>
  <si>
    <t>Část:</t>
  </si>
  <si>
    <t>JKSO:</t>
  </si>
  <si>
    <t>26.7.2017</t>
  </si>
  <si>
    <t>=710*0,1+176*0,08+182*0,08
 Položka zahrnuje veškerou manipulaci s vybouranou sutí a s vybouranými hmotami vč. uložení na skládku.</t>
  </si>
  <si>
    <t>=710*0,3+176*0,2+182*0,2
47 m2 odstranění podkladních vrstev pod stávajícím chodníkem od zastávky k úřadu
Položka zahrnuje veškerou manipulaci s vybouranou sutí a s vybouranými hmotami vč. uložení na skládku.</t>
  </si>
  <si>
    <t>ODSTRANĚNÍ OBRUB Z KRAJNÍKŮ, ODVOZ DO 5KM</t>
  </si>
  <si>
    <t xml:space="preserve"> =14,5+16,5+92+105
Položka zahrnuje veškerou manipulaci s vybouranou sutí a s vybouranými hmotami vč. uložení na skládku. Kamenné krajníky budou uloženy na skládku dle určení vlastníka komunikace</t>
  </si>
  <si>
    <t>ODSTRANĚNÍ OBRUB Z DLAŽEBNÍCH KOSTEK JEDNODUCHÝCH, ODVOZ DO 5KM</t>
  </si>
  <si>
    <t>Položka zahrnuje veškerou manipulaci s vybouranou sutí a s vybouranými hmotami vč. uložení na skládku. Kamenné kostky budou uloženy na skládku dle určení vlastníka komunikace.</t>
  </si>
  <si>
    <t xml:space="preserve"> =180*0,25 - doplnění ornice na 25% plochy
položka zahrnuje:nutné přemístění ornice z dočasných skládek vzdálených do 50m
rozprostření ornice v předepsané tloušťce v rovině a ve svahu do 1:5</t>
  </si>
  <si>
    <t>==2*71
Položka platí pro kompletní konstrukce trativodů a zahrnuje zejména:- výkop rýhy předepsaného tvaru v dané třídě těžitelnosti, výplň, zásyp trativodu včetně dopravy, uložení přebytečného materiálu, dodávky předepsaného materiálu pro výplň a zásyp- zřízení spojovací vrstvy- zřízení podkladu a lože trativodu z předepsaného materiálu- dodávka a uložení trativodu předepsaného materiálu a profilu- obsyp trativodu předepsaným materiálem, případně vložení separační nebo drenážní vložky- ukončení trativodu zaústěním do potrubí nebo vodoteče, případně vybudování ukončujícího objektu (kapličky) dle VL- veškerý materiál, výrobky a polotovary, včetně mimostaveništní a vnitrostaveništní dopravy- nezahrnuje opláštění z geotextilie, fólie</t>
  </si>
  <si>
    <t>vjezdy
- dodání kameniva předepsané kvality a zrnitosti- rozprostření a zhutnění vrstvy v předepsané tloušťce- zřízení vrstvy bez rozlišení šířky, pokládání vrstvy po etapách- nezahrnuje postřiky, nátěry</t>
  </si>
  <si>
    <t>chodníky
 - dodání kameniva předepsané kvality a zrnitosti- rozprostření a zhutnění vrstvy v předepsané tloušťce- zřízení vrstvy bez rozlišení šířky, pokládání vrstvy po etapách- nezahrnuje postřiky, nátěry</t>
  </si>
  <si>
    <t>ASFALTOVÝ BETON PRO OBRUSNÉ VRSTVY ACO 11+, 11S TL. 40MM</t>
  </si>
  <si>
    <t>ASFALTOVÝ BETON PRO PODKLADNÍ VRSTVY ACP 16+, 16S TL. 60MM</t>
  </si>
  <si>
    <t>574E56</t>
  </si>
  <si>
    <t>FRÉZOVÁNÍ ZPEVNĚNÝCH PLOCH ASFALTOVÝCH</t>
  </si>
  <si>
    <t>=78,5*0,05
Položka zahrnuje veškerou manipulaci s vybouranou sutí a s vybouranými hmotami vč. uložení na skládku</t>
  </si>
  <si>
    <t>=670+78,5
- dodání směsi v požadované kvalitě- očištění podkladu- uložení směsi dle předepsaného technologického předpisu, zhutnění vrstvy v předepsané tloušťce- zřízení vrstvy bez rozlišení šířky, pokládání vrstvy po etapách, včetně pracovních spar a spojů- úpravu</t>
  </si>
  <si>
    <t>DOPRAVNÍ ZNAČKY ZÁKLADNÍ VELIKOSTI OCELOVÉ NEREFLEXNÍ - DEMONTÁŽ</t>
  </si>
  <si>
    <t>=2*90
Položka zahrnuje:dodání a pokládku betonových obrubníků o rozměrech předepsaných zadávací dokumentacíbetonové lože i boční betonovou opěrku.</t>
  </si>
  <si>
    <t>=670*0,45
Sanace podloží - možno použít betonového recyklátu či jiného recyklovaného štěrku
položka zahrnuje zahrnuje dodávku kameniva předepsané frakce, včetně mimostaveništní a vnitrostaveništní dopravy, rozprostření se zhutněním</t>
  </si>
  <si>
    <t>=15+670*0,45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</t>
  </si>
  <si>
    <t>ZALOŽENÍ TRÁVNÍKU RUČNÍM VÝSEVEM</t>
  </si>
  <si>
    <t>Zahrnuje dodání předepsané travní směsi, její výsev na ornici, zalévání, první pokosení, to vše bez ohledu na sklon terénu</t>
  </si>
  <si>
    <t>Neoceněný soupis prací</t>
  </si>
  <si>
    <t>NeOceněný soupis prací</t>
  </si>
  <si>
    <t>NEOCENĚNÝ 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</si>
</sst>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3">
    <numFmt numFmtId="6" formatCode="#,##0\ &quot;Kč&quot;;[Red]\-#,##0\ &quot;Kč&quot;"/>
    <numFmt numFmtId="8" formatCode="#,##0.00\ &quot;Kč&quot;;[Red]\-#,##0.00\ &quot;Kč&quot;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;\-#,##0"/>
    <numFmt numFmtId="165" formatCode="#,##0.000;\-#,##0.000"/>
    <numFmt numFmtId="166" formatCode="#,##0.00;\-#,##0.00"/>
    <numFmt numFmtId="167" formatCode="#,##0.00_ ;\-#,##0.00\ "/>
    <numFmt numFmtId="168" formatCode="#,##0.000_ ;\-#,##0.000\ "/>
    <numFmt numFmtId="169" formatCode="#,##0.000"/>
    <numFmt numFmtId="170" formatCode="#,##0.00000_ ;\-#,##0.00000\ "/>
    <numFmt numFmtId="171" formatCode="0&quot;.&quot;"/>
    <numFmt numFmtId="172" formatCode="#,##0&quot; Kč&quot;;[Red]\-#,##0&quot; Kč&quot;"/>
    <numFmt numFmtId="173" formatCode="#,##0.00&quot; Kč&quot;;[Red]\-#,##0.00&quot; Kč&quot;"/>
    <numFmt numFmtId="174" formatCode="_-* #,##0\ _z_ł_-;\-* #,##0\ _z_ł_-;_-* &quot;- &quot;_z_ł_-;_-@_-"/>
    <numFmt numFmtId="175" formatCode="_-* #,##0.00\ _z_ł_-;\-* #,##0.00\ _z_ł_-;_-* \-??\ _z_ł_-;_-@_-"/>
    <numFmt numFmtId="176" formatCode="_-* #,##0.00&quot; zł&quot;_-;\-* #,##0.00&quot; zł&quot;_-;_-* \-??&quot; zł&quot;_-;_-@_-"/>
    <numFmt numFmtId="177" formatCode="_-* #,##0_-;\-* #,##0_-;_-* \-_-;_-@_-"/>
    <numFmt numFmtId="178" formatCode="_-* #,##0.00_-;\-* #,##0.00_-;_-* \-??_-;_-@_-"/>
    <numFmt numFmtId="179" formatCode="_-* #,##0\ &quot;zł&quot;_-;\-* #,##0\ &quot;zł&quot;_-;_-* &quot;-&quot;\ &quot;zł&quot;_-;_-@_-"/>
    <numFmt numFmtId="180" formatCode="_-* #,##0&quot; zł&quot;_-;\-* #,##0&quot; zł&quot;_-;_-* &quot;- zł&quot;_-;_-@_-"/>
    <numFmt numFmtId="181" formatCode="_-\Ł* #,##0_-;&quot;-Ł&quot;* #,##0_-;_-\Ł* \-_-;_-@_-"/>
    <numFmt numFmtId="182" formatCode="_-\Ł* #,##0.00_-;&quot;-Ł&quot;* #,##0.00_-;_-\Ł* \-??_-;_-@_-"/>
    <numFmt numFmtId="183" formatCode="_-* #,##0&quot; z³&quot;_-;\-* #,##0&quot; z³&quot;_-;_-* &quot;- z³&quot;_-;_-@_-"/>
    <numFmt numFmtId="184" formatCode="_-* #,##0.00&quot; z³&quot;_-;\-* #,##0.00&quot; z³&quot;_-;_-* \-??&quot; z³&quot;_-;_-@_-"/>
    <numFmt numFmtId="185" formatCode="#,##0.0"/>
    <numFmt numFmtId="186" formatCode="0.0"/>
    <numFmt numFmtId="187" formatCode="_(#,##0&quot;.&quot;_);;;_(@_)"/>
    <numFmt numFmtId="188" formatCode="_(#,##0.0??;\-\ #,##0.0??;&quot;–&quot;???;_(@_)"/>
    <numFmt numFmtId="189" formatCode="_(#,##0.00_);[Red]\-\ #,##0.00_);&quot;–&quot;??;_(@_)"/>
    <numFmt numFmtId="190" formatCode="_(#,##0.00000_);[Red]\-\ #,##0.00000_);&quot;–&quot;??;_(@_)"/>
    <numFmt numFmtId="191" formatCode="#,##0.00\ &quot;Kč&quot;"/>
  </numFmts>
  <fonts count="93">
    <font>
      <sz val="8"/>
      <name val="MS Sans Serif"/>
      <charset val="1"/>
    </font>
    <font>
      <b/>
      <sz val="14"/>
      <color indexed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8"/>
      <name val="Arial CYR"/>
      <charset val="238"/>
    </font>
    <font>
      <sz val="8"/>
      <name val="Arial"/>
      <family val="2"/>
      <charset val="238"/>
    </font>
    <font>
      <sz val="7"/>
      <name val="Arial CE"/>
      <charset val="238"/>
    </font>
    <font>
      <sz val="8"/>
      <name val="MS Sans Serif"/>
      <family val="2"/>
      <charset val="238"/>
    </font>
    <font>
      <b/>
      <sz val="8"/>
      <color indexed="10"/>
      <name val="Arial CE"/>
      <charset val="238"/>
    </font>
    <font>
      <sz val="8"/>
      <color indexed="10"/>
      <name val="MS Sans Serif"/>
      <family val="2"/>
      <charset val="238"/>
    </font>
    <font>
      <sz val="8"/>
      <name val="MS Sans Serif"/>
      <family val="2"/>
      <charset val="1"/>
    </font>
    <font>
      <sz val="8"/>
      <name val="MS Sans Serif"/>
      <family val="2"/>
      <charset val="238"/>
    </font>
    <font>
      <sz val="10"/>
      <name val="Helv"/>
      <charset val="238"/>
    </font>
    <font>
      <u/>
      <sz val="8"/>
      <color indexed="12"/>
      <name val="MS Sans Serif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i/>
      <sz val="9"/>
      <name val="Arial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9"/>
      <name val="Arial CE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110"/>
    </font>
    <font>
      <sz val="10"/>
      <name val="Arial Narrow"/>
      <family val="2"/>
      <charset val="238"/>
    </font>
    <font>
      <sz val="10"/>
      <name val="Arial CE"/>
      <family val="2"/>
      <charset val="238"/>
    </font>
    <font>
      <sz val="10"/>
      <name val="MS Sans Serif"/>
      <family val="2"/>
      <charset val="238"/>
    </font>
    <font>
      <sz val="10"/>
      <name val="Univers (WN)"/>
      <charset val="238"/>
    </font>
    <font>
      <sz val="10"/>
      <color indexed="9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6"/>
      <name val="Arial"/>
      <family val="2"/>
      <charset val="238"/>
    </font>
    <font>
      <b/>
      <sz val="10"/>
      <color indexed="53"/>
      <name val="Arial"/>
      <family val="2"/>
      <charset val="238"/>
    </font>
    <font>
      <sz val="10"/>
      <color indexed="12"/>
      <name val="Arial CE"/>
      <family val="2"/>
      <charset val="238"/>
    </font>
    <font>
      <b/>
      <sz val="10"/>
      <color indexed="8"/>
      <name val="Arial"/>
      <family val="2"/>
      <charset val="238"/>
    </font>
    <font>
      <b/>
      <sz val="12"/>
      <name val="Arial CE"/>
      <family val="2"/>
      <charset val="238"/>
    </font>
    <font>
      <sz val="10"/>
      <color indexed="17"/>
      <name val="Arial"/>
      <family val="2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sz val="24"/>
      <name val="Tahoma"/>
      <family val="2"/>
      <charset val="238"/>
    </font>
    <font>
      <u/>
      <sz val="10"/>
      <color indexed="12"/>
      <name val="Arial CE"/>
      <family val="2"/>
      <charset val="238"/>
    </font>
    <font>
      <b/>
      <sz val="10"/>
      <color indexed="9"/>
      <name val="Arial"/>
      <family val="2"/>
      <charset val="238"/>
    </font>
    <font>
      <sz val="10"/>
      <color indexed="62"/>
      <name val="Arial"/>
      <family val="2"/>
      <charset val="238"/>
    </font>
    <font>
      <sz val="10"/>
      <color indexed="16"/>
      <name val="Arial CE"/>
      <family val="2"/>
      <charset val="238"/>
    </font>
    <font>
      <sz val="8"/>
      <color indexed="8"/>
      <name val=".HelveticaLightTTEE"/>
      <family val="2"/>
      <charset val="2"/>
    </font>
    <font>
      <sz val="10"/>
      <color indexed="53"/>
      <name val="Arial"/>
      <family val="2"/>
      <charset val="238"/>
    </font>
    <font>
      <b/>
      <sz val="11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60"/>
      <name val="Arial"/>
      <family val="2"/>
      <charset val="238"/>
    </font>
    <font>
      <sz val="10"/>
      <name val=".HelveticaTTEE"/>
    </font>
    <font>
      <b/>
      <sz val="10"/>
      <color indexed="63"/>
      <name val="Arial"/>
      <family val="2"/>
      <charset val="238"/>
    </font>
    <font>
      <sz val="14"/>
      <name val="Tahoma"/>
      <family val="2"/>
      <charset val="238"/>
    </font>
    <font>
      <b/>
      <sz val="18"/>
      <color indexed="62"/>
      <name val="Cambria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sz val="10"/>
      <name val="Arial"/>
      <family val="2"/>
    </font>
    <font>
      <b/>
      <sz val="20"/>
      <name val="Arial"/>
      <family val="2"/>
    </font>
    <font>
      <b/>
      <sz val="16"/>
      <color indexed="10"/>
      <name val="Arial CE"/>
      <family val="2"/>
      <charset val="238"/>
    </font>
    <font>
      <b/>
      <sz val="16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name val="Arial CE"/>
      <charset val="238"/>
    </font>
    <font>
      <sz val="14"/>
      <name val="Arial CE"/>
      <family val="2"/>
      <charset val="238"/>
    </font>
    <font>
      <b/>
      <sz val="8"/>
      <color rgb="FFFF0000"/>
      <name val="Arial CE"/>
      <charset val="238"/>
    </font>
    <font>
      <sz val="12"/>
      <name val="Arial CE"/>
      <charset val="238"/>
    </font>
    <font>
      <sz val="8"/>
      <name val="Arial CE"/>
      <charset val="110"/>
    </font>
    <font>
      <sz val="10"/>
      <color indexed="18"/>
      <name val="Arial"/>
      <family val="2"/>
      <charset val="238"/>
    </font>
    <font>
      <b/>
      <sz val="9"/>
      <color indexed="18"/>
      <name val="Arial"/>
      <family val="2"/>
      <charset val="238"/>
    </font>
    <font>
      <b/>
      <sz val="10"/>
      <color indexed="61"/>
      <name val="Arial"/>
      <family val="2"/>
      <charset val="238"/>
    </font>
    <font>
      <b/>
      <sz val="10"/>
      <color indexed="1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color indexed="8"/>
      <name val="Arial CE"/>
      <charset val="238"/>
    </font>
    <font>
      <b/>
      <sz val="14"/>
      <color indexed="10"/>
      <name val="Arial CE"/>
      <charset val="110"/>
    </font>
  </fonts>
  <fills count="53">
    <fill>
      <patternFill patternType="none"/>
    </fill>
    <fill>
      <patternFill patternType="gray125"/>
    </fill>
    <fill>
      <patternFill patternType="solid">
        <fgColor indexed="13"/>
        <bgColor indexed="51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1"/>
        <bgColor indexed="50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solid">
        <fgColor indexed="41"/>
        <bgColor indexed="42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4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4"/>
        <bgColor indexed="9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</fills>
  <borders count="6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hair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48"/>
      </left>
      <right style="thin">
        <color indexed="48"/>
      </right>
      <top/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48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8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95">
    <xf numFmtId="0" fontId="0" fillId="0" borderId="0" applyAlignment="0">
      <alignment vertical="top" wrapText="1"/>
      <protection locked="0"/>
    </xf>
    <xf numFmtId="0" fontId="18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8" fillId="0" borderId="0"/>
    <xf numFmtId="0" fontId="18" fillId="0" borderId="0"/>
    <xf numFmtId="0" fontId="18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49" fontId="41" fillId="0" borderId="0"/>
    <xf numFmtId="0" fontId="42" fillId="0" borderId="0" applyProtection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2" borderId="0" applyProtection="0"/>
    <xf numFmtId="0" fontId="15" fillId="3" borderId="0" applyProtection="0"/>
    <xf numFmtId="0" fontId="15" fillId="4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4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4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172" fontId="14" fillId="0" borderId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172" fontId="14" fillId="0" borderId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172" fontId="14" fillId="0" borderId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172" fontId="14" fillId="0" borderId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172" fontId="14" fillId="0" borderId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172" fontId="14" fillId="0" borderId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172" fontId="14" fillId="0" borderId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172" fontId="14" fillId="0" borderId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73" fontId="14" fillId="0" borderId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173" fontId="14" fillId="0" borderId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173" fontId="14" fillId="0" borderId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173" fontId="14" fillId="0" borderId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173" fontId="14" fillId="0" borderId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173" fontId="14" fillId="0" borderId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173" fontId="14" fillId="0" borderId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8" fontId="43" fillId="0" borderId="0" applyFont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173" fontId="14" fillId="0" borderId="0" applyFill="0" applyBorder="0" applyAlignment="0" applyProtection="0"/>
    <xf numFmtId="0" fontId="15" fillId="4" borderId="0" applyProtection="0"/>
    <xf numFmtId="0" fontId="15" fillId="2" borderId="0" applyProtection="0"/>
    <xf numFmtId="0" fontId="15" fillId="3" borderId="0" applyProtection="0"/>
    <xf numFmtId="0" fontId="15" fillId="4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4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4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3" borderId="0" applyProtection="0"/>
    <xf numFmtId="0" fontId="15" fillId="2" borderId="0" applyProtection="0"/>
    <xf numFmtId="0" fontId="15" fillId="2" borderId="0" applyProtection="0"/>
    <xf numFmtId="0" fontId="15" fillId="2" borderId="0" applyProtection="0"/>
    <xf numFmtId="0" fontId="15" fillId="2" borderId="0" applyProtection="0"/>
    <xf numFmtId="0" fontId="18" fillId="0" borderId="0"/>
    <xf numFmtId="0" fontId="1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174" fontId="14" fillId="0" borderId="0" applyFill="0" applyBorder="0" applyAlignment="0" applyProtection="0"/>
    <xf numFmtId="175" fontId="14" fillId="0" borderId="0" applyFill="0" applyBorder="0" applyAlignment="0" applyProtection="0"/>
    <xf numFmtId="176" fontId="14" fillId="0" borderId="0" applyFill="0" applyBorder="0" applyAlignment="0" applyProtection="0"/>
    <xf numFmtId="0" fontId="14" fillId="0" borderId="0"/>
    <xf numFmtId="174" fontId="14" fillId="0" borderId="0" applyFill="0" applyBorder="0" applyAlignment="0" applyProtection="0"/>
    <xf numFmtId="175" fontId="14" fillId="0" borderId="0" applyFill="0" applyBorder="0" applyAlignment="0" applyProtection="0"/>
    <xf numFmtId="176" fontId="14" fillId="0" borderId="0" applyFill="0" applyBorder="0" applyAlignment="0" applyProtection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2" fillId="0" borderId="0" applyProtection="0"/>
    <xf numFmtId="0" fontId="42" fillId="0" borderId="0" applyProtection="0"/>
    <xf numFmtId="0" fontId="16" fillId="0" borderId="0" applyProtection="0"/>
    <xf numFmtId="0" fontId="42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42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42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42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42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42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49" fontId="42" fillId="0" borderId="1"/>
    <xf numFmtId="172" fontId="14" fillId="0" borderId="0" applyFill="0" applyBorder="0" applyAlignment="0" applyProtection="0"/>
    <xf numFmtId="49" fontId="16" fillId="0" borderId="2"/>
    <xf numFmtId="49" fontId="42" fillId="0" borderId="1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42" fillId="0" borderId="1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42" fillId="0" borderId="1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42" fillId="0" borderId="1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42" fillId="0" borderId="1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49" fontId="42" fillId="0" borderId="1"/>
    <xf numFmtId="49" fontId="16" fillId="0" borderId="2"/>
    <xf numFmtId="49" fontId="16" fillId="0" borderId="2"/>
    <xf numFmtId="49" fontId="16" fillId="0" borderId="2"/>
    <xf numFmtId="49" fontId="16" fillId="0" borderId="2"/>
    <xf numFmtId="49" fontId="16" fillId="0" borderId="2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44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45" fillId="20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5" fillId="22" borderId="0" applyNumberFormat="0" applyBorder="0" applyAlignment="0" applyProtection="0"/>
    <xf numFmtId="0" fontId="45" fillId="23" borderId="0" applyNumberFormat="0" applyBorder="0" applyAlignment="0" applyProtection="0"/>
    <xf numFmtId="0" fontId="46" fillId="24" borderId="0" applyNumberFormat="0" applyBorder="0" applyAlignment="0" applyProtection="0"/>
    <xf numFmtId="0" fontId="46" fillId="25" borderId="0" applyNumberFormat="0" applyBorder="0" applyAlignment="0" applyProtection="0"/>
    <xf numFmtId="0" fontId="45" fillId="26" borderId="0" applyNumberFormat="0" applyBorder="0" applyAlignment="0" applyProtection="0"/>
    <xf numFmtId="0" fontId="45" fillId="26" borderId="0" applyNumberFormat="0" applyBorder="0" applyAlignment="0" applyProtection="0"/>
    <xf numFmtId="0" fontId="46" fillId="24" borderId="0" applyNumberFormat="0" applyBorder="0" applyAlignment="0" applyProtection="0"/>
    <xf numFmtId="0" fontId="46" fillId="27" borderId="0" applyNumberFormat="0" applyBorder="0" applyAlignment="0" applyProtection="0"/>
    <xf numFmtId="0" fontId="45" fillId="25" borderId="0" applyNumberFormat="0" applyBorder="0" applyAlignment="0" applyProtection="0"/>
    <xf numFmtId="0" fontId="45" fillId="20" borderId="0" applyNumberFormat="0" applyBorder="0" applyAlignment="0" applyProtection="0"/>
    <xf numFmtId="0" fontId="46" fillId="21" borderId="0" applyNumberFormat="0" applyBorder="0" applyAlignment="0" applyProtection="0"/>
    <xf numFmtId="0" fontId="46" fillId="25" borderId="0" applyNumberFormat="0" applyBorder="0" applyAlignment="0" applyProtection="0"/>
    <xf numFmtId="0" fontId="45" fillId="25" borderId="0" applyNumberFormat="0" applyBorder="0" applyAlignment="0" applyProtection="0"/>
    <xf numFmtId="0" fontId="45" fillId="28" borderId="0" applyNumberFormat="0" applyBorder="0" applyAlignment="0" applyProtection="0"/>
    <xf numFmtId="0" fontId="46" fillId="29" borderId="0" applyNumberFormat="0" applyBorder="0" applyAlignment="0" applyProtection="0"/>
    <xf numFmtId="0" fontId="46" fillId="21" borderId="0" applyNumberFormat="0" applyBorder="0" applyAlignment="0" applyProtection="0"/>
    <xf numFmtId="0" fontId="45" fillId="22" borderId="0" applyNumberFormat="0" applyBorder="0" applyAlignment="0" applyProtection="0"/>
    <xf numFmtId="0" fontId="45" fillId="30" borderId="0" applyNumberFormat="0" applyBorder="0" applyAlignment="0" applyProtection="0"/>
    <xf numFmtId="0" fontId="46" fillId="24" borderId="0" applyNumberFormat="0" applyBorder="0" applyAlignment="0" applyProtection="0"/>
    <xf numFmtId="0" fontId="46" fillId="31" borderId="0" applyNumberFormat="0" applyBorder="0" applyAlignment="0" applyProtection="0"/>
    <xf numFmtId="0" fontId="45" fillId="31" borderId="0" applyNumberFormat="0" applyBorder="0" applyAlignment="0" applyProtection="0"/>
    <xf numFmtId="0" fontId="47" fillId="32" borderId="0" applyNumberFormat="0" applyBorder="0" applyAlignment="0" applyProtection="0"/>
    <xf numFmtId="0" fontId="48" fillId="33" borderId="3" applyNumberFormat="0" applyAlignment="0" applyProtection="0"/>
    <xf numFmtId="1" fontId="5" fillId="0" borderId="4" applyAlignment="0"/>
    <xf numFmtId="0" fontId="14" fillId="0" borderId="0" applyNumberFormat="0" applyFill="0" applyBorder="0" applyAlignment="0"/>
    <xf numFmtId="0" fontId="21" fillId="0" borderId="5" applyNumberFormat="0" applyFill="0" applyAlignment="0" applyProtection="0"/>
    <xf numFmtId="0" fontId="21" fillId="0" borderId="5" applyNumberFormat="0" applyFill="0" applyAlignment="0" applyProtection="0"/>
    <xf numFmtId="43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3" fontId="14" fillId="0" borderId="0" applyFont="0" applyFill="0" applyBorder="0" applyAlignment="0" applyProtection="0"/>
    <xf numFmtId="49" fontId="49" fillId="34" borderId="6">
      <alignment horizontal="center"/>
      <protection locked="0"/>
    </xf>
    <xf numFmtId="174" fontId="14" fillId="0" borderId="0" applyFill="0" applyBorder="0" applyAlignment="0" applyProtection="0"/>
    <xf numFmtId="175" fontId="14" fillId="0" borderId="0" applyFill="0" applyBorder="0" applyAlignment="0" applyProtection="0"/>
    <xf numFmtId="177" fontId="14" fillId="0" borderId="0" applyFill="0" applyBorder="0" applyAlignment="0" applyProtection="0"/>
    <xf numFmtId="178" fontId="14" fillId="0" borderId="0" applyFill="0" applyBorder="0" applyAlignment="0" applyProtection="0"/>
    <xf numFmtId="0" fontId="50" fillId="35" borderId="0" applyNumberFormat="0" applyBorder="0" applyAlignment="0" applyProtection="0"/>
    <xf numFmtId="0" fontId="50" fillId="36" borderId="0" applyNumberFormat="0" applyBorder="0" applyAlignment="0" applyProtection="0"/>
    <xf numFmtId="0" fontId="50" fillId="37" borderId="0" applyNumberFormat="0" applyBorder="0" applyAlignment="0" applyProtection="0"/>
    <xf numFmtId="0" fontId="51" fillId="0" borderId="0"/>
    <xf numFmtId="0" fontId="52" fillId="27" borderId="0" applyNumberFormat="0" applyBorder="0" applyAlignment="0" applyProtection="0"/>
    <xf numFmtId="0" fontId="53" fillId="0" borderId="7" applyNumberFormat="0" applyFill="0" applyAlignment="0" applyProtection="0"/>
    <xf numFmtId="0" fontId="54" fillId="0" borderId="8" applyNumberFormat="0" applyFill="0" applyAlignment="0" applyProtection="0"/>
    <xf numFmtId="0" fontId="55" fillId="0" borderId="9" applyNumberFormat="0" applyFill="0" applyAlignment="0" applyProtection="0"/>
    <xf numFmtId="0" fontId="55" fillId="0" borderId="0" applyNumberFormat="0" applyFill="0" applyBorder="0" applyAlignment="0" applyProtection="0"/>
    <xf numFmtId="0" fontId="56" fillId="0" borderId="0"/>
    <xf numFmtId="0" fontId="57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 wrapText="1"/>
      <protection locked="0"/>
    </xf>
    <xf numFmtId="0" fontId="13" fillId="0" borderId="0" applyNumberFormat="0" applyFill="0" applyBorder="0" applyAlignment="0" applyProtection="0">
      <alignment vertical="top" wrapText="1"/>
      <protection locked="0"/>
    </xf>
    <xf numFmtId="0" fontId="58" fillId="26" borderId="10" applyNumberFormat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59" fillId="31" borderId="3" applyNumberFormat="0" applyAlignment="0" applyProtection="0"/>
    <xf numFmtId="0" fontId="60" fillId="34" borderId="6">
      <alignment horizontal="center"/>
      <protection locked="0"/>
    </xf>
    <xf numFmtId="0" fontId="23" fillId="38" borderId="10" applyNumberFormat="0" applyAlignment="0" applyProtection="0"/>
    <xf numFmtId="0" fontId="23" fillId="38" borderId="10" applyNumberFormat="0" applyAlignment="0" applyProtection="0"/>
    <xf numFmtId="0" fontId="23" fillId="38" borderId="10" applyNumberFormat="0" applyAlignment="0" applyProtection="0"/>
    <xf numFmtId="0" fontId="61" fillId="0" borderId="11" applyNumberFormat="0" applyFont="0" applyFill="0" applyAlignment="0" applyProtection="0">
      <alignment horizontal="left"/>
    </xf>
    <xf numFmtId="0" fontId="62" fillId="0" borderId="12" applyNumberFormat="0" applyFill="0" applyAlignment="0" applyProtection="0"/>
    <xf numFmtId="44" fontId="19" fillId="0" borderId="0" applyFont="0" applyFill="0" applyBorder="0" applyAlignment="0" applyProtection="0"/>
    <xf numFmtId="0" fontId="49" fillId="34" borderId="13">
      <protection locked="0"/>
    </xf>
    <xf numFmtId="0" fontId="24" fillId="0" borderId="14" applyNumberFormat="0" applyFill="0" applyAlignment="0" applyProtection="0"/>
    <xf numFmtId="0" fontId="24" fillId="0" borderId="14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15" applyNumberFormat="0" applyFill="0" applyAlignment="0" applyProtection="0"/>
    <xf numFmtId="0" fontId="26" fillId="0" borderId="15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63" fillId="39" borderId="16">
      <alignment horizontal="centerContinuous"/>
      <protection locked="0"/>
    </xf>
    <xf numFmtId="0" fontId="63" fillId="39" borderId="16">
      <alignment horizontal="center"/>
      <protection locked="0"/>
    </xf>
    <xf numFmtId="0" fontId="63" fillId="39" borderId="16">
      <alignment horizontal="center"/>
      <protection locked="0"/>
    </xf>
    <xf numFmtId="4" fontId="64" fillId="34" borderId="17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5" fillId="40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14" fillId="0" borderId="0"/>
    <xf numFmtId="0" fontId="7" fillId="0" borderId="0" applyAlignment="0">
      <alignment vertical="top" wrapText="1"/>
      <protection locked="0"/>
    </xf>
    <xf numFmtId="0" fontId="14" fillId="0" borderId="0"/>
    <xf numFmtId="0" fontId="16" fillId="0" borderId="0"/>
    <xf numFmtId="0" fontId="14" fillId="0" borderId="0" applyNumberFormat="0" applyFont="0" applyFill="0" applyBorder="0" applyAlignment="0" applyProtection="0">
      <alignment vertical="top"/>
    </xf>
    <xf numFmtId="0" fontId="42" fillId="0" borderId="0"/>
    <xf numFmtId="0" fontId="19" fillId="0" borderId="0"/>
    <xf numFmtId="0" fontId="42" fillId="0" borderId="0"/>
    <xf numFmtId="0" fontId="14" fillId="0" borderId="0"/>
    <xf numFmtId="0" fontId="66" fillId="0" borderId="0"/>
    <xf numFmtId="0" fontId="19" fillId="0" borderId="0"/>
    <xf numFmtId="0" fontId="19" fillId="0" borderId="0"/>
    <xf numFmtId="0" fontId="16" fillId="0" borderId="0"/>
    <xf numFmtId="0" fontId="14" fillId="0" borderId="0"/>
    <xf numFmtId="0" fontId="16" fillId="0" borderId="0"/>
    <xf numFmtId="0" fontId="16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2" fillId="0" borderId="0"/>
    <xf numFmtId="0" fontId="19" fillId="0" borderId="0"/>
    <xf numFmtId="0" fontId="14" fillId="0" borderId="0"/>
    <xf numFmtId="0" fontId="11" fillId="0" borderId="0" applyAlignment="0">
      <alignment vertical="top" wrapText="1"/>
      <protection locked="0"/>
    </xf>
    <xf numFmtId="0" fontId="12" fillId="0" borderId="0"/>
    <xf numFmtId="0" fontId="18" fillId="0" borderId="0"/>
    <xf numFmtId="0" fontId="18" fillId="0" borderId="0"/>
    <xf numFmtId="0" fontId="12" fillId="0" borderId="0"/>
    <xf numFmtId="0" fontId="16" fillId="0" borderId="0"/>
    <xf numFmtId="0" fontId="10" fillId="0" borderId="0" applyAlignment="0">
      <protection locked="0"/>
    </xf>
    <xf numFmtId="0" fontId="14" fillId="0" borderId="0"/>
    <xf numFmtId="0" fontId="42" fillId="24" borderId="18" applyNumberFormat="0" applyFont="0" applyAlignment="0" applyProtection="0"/>
    <xf numFmtId="0" fontId="67" fillId="33" borderId="19" applyNumberFormat="0" applyAlignment="0" applyProtection="0"/>
    <xf numFmtId="0" fontId="68" fillId="0" borderId="0"/>
    <xf numFmtId="0" fontId="49" fillId="34" borderId="20">
      <protection locked="0"/>
    </xf>
    <xf numFmtId="0" fontId="14" fillId="42" borderId="18" applyNumberFormat="0" applyFont="0" applyAlignment="0" applyProtection="0"/>
    <xf numFmtId="9" fontId="14" fillId="0" borderId="0" applyFill="0" applyBorder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69" fillId="0" borderId="0" applyNumberFormat="0" applyFill="0" applyBorder="0" applyAlignment="0" applyProtection="0"/>
    <xf numFmtId="1" fontId="42" fillId="0" borderId="0">
      <alignment horizontal="center" vertical="center"/>
      <protection locked="0"/>
    </xf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42" fillId="0" borderId="0"/>
    <xf numFmtId="0" fontId="70" fillId="43" borderId="0">
      <alignment horizontal="left"/>
    </xf>
    <xf numFmtId="0" fontId="71" fillId="43" borderId="0"/>
    <xf numFmtId="0" fontId="12" fillId="0" borderId="0"/>
    <xf numFmtId="0" fontId="72" fillId="0" borderId="0"/>
    <xf numFmtId="0" fontId="72" fillId="0" borderId="0"/>
    <xf numFmtId="0" fontId="12" fillId="0" borderId="0"/>
    <xf numFmtId="179" fontId="14" fillId="0" borderId="0" applyFont="0" applyFill="0" applyBorder="0" applyAlignment="0" applyProtection="0"/>
    <xf numFmtId="179" fontId="14" fillId="0" borderId="0" applyFont="0" applyFill="0" applyBorder="0" applyAlignment="0" applyProtection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79" fontId="14" fillId="0" borderId="0" applyFont="0" applyFill="0" applyBorder="0" applyAlignment="0" applyProtection="0"/>
    <xf numFmtId="179" fontId="14" fillId="0" borderId="0" applyFont="0" applyFill="0" applyBorder="0" applyAlignment="0" applyProtection="0"/>
    <xf numFmtId="4" fontId="63" fillId="39" borderId="21">
      <alignment horizontal="right" vertical="center"/>
    </xf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49" fontId="14" fillId="0" borderId="2">
      <alignment horizontal="left" vertical="top" indent="1"/>
    </xf>
    <xf numFmtId="0" fontId="70" fillId="0" borderId="0"/>
    <xf numFmtId="0" fontId="73" fillId="3" borderId="22">
      <alignment vertical="center"/>
    </xf>
    <xf numFmtId="0" fontId="32" fillId="10" borderId="3" applyNumberFormat="0" applyAlignment="0" applyProtection="0"/>
    <xf numFmtId="0" fontId="32" fillId="10" borderId="3" applyNumberFormat="0" applyAlignment="0" applyProtection="0"/>
    <xf numFmtId="0" fontId="32" fillId="10" borderId="3" applyNumberFormat="0" applyAlignment="0" applyProtection="0"/>
    <xf numFmtId="0" fontId="33" fillId="44" borderId="3" applyNumberFormat="0" applyAlignment="0" applyProtection="0"/>
    <xf numFmtId="0" fontId="33" fillId="44" borderId="3" applyNumberFormat="0" applyAlignment="0" applyProtection="0"/>
    <xf numFmtId="0" fontId="33" fillId="44" borderId="3" applyNumberFormat="0" applyAlignment="0" applyProtection="0"/>
    <xf numFmtId="0" fontId="34" fillId="44" borderId="19" applyNumberFormat="0" applyAlignment="0" applyProtection="0"/>
    <xf numFmtId="0" fontId="34" fillId="44" borderId="19" applyNumberFormat="0" applyAlignment="0" applyProtection="0"/>
    <xf numFmtId="0" fontId="34" fillId="44" borderId="19" applyNumberFormat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180" fontId="14" fillId="0" borderId="0" applyFill="0" applyBorder="0" applyAlignment="0" applyProtection="0"/>
    <xf numFmtId="176" fontId="14" fillId="0" borderId="0" applyFill="0" applyBorder="0" applyAlignment="0" applyProtection="0"/>
    <xf numFmtId="181" fontId="14" fillId="0" borderId="0" applyFill="0" applyBorder="0" applyAlignment="0" applyProtection="0"/>
    <xf numFmtId="182" fontId="14" fillId="0" borderId="0" applyFill="0" applyBorder="0" applyAlignment="0" applyProtection="0"/>
    <xf numFmtId="183" fontId="14" fillId="0" borderId="0" applyFill="0" applyBorder="0" applyAlignment="0" applyProtection="0"/>
    <xf numFmtId="184" fontId="14" fillId="0" borderId="0" applyFill="0" applyBorder="0" applyAlignment="0" applyProtection="0"/>
    <xf numFmtId="0" fontId="42" fillId="0" borderId="0"/>
    <xf numFmtId="0" fontId="20" fillId="45" borderId="0" applyNumberFormat="0" applyBorder="0" applyAlignment="0" applyProtection="0"/>
    <xf numFmtId="0" fontId="20" fillId="45" borderId="0" applyNumberFormat="0" applyBorder="0" applyAlignment="0" applyProtection="0"/>
    <xf numFmtId="0" fontId="20" fillId="46" borderId="0" applyNumberFormat="0" applyBorder="0" applyAlignment="0" applyProtection="0"/>
    <xf numFmtId="0" fontId="20" fillId="46" borderId="0" applyNumberFormat="0" applyBorder="0" applyAlignment="0" applyProtection="0"/>
    <xf numFmtId="0" fontId="20" fillId="47" borderId="0" applyNumberFormat="0" applyBorder="0" applyAlignment="0" applyProtection="0"/>
    <xf numFmtId="0" fontId="20" fillId="4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48" borderId="0" applyNumberFormat="0" applyBorder="0" applyAlignment="0" applyProtection="0"/>
    <xf numFmtId="0" fontId="20" fillId="48" borderId="0" applyNumberFormat="0" applyBorder="0" applyAlignment="0" applyProtection="0"/>
    <xf numFmtId="0" fontId="70" fillId="2" borderId="0" applyProtection="0"/>
    <xf numFmtId="0" fontId="83" fillId="0" borderId="0"/>
  </cellStyleXfs>
  <cellXfs count="289">
    <xf numFmtId="0" fontId="0" fillId="0" borderId="0" xfId="0" applyAlignment="1">
      <alignment vertical="top"/>
      <protection locked="0"/>
    </xf>
    <xf numFmtId="0" fontId="0" fillId="49" borderId="0" xfId="0" applyFont="1" applyFill="1" applyAlignment="1">
      <alignment horizontal="left" vertical="center"/>
      <protection locked="0"/>
    </xf>
    <xf numFmtId="0" fontId="0" fillId="49" borderId="0" xfId="0" applyFill="1" applyAlignment="1">
      <alignment horizontal="left" vertical="center"/>
      <protection locked="0"/>
    </xf>
    <xf numFmtId="164" fontId="0" fillId="49" borderId="0" xfId="0" applyNumberFormat="1" applyFill="1" applyAlignment="1">
      <alignment horizontal="center" vertical="center"/>
      <protection locked="0"/>
    </xf>
    <xf numFmtId="0" fontId="0" fillId="49" borderId="0" xfId="0" applyFill="1" applyAlignment="1">
      <alignment horizontal="left" vertical="center" wrapText="1"/>
      <protection locked="0"/>
    </xf>
    <xf numFmtId="0" fontId="0" fillId="49" borderId="0" xfId="0" applyFill="1" applyAlignment="1">
      <alignment horizontal="center" vertical="center" wrapText="1"/>
      <protection locked="0"/>
    </xf>
    <xf numFmtId="165" fontId="0" fillId="49" borderId="0" xfId="0" applyNumberFormat="1" applyFill="1" applyAlignment="1">
      <alignment horizontal="right" vertical="center"/>
      <protection locked="0"/>
    </xf>
    <xf numFmtId="166" fontId="0" fillId="49" borderId="0" xfId="0" applyNumberFormat="1" applyFill="1" applyAlignment="1">
      <alignment horizontal="right" vertical="center"/>
      <protection locked="0"/>
    </xf>
    <xf numFmtId="0" fontId="1" fillId="50" borderId="0" xfId="0" applyFont="1" applyFill="1" applyAlignment="1" applyProtection="1">
      <alignment horizontal="left" vertical="center"/>
    </xf>
    <xf numFmtId="0" fontId="2" fillId="50" borderId="0" xfId="0" applyFont="1" applyFill="1" applyAlignment="1" applyProtection="1">
      <alignment horizontal="left" vertical="center"/>
    </xf>
    <xf numFmtId="0" fontId="2" fillId="50" borderId="0" xfId="0" applyFont="1" applyFill="1" applyAlignment="1" applyProtection="1">
      <alignment horizontal="center" vertical="center"/>
    </xf>
    <xf numFmtId="0" fontId="3" fillId="50" borderId="0" xfId="0" applyFont="1" applyFill="1" applyAlignment="1" applyProtection="1">
      <alignment horizontal="left" vertical="center"/>
    </xf>
    <xf numFmtId="0" fontId="6" fillId="50" borderId="0" xfId="0" applyFont="1" applyFill="1" applyAlignment="1" applyProtection="1">
      <alignment horizontal="left" vertical="center"/>
    </xf>
    <xf numFmtId="0" fontId="6" fillId="50" borderId="0" xfId="0" applyFont="1" applyFill="1" applyAlignment="1" applyProtection="1">
      <alignment horizontal="center" vertical="center"/>
    </xf>
    <xf numFmtId="0" fontId="9" fillId="49" borderId="0" xfId="0" applyFont="1" applyFill="1" applyAlignment="1">
      <alignment horizontal="left" vertical="center"/>
      <protection locked="0"/>
    </xf>
    <xf numFmtId="0" fontId="4" fillId="3" borderId="1" xfId="0" applyFont="1" applyFill="1" applyBorder="1" applyAlignment="1" applyProtection="1">
      <alignment horizontal="center" vertical="center" shrinkToFit="1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1" xfId="0" applyNumberFormat="1" applyFont="1" applyFill="1" applyBorder="1" applyAlignment="1" applyProtection="1">
      <alignment horizontal="center" vertical="center" wrapText="1"/>
    </xf>
    <xf numFmtId="0" fontId="2" fillId="42" borderId="0" xfId="1319" applyFont="1" applyFill="1" applyAlignment="1" applyProtection="1">
      <alignment horizontal="left"/>
    </xf>
    <xf numFmtId="0" fontId="2" fillId="39" borderId="0" xfId="1325" applyFont="1" applyFill="1" applyAlignment="1">
      <alignment horizontal="left"/>
      <protection locked="0"/>
    </xf>
    <xf numFmtId="164" fontId="8" fillId="49" borderId="0" xfId="0" applyNumberFormat="1" applyFont="1" applyFill="1" applyBorder="1" applyAlignment="1">
      <alignment horizontal="center" vertical="center"/>
      <protection locked="0"/>
    </xf>
    <xf numFmtId="0" fontId="8" fillId="49" borderId="0" xfId="0" applyFont="1" applyFill="1" applyBorder="1" applyAlignment="1">
      <alignment horizontal="left" vertical="center" wrapText="1"/>
      <protection locked="0"/>
    </xf>
    <xf numFmtId="0" fontId="8" fillId="49" borderId="0" xfId="0" applyFont="1" applyFill="1" applyBorder="1" applyAlignment="1">
      <alignment horizontal="center" vertical="center" wrapText="1"/>
      <protection locked="0"/>
    </xf>
    <xf numFmtId="165" fontId="8" fillId="49" borderId="0" xfId="0" applyNumberFormat="1" applyFont="1" applyFill="1" applyBorder="1" applyAlignment="1">
      <alignment horizontal="right" vertical="center"/>
      <protection locked="0"/>
    </xf>
    <xf numFmtId="168" fontId="8" fillId="49" borderId="0" xfId="0" applyNumberFormat="1" applyFont="1" applyFill="1" applyBorder="1" applyAlignment="1" applyProtection="1">
      <alignment horizontal="right" vertical="center"/>
    </xf>
    <xf numFmtId="167" fontId="8" fillId="49" borderId="0" xfId="0" applyNumberFormat="1" applyFont="1" applyFill="1" applyBorder="1" applyAlignment="1">
      <alignment horizontal="right" vertical="center"/>
      <protection locked="0"/>
    </xf>
    <xf numFmtId="167" fontId="8" fillId="49" borderId="0" xfId="0" applyNumberFormat="1" applyFont="1" applyFill="1" applyBorder="1" applyAlignment="1" applyProtection="1">
      <alignment horizontal="right" vertical="center"/>
    </xf>
    <xf numFmtId="167" fontId="2" fillId="49" borderId="24" xfId="0" applyNumberFormat="1" applyFont="1" applyFill="1" applyBorder="1" applyAlignment="1" applyProtection="1">
      <alignment horizontal="right" vertical="center"/>
    </xf>
    <xf numFmtId="164" fontId="3" fillId="49" borderId="0" xfId="0" applyNumberFormat="1" applyFont="1" applyFill="1" applyAlignment="1">
      <alignment horizontal="center"/>
      <protection locked="0"/>
    </xf>
    <xf numFmtId="0" fontId="3" fillId="49" borderId="0" xfId="0" applyNumberFormat="1" applyFont="1" applyFill="1" applyAlignment="1">
      <alignment horizontal="left" wrapText="1"/>
      <protection locked="0"/>
    </xf>
    <xf numFmtId="0" fontId="3" fillId="49" borderId="0" xfId="0" applyFont="1" applyFill="1" applyAlignment="1">
      <alignment horizontal="left" wrapText="1"/>
      <protection locked="0"/>
    </xf>
    <xf numFmtId="0" fontId="3" fillId="49" borderId="0" xfId="0" applyFont="1" applyFill="1" applyAlignment="1">
      <alignment horizontal="center" wrapText="1"/>
      <protection locked="0"/>
    </xf>
    <xf numFmtId="168" fontId="3" fillId="49" borderId="0" xfId="0" applyNumberFormat="1" applyFont="1" applyFill="1" applyAlignment="1">
      <alignment horizontal="right"/>
      <protection locked="0"/>
    </xf>
    <xf numFmtId="4" fontId="3" fillId="49" borderId="0" xfId="0" applyNumberFormat="1" applyFont="1" applyFill="1" applyAlignment="1" applyProtection="1">
      <alignment horizontal="right"/>
    </xf>
    <xf numFmtId="167" fontId="3" fillId="49" borderId="0" xfId="0" applyNumberFormat="1" applyFont="1" applyFill="1" applyAlignment="1" applyProtection="1">
      <alignment horizontal="right"/>
    </xf>
    <xf numFmtId="0" fontId="0" fillId="49" borderId="0" xfId="0" applyFill="1" applyAlignment="1">
      <alignment horizontal="left"/>
      <protection locked="0"/>
    </xf>
    <xf numFmtId="169" fontId="8" fillId="49" borderId="0" xfId="0" applyNumberFormat="1" applyFont="1" applyFill="1" applyBorder="1" applyAlignment="1" applyProtection="1">
      <alignment horizontal="right" vertical="center"/>
    </xf>
    <xf numFmtId="0" fontId="10" fillId="0" borderId="0" xfId="1325" applyFill="1" applyAlignment="1">
      <alignment horizontal="left" vertical="top"/>
      <protection locked="0"/>
    </xf>
    <xf numFmtId="164" fontId="0" fillId="49" borderId="0" xfId="0" applyNumberFormat="1" applyFill="1" applyAlignment="1" applyProtection="1">
      <alignment horizontal="center" vertical="center"/>
      <protection locked="0"/>
    </xf>
    <xf numFmtId="0" fontId="0" fillId="49" borderId="0" xfId="0" applyFill="1" applyAlignment="1" applyProtection="1">
      <alignment horizontal="left" vertical="center" wrapText="1"/>
      <protection locked="0"/>
    </xf>
    <xf numFmtId="0" fontId="17" fillId="49" borderId="0" xfId="0" applyFont="1" applyFill="1" applyAlignment="1" applyProtection="1">
      <alignment horizontal="left" vertical="center"/>
      <protection locked="0"/>
    </xf>
    <xf numFmtId="0" fontId="0" fillId="49" borderId="0" xfId="0" applyFill="1" applyAlignment="1" applyProtection="1">
      <alignment horizontal="center" vertical="center" wrapText="1"/>
      <protection locked="0"/>
    </xf>
    <xf numFmtId="169" fontId="0" fillId="49" borderId="0" xfId="0" applyNumberFormat="1" applyFill="1" applyAlignment="1" applyProtection="1">
      <alignment vertical="center"/>
      <protection locked="0"/>
    </xf>
    <xf numFmtId="4" fontId="0" fillId="49" borderId="0" xfId="0" applyNumberFormat="1" applyFill="1" applyAlignment="1" applyProtection="1">
      <alignment horizontal="right" vertical="center"/>
      <protection locked="0"/>
    </xf>
    <xf numFmtId="165" fontId="0" fillId="49" borderId="0" xfId="0" applyNumberFormat="1" applyFill="1" applyAlignment="1" applyProtection="1">
      <alignment horizontal="right" vertical="center"/>
      <protection locked="0"/>
    </xf>
    <xf numFmtId="0" fontId="0" fillId="49" borderId="0" xfId="0" applyFont="1" applyFill="1" applyAlignment="1" applyProtection="1">
      <alignment horizontal="left" vertical="center"/>
      <protection locked="0"/>
    </xf>
    <xf numFmtId="0" fontId="12" fillId="0" borderId="0" xfId="1324" applyFont="1"/>
    <xf numFmtId="4" fontId="12" fillId="0" borderId="0" xfId="1324" applyNumberFormat="1" applyFont="1"/>
    <xf numFmtId="169" fontId="12" fillId="0" borderId="0" xfId="1324" applyNumberFormat="1" applyFont="1"/>
    <xf numFmtId="169" fontId="14" fillId="0" borderId="0" xfId="1321" applyNumberFormat="1" applyFont="1"/>
    <xf numFmtId="0" fontId="14" fillId="0" borderId="0" xfId="1321" applyFont="1"/>
    <xf numFmtId="0" fontId="37" fillId="39" borderId="0" xfId="1325" applyFont="1" applyFill="1" applyAlignment="1">
      <alignment horizontal="left"/>
      <protection locked="0"/>
    </xf>
    <xf numFmtId="0" fontId="37" fillId="39" borderId="0" xfId="1325" applyFont="1" applyFill="1" applyAlignment="1">
      <alignment horizontal="center"/>
      <protection locked="0"/>
    </xf>
    <xf numFmtId="0" fontId="10" fillId="0" borderId="0" xfId="1325" applyAlignment="1">
      <alignment horizontal="left" vertical="top"/>
      <protection locked="0"/>
    </xf>
    <xf numFmtId="0" fontId="3" fillId="39" borderId="0" xfId="1325" applyFont="1" applyFill="1" applyAlignment="1">
      <alignment horizontal="left"/>
      <protection locked="0"/>
    </xf>
    <xf numFmtId="0" fontId="39" fillId="2" borderId="26" xfId="1325" applyFont="1" applyFill="1" applyBorder="1" applyAlignment="1">
      <alignment horizontal="center" vertical="center" wrapText="1"/>
      <protection locked="0"/>
    </xf>
    <xf numFmtId="164" fontId="40" fillId="0" borderId="0" xfId="1316" applyNumberFormat="1" applyFont="1" applyFill="1" applyAlignment="1">
      <alignment horizontal="center"/>
    </xf>
    <xf numFmtId="0" fontId="40" fillId="0" borderId="0" xfId="1316" applyFont="1" applyFill="1" applyAlignment="1">
      <alignment horizontal="right" wrapText="1"/>
    </xf>
    <xf numFmtId="0" fontId="40" fillId="0" borderId="0" xfId="1316" applyFont="1" applyFill="1" applyAlignment="1">
      <alignment horizontal="left" wrapText="1"/>
    </xf>
    <xf numFmtId="165" fontId="40" fillId="0" borderId="0" xfId="1316" applyNumberFormat="1" applyFont="1" applyFill="1" applyAlignment="1">
      <alignment horizontal="right"/>
    </xf>
    <xf numFmtId="166" fontId="40" fillId="0" borderId="0" xfId="1316" applyNumberFormat="1" applyFont="1" applyFill="1" applyAlignment="1">
      <alignment horizontal="right"/>
    </xf>
    <xf numFmtId="4" fontId="38" fillId="0" borderId="0" xfId="1325" applyNumberFormat="1" applyFont="1" applyFill="1" applyAlignment="1">
      <alignment horizontal="right"/>
      <protection locked="0"/>
    </xf>
    <xf numFmtId="0" fontId="16" fillId="0" borderId="0" xfId="1316" applyFont="1" applyFill="1" applyAlignment="1">
      <alignment horizontal="left" vertical="top"/>
    </xf>
    <xf numFmtId="171" fontId="39" fillId="0" borderId="27" xfId="1325" applyNumberFormat="1" applyFont="1" applyFill="1" applyBorder="1" applyAlignment="1">
      <alignment horizontal="right" vertical="top"/>
      <protection locked="0"/>
    </xf>
    <xf numFmtId="0" fontId="39" fillId="0" borderId="28" xfId="1325" applyFont="1" applyFill="1" applyBorder="1" applyAlignment="1">
      <alignment horizontal="left" vertical="top" wrapText="1"/>
      <protection locked="0"/>
    </xf>
    <xf numFmtId="0" fontId="39" fillId="0" borderId="28" xfId="1325" applyFont="1" applyFill="1" applyBorder="1" applyAlignment="1">
      <alignment horizontal="center" vertical="top" wrapText="1"/>
      <protection locked="0"/>
    </xf>
    <xf numFmtId="169" fontId="39" fillId="0" borderId="28" xfId="1325" applyNumberFormat="1" applyFont="1" applyFill="1" applyBorder="1" applyAlignment="1">
      <alignment horizontal="right" vertical="top"/>
      <protection locked="0"/>
    </xf>
    <xf numFmtId="4" fontId="2" fillId="0" borderId="28" xfId="1325" applyNumberFormat="1" applyFont="1" applyFill="1" applyBorder="1" applyAlignment="1">
      <alignment horizontal="right" vertical="top"/>
      <protection locked="0"/>
    </xf>
    <xf numFmtId="4" fontId="39" fillId="0" borderId="28" xfId="1325" applyNumberFormat="1" applyFont="1" applyFill="1" applyBorder="1" applyAlignment="1">
      <alignment horizontal="right" vertical="top"/>
      <protection locked="0"/>
    </xf>
    <xf numFmtId="0" fontId="39" fillId="0" borderId="29" xfId="1325" applyFont="1" applyFill="1" applyBorder="1" applyAlignment="1">
      <alignment horizontal="left" vertical="top" wrapText="1"/>
      <protection locked="0"/>
    </xf>
    <xf numFmtId="4" fontId="39" fillId="0" borderId="30" xfId="1325" applyNumberFormat="1" applyFont="1" applyFill="1" applyBorder="1" applyAlignment="1">
      <alignment horizontal="right" vertical="top"/>
      <protection locked="0"/>
    </xf>
    <xf numFmtId="169" fontId="39" fillId="0" borderId="31" xfId="1325" applyNumberFormat="1" applyFont="1" applyFill="1" applyBorder="1" applyAlignment="1">
      <alignment horizontal="right" vertical="top"/>
      <protection locked="0"/>
    </xf>
    <xf numFmtId="4" fontId="2" fillId="0" borderId="31" xfId="1325" applyNumberFormat="1" applyFont="1" applyFill="1" applyBorder="1" applyAlignment="1">
      <alignment horizontal="right" vertical="top"/>
      <protection locked="0"/>
    </xf>
    <xf numFmtId="0" fontId="19" fillId="0" borderId="0" xfId="1317"/>
    <xf numFmtId="0" fontId="74" fillId="0" borderId="0" xfId="1347" applyNumberFormat="1" applyFont="1" applyFill="1" applyBorder="1" applyProtection="1">
      <protection locked="0"/>
    </xf>
    <xf numFmtId="0" fontId="42" fillId="0" borderId="0" xfId="1347" applyNumberFormat="1" applyFont="1"/>
    <xf numFmtId="0" fontId="42" fillId="0" borderId="0" xfId="1347" applyNumberFormat="1" applyFont="1" applyAlignment="1">
      <alignment horizontal="centerContinuous"/>
    </xf>
    <xf numFmtId="185" fontId="42" fillId="0" borderId="0" xfId="1347" applyNumberFormat="1" applyFont="1" applyAlignment="1">
      <alignment horizontal="right"/>
    </xf>
    <xf numFmtId="0" fontId="42" fillId="0" borderId="0" xfId="1320" applyFont="1"/>
    <xf numFmtId="1" fontId="71" fillId="0" borderId="0" xfId="1347" applyNumberFormat="1" applyFont="1" applyBorder="1" applyAlignment="1">
      <alignment horizontal="left"/>
    </xf>
    <xf numFmtId="0" fontId="75" fillId="0" borderId="0" xfId="1347" applyNumberFormat="1" applyFont="1" applyAlignment="1">
      <alignment horizontal="left"/>
    </xf>
    <xf numFmtId="1" fontId="76" fillId="0" borderId="0" xfId="1347" applyNumberFormat="1" applyFont="1" applyBorder="1" applyAlignment="1">
      <alignment horizontal="left"/>
    </xf>
    <xf numFmtId="0" fontId="71" fillId="0" borderId="0" xfId="1347" applyNumberFormat="1" applyFont="1" applyAlignment="1">
      <alignment horizontal="left"/>
    </xf>
    <xf numFmtId="0" fontId="51" fillId="0" borderId="0" xfId="1347" applyNumberFormat="1" applyFont="1" applyAlignment="1">
      <alignment horizontal="left"/>
    </xf>
    <xf numFmtId="0" fontId="77" fillId="0" borderId="0" xfId="1347" applyNumberFormat="1" applyFont="1" applyAlignment="1">
      <alignment horizontal="left"/>
    </xf>
    <xf numFmtId="0" fontId="42" fillId="0" borderId="0" xfId="1347" applyNumberFormat="1" applyFont="1" applyAlignment="1">
      <alignment horizontal="center"/>
    </xf>
    <xf numFmtId="0" fontId="42" fillId="0" borderId="0" xfId="1347" applyNumberFormat="1" applyFont="1" applyAlignment="1">
      <alignment horizontal="right"/>
    </xf>
    <xf numFmtId="0" fontId="42" fillId="0" borderId="0" xfId="1347" applyNumberFormat="1" applyFont="1" applyBorder="1"/>
    <xf numFmtId="185" fontId="42" fillId="0" borderId="0" xfId="1347" applyNumberFormat="1" applyFont="1" applyBorder="1" applyAlignment="1">
      <alignment horizontal="right"/>
    </xf>
    <xf numFmtId="0" fontId="70" fillId="0" borderId="32" xfId="1347" applyNumberFormat="1" applyFont="1" applyBorder="1"/>
    <xf numFmtId="0" fontId="16" fillId="0" borderId="33" xfId="1347" applyNumberFormat="1" applyFont="1" applyBorder="1" applyAlignment="1">
      <alignment horizontal="center"/>
    </xf>
    <xf numFmtId="0" fontId="42" fillId="0" borderId="34" xfId="1347" applyNumberFormat="1" applyFont="1" applyBorder="1"/>
    <xf numFmtId="0" fontId="42" fillId="0" borderId="33" xfId="1347" applyNumberFormat="1" applyFont="1" applyBorder="1" applyAlignment="1">
      <alignment horizontal="right"/>
    </xf>
    <xf numFmtId="49" fontId="42" fillId="0" borderId="33" xfId="1347" applyNumberFormat="1" applyFont="1" applyBorder="1" applyAlignment="1">
      <alignment horizontal="center"/>
    </xf>
    <xf numFmtId="2" fontId="42" fillId="0" borderId="33" xfId="1347" applyNumberFormat="1" applyFont="1" applyBorder="1" applyAlignment="1">
      <alignment horizontal="right"/>
    </xf>
    <xf numFmtId="185" fontId="42" fillId="0" borderId="33" xfId="1347" applyNumberFormat="1" applyFont="1" applyBorder="1" applyAlignment="1">
      <alignment horizontal="right"/>
    </xf>
    <xf numFmtId="1" fontId="42" fillId="0" borderId="35" xfId="1347" applyNumberFormat="1" applyFont="1" applyBorder="1" applyAlignment="1">
      <alignment horizontal="right"/>
    </xf>
    <xf numFmtId="0" fontId="42" fillId="0" borderId="0" xfId="1320" applyFont="1" applyBorder="1"/>
    <xf numFmtId="0" fontId="78" fillId="0" borderId="36" xfId="1347" applyNumberFormat="1" applyFont="1" applyBorder="1" applyAlignment="1">
      <alignment horizontal="center"/>
    </xf>
    <xf numFmtId="0" fontId="78" fillId="0" borderId="37" xfId="1347" applyNumberFormat="1" applyFont="1" applyBorder="1"/>
    <xf numFmtId="0" fontId="76" fillId="0" borderId="0" xfId="1347" applyNumberFormat="1" applyFont="1" applyBorder="1"/>
    <xf numFmtId="0" fontId="78" fillId="0" borderId="0" xfId="1347" applyNumberFormat="1" applyFont="1" applyBorder="1"/>
    <xf numFmtId="49" fontId="78" fillId="0" borderId="0" xfId="1347" applyNumberFormat="1" applyFont="1" applyBorder="1" applyAlignment="1">
      <alignment horizontal="center"/>
    </xf>
    <xf numFmtId="1" fontId="42" fillId="0" borderId="0" xfId="1323" applyNumberFormat="1" applyFont="1" applyBorder="1" applyAlignment="1">
      <alignment horizontal="right"/>
    </xf>
    <xf numFmtId="185" fontId="79" fillId="0" borderId="38" xfId="1347" applyNumberFormat="1" applyFont="1" applyBorder="1"/>
    <xf numFmtId="0" fontId="78" fillId="0" borderId="0" xfId="1320" applyFont="1" applyBorder="1"/>
    <xf numFmtId="0" fontId="70" fillId="0" borderId="36" xfId="1347" applyNumberFormat="1" applyFont="1" applyBorder="1"/>
    <xf numFmtId="0" fontId="80" fillId="0" borderId="39" xfId="1347" applyNumberFormat="1" applyFont="1" applyBorder="1"/>
    <xf numFmtId="49" fontId="42" fillId="0" borderId="0" xfId="1347" applyNumberFormat="1" applyFont="1" applyBorder="1" applyAlignment="1">
      <alignment horizontal="center"/>
    </xf>
    <xf numFmtId="2" fontId="42" fillId="0" borderId="0" xfId="1347" applyNumberFormat="1" applyFont="1" applyFill="1" applyBorder="1" applyAlignment="1">
      <alignment horizontal="right"/>
    </xf>
    <xf numFmtId="185" fontId="78" fillId="0" borderId="0" xfId="1347" applyNumberFormat="1" applyFont="1" applyBorder="1" applyAlignment="1"/>
    <xf numFmtId="1" fontId="78" fillId="0" borderId="38" xfId="1347" applyNumberFormat="1" applyFont="1" applyBorder="1"/>
    <xf numFmtId="0" fontId="42" fillId="0" borderId="36" xfId="1264" applyFont="1" applyFill="1" applyBorder="1" applyAlignment="1" applyProtection="1"/>
    <xf numFmtId="49" fontId="77" fillId="0" borderId="0" xfId="1347" applyNumberFormat="1" applyFont="1" applyBorder="1" applyAlignment="1">
      <alignment horizontal="center"/>
    </xf>
    <xf numFmtId="0" fontId="42" fillId="0" borderId="39" xfId="1264" applyFont="1" applyFill="1" applyBorder="1" applyAlignment="1" applyProtection="1"/>
    <xf numFmtId="186" fontId="78" fillId="0" borderId="0" xfId="1347" applyNumberFormat="1" applyFont="1" applyBorder="1" applyAlignment="1">
      <alignment horizontal="right"/>
    </xf>
    <xf numFmtId="4" fontId="78" fillId="0" borderId="38" xfId="1347" applyNumberFormat="1" applyFont="1" applyBorder="1"/>
    <xf numFmtId="0" fontId="70" fillId="0" borderId="40" xfId="1347" applyNumberFormat="1" applyFont="1" applyBorder="1"/>
    <xf numFmtId="0" fontId="79" fillId="0" borderId="41" xfId="1347" applyNumberFormat="1" applyFont="1" applyBorder="1"/>
    <xf numFmtId="0" fontId="79" fillId="0" borderId="42" xfId="1347" applyNumberFormat="1" applyFont="1" applyBorder="1"/>
    <xf numFmtId="0" fontId="76" fillId="0" borderId="42" xfId="1347" applyNumberFormat="1" applyFont="1" applyBorder="1"/>
    <xf numFmtId="49" fontId="76" fillId="0" borderId="42" xfId="1347" applyNumberFormat="1" applyFont="1" applyBorder="1" applyAlignment="1">
      <alignment horizontal="center"/>
    </xf>
    <xf numFmtId="1" fontId="76" fillId="0" borderId="42" xfId="1347" applyNumberFormat="1" applyFont="1" applyBorder="1" applyAlignment="1">
      <alignment horizontal="right"/>
    </xf>
    <xf numFmtId="4" fontId="70" fillId="0" borderId="42" xfId="1347" applyNumberFormat="1" applyFont="1" applyBorder="1" applyAlignment="1"/>
    <xf numFmtId="4" fontId="79" fillId="0" borderId="43" xfId="1347" applyNumberFormat="1" applyFont="1" applyBorder="1"/>
    <xf numFmtId="4" fontId="42" fillId="0" borderId="0" xfId="1323" applyNumberFormat="1" applyFont="1" applyBorder="1" applyAlignment="1">
      <alignment horizontal="right"/>
    </xf>
    <xf numFmtId="4" fontId="79" fillId="0" borderId="38" xfId="1347" applyNumberFormat="1" applyFont="1" applyBorder="1"/>
    <xf numFmtId="4" fontId="78" fillId="0" borderId="0" xfId="1347" applyNumberFormat="1" applyFont="1" applyBorder="1" applyAlignment="1"/>
    <xf numFmtId="0" fontId="37" fillId="0" borderId="36" xfId="1323" applyFont="1" applyBorder="1" applyAlignment="1">
      <alignment horizontal="center"/>
    </xf>
    <xf numFmtId="0" fontId="78" fillId="0" borderId="0" xfId="1323" applyFont="1" applyBorder="1"/>
    <xf numFmtId="0" fontId="36" fillId="0" borderId="0" xfId="1323" applyFont="1" applyBorder="1"/>
    <xf numFmtId="49" fontId="42" fillId="0" borderId="0" xfId="1323" applyNumberFormat="1" applyFont="1" applyBorder="1" applyAlignment="1">
      <alignment horizontal="center"/>
    </xf>
    <xf numFmtId="4" fontId="42" fillId="0" borderId="0" xfId="1323" applyNumberFormat="1" applyFont="1" applyBorder="1"/>
    <xf numFmtId="4" fontId="77" fillId="0" borderId="44" xfId="1323" applyNumberFormat="1" applyFont="1" applyBorder="1"/>
    <xf numFmtId="0" fontId="81" fillId="0" borderId="45" xfId="1347" applyNumberFormat="1" applyFont="1" applyFill="1" applyBorder="1"/>
    <xf numFmtId="0" fontId="81" fillId="0" borderId="46" xfId="1347" applyNumberFormat="1" applyFont="1" applyFill="1" applyBorder="1"/>
    <xf numFmtId="0" fontId="71" fillId="0" borderId="22" xfId="1347" applyNumberFormat="1" applyFont="1" applyFill="1" applyBorder="1"/>
    <xf numFmtId="0" fontId="81" fillId="0" borderId="22" xfId="1347" applyNumberFormat="1" applyFont="1" applyFill="1" applyBorder="1"/>
    <xf numFmtId="49" fontId="81" fillId="0" borderId="22" xfId="1347" applyNumberFormat="1" applyFont="1" applyFill="1" applyBorder="1" applyAlignment="1">
      <alignment horizontal="right"/>
    </xf>
    <xf numFmtId="185" fontId="81" fillId="0" borderId="22" xfId="1347" applyNumberFormat="1" applyFont="1" applyFill="1" applyBorder="1" applyAlignment="1">
      <alignment horizontal="right"/>
    </xf>
    <xf numFmtId="4" fontId="81" fillId="0" borderId="22" xfId="1347" applyNumberFormat="1" applyFont="1" applyFill="1" applyBorder="1" applyAlignment="1">
      <alignment horizontal="right"/>
    </xf>
    <xf numFmtId="4" fontId="71" fillId="0" borderId="47" xfId="1347" applyNumberFormat="1" applyFont="1" applyFill="1" applyBorder="1"/>
    <xf numFmtId="4" fontId="78" fillId="0" borderId="48" xfId="1347" applyNumberFormat="1" applyFont="1" applyBorder="1" applyAlignment="1">
      <alignment horizontal="right"/>
    </xf>
    <xf numFmtId="4" fontId="78" fillId="0" borderId="49" xfId="1347" applyNumberFormat="1" applyFont="1" applyBorder="1"/>
    <xf numFmtId="0" fontId="42" fillId="0" borderId="50" xfId="1264" applyFont="1" applyFill="1" applyBorder="1" applyAlignment="1" applyProtection="1"/>
    <xf numFmtId="49" fontId="77" fillId="0" borderId="51" xfId="1347" applyNumberFormat="1" applyFont="1" applyBorder="1" applyAlignment="1">
      <alignment horizontal="center"/>
    </xf>
    <xf numFmtId="0" fontId="42" fillId="0" borderId="51" xfId="1264" applyFont="1" applyFill="1" applyBorder="1" applyAlignment="1" applyProtection="1"/>
    <xf numFmtId="0" fontId="78" fillId="0" borderId="51" xfId="1347" applyNumberFormat="1" applyFont="1" applyBorder="1"/>
    <xf numFmtId="49" fontId="78" fillId="0" borderId="51" xfId="1347" applyNumberFormat="1" applyFont="1" applyBorder="1" applyAlignment="1">
      <alignment horizontal="center"/>
    </xf>
    <xf numFmtId="186" fontId="78" fillId="0" borderId="51" xfId="1347" applyNumberFormat="1" applyFont="1" applyBorder="1" applyAlignment="1">
      <alignment horizontal="right"/>
    </xf>
    <xf numFmtId="4" fontId="78" fillId="0" borderId="51" xfId="1347" applyNumberFormat="1" applyFont="1" applyBorder="1" applyAlignment="1">
      <alignment horizontal="right"/>
    </xf>
    <xf numFmtId="4" fontId="78" fillId="0" borderId="52" xfId="1347" applyNumberFormat="1" applyFont="1" applyBorder="1"/>
    <xf numFmtId="0" fontId="81" fillId="51" borderId="45" xfId="1347" applyNumberFormat="1" applyFont="1" applyFill="1" applyBorder="1"/>
    <xf numFmtId="0" fontId="81" fillId="51" borderId="46" xfId="1347" applyNumberFormat="1" applyFont="1" applyFill="1" applyBorder="1"/>
    <xf numFmtId="0" fontId="71" fillId="51" borderId="22" xfId="1347" applyNumberFormat="1" applyFont="1" applyFill="1" applyBorder="1"/>
    <xf numFmtId="0" fontId="81" fillId="51" borderId="22" xfId="1347" applyNumberFormat="1" applyFont="1" applyFill="1" applyBorder="1"/>
    <xf numFmtId="49" fontId="81" fillId="51" borderId="22" xfId="1347" applyNumberFormat="1" applyFont="1" applyFill="1" applyBorder="1" applyAlignment="1">
      <alignment horizontal="right"/>
    </xf>
    <xf numFmtId="185" fontId="81" fillId="51" borderId="22" xfId="1347" applyNumberFormat="1" applyFont="1" applyFill="1" applyBorder="1" applyAlignment="1">
      <alignment horizontal="right"/>
    </xf>
    <xf numFmtId="4" fontId="81" fillId="51" borderId="22" xfId="1347" applyNumberFormat="1" applyFont="1" applyFill="1" applyBorder="1" applyAlignment="1">
      <alignment horizontal="right"/>
    </xf>
    <xf numFmtId="4" fontId="71" fillId="51" borderId="47" xfId="1347" applyNumberFormat="1" applyFont="1" applyFill="1" applyBorder="1"/>
    <xf numFmtId="0" fontId="78" fillId="0" borderId="0" xfId="1347" applyNumberFormat="1" applyFont="1" applyBorder="1" applyAlignment="1">
      <alignment horizontal="center"/>
    </xf>
    <xf numFmtId="1" fontId="78" fillId="0" borderId="0" xfId="1347" applyNumberFormat="1" applyFont="1" applyBorder="1" applyAlignment="1">
      <alignment horizontal="right"/>
    </xf>
    <xf numFmtId="185" fontId="78" fillId="0" borderId="0" xfId="1347" applyNumberFormat="1" applyFont="1" applyBorder="1" applyAlignment="1">
      <alignment horizontal="right"/>
    </xf>
    <xf numFmtId="1" fontId="78" fillId="0" borderId="0" xfId="1347" applyNumberFormat="1" applyFont="1" applyBorder="1"/>
    <xf numFmtId="0" fontId="37" fillId="0" borderId="0" xfId="1347" applyNumberFormat="1" applyFont="1" applyBorder="1" applyAlignment="1">
      <alignment horizontal="center"/>
    </xf>
    <xf numFmtId="2" fontId="42" fillId="0" borderId="0" xfId="1347" applyNumberFormat="1" applyFont="1" applyBorder="1" applyAlignment="1">
      <alignment horizontal="right"/>
    </xf>
    <xf numFmtId="1" fontId="42" fillId="0" borderId="0" xfId="1347" applyNumberFormat="1" applyFont="1" applyBorder="1"/>
    <xf numFmtId="0" fontId="70" fillId="0" borderId="0" xfId="1347" applyNumberFormat="1" applyFont="1" applyBorder="1"/>
    <xf numFmtId="4" fontId="78" fillId="0" borderId="44" xfId="1347" applyNumberFormat="1" applyFont="1" applyBorder="1"/>
    <xf numFmtId="0" fontId="2" fillId="0" borderId="24" xfId="0" applyFont="1" applyFill="1" applyBorder="1" applyAlignment="1">
      <alignment horizontal="left" vertical="center" wrapText="1"/>
      <protection locked="0"/>
    </xf>
    <xf numFmtId="167" fontId="82" fillId="49" borderId="0" xfId="0" applyNumberFormat="1" applyFont="1" applyFill="1" applyBorder="1" applyAlignment="1" applyProtection="1">
      <alignment horizontal="right" vertical="center"/>
    </xf>
    <xf numFmtId="167" fontId="3" fillId="49" borderId="0" xfId="0" applyNumberFormat="1" applyFont="1" applyFill="1" applyAlignment="1" applyProtection="1">
      <alignment horizontal="left"/>
    </xf>
    <xf numFmtId="4" fontId="78" fillId="0" borderId="2" xfId="1347" applyNumberFormat="1" applyFont="1" applyFill="1" applyBorder="1" applyAlignment="1">
      <alignment horizontal="right"/>
    </xf>
    <xf numFmtId="164" fontId="2" fillId="0" borderId="23" xfId="0" applyNumberFormat="1" applyFont="1" applyFill="1" applyBorder="1" applyAlignment="1">
      <alignment horizontal="center" vertical="center"/>
      <protection locked="0"/>
    </xf>
    <xf numFmtId="4" fontId="2" fillId="0" borderId="24" xfId="0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horizontal="left" vertical="center"/>
      <protection locked="0"/>
    </xf>
    <xf numFmtId="170" fontId="2" fillId="0" borderId="24" xfId="0" applyNumberFormat="1" applyFont="1" applyFill="1" applyBorder="1" applyAlignment="1">
      <alignment horizontal="right" vertical="center"/>
      <protection locked="0"/>
    </xf>
    <xf numFmtId="168" fontId="2" fillId="0" borderId="24" xfId="0" applyNumberFormat="1" applyFont="1" applyFill="1" applyBorder="1" applyAlignment="1" applyProtection="1">
      <alignment horizontal="right" vertical="center"/>
    </xf>
    <xf numFmtId="168" fontId="2" fillId="0" borderId="25" xfId="0" applyNumberFormat="1" applyFont="1" applyFill="1" applyBorder="1" applyAlignment="1" applyProtection="1">
      <alignment horizontal="right" vertical="center"/>
    </xf>
    <xf numFmtId="0" fontId="5" fillId="0" borderId="2" xfId="0" applyFont="1" applyFill="1" applyBorder="1" applyAlignment="1">
      <alignment horizontal="left" vertical="center" wrapText="1"/>
      <protection locked="0"/>
    </xf>
    <xf numFmtId="168" fontId="2" fillId="0" borderId="24" xfId="0" applyNumberFormat="1" applyFont="1" applyFill="1" applyBorder="1" applyAlignment="1">
      <alignment horizontal="right" vertical="center"/>
      <protection locked="0"/>
    </xf>
    <xf numFmtId="0" fontId="2" fillId="0" borderId="24" xfId="0" applyFont="1" applyFill="1" applyBorder="1" applyAlignment="1">
      <alignment horizontal="center" vertical="center" wrapText="1"/>
      <protection locked="0"/>
    </xf>
    <xf numFmtId="167" fontId="2" fillId="0" borderId="24" xfId="0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horizontal="left"/>
      <protection locked="0"/>
    </xf>
    <xf numFmtId="164" fontId="3" fillId="0" borderId="0" xfId="0" applyNumberFormat="1" applyFont="1" applyFill="1" applyAlignment="1">
      <alignment horizontal="center"/>
      <protection locked="0"/>
    </xf>
    <xf numFmtId="0" fontId="3" fillId="0" borderId="0" xfId="0" applyNumberFormat="1" applyFont="1" applyFill="1" applyAlignment="1">
      <alignment horizontal="left" wrapText="1"/>
      <protection locked="0"/>
    </xf>
    <xf numFmtId="0" fontId="3" fillId="0" borderId="0" xfId="0" applyFont="1" applyFill="1" applyAlignment="1">
      <alignment horizontal="left" wrapText="1"/>
      <protection locked="0"/>
    </xf>
    <xf numFmtId="0" fontId="3" fillId="0" borderId="0" xfId="0" applyFont="1" applyFill="1" applyAlignment="1">
      <alignment horizontal="center" wrapText="1"/>
      <protection locked="0"/>
    </xf>
    <xf numFmtId="168" fontId="3" fillId="0" borderId="0" xfId="0" applyNumberFormat="1" applyFont="1" applyFill="1" applyAlignment="1">
      <alignment horizontal="right"/>
      <protection locked="0"/>
    </xf>
    <xf numFmtId="4" fontId="3" fillId="0" borderId="0" xfId="0" applyNumberFormat="1" applyFont="1" applyFill="1" applyAlignment="1" applyProtection="1">
      <alignment horizontal="right"/>
    </xf>
    <xf numFmtId="167" fontId="3" fillId="0" borderId="0" xfId="0" applyNumberFormat="1" applyFont="1" applyFill="1" applyAlignment="1" applyProtection="1">
      <alignment horizontal="right"/>
    </xf>
    <xf numFmtId="167" fontId="3" fillId="0" borderId="0" xfId="0" applyNumberFormat="1" applyFont="1" applyFill="1" applyAlignment="1" applyProtection="1">
      <alignment horizontal="left"/>
    </xf>
    <xf numFmtId="0" fontId="39" fillId="0" borderId="28" xfId="1325" quotePrefix="1" applyFont="1" applyFill="1" applyBorder="1" applyAlignment="1">
      <alignment horizontal="left" vertical="top" wrapText="1"/>
      <protection locked="0"/>
    </xf>
    <xf numFmtId="0" fontId="84" fillId="42" borderId="0" xfId="0" applyFont="1" applyFill="1" applyAlignment="1" applyProtection="1"/>
    <xf numFmtId="0" fontId="12" fillId="0" borderId="0" xfId="0" applyFont="1" applyFill="1" applyAlignment="1" applyProtection="1"/>
    <xf numFmtId="0" fontId="12" fillId="0" borderId="0" xfId="0" applyFont="1" applyAlignment="1" applyProtection="1"/>
    <xf numFmtId="4" fontId="39" fillId="2" borderId="26" xfId="1325" applyNumberFormat="1" applyFont="1" applyFill="1" applyBorder="1" applyAlignment="1">
      <alignment horizontal="center" vertical="center" wrapText="1"/>
      <protection locked="0"/>
    </xf>
    <xf numFmtId="4" fontId="39" fillId="2" borderId="26" xfId="1325" applyNumberFormat="1" applyFont="1" applyFill="1" applyBorder="1" applyAlignment="1">
      <alignment horizontal="center" vertical="center"/>
      <protection locked="0"/>
    </xf>
    <xf numFmtId="0" fontId="0" fillId="0" borderId="0" xfId="0" applyAlignment="1" applyProtection="1">
      <alignment horizontal="center"/>
    </xf>
    <xf numFmtId="0" fontId="39" fillId="2" borderId="26" xfId="1325" applyFont="1" applyFill="1" applyBorder="1" applyAlignment="1">
      <alignment horizontal="center" vertical="center"/>
      <protection locked="0"/>
    </xf>
    <xf numFmtId="0" fontId="85" fillId="0" borderId="0" xfId="0" applyFont="1" applyFill="1" applyAlignment="1" applyProtection="1"/>
    <xf numFmtId="0" fontId="85" fillId="0" borderId="0" xfId="0" applyFont="1" applyAlignment="1" applyProtection="1"/>
    <xf numFmtId="49" fontId="86" fillId="0" borderId="0" xfId="0" applyNumberFormat="1" applyFont="1" applyAlignment="1" applyProtection="1">
      <alignment horizontal="right"/>
    </xf>
    <xf numFmtId="49" fontId="86" fillId="0" borderId="0" xfId="0" applyNumberFormat="1" applyFont="1" applyAlignment="1" applyProtection="1">
      <alignment horizontal="left"/>
    </xf>
    <xf numFmtId="0" fontId="86" fillId="0" borderId="0" xfId="0" applyNumberFormat="1" applyFont="1" applyAlignment="1" applyProtection="1">
      <alignment horizontal="left" wrapText="1"/>
    </xf>
    <xf numFmtId="49" fontId="86" fillId="0" borderId="0" xfId="0" applyNumberFormat="1" applyFont="1" applyAlignment="1" applyProtection="1">
      <alignment horizontal="center"/>
    </xf>
    <xf numFmtId="4" fontId="86" fillId="0" borderId="0" xfId="0" applyNumberFormat="1" applyFont="1" applyAlignment="1" applyProtection="1">
      <alignment horizontal="right"/>
    </xf>
    <xf numFmtId="4" fontId="86" fillId="0" borderId="0" xfId="0" applyNumberFormat="1" applyFont="1" applyAlignment="1" applyProtection="1">
      <alignment horizontal="left"/>
    </xf>
    <xf numFmtId="0" fontId="0" fillId="0" borderId="0" xfId="0" applyAlignment="1" applyProtection="1"/>
    <xf numFmtId="187" fontId="87" fillId="0" borderId="0" xfId="0" applyNumberFormat="1" applyFont="1" applyAlignment="1" applyProtection="1"/>
    <xf numFmtId="0" fontId="87" fillId="0" borderId="0" xfId="0" applyNumberFormat="1" applyFont="1" applyAlignment="1" applyProtection="1">
      <alignment horizontal="left"/>
    </xf>
    <xf numFmtId="49" fontId="87" fillId="0" borderId="0" xfId="0" applyNumberFormat="1" applyFont="1" applyAlignment="1" applyProtection="1">
      <alignment horizontal="center"/>
    </xf>
    <xf numFmtId="4" fontId="87" fillId="0" borderId="0" xfId="0" applyNumberFormat="1" applyFont="1" applyFill="1" applyBorder="1" applyAlignment="1" applyProtection="1">
      <alignment horizontal="right"/>
    </xf>
    <xf numFmtId="4" fontId="87" fillId="0" borderId="0" xfId="0" applyNumberFormat="1" applyFont="1" applyAlignment="1" applyProtection="1"/>
    <xf numFmtId="3" fontId="87" fillId="0" borderId="0" xfId="0" applyNumberFormat="1" applyFont="1" applyAlignment="1" applyProtection="1"/>
    <xf numFmtId="4" fontId="87" fillId="0" borderId="0" xfId="0" applyNumberFormat="1" applyFont="1" applyFill="1" applyBorder="1" applyAlignment="1" applyProtection="1">
      <alignment horizontal="left"/>
    </xf>
    <xf numFmtId="0" fontId="87" fillId="0" borderId="0" xfId="0" applyFont="1" applyAlignment="1" applyProtection="1"/>
    <xf numFmtId="187" fontId="88" fillId="52" borderId="0" xfId="0" applyNumberFormat="1" applyFont="1" applyFill="1" applyAlignment="1" applyProtection="1"/>
    <xf numFmtId="49" fontId="88" fillId="52" borderId="0" xfId="0" applyNumberFormat="1" applyFont="1" applyFill="1" applyAlignment="1" applyProtection="1">
      <alignment horizontal="center"/>
    </xf>
    <xf numFmtId="0" fontId="88" fillId="52" borderId="0" xfId="0" applyNumberFormat="1" applyFont="1" applyFill="1" applyAlignment="1" applyProtection="1">
      <alignment horizontal="left"/>
    </xf>
    <xf numFmtId="188" fontId="88" fillId="52" borderId="0" xfId="0" applyNumberFormat="1" applyFont="1" applyFill="1" applyBorder="1" applyAlignment="1" applyProtection="1"/>
    <xf numFmtId="189" fontId="88" fillId="52" borderId="0" xfId="0" applyNumberFormat="1" applyFont="1" applyFill="1" applyAlignment="1" applyProtection="1"/>
    <xf numFmtId="190" fontId="88" fillId="52" borderId="0" xfId="0" applyNumberFormat="1" applyFont="1" applyFill="1" applyAlignment="1" applyProtection="1"/>
    <xf numFmtId="4" fontId="88" fillId="52" borderId="0" xfId="0" applyNumberFormat="1" applyFont="1" applyFill="1" applyAlignment="1" applyProtection="1"/>
    <xf numFmtId="0" fontId="88" fillId="52" borderId="0" xfId="0" applyFont="1" applyFill="1" applyAlignment="1" applyProtection="1"/>
    <xf numFmtId="0" fontId="88" fillId="0" borderId="0" xfId="0" applyFont="1" applyAlignment="1" applyProtection="1"/>
    <xf numFmtId="187" fontId="89" fillId="0" borderId="23" xfId="0" applyNumberFormat="1" applyFont="1" applyBorder="1" applyAlignment="1" applyProtection="1">
      <alignment horizontal="center" vertical="top"/>
    </xf>
    <xf numFmtId="0" fontId="89" fillId="0" borderId="24" xfId="0" applyFont="1" applyBorder="1" applyAlignment="1" applyProtection="1">
      <alignment horizontal="center" vertical="top"/>
    </xf>
    <xf numFmtId="0" fontId="89" fillId="0" borderId="24" xfId="0" applyFont="1" applyBorder="1" applyAlignment="1" applyProtection="1">
      <alignment horizontal="left" vertical="top"/>
    </xf>
    <xf numFmtId="0" fontId="89" fillId="0" borderId="24" xfId="0" applyFont="1" applyBorder="1" applyAlignment="1" applyProtection="1">
      <alignment horizontal="left" vertical="top" wrapText="1"/>
    </xf>
    <xf numFmtId="4" fontId="89" fillId="0" borderId="24" xfId="0" applyNumberFormat="1" applyFont="1" applyBorder="1" applyAlignment="1" applyProtection="1">
      <alignment horizontal="right" vertical="top"/>
    </xf>
    <xf numFmtId="0" fontId="89" fillId="0" borderId="59" xfId="0" applyFont="1" applyBorder="1" applyAlignment="1" applyProtection="1">
      <alignment vertical="top"/>
    </xf>
    <xf numFmtId="0" fontId="89" fillId="0" borderId="24" xfId="0" applyFont="1" applyBorder="1" applyAlignment="1" applyProtection="1">
      <alignment vertical="top"/>
    </xf>
    <xf numFmtId="0" fontId="89" fillId="0" borderId="60" xfId="0" applyFont="1" applyBorder="1" applyAlignment="1" applyProtection="1">
      <alignment horizontal="left" vertical="top" wrapText="1"/>
    </xf>
    <xf numFmtId="4" fontId="90" fillId="0" borderId="2" xfId="0" applyNumberFormat="1" applyFont="1" applyBorder="1" applyAlignment="1" applyProtection="1">
      <alignment horizontal="left" vertical="top"/>
    </xf>
    <xf numFmtId="4" fontId="90" fillId="0" borderId="25" xfId="0" applyNumberFormat="1" applyFont="1" applyBorder="1" applyAlignment="1" applyProtection="1">
      <alignment horizontal="left" vertical="top"/>
    </xf>
    <xf numFmtId="0" fontId="90" fillId="0" borderId="0" xfId="0" applyFont="1" applyAlignment="1" applyProtection="1"/>
    <xf numFmtId="0" fontId="89" fillId="0" borderId="24" xfId="0" applyFont="1" applyFill="1" applyBorder="1" applyAlignment="1" applyProtection="1">
      <alignment horizontal="left" vertical="top"/>
    </xf>
    <xf numFmtId="0" fontId="89" fillId="0" borderId="24" xfId="0" applyFont="1" applyFill="1" applyBorder="1" applyAlignment="1" applyProtection="1">
      <alignment horizontal="left" vertical="top" wrapText="1"/>
    </xf>
    <xf numFmtId="187" fontId="46" fillId="0" borderId="0" xfId="0" applyNumberFormat="1" applyFont="1" applyAlignment="1" applyProtection="1">
      <alignment horizontal="right" vertical="top"/>
    </xf>
    <xf numFmtId="49" fontId="46" fillId="0" borderId="0" xfId="0" applyNumberFormat="1" applyFont="1" applyAlignment="1" applyProtection="1">
      <alignment horizontal="left" vertical="top"/>
    </xf>
    <xf numFmtId="49" fontId="46" fillId="0" borderId="0" xfId="0" applyNumberFormat="1" applyFont="1" applyAlignment="1" applyProtection="1">
      <alignment horizontal="left" vertical="top" wrapText="1"/>
    </xf>
    <xf numFmtId="49" fontId="46" fillId="0" borderId="0" xfId="0" applyNumberFormat="1" applyFont="1" applyAlignment="1" applyProtection="1">
      <alignment horizontal="center" vertical="top"/>
    </xf>
    <xf numFmtId="4" fontId="91" fillId="0" borderId="0" xfId="0" applyNumberFormat="1" applyFont="1" applyFill="1" applyBorder="1" applyAlignment="1" applyProtection="1">
      <alignment horizontal="right" vertical="top"/>
    </xf>
    <xf numFmtId="4" fontId="46" fillId="0" borderId="0" xfId="0" applyNumberFormat="1" applyFont="1" applyAlignment="1" applyProtection="1">
      <alignment horizontal="right" vertical="top"/>
    </xf>
    <xf numFmtId="4" fontId="91" fillId="0" borderId="0" xfId="0" applyNumberFormat="1" applyFont="1" applyFill="1" applyBorder="1" applyAlignment="1" applyProtection="1">
      <alignment horizontal="left" vertical="top"/>
    </xf>
    <xf numFmtId="0" fontId="89" fillId="0" borderId="24" xfId="0" applyFont="1" applyFill="1" applyBorder="1" applyAlignment="1" applyProtection="1">
      <alignment horizontal="center" vertical="top"/>
    </xf>
    <xf numFmtId="4" fontId="89" fillId="0" borderId="24" xfId="0" applyNumberFormat="1" applyFont="1" applyFill="1" applyBorder="1" applyAlignment="1" applyProtection="1">
      <alignment horizontal="right" vertical="top"/>
    </xf>
    <xf numFmtId="0" fontId="5" fillId="0" borderId="2" xfId="0" quotePrefix="1" applyFont="1" applyFill="1" applyBorder="1" applyAlignment="1">
      <alignment horizontal="left" vertical="center" wrapText="1"/>
      <protection locked="0"/>
    </xf>
    <xf numFmtId="0" fontId="2" fillId="0" borderId="61" xfId="0" applyFont="1" applyFill="1" applyBorder="1" applyAlignment="1">
      <alignment horizontal="center" vertical="center" wrapText="1"/>
      <protection locked="0"/>
    </xf>
    <xf numFmtId="0" fontId="2" fillId="0" borderId="61" xfId="0" applyFont="1" applyFill="1" applyBorder="1" applyAlignment="1">
      <alignment horizontal="left" vertical="center" wrapText="1"/>
      <protection locked="0"/>
    </xf>
    <xf numFmtId="168" fontId="2" fillId="0" borderId="61" xfId="0" applyNumberFormat="1" applyFont="1" applyFill="1" applyBorder="1" applyAlignment="1">
      <alignment horizontal="right" vertical="center"/>
      <protection locked="0"/>
    </xf>
    <xf numFmtId="4" fontId="2" fillId="0" borderId="61" xfId="0" applyNumberFormat="1" applyFont="1" applyFill="1" applyBorder="1" applyAlignment="1" applyProtection="1">
      <alignment horizontal="right" vertical="center"/>
    </xf>
    <xf numFmtId="167" fontId="2" fillId="0" borderId="61" xfId="0" applyNumberFormat="1" applyFont="1" applyFill="1" applyBorder="1" applyAlignment="1" applyProtection="1">
      <alignment horizontal="right" vertical="center"/>
    </xf>
    <xf numFmtId="170" fontId="2" fillId="0" borderId="61" xfId="0" applyNumberFormat="1" applyFont="1" applyFill="1" applyBorder="1" applyAlignment="1">
      <alignment horizontal="right" vertical="center"/>
      <protection locked="0"/>
    </xf>
    <xf numFmtId="168" fontId="2" fillId="0" borderId="61" xfId="0" applyNumberFormat="1" applyFont="1" applyFill="1" applyBorder="1" applyAlignment="1" applyProtection="1">
      <alignment horizontal="right" vertical="center"/>
    </xf>
    <xf numFmtId="168" fontId="2" fillId="0" borderId="62" xfId="0" applyNumberFormat="1" applyFont="1" applyFill="1" applyBorder="1" applyAlignment="1" applyProtection="1">
      <alignment horizontal="right" vertical="center"/>
    </xf>
    <xf numFmtId="0" fontId="5" fillId="0" borderId="63" xfId="0" quotePrefix="1" applyFont="1" applyFill="1" applyBorder="1" applyAlignment="1">
      <alignment horizontal="left" vertical="center" wrapText="1"/>
      <protection locked="0"/>
    </xf>
    <xf numFmtId="11" fontId="2" fillId="0" borderId="24" xfId="0" quotePrefix="1" applyNumberFormat="1" applyFont="1" applyFill="1" applyBorder="1" applyAlignment="1">
      <alignment horizontal="center" vertical="center" wrapText="1"/>
      <protection locked="0"/>
    </xf>
    <xf numFmtId="0" fontId="92" fillId="42" borderId="0" xfId="0" applyFont="1" applyFill="1" applyAlignment="1" applyProtection="1"/>
    <xf numFmtId="0" fontId="40" fillId="42" borderId="0" xfId="0" applyFont="1" applyFill="1" applyAlignment="1" applyProtection="1"/>
    <xf numFmtId="0" fontId="3" fillId="42" borderId="0" xfId="0" applyFont="1" applyFill="1" applyAlignment="1" applyProtection="1"/>
    <xf numFmtId="0" fontId="2" fillId="42" borderId="0" xfId="0" applyFont="1" applyFill="1" applyAlignment="1" applyProtection="1"/>
    <xf numFmtId="191" fontId="89" fillId="0" borderId="24" xfId="0" applyNumberFormat="1" applyFont="1" applyBorder="1" applyAlignment="1" applyProtection="1">
      <alignment horizontal="right" vertical="top"/>
    </xf>
    <xf numFmtId="191" fontId="89" fillId="0" borderId="25" xfId="0" applyNumberFormat="1" applyFont="1" applyBorder="1" applyAlignment="1" applyProtection="1">
      <alignment horizontal="right" vertical="top"/>
    </xf>
    <xf numFmtId="191" fontId="88" fillId="52" borderId="0" xfId="0" applyNumberFormat="1" applyFont="1" applyFill="1" applyAlignment="1" applyProtection="1"/>
    <xf numFmtId="191" fontId="87" fillId="0" borderId="0" xfId="0" applyNumberFormat="1" applyFont="1" applyAlignment="1" applyProtection="1"/>
    <xf numFmtId="191" fontId="89" fillId="0" borderId="25" xfId="0" applyNumberFormat="1" applyFont="1" applyFill="1" applyBorder="1" applyAlignment="1" applyProtection="1">
      <alignment horizontal="right" vertical="top"/>
    </xf>
    <xf numFmtId="191" fontId="89" fillId="0" borderId="24" xfId="0" applyNumberFormat="1" applyFont="1" applyFill="1" applyBorder="1" applyAlignment="1" applyProtection="1">
      <alignment horizontal="right" vertical="top"/>
    </xf>
    <xf numFmtId="0" fontId="71" fillId="0" borderId="0" xfId="1347" applyNumberFormat="1" applyFont="1" applyBorder="1" applyAlignment="1">
      <alignment horizontal="center" wrapText="1"/>
    </xf>
    <xf numFmtId="0" fontId="14" fillId="0" borderId="36" xfId="1318" applyFont="1" applyBorder="1" applyAlignment="1">
      <alignment horizontal="left" vertical="top" wrapText="1"/>
    </xf>
    <xf numFmtId="0" fontId="14" fillId="0" borderId="0" xfId="1318" applyFont="1" applyBorder="1" applyAlignment="1">
      <alignment horizontal="left" vertical="top" wrapText="1"/>
    </xf>
    <xf numFmtId="0" fontId="14" fillId="0" borderId="44" xfId="1318" applyFont="1" applyBorder="1" applyAlignment="1">
      <alignment horizontal="left" vertical="top" wrapText="1"/>
    </xf>
    <xf numFmtId="0" fontId="14" fillId="0" borderId="53" xfId="1318" applyFont="1" applyBorder="1" applyAlignment="1">
      <alignment horizontal="left" vertical="top" wrapText="1"/>
    </xf>
    <xf numFmtId="0" fontId="14" fillId="0" borderId="54" xfId="1318" applyFont="1" applyBorder="1" applyAlignment="1">
      <alignment horizontal="left" vertical="top" wrapText="1"/>
    </xf>
    <xf numFmtId="0" fontId="14" fillId="0" borderId="52" xfId="1318" applyFont="1" applyBorder="1" applyAlignment="1">
      <alignment horizontal="left" vertical="top" wrapText="1"/>
    </xf>
    <xf numFmtId="0" fontId="70" fillId="0" borderId="55" xfId="1318" applyFont="1" applyBorder="1" applyAlignment="1">
      <alignment horizontal="center" wrapText="1"/>
    </xf>
    <xf numFmtId="0" fontId="70" fillId="0" borderId="56" xfId="1318" applyFont="1" applyBorder="1" applyAlignment="1">
      <alignment horizontal="center" wrapText="1"/>
    </xf>
    <xf numFmtId="0" fontId="70" fillId="0" borderId="57" xfId="1318" applyFont="1" applyBorder="1" applyAlignment="1">
      <alignment horizontal="center" wrapText="1"/>
    </xf>
    <xf numFmtId="0" fontId="70" fillId="0" borderId="36" xfId="1318" applyFont="1" applyBorder="1" applyAlignment="1">
      <alignment horizontal="center" wrapText="1"/>
    </xf>
    <xf numFmtId="0" fontId="70" fillId="0" borderId="0" xfId="1318" applyFont="1" applyBorder="1" applyAlignment="1">
      <alignment horizontal="center" wrapText="1"/>
    </xf>
    <xf numFmtId="0" fontId="70" fillId="0" borderId="44" xfId="1318" applyFont="1" applyBorder="1" applyAlignment="1">
      <alignment horizontal="center" wrapText="1"/>
    </xf>
    <xf numFmtId="0" fontId="15" fillId="0" borderId="36" xfId="1322" applyNumberFormat="1" applyFont="1" applyFill="1" applyBorder="1" applyAlignment="1">
      <alignment horizontal="center" wrapText="1"/>
    </xf>
    <xf numFmtId="0" fontId="15" fillId="0" borderId="0" xfId="1322" applyNumberFormat="1" applyFont="1" applyFill="1" applyBorder="1" applyAlignment="1">
      <alignment horizontal="center" wrapText="1"/>
    </xf>
    <xf numFmtId="0" fontId="15" fillId="0" borderId="45" xfId="1322" applyNumberFormat="1" applyFont="1" applyFill="1" applyBorder="1" applyAlignment="1">
      <alignment horizontal="left" wrapText="1"/>
    </xf>
    <xf numFmtId="0" fontId="15" fillId="0" borderId="22" xfId="1322" applyNumberFormat="1" applyFont="1" applyFill="1" applyBorder="1" applyAlignment="1">
      <alignment horizontal="left" wrapText="1"/>
    </xf>
    <xf numFmtId="0" fontId="15" fillId="0" borderId="58" xfId="1322" applyNumberFormat="1" applyFont="1" applyFill="1" applyBorder="1" applyAlignment="1">
      <alignment horizontal="left" wrapText="1"/>
    </xf>
    <xf numFmtId="49" fontId="84" fillId="42" borderId="0" xfId="0" applyNumberFormat="1" applyFont="1" applyFill="1" applyAlignment="1" applyProtection="1"/>
    <xf numFmtId="0" fontId="84" fillId="42" borderId="0" xfId="0" applyNumberFormat="1" applyFont="1" applyFill="1" applyAlignment="1" applyProtection="1"/>
  </cellXfs>
  <cellStyles count="1395">
    <cellStyle name="_08_4914_006_02_09_51_Výkaz výměr_2010-05" xfId="1"/>
    <cellStyle name="_5230_RD Kunratice - sklípek_rozpočet" xfId="2"/>
    <cellStyle name="_5230_RD Kunratice - sklípek_rozpočet_002_08_4914_002_01_09_17_002Technicka_specifikace_2etapa" xfId="3"/>
    <cellStyle name="_5230_RD Kunratice - sklípek_rozpočet_002_08_4914_002_01_09_17_002Technicka_specifikace_2etapa_6052_Úpravy v terminálu T3_RO_130124" xfId="4"/>
    <cellStyle name="_5230_RD Kunratice - sklípek_rozpočet_002_08_4914_002_01_09_17_002Technicka_specifikace_2etapa_rozpočet_" xfId="5"/>
    <cellStyle name="_5230_RD Kunratice - sklípek_rozpočet_002_08_4914_002_01_09_17_002Technicka_specifikace_2etapa_SO 100 kom_Soupis prací" xfId="6"/>
    <cellStyle name="_5230_RD Kunratice - sklípek_rozpočet_002_08_4914_002_01_09_17_002Technicka_specifikace_2etapa_SO 101 provizorní DZ" xfId="7"/>
    <cellStyle name="_5230_RD Kunratice - sklípek_rozpočet_002_08_4914_002_01_09_17_002Technicka_specifikace_2etapa_SO 200" xfId="8"/>
    <cellStyle name="_5230_RD Kunratice - sklípek_rozpočet_002_08_4914_002_01_09_17_002Technicka_specifikace_2etapa_Soupis prací_SO400 xls" xfId="9"/>
    <cellStyle name="_5230_RD Kunratice - sklípek_rozpočet_09_bur_kanali" xfId="10"/>
    <cellStyle name="_5230_RD Kunratice - sklípek_rozpočet_09_bur_kanali_rozpočet_" xfId="11"/>
    <cellStyle name="_5230_RD Kunratice - sklípek_rozpočet_09_bur_kanali_SO 100 kom_Soupis prací" xfId="12"/>
    <cellStyle name="_5230_RD Kunratice - sklípek_rozpočet_09_bur_kanali_SO 101 provizorní DZ" xfId="13"/>
    <cellStyle name="_5230_RD Kunratice - sklípek_rozpočet_09_bur_kanali_SO 200" xfId="14"/>
    <cellStyle name="_5230_RD Kunratice - sklípek_rozpočet_09_bur_kanali_Soupis prací_SO400 xls" xfId="15"/>
    <cellStyle name="_5230_RD Kunratice - sklípek_rozpočet_09_bur_podlažní_vestavby" xfId="16"/>
    <cellStyle name="_5230_RD Kunratice - sklípek_rozpočet_09_bur_podlažní_vestavby_rozpočet_" xfId="17"/>
    <cellStyle name="_5230_RD Kunratice - sklípek_rozpočet_09_bur_podlažní_vestavby_SO 100 kom_Soupis prací" xfId="18"/>
    <cellStyle name="_5230_RD Kunratice - sklípek_rozpočet_09_bur_podlažní_vestavby_SO 101 provizorní DZ" xfId="19"/>
    <cellStyle name="_5230_RD Kunratice - sklípek_rozpočet_09_bur_podlažní_vestavby_SO 200" xfId="20"/>
    <cellStyle name="_5230_RD Kunratice - sklípek_rozpočet_09_bur_podlažní_vestavby_Soupis prací_SO400 xls" xfId="21"/>
    <cellStyle name="_5230_RD Kunratice - sklípek_rozpočet_09_buri_malby" xfId="22"/>
    <cellStyle name="_5230_RD Kunratice - sklípek_rozpočet_09_buri_malby_rozpočet_" xfId="23"/>
    <cellStyle name="_5230_RD Kunratice - sklípek_rozpočet_09_buri_malby_SO 100 kom_Soupis prací" xfId="24"/>
    <cellStyle name="_5230_RD Kunratice - sklípek_rozpočet_09_buri_malby_SO 101 provizorní DZ" xfId="25"/>
    <cellStyle name="_5230_RD Kunratice - sklípek_rozpočet_09_buri_malby_SO 200" xfId="26"/>
    <cellStyle name="_5230_RD Kunratice - sklípek_rozpočet_09_buri_malby_Soupis prací_SO400 xls" xfId="27"/>
    <cellStyle name="_5230_RD Kunratice - sklípek_rozpočet_09_buri_regaly" xfId="28"/>
    <cellStyle name="_5230_RD Kunratice - sklípek_rozpočet_09_buri_regaly_rozpočet_" xfId="29"/>
    <cellStyle name="_5230_RD Kunratice - sklípek_rozpočet_09_buri_regaly_SO 100 kom_Soupis prací" xfId="30"/>
    <cellStyle name="_5230_RD Kunratice - sklípek_rozpočet_09_buri_regaly_SO 101 provizorní DZ" xfId="31"/>
    <cellStyle name="_5230_RD Kunratice - sklípek_rozpočet_09_buri_regaly_SO 200" xfId="32"/>
    <cellStyle name="_5230_RD Kunratice - sklípek_rozpočet_09_buri_regaly_Soupis prací_SO400 xls" xfId="33"/>
    <cellStyle name="_5230_RD Kunratice - sklípek_rozpočet_09-13-zbytek" xfId="34"/>
    <cellStyle name="_5230_RD Kunratice - sklípek_rozpočet_09-13-zbytek_6052_Úpravy v terminálu T3_RO_130124" xfId="35"/>
    <cellStyle name="_5230_RD Kunratice - sklípek_rozpočet_09-13-zbytek_rozpočet_" xfId="36"/>
    <cellStyle name="_5230_RD Kunratice - sklípek_rozpočet_09-13-zbytek_SO 100 kom_Soupis prací" xfId="37"/>
    <cellStyle name="_5230_RD Kunratice - sklípek_rozpočet_09-13-zbytek_SO 101 provizorní DZ" xfId="38"/>
    <cellStyle name="_5230_RD Kunratice - sklípek_rozpočet_09-13-zbytek_SO 200" xfId="39"/>
    <cellStyle name="_5230_RD Kunratice - sklípek_rozpočet_09-13-zbytek_Soupis prací_SO400 xls" xfId="40"/>
    <cellStyle name="_5230_RD Kunratice - sklípek_rozpočet_09-17" xfId="41"/>
    <cellStyle name="_5230_RD Kunratice - sklípek_rozpočet_09-17_6052_Úpravy v terminálu T3_RO_130124" xfId="42"/>
    <cellStyle name="_5230_RD Kunratice - sklípek_rozpočet_09-17_rozpočet_" xfId="43"/>
    <cellStyle name="_5230_RD Kunratice - sklípek_rozpočet_09-17_SO 100 kom_Soupis prací" xfId="44"/>
    <cellStyle name="_5230_RD Kunratice - sklípek_rozpočet_09-17_SO 101 provizorní DZ" xfId="45"/>
    <cellStyle name="_5230_RD Kunratice - sklípek_rozpočet_09-17_SO 200" xfId="46"/>
    <cellStyle name="_5230_RD Kunratice - sklípek_rozpočet_09-17_Soupis prací_SO400 xls" xfId="47"/>
    <cellStyle name="_5230_RD Kunratice - sklípek_rozpočet_09-20" xfId="48"/>
    <cellStyle name="_5230_RD Kunratice - sklípek_rozpočet_09-20_rozpočet_" xfId="49"/>
    <cellStyle name="_5230_RD Kunratice - sklípek_rozpočet_09-20_SO 100 kom_Soupis prací" xfId="50"/>
    <cellStyle name="_5230_RD Kunratice - sklípek_rozpočet_09-20_SO 101 provizorní DZ" xfId="51"/>
    <cellStyle name="_5230_RD Kunratice - sklípek_rozpočet_09-20_SO 200" xfId="52"/>
    <cellStyle name="_5230_RD Kunratice - sklípek_rozpočet_09-20_Soupis prací_SO400 xls" xfId="53"/>
    <cellStyle name="_5230_RD Kunratice - sklípek_rozpočet_Rekapitulace SmCB" xfId="54"/>
    <cellStyle name="_5230_RD Kunratice - sklípek_rozpočet_rozpočet_" xfId="55"/>
    <cellStyle name="_5230_RD Kunratice - sklípek_rozpočet_SO 000 Pozadavky investora" xfId="56"/>
    <cellStyle name="_5230_RD Kunratice - sklípek_rozpočet_SO 000-002" xfId="57"/>
    <cellStyle name="_5230_RD Kunratice - sklípek_rozpočet_SO 100 kom_Soupis prací" xfId="58"/>
    <cellStyle name="_5230_RD Kunratice - sklípek_rozpočet_SO 100-199" xfId="59"/>
    <cellStyle name="_5230_RD Kunratice - sklípek_rozpočet_SO 101 provizorní DZ" xfId="60"/>
    <cellStyle name="_5230_RD Kunratice - sklípek_rozpočet_SO 20_stavba" xfId="61"/>
    <cellStyle name="_5230_RD Kunratice - sklípek_rozpočet_SO 200" xfId="62"/>
    <cellStyle name="_5230_RD Kunratice - sklípek_rozpočet_SO 200-220" xfId="63"/>
    <cellStyle name="_5230_RD Kunratice - sklípek_rozpočet_SO 260-270" xfId="64"/>
    <cellStyle name="_5230_RD Kunratice - sklípek_rozpočet_SO 300-330" xfId="65"/>
    <cellStyle name="_5230_RD Kunratice - sklípek_rozpočet_SO 350-365" xfId="66"/>
    <cellStyle name="_5230_RD Kunratice - sklípek_rozpočet_SO 370" xfId="67"/>
    <cellStyle name="_5230_RD Kunratice - sklípek_rozpočet_SO 440-449" xfId="68"/>
    <cellStyle name="_5230_RD Kunratice - sklípek_rozpočet_SO 460-469" xfId="69"/>
    <cellStyle name="_5230_RD Kunratice - sklípek_rozpočet_SO 520-536" xfId="70"/>
    <cellStyle name="_5230_RD Kunratice - sklípek_rozpočet_SO 800-809" xfId="71"/>
    <cellStyle name="_5230_RD Kunratice - sklípek_rozpočet_Soupis prací_SO400 xls" xfId="72"/>
    <cellStyle name="_5253_03_002_EL_Rozpocet" xfId="73"/>
    <cellStyle name="_5724_96_003_B_Výkaz výmě" xfId="74"/>
    <cellStyle name="_5724_96_003_MSA_Výkaz výměr" xfId="75"/>
    <cellStyle name="_6041_F24_003_Výkaz výměr_oceněný" xfId="76"/>
    <cellStyle name="_Dostavba školy Nymburk_Celková rekapitulace" xfId="77"/>
    <cellStyle name="_Dostavba školy Nymburk_Celková rekapitulace_002_08_4914_002_01_09_17_002Technicka_specifikace_2etapa" xfId="78"/>
    <cellStyle name="_Dostavba školy Nymburk_Celková rekapitulace_002_08_4914_002_01_09_17_002Technicka_specifikace_2etapa_6052_Úpravy v terminálu T3_RO_130124" xfId="79"/>
    <cellStyle name="_Dostavba školy Nymburk_Celková rekapitulace_002_08_4914_002_01_09_17_002Technicka_specifikace_2etapa_rozpočet_" xfId="80"/>
    <cellStyle name="_Dostavba školy Nymburk_Celková rekapitulace_002_08_4914_002_01_09_17_002Technicka_specifikace_2etapa_SO 100 kom_Soupis prací" xfId="81"/>
    <cellStyle name="_Dostavba školy Nymburk_Celková rekapitulace_002_08_4914_002_01_09_17_002Technicka_specifikace_2etapa_SO 101 provizorní DZ" xfId="82"/>
    <cellStyle name="_Dostavba školy Nymburk_Celková rekapitulace_002_08_4914_002_01_09_17_002Technicka_specifikace_2etapa_SO 200" xfId="83"/>
    <cellStyle name="_Dostavba školy Nymburk_Celková rekapitulace_002_08_4914_002_01_09_17_002Technicka_specifikace_2etapa_Soupis prací_SO400 xls" xfId="84"/>
    <cellStyle name="_Dostavba školy Nymburk_Celková rekapitulace_09_bur_kanali" xfId="85"/>
    <cellStyle name="_Dostavba školy Nymburk_Celková rekapitulace_09_bur_kanali_rozpočet_" xfId="86"/>
    <cellStyle name="_Dostavba školy Nymburk_Celková rekapitulace_09_bur_kanali_SO 100 kom_Soupis prací" xfId="87"/>
    <cellStyle name="_Dostavba školy Nymburk_Celková rekapitulace_09_bur_kanali_SO 101 provizorní DZ" xfId="88"/>
    <cellStyle name="_Dostavba školy Nymburk_Celková rekapitulace_09_bur_kanali_SO 200" xfId="89"/>
    <cellStyle name="_Dostavba školy Nymburk_Celková rekapitulace_09_bur_kanali_Soupis prací_SO400 xls" xfId="90"/>
    <cellStyle name="_Dostavba školy Nymburk_Celková rekapitulace_09_bur_podlažní_vestavby" xfId="91"/>
    <cellStyle name="_Dostavba školy Nymburk_Celková rekapitulace_09_bur_podlažní_vestavby_rozpočet_" xfId="92"/>
    <cellStyle name="_Dostavba školy Nymburk_Celková rekapitulace_09_bur_podlažní_vestavby_SO 100 kom_Soupis prací" xfId="93"/>
    <cellStyle name="_Dostavba školy Nymburk_Celková rekapitulace_09_bur_podlažní_vestavby_SO 101 provizorní DZ" xfId="94"/>
    <cellStyle name="_Dostavba školy Nymburk_Celková rekapitulace_09_bur_podlažní_vestavby_SO 200" xfId="95"/>
    <cellStyle name="_Dostavba školy Nymburk_Celková rekapitulace_09_bur_podlažní_vestavby_Soupis prací_SO400 xls" xfId="96"/>
    <cellStyle name="_Dostavba školy Nymburk_Celková rekapitulace_09_buri_malby" xfId="97"/>
    <cellStyle name="_Dostavba školy Nymburk_Celková rekapitulace_09_buri_malby_rozpočet_" xfId="98"/>
    <cellStyle name="_Dostavba školy Nymburk_Celková rekapitulace_09_buri_malby_SO 100 kom_Soupis prací" xfId="99"/>
    <cellStyle name="_Dostavba školy Nymburk_Celková rekapitulace_09_buri_malby_SO 101 provizorní DZ" xfId="100"/>
    <cellStyle name="_Dostavba školy Nymburk_Celková rekapitulace_09_buri_malby_SO 200" xfId="101"/>
    <cellStyle name="_Dostavba školy Nymburk_Celková rekapitulace_09_buri_malby_Soupis prací_SO400 xls" xfId="102"/>
    <cellStyle name="_Dostavba školy Nymburk_Celková rekapitulace_09_buri_regaly" xfId="103"/>
    <cellStyle name="_Dostavba školy Nymburk_Celková rekapitulace_09_buri_regaly_rozpočet_" xfId="104"/>
    <cellStyle name="_Dostavba školy Nymburk_Celková rekapitulace_09_buri_regaly_SO 100 kom_Soupis prací" xfId="105"/>
    <cellStyle name="_Dostavba školy Nymburk_Celková rekapitulace_09_buri_regaly_SO 101 provizorní DZ" xfId="106"/>
    <cellStyle name="_Dostavba školy Nymburk_Celková rekapitulace_09_buri_regaly_SO 200" xfId="107"/>
    <cellStyle name="_Dostavba školy Nymburk_Celková rekapitulace_09_buri_regaly_Soupis prací_SO400 xls" xfId="108"/>
    <cellStyle name="_Dostavba školy Nymburk_Celková rekapitulace_09-13-zbytek" xfId="109"/>
    <cellStyle name="_Dostavba školy Nymburk_Celková rekapitulace_09-13-zbytek_6052_Úpravy v terminálu T3_RO_130124" xfId="110"/>
    <cellStyle name="_Dostavba školy Nymburk_Celková rekapitulace_09-13-zbytek_rozpočet_" xfId="111"/>
    <cellStyle name="_Dostavba školy Nymburk_Celková rekapitulace_09-13-zbytek_SO 100 kom_Soupis prací" xfId="112"/>
    <cellStyle name="_Dostavba školy Nymburk_Celková rekapitulace_09-13-zbytek_SO 101 provizorní DZ" xfId="113"/>
    <cellStyle name="_Dostavba školy Nymburk_Celková rekapitulace_09-13-zbytek_SO 200" xfId="114"/>
    <cellStyle name="_Dostavba školy Nymburk_Celková rekapitulace_09-13-zbytek_Soupis prací_SO400 xls" xfId="115"/>
    <cellStyle name="_Dostavba školy Nymburk_Celková rekapitulace_09-17" xfId="116"/>
    <cellStyle name="_Dostavba školy Nymburk_Celková rekapitulace_09-17_6052_Úpravy v terminálu T3_RO_130124" xfId="117"/>
    <cellStyle name="_Dostavba školy Nymburk_Celková rekapitulace_09-17_rozpočet_" xfId="118"/>
    <cellStyle name="_Dostavba školy Nymburk_Celková rekapitulace_09-17_SO 100 kom_Soupis prací" xfId="119"/>
    <cellStyle name="_Dostavba školy Nymburk_Celková rekapitulace_09-17_SO 101 provizorní DZ" xfId="120"/>
    <cellStyle name="_Dostavba školy Nymburk_Celková rekapitulace_09-17_SO 200" xfId="121"/>
    <cellStyle name="_Dostavba školy Nymburk_Celková rekapitulace_09-17_Soupis prací_SO400 xls" xfId="122"/>
    <cellStyle name="_Dostavba školy Nymburk_Celková rekapitulace_09-20" xfId="123"/>
    <cellStyle name="_Dostavba školy Nymburk_Celková rekapitulace_09-20_rozpočet_" xfId="124"/>
    <cellStyle name="_Dostavba školy Nymburk_Celková rekapitulace_09-20_SO 100 kom_Soupis prací" xfId="125"/>
    <cellStyle name="_Dostavba školy Nymburk_Celková rekapitulace_09-20_SO 101 provizorní DZ" xfId="126"/>
    <cellStyle name="_Dostavba školy Nymburk_Celková rekapitulace_09-20_SO 200" xfId="127"/>
    <cellStyle name="_Dostavba školy Nymburk_Celková rekapitulace_09-20_Soupis prací_SO400 xls" xfId="128"/>
    <cellStyle name="_Dostavba školy Nymburk_Celková rekapitulace_Rekapitulace SmCB" xfId="129"/>
    <cellStyle name="_Dostavba školy Nymburk_Celková rekapitulace_rozpočet_" xfId="130"/>
    <cellStyle name="_Dostavba školy Nymburk_Celková rekapitulace_SO 000 Pozadavky investora" xfId="131"/>
    <cellStyle name="_Dostavba školy Nymburk_Celková rekapitulace_SO 000-002" xfId="132"/>
    <cellStyle name="_Dostavba školy Nymburk_Celková rekapitulace_SO 05 interiér propočet" xfId="133"/>
    <cellStyle name="_Dostavba školy Nymburk_Celková rekapitulace_SO 05 interiér propočet_6052_Úpravy v terminálu T3_RO_130124" xfId="134"/>
    <cellStyle name="_Dostavba školy Nymburk_Celková rekapitulace_SO 05 interiér propočet_rozpočet_" xfId="135"/>
    <cellStyle name="_Dostavba školy Nymburk_Celková rekapitulace_SO 05 interiér propočet_SO 100 kom_Soupis prací" xfId="136"/>
    <cellStyle name="_Dostavba školy Nymburk_Celková rekapitulace_SO 05 interiér propočet_SO 101 provizorní DZ" xfId="137"/>
    <cellStyle name="_Dostavba školy Nymburk_Celková rekapitulace_SO 05 interiér propočet_SO 200" xfId="138"/>
    <cellStyle name="_Dostavba školy Nymburk_Celková rekapitulace_SO 05 interiér propočet_Soupis prací_SO400 xls" xfId="139"/>
    <cellStyle name="_Dostavba školy Nymburk_Celková rekapitulace_SO 05 střecha propočet" xfId="140"/>
    <cellStyle name="_Dostavba školy Nymburk_Celková rekapitulace_SO 05 střecha propočet_6052_Úpravy v terminálu T3_RO_130124" xfId="141"/>
    <cellStyle name="_Dostavba školy Nymburk_Celková rekapitulace_SO 05 střecha propočet_rozpočet_" xfId="142"/>
    <cellStyle name="_Dostavba školy Nymburk_Celková rekapitulace_SO 05 střecha propočet_SO 100 kom_Soupis prací" xfId="143"/>
    <cellStyle name="_Dostavba školy Nymburk_Celková rekapitulace_SO 05 střecha propočet_SO 101 provizorní DZ" xfId="144"/>
    <cellStyle name="_Dostavba školy Nymburk_Celková rekapitulace_SO 05 střecha propočet_SO 200" xfId="145"/>
    <cellStyle name="_Dostavba školy Nymburk_Celková rekapitulace_SO 05 střecha propočet_Soupis prací_SO400 xls" xfId="146"/>
    <cellStyle name="_Dostavba školy Nymburk_Celková rekapitulace_SO 05 vzduchové sanační úpravy propočet" xfId="147"/>
    <cellStyle name="_Dostavba školy Nymburk_Celková rekapitulace_SO 05 vzduchové sanační úpravy propočet_6052_Úpravy v terminálu T3_RO_130124" xfId="148"/>
    <cellStyle name="_Dostavba školy Nymburk_Celková rekapitulace_SO 05 vzduchové sanační úpravy propočet_rozpočet_" xfId="149"/>
    <cellStyle name="_Dostavba školy Nymburk_Celková rekapitulace_SO 05 vzduchové sanační úpravy propočet_SO 100 kom_Soupis prací" xfId="150"/>
    <cellStyle name="_Dostavba školy Nymburk_Celková rekapitulace_SO 05 vzduchové sanační úpravy propočet_SO 101 provizorní DZ" xfId="151"/>
    <cellStyle name="_Dostavba školy Nymburk_Celková rekapitulace_SO 05 vzduchové sanační úpravy propočet_SO 200" xfId="152"/>
    <cellStyle name="_Dostavba školy Nymburk_Celková rekapitulace_SO 05 vzduchové sanační úpravy propočet_Soupis prací_SO400 xls" xfId="153"/>
    <cellStyle name="_Dostavba školy Nymburk_Celková rekapitulace_SO 100 kom_Soupis prací" xfId="154"/>
    <cellStyle name="_Dostavba školy Nymburk_Celková rekapitulace_SO 100-199" xfId="155"/>
    <cellStyle name="_Dostavba školy Nymburk_Celková rekapitulace_SO 101 provizorní DZ" xfId="156"/>
    <cellStyle name="_Dostavba školy Nymburk_Celková rekapitulace_SO 20_stavba" xfId="157"/>
    <cellStyle name="_Dostavba školy Nymburk_Celková rekapitulace_SO 200" xfId="158"/>
    <cellStyle name="_Dostavba školy Nymburk_Celková rekapitulace_SO 200-220" xfId="159"/>
    <cellStyle name="_Dostavba školy Nymburk_Celková rekapitulace_SO 260-270" xfId="160"/>
    <cellStyle name="_Dostavba školy Nymburk_Celková rekapitulace_SO 300-330" xfId="161"/>
    <cellStyle name="_Dostavba školy Nymburk_Celková rekapitulace_SO 350-365" xfId="162"/>
    <cellStyle name="_Dostavba školy Nymburk_Celková rekapitulace_SO 370" xfId="163"/>
    <cellStyle name="_Dostavba školy Nymburk_Celková rekapitulace_SO 440-449" xfId="164"/>
    <cellStyle name="_Dostavba školy Nymburk_Celková rekapitulace_SO 460-469" xfId="165"/>
    <cellStyle name="_Dostavba školy Nymburk_Celková rekapitulace_SO 520-536" xfId="166"/>
    <cellStyle name="_Dostavba školy Nymburk_Celková rekapitulace_SO 800-809" xfId="167"/>
    <cellStyle name="_Dostavba školy Nymburk_Celková rekapitulace_Soupis prací_SO400 xls" xfId="168"/>
    <cellStyle name="_Ladronka_2_VV-DVD_kontrola_FINAL" xfId="169"/>
    <cellStyle name="_Ladronka_2_VV-DVD_kontrola_FINAL_002_08_4914_002_01_09_17_002Technicka_specifikace_2etapa" xfId="170"/>
    <cellStyle name="_Ladronka_2_VV-DVD_kontrola_FINAL_002_08_4914_002_01_09_17_002Technicka_specifikace_2etapa 2" xfId="171"/>
    <cellStyle name="_Ladronka_2_VV-DVD_kontrola_FINAL_002_08_4914_002_01_09_17_002Technicka_specifikace_2etapa_01_010_Soupis_prac_slaboproud" xfId="172"/>
    <cellStyle name="_Ladronka_2_VV-DVD_kontrola_FINAL_002_08_4914_002_01_09_17_002Technicka_specifikace_2etapa_02_010_Soupis_prac_EZS_k doplnění" xfId="173"/>
    <cellStyle name="_Ladronka_2_VV-DVD_kontrola_FINAL_002_08_4914_002_01_09_17_002Technicka_specifikace_2etapa_5724_DVZ_SO_10-02_oceneny_VV" xfId="174"/>
    <cellStyle name="_Ladronka_2_VV-DVD_kontrola_FINAL_002_08_4914_002_01_09_17_002Technicka_specifikace_2etapa_5724_DVZ_SO_10-03_oceneny_VV (2)" xfId="175"/>
    <cellStyle name="_Ladronka_2_VV-DVD_kontrola_FINAL_002_08_4914_002_01_09_17_002Technicka_specifikace_2etapa_5806_Mustek_Ražby_RO" xfId="176"/>
    <cellStyle name="_Ladronka_2_VV-DVD_kontrola_FINAL_002_08_4914_002_01_09_17_002Technicka_specifikace_2etapa_6052_Úpravy v terminálu T3_RO_130124" xfId="177"/>
    <cellStyle name="_Ladronka_2_VV-DVD_kontrola_FINAL_002_08_4914_002_01_09_17_002Technicka_specifikace_2etapa_Liliová_soupis prací" xfId="178"/>
    <cellStyle name="_Ladronka_2_VV-DVD_kontrola_FINAL_002_08_4914_002_01_09_17_002Technicka_specifikace_2etapa_PS94_strojni zarizeni_NR" xfId="179"/>
    <cellStyle name="_Ladronka_2_VV-DVD_kontrola_FINAL_002_08_4914_002_01_09_17_002Technicka_specifikace_2etapa_rozpočet_" xfId="180"/>
    <cellStyle name="_Ladronka_2_VV-DVD_kontrola_FINAL_002_08_4914_002_01_09_17_002Technicka_specifikace_2etapa_Rozpočet_ stavba_koupaliště Luka" xfId="181"/>
    <cellStyle name="_Ladronka_2_VV-DVD_kontrola_FINAL_002_08_4914_002_01_09_17_002Technicka_specifikace_2etapa_rozpočet__PS94_strojni zarizeni_NR" xfId="182"/>
    <cellStyle name="_Ladronka_2_VV-DVD_kontrola_FINAL_002_08_4914_002_01_09_17_002Technicka_specifikace_2etapa_rozpočet__Rozpočet_ stavba_koupaliště Luka" xfId="183"/>
    <cellStyle name="_Ladronka_2_VV-DVD_kontrola_FINAL_002_08_4914_002_01_09_17_002Technicka_specifikace_2etapa_SO 001 Provizorní úpravy ploch pro ZS a DIO" xfId="184"/>
    <cellStyle name="_Ladronka_2_VV-DVD_kontrola_FINAL_002_08_4914_002_01_09_17_002Technicka_specifikace_2etapa_SO 100 kom_Soupis prací" xfId="185"/>
    <cellStyle name="_Ladronka_2_VV-DVD_kontrola_FINAL_002_08_4914_002_01_09_17_002Technicka_specifikace_2etapa_SO 100 kom_Soupis prací_PS94_strojni zarizeni_NR" xfId="186"/>
    <cellStyle name="_Ladronka_2_VV-DVD_kontrola_FINAL_002_08_4914_002_01_09_17_002Technicka_specifikace_2etapa_SO 100 kom_Soupis prací_Rozpočet_ stavba_koupaliště Luka" xfId="187"/>
    <cellStyle name="_Ladronka_2_VV-DVD_kontrola_FINAL_002_08_4914_002_01_09_17_002Technicka_specifikace_2etapa_SO 101 provizorní DZ" xfId="188"/>
    <cellStyle name="_Ladronka_2_VV-DVD_kontrola_FINAL_002_08_4914_002_01_09_17_002Technicka_specifikace_2etapa_SO 101 provizorní DZ_PS94_strojni zarizeni_NR" xfId="189"/>
    <cellStyle name="_Ladronka_2_VV-DVD_kontrola_FINAL_002_08_4914_002_01_09_17_002Technicka_specifikace_2etapa_SO 101 provizorní DZ_Rozpočet_ stavba_koupaliště Luka" xfId="190"/>
    <cellStyle name="_Ladronka_2_VV-DVD_kontrola_FINAL_002_08_4914_002_01_09_17_002Technicka_specifikace_2etapa_SO 103 Dopravní opatření" xfId="191"/>
    <cellStyle name="_Ladronka_2_VV-DVD_kontrola_FINAL_002_08_4914_002_01_09_17_002Technicka_specifikace_2etapa_SO 104 Opravy vozovek použivaných stavbou" xfId="192"/>
    <cellStyle name="_Ladronka_2_VV-DVD_kontrola_FINAL_002_08_4914_002_01_09_17_002Technicka_specifikace_2etapa_SO 200" xfId="193"/>
    <cellStyle name="_Ladronka_2_VV-DVD_kontrola_FINAL_002_08_4914_002_01_09_17_002Technicka_specifikace_2etapa_SO 200_PS94_strojni zarizeni_NR" xfId="194"/>
    <cellStyle name="_Ladronka_2_VV-DVD_kontrola_FINAL_002_08_4914_002_01_09_17_002Technicka_specifikace_2etapa_SO 200_Rozpočet_ stavba_koupaliště Luka" xfId="195"/>
    <cellStyle name="_Ladronka_2_VV-DVD_kontrola_FINAL_002_08_4914_002_01_09_17_002Technicka_specifikace_2etapa_SO 465" xfId="196"/>
    <cellStyle name="_Ladronka_2_VV-DVD_kontrola_FINAL_002_08_4914_002_01_09_17_002Technicka_specifikace_2etapa_SO 802 Obnova ploch po ZS" xfId="197"/>
    <cellStyle name="_Ladronka_2_VV-DVD_kontrola_FINAL_002_08_4914_002_01_09_17_002Technicka_specifikace_2etapa_Soupis prací_SO400 xls" xfId="198"/>
    <cellStyle name="_Ladronka_2_VV-DVD_kontrola_FINAL_002_08_4914_002_01_09_17_002Technicka_specifikace_2etapa_Soupis prací_SO400 xls_PS94_strojni zarizeni_NR" xfId="199"/>
    <cellStyle name="_Ladronka_2_VV-DVD_kontrola_FINAL_002_08_4914_002_01_09_17_002Technicka_specifikace_2etapa_Soupis prací_SO400 xls_Rozpočet_ stavba_koupaliště Luka" xfId="200"/>
    <cellStyle name="_Ladronka_2_VV-DVD_kontrola_FINAL_09-13-zbytek" xfId="201"/>
    <cellStyle name="_Ladronka_2_VV-DVD_kontrola_FINAL_09-13-zbytek 2" xfId="202"/>
    <cellStyle name="_Ladronka_2_VV-DVD_kontrola_FINAL_09-13-zbytek_01_010_Soupis_prac_slaboproud" xfId="203"/>
    <cellStyle name="_Ladronka_2_VV-DVD_kontrola_FINAL_09-13-zbytek_02_010_Soupis_prac_EZS_k doplnění" xfId="204"/>
    <cellStyle name="_Ladronka_2_VV-DVD_kontrola_FINAL_09-13-zbytek_5724_DVZ_SO_10-02_oceneny_VV" xfId="205"/>
    <cellStyle name="_Ladronka_2_VV-DVD_kontrola_FINAL_09-13-zbytek_5724_DVZ_SO_10-03_oceneny_VV (2)" xfId="206"/>
    <cellStyle name="_Ladronka_2_VV-DVD_kontrola_FINAL_09-13-zbytek_5806_Mustek_Ražby_RO" xfId="207"/>
    <cellStyle name="_Ladronka_2_VV-DVD_kontrola_FINAL_09-13-zbytek_6052_Úpravy v terminálu T3_RO_130124" xfId="208"/>
    <cellStyle name="_Ladronka_2_VV-DVD_kontrola_FINAL_09-13-zbytek_Liliová_soupis prací" xfId="209"/>
    <cellStyle name="_Ladronka_2_VV-DVD_kontrola_FINAL_09-13-zbytek_PS94_strojni zarizeni_NR" xfId="210"/>
    <cellStyle name="_Ladronka_2_VV-DVD_kontrola_FINAL_09-13-zbytek_rozpočet_" xfId="211"/>
    <cellStyle name="_Ladronka_2_VV-DVD_kontrola_FINAL_09-13-zbytek_Rozpočet_ stavba_koupaliště Luka" xfId="212"/>
    <cellStyle name="_Ladronka_2_VV-DVD_kontrola_FINAL_09-13-zbytek_rozpočet__PS94_strojni zarizeni_NR" xfId="213"/>
    <cellStyle name="_Ladronka_2_VV-DVD_kontrola_FINAL_09-13-zbytek_rozpočet__Rozpočet_ stavba_koupaliště Luka" xfId="214"/>
    <cellStyle name="_Ladronka_2_VV-DVD_kontrola_FINAL_09-13-zbytek_SO 001 Provizorní úpravy ploch pro ZS a DIO" xfId="215"/>
    <cellStyle name="_Ladronka_2_VV-DVD_kontrola_FINAL_09-13-zbytek_SO 100 kom_Soupis prací" xfId="216"/>
    <cellStyle name="_Ladronka_2_VV-DVD_kontrola_FINAL_09-13-zbytek_SO 100 kom_Soupis prací_PS94_strojni zarizeni_NR" xfId="217"/>
    <cellStyle name="_Ladronka_2_VV-DVD_kontrola_FINAL_09-13-zbytek_SO 100 kom_Soupis prací_Rozpočet_ stavba_koupaliště Luka" xfId="218"/>
    <cellStyle name="_Ladronka_2_VV-DVD_kontrola_FINAL_09-13-zbytek_SO 101 provizorní DZ" xfId="219"/>
    <cellStyle name="_Ladronka_2_VV-DVD_kontrola_FINAL_09-13-zbytek_SO 101 provizorní DZ_PS94_strojni zarizeni_NR" xfId="220"/>
    <cellStyle name="_Ladronka_2_VV-DVD_kontrola_FINAL_09-13-zbytek_SO 101 provizorní DZ_Rozpočet_ stavba_koupaliště Luka" xfId="221"/>
    <cellStyle name="_Ladronka_2_VV-DVD_kontrola_FINAL_09-13-zbytek_SO 103 Dopravní opatření" xfId="222"/>
    <cellStyle name="_Ladronka_2_VV-DVD_kontrola_FINAL_09-13-zbytek_SO 104 Opravy vozovek použivaných stavbou" xfId="223"/>
    <cellStyle name="_Ladronka_2_VV-DVD_kontrola_FINAL_09-13-zbytek_SO 200" xfId="224"/>
    <cellStyle name="_Ladronka_2_VV-DVD_kontrola_FINAL_09-13-zbytek_SO 200_PS94_strojni zarizeni_NR" xfId="225"/>
    <cellStyle name="_Ladronka_2_VV-DVD_kontrola_FINAL_09-13-zbytek_SO 200_Rozpočet_ stavba_koupaliště Luka" xfId="226"/>
    <cellStyle name="_Ladronka_2_VV-DVD_kontrola_FINAL_09-13-zbytek_SO 465" xfId="227"/>
    <cellStyle name="_Ladronka_2_VV-DVD_kontrola_FINAL_09-13-zbytek_SO 802 Obnova ploch po ZS" xfId="228"/>
    <cellStyle name="_Ladronka_2_VV-DVD_kontrola_FINAL_09-13-zbytek_Soupis prací_SO400 xls" xfId="229"/>
    <cellStyle name="_Ladronka_2_VV-DVD_kontrola_FINAL_09-13-zbytek_Soupis prací_SO400 xls_PS94_strojni zarizeni_NR" xfId="230"/>
    <cellStyle name="_Ladronka_2_VV-DVD_kontrola_FINAL_09-13-zbytek_Soupis prací_SO400 xls_Rozpočet_ stavba_koupaliště Luka" xfId="231"/>
    <cellStyle name="_Ladronka_2_VV-DVD_kontrola_FINAL_09-17" xfId="232"/>
    <cellStyle name="_Ladronka_2_VV-DVD_kontrola_FINAL_09-17 2" xfId="233"/>
    <cellStyle name="_Ladronka_2_VV-DVD_kontrola_FINAL_09-17_01_010_Soupis_prac_slaboproud" xfId="234"/>
    <cellStyle name="_Ladronka_2_VV-DVD_kontrola_FINAL_09-17_02_010_Soupis_prac_EZS_k doplnění" xfId="235"/>
    <cellStyle name="_Ladronka_2_VV-DVD_kontrola_FINAL_09-17_5724_DVZ_SO_10-02_oceneny_VV" xfId="236"/>
    <cellStyle name="_Ladronka_2_VV-DVD_kontrola_FINAL_09-17_5724_DVZ_SO_10-03_oceneny_VV (2)" xfId="237"/>
    <cellStyle name="_Ladronka_2_VV-DVD_kontrola_FINAL_09-17_5806_Mustek_Ražby_RO" xfId="238"/>
    <cellStyle name="_Ladronka_2_VV-DVD_kontrola_FINAL_09-17_6052_Úpravy v terminálu T3_RO_130124" xfId="239"/>
    <cellStyle name="_Ladronka_2_VV-DVD_kontrola_FINAL_09-17_Liliová_soupis prací" xfId="240"/>
    <cellStyle name="_Ladronka_2_VV-DVD_kontrola_FINAL_09-17_PS94_strojni zarizeni_NR" xfId="241"/>
    <cellStyle name="_Ladronka_2_VV-DVD_kontrola_FINAL_09-17_rozpočet_" xfId="242"/>
    <cellStyle name="_Ladronka_2_VV-DVD_kontrola_FINAL_09-17_Rozpočet_ stavba_koupaliště Luka" xfId="243"/>
    <cellStyle name="_Ladronka_2_VV-DVD_kontrola_FINAL_09-17_rozpočet__PS94_strojni zarizeni_NR" xfId="244"/>
    <cellStyle name="_Ladronka_2_VV-DVD_kontrola_FINAL_09-17_rozpočet__Rozpočet_ stavba_koupaliště Luka" xfId="245"/>
    <cellStyle name="_Ladronka_2_VV-DVD_kontrola_FINAL_09-17_SO 001 Provizorní úpravy ploch pro ZS a DIO" xfId="246"/>
    <cellStyle name="_Ladronka_2_VV-DVD_kontrola_FINAL_09-17_SO 100 kom_Soupis prací" xfId="247"/>
    <cellStyle name="_Ladronka_2_VV-DVD_kontrola_FINAL_09-17_SO 100 kom_Soupis prací_PS94_strojni zarizeni_NR" xfId="248"/>
    <cellStyle name="_Ladronka_2_VV-DVD_kontrola_FINAL_09-17_SO 100 kom_Soupis prací_Rozpočet_ stavba_koupaliště Luka" xfId="249"/>
    <cellStyle name="_Ladronka_2_VV-DVD_kontrola_FINAL_09-17_SO 101 provizorní DZ" xfId="250"/>
    <cellStyle name="_Ladronka_2_VV-DVD_kontrola_FINAL_09-17_SO 101 provizorní DZ_PS94_strojni zarizeni_NR" xfId="251"/>
    <cellStyle name="_Ladronka_2_VV-DVD_kontrola_FINAL_09-17_SO 101 provizorní DZ_Rozpočet_ stavba_koupaliště Luka" xfId="252"/>
    <cellStyle name="_Ladronka_2_VV-DVD_kontrola_FINAL_09-17_SO 103 Dopravní opatření" xfId="253"/>
    <cellStyle name="_Ladronka_2_VV-DVD_kontrola_FINAL_09-17_SO 104 Opravy vozovek použivaných stavbou" xfId="254"/>
    <cellStyle name="_Ladronka_2_VV-DVD_kontrola_FINAL_09-17_SO 200" xfId="255"/>
    <cellStyle name="_Ladronka_2_VV-DVD_kontrola_FINAL_09-17_SO 200_PS94_strojni zarizeni_NR" xfId="256"/>
    <cellStyle name="_Ladronka_2_VV-DVD_kontrola_FINAL_09-17_SO 200_Rozpočet_ stavba_koupaliště Luka" xfId="257"/>
    <cellStyle name="_Ladronka_2_VV-DVD_kontrola_FINAL_09-17_SO 465" xfId="258"/>
    <cellStyle name="_Ladronka_2_VV-DVD_kontrola_FINAL_09-17_SO 802 Obnova ploch po ZS" xfId="259"/>
    <cellStyle name="_Ladronka_2_VV-DVD_kontrola_FINAL_09-17_Soupis prací_SO400 xls" xfId="260"/>
    <cellStyle name="_Ladronka_2_VV-DVD_kontrola_FINAL_09-17_Soupis prací_SO400 xls_PS94_strojni zarizeni_NR" xfId="261"/>
    <cellStyle name="_Ladronka_2_VV-DVD_kontrola_FINAL_09-17_Soupis prací_SO400 xls_Rozpočet_ stavba_koupaliště Luka" xfId="262"/>
    <cellStyle name="_Ladronka_2_VV-DVD_kontrola_FINAL_SO 05 interiér propočet" xfId="263"/>
    <cellStyle name="_Ladronka_2_VV-DVD_kontrola_FINAL_SO 05 interiér propočet 2" xfId="264"/>
    <cellStyle name="_Ladronka_2_VV-DVD_kontrola_FINAL_SO 05 interiér propočet_01_010_Soupis_prac_slaboproud" xfId="265"/>
    <cellStyle name="_Ladronka_2_VV-DVD_kontrola_FINAL_SO 05 interiér propočet_02_010_Soupis_prac_EZS_k doplnění" xfId="266"/>
    <cellStyle name="_Ladronka_2_VV-DVD_kontrola_FINAL_SO 05 interiér propočet_5724_DVZ_SO_10-02_oceneny_VV" xfId="267"/>
    <cellStyle name="_Ladronka_2_VV-DVD_kontrola_FINAL_SO 05 interiér propočet_5724_DVZ_SO_10-03_oceneny_VV (2)" xfId="268"/>
    <cellStyle name="_Ladronka_2_VV-DVD_kontrola_FINAL_SO 05 interiér propočet_5806_Mustek_Ražby_RO" xfId="269"/>
    <cellStyle name="_Ladronka_2_VV-DVD_kontrola_FINAL_SO 05 interiér propočet_6052_Úpravy v terminálu T3_RO_130124" xfId="270"/>
    <cellStyle name="_Ladronka_2_VV-DVD_kontrola_FINAL_SO 05 interiér propočet_Liliová_soupis prací" xfId="271"/>
    <cellStyle name="_Ladronka_2_VV-DVD_kontrola_FINAL_SO 05 interiér propočet_PS94_strojni zarizeni_NR" xfId="272"/>
    <cellStyle name="_Ladronka_2_VV-DVD_kontrola_FINAL_SO 05 interiér propočet_rozpočet_" xfId="273"/>
    <cellStyle name="_Ladronka_2_VV-DVD_kontrola_FINAL_SO 05 interiér propočet_Rozpočet_ stavba_koupaliště Luka" xfId="274"/>
    <cellStyle name="_Ladronka_2_VV-DVD_kontrola_FINAL_SO 05 interiér propočet_rozpočet__PS94_strojni zarizeni_NR" xfId="275"/>
    <cellStyle name="_Ladronka_2_VV-DVD_kontrola_FINAL_SO 05 interiér propočet_rozpočet__Rozpočet_ stavba_koupaliště Luka" xfId="276"/>
    <cellStyle name="_Ladronka_2_VV-DVD_kontrola_FINAL_SO 05 interiér propočet_SO 001 Provizorní úpravy ploch pro ZS a DIO" xfId="277"/>
    <cellStyle name="_Ladronka_2_VV-DVD_kontrola_FINAL_SO 05 interiér propočet_SO 100 kom_Soupis prací" xfId="278"/>
    <cellStyle name="_Ladronka_2_VV-DVD_kontrola_FINAL_SO 05 interiér propočet_SO 100 kom_Soupis prací_PS94_strojni zarizeni_NR" xfId="279"/>
    <cellStyle name="_Ladronka_2_VV-DVD_kontrola_FINAL_SO 05 interiér propočet_SO 100 kom_Soupis prací_Rozpočet_ stavba_koupaliště Luka" xfId="280"/>
    <cellStyle name="_Ladronka_2_VV-DVD_kontrola_FINAL_SO 05 interiér propočet_SO 101 provizorní DZ" xfId="281"/>
    <cellStyle name="_Ladronka_2_VV-DVD_kontrola_FINAL_SO 05 interiér propočet_SO 101 provizorní DZ_PS94_strojni zarizeni_NR" xfId="282"/>
    <cellStyle name="_Ladronka_2_VV-DVD_kontrola_FINAL_SO 05 interiér propočet_SO 101 provizorní DZ_Rozpočet_ stavba_koupaliště Luka" xfId="283"/>
    <cellStyle name="_Ladronka_2_VV-DVD_kontrola_FINAL_SO 05 interiér propočet_SO 103 Dopravní opatření" xfId="284"/>
    <cellStyle name="_Ladronka_2_VV-DVD_kontrola_FINAL_SO 05 interiér propočet_SO 104 Opravy vozovek použivaných stavbou" xfId="285"/>
    <cellStyle name="_Ladronka_2_VV-DVD_kontrola_FINAL_SO 05 interiér propočet_SO 200" xfId="286"/>
    <cellStyle name="_Ladronka_2_VV-DVD_kontrola_FINAL_SO 05 interiér propočet_SO 200_PS94_strojni zarizeni_NR" xfId="287"/>
    <cellStyle name="_Ladronka_2_VV-DVD_kontrola_FINAL_SO 05 interiér propočet_SO 200_Rozpočet_ stavba_koupaliště Luka" xfId="288"/>
    <cellStyle name="_Ladronka_2_VV-DVD_kontrola_FINAL_SO 05 interiér propočet_SO 465" xfId="289"/>
    <cellStyle name="_Ladronka_2_VV-DVD_kontrola_FINAL_SO 05 interiér propočet_SO 802 Obnova ploch po ZS" xfId="290"/>
    <cellStyle name="_Ladronka_2_VV-DVD_kontrola_FINAL_SO 05 interiér propočet_Soupis prací_SO400 xls" xfId="291"/>
    <cellStyle name="_Ladronka_2_VV-DVD_kontrola_FINAL_SO 05 interiér propočet_Soupis prací_SO400 xls_PS94_strojni zarizeni_NR" xfId="292"/>
    <cellStyle name="_Ladronka_2_VV-DVD_kontrola_FINAL_SO 05 interiér propočet_Soupis prací_SO400 xls_Rozpočet_ stavba_koupaliště Luka" xfId="293"/>
    <cellStyle name="_Ladronka_2_VV-DVD_kontrola_FINAL_SO 05 střecha propočet" xfId="294"/>
    <cellStyle name="_Ladronka_2_VV-DVD_kontrola_FINAL_SO 05 střecha propočet 2" xfId="295"/>
    <cellStyle name="_Ladronka_2_VV-DVD_kontrola_FINAL_SO 05 střecha propočet_01_010_Soupis_prac_slaboproud" xfId="296"/>
    <cellStyle name="_Ladronka_2_VV-DVD_kontrola_FINAL_SO 05 střecha propočet_02_010_Soupis_prac_EZS_k doplnění" xfId="297"/>
    <cellStyle name="_Ladronka_2_VV-DVD_kontrola_FINAL_SO 05 střecha propočet_5724_DVZ_SO_10-02_oceneny_VV" xfId="298"/>
    <cellStyle name="_Ladronka_2_VV-DVD_kontrola_FINAL_SO 05 střecha propočet_5724_DVZ_SO_10-03_oceneny_VV (2)" xfId="299"/>
    <cellStyle name="_Ladronka_2_VV-DVD_kontrola_FINAL_SO 05 střecha propočet_5806_Mustek_Ražby_RO" xfId="300"/>
    <cellStyle name="_Ladronka_2_VV-DVD_kontrola_FINAL_SO 05 střecha propočet_6052_Úpravy v terminálu T3_RO_130124" xfId="301"/>
    <cellStyle name="_Ladronka_2_VV-DVD_kontrola_FINAL_SO 05 střecha propočet_Liliová_soupis prací" xfId="302"/>
    <cellStyle name="_Ladronka_2_VV-DVD_kontrola_FINAL_SO 05 střecha propočet_PS94_strojni zarizeni_NR" xfId="303"/>
    <cellStyle name="_Ladronka_2_VV-DVD_kontrola_FINAL_SO 05 střecha propočet_rozpočet_" xfId="304"/>
    <cellStyle name="_Ladronka_2_VV-DVD_kontrola_FINAL_SO 05 střecha propočet_Rozpočet_ stavba_koupaliště Luka" xfId="305"/>
    <cellStyle name="_Ladronka_2_VV-DVD_kontrola_FINAL_SO 05 střecha propočet_rozpočet__PS94_strojni zarizeni_NR" xfId="306"/>
    <cellStyle name="_Ladronka_2_VV-DVD_kontrola_FINAL_SO 05 střecha propočet_rozpočet__Rozpočet_ stavba_koupaliště Luka" xfId="307"/>
    <cellStyle name="_Ladronka_2_VV-DVD_kontrola_FINAL_SO 05 střecha propočet_SO 001 Provizorní úpravy ploch pro ZS a DIO" xfId="308"/>
    <cellStyle name="_Ladronka_2_VV-DVD_kontrola_FINAL_SO 05 střecha propočet_SO 100 kom_Soupis prací" xfId="309"/>
    <cellStyle name="_Ladronka_2_VV-DVD_kontrola_FINAL_SO 05 střecha propočet_SO 100 kom_Soupis prací_PS94_strojni zarizeni_NR" xfId="310"/>
    <cellStyle name="_Ladronka_2_VV-DVD_kontrola_FINAL_SO 05 střecha propočet_SO 100 kom_Soupis prací_Rozpočet_ stavba_koupaliště Luka" xfId="311"/>
    <cellStyle name="_Ladronka_2_VV-DVD_kontrola_FINAL_SO 05 střecha propočet_SO 101 provizorní DZ" xfId="312"/>
    <cellStyle name="_Ladronka_2_VV-DVD_kontrola_FINAL_SO 05 střecha propočet_SO 101 provizorní DZ_PS94_strojni zarizeni_NR" xfId="313"/>
    <cellStyle name="_Ladronka_2_VV-DVD_kontrola_FINAL_SO 05 střecha propočet_SO 101 provizorní DZ_Rozpočet_ stavba_koupaliště Luka" xfId="314"/>
    <cellStyle name="_Ladronka_2_VV-DVD_kontrola_FINAL_SO 05 střecha propočet_SO 103 Dopravní opatření" xfId="315"/>
    <cellStyle name="_Ladronka_2_VV-DVD_kontrola_FINAL_SO 05 střecha propočet_SO 104 Opravy vozovek použivaných stavbou" xfId="316"/>
    <cellStyle name="_Ladronka_2_VV-DVD_kontrola_FINAL_SO 05 střecha propočet_SO 200" xfId="317"/>
    <cellStyle name="_Ladronka_2_VV-DVD_kontrola_FINAL_SO 05 střecha propočet_SO 200_PS94_strojni zarizeni_NR" xfId="318"/>
    <cellStyle name="_Ladronka_2_VV-DVD_kontrola_FINAL_SO 05 střecha propočet_SO 200_Rozpočet_ stavba_koupaliště Luka" xfId="319"/>
    <cellStyle name="_Ladronka_2_VV-DVD_kontrola_FINAL_SO 05 střecha propočet_SO 465" xfId="320"/>
    <cellStyle name="_Ladronka_2_VV-DVD_kontrola_FINAL_SO 05 střecha propočet_SO 802 Obnova ploch po ZS" xfId="321"/>
    <cellStyle name="_Ladronka_2_VV-DVD_kontrola_FINAL_SO 05 střecha propočet_Soupis prací_SO400 xls" xfId="322"/>
    <cellStyle name="_Ladronka_2_VV-DVD_kontrola_FINAL_SO 05 střecha propočet_Soupis prací_SO400 xls_PS94_strojni zarizeni_NR" xfId="323"/>
    <cellStyle name="_Ladronka_2_VV-DVD_kontrola_FINAL_SO 05 střecha propočet_Soupis prací_SO400 xls_Rozpočet_ stavba_koupaliště Luka" xfId="324"/>
    <cellStyle name="_Ladronka_2_VV-DVD_kontrola_FINAL_SO 05 vzduchové sanační úpravy propočet" xfId="325"/>
    <cellStyle name="_Ladronka_2_VV-DVD_kontrola_FINAL_SO 05 vzduchové sanační úpravy propočet 2" xfId="326"/>
    <cellStyle name="_Ladronka_2_VV-DVD_kontrola_FINAL_SO 05 vzduchové sanační úpravy propočet_01_010_Soupis_prac_slaboproud" xfId="327"/>
    <cellStyle name="_Ladronka_2_VV-DVD_kontrola_FINAL_SO 05 vzduchové sanační úpravy propočet_02_010_Soupis_prac_EZS_k doplnění" xfId="328"/>
    <cellStyle name="_Ladronka_2_VV-DVD_kontrola_FINAL_SO 05 vzduchové sanační úpravy propočet_5724_DVZ_SO_10-02_oceneny_VV" xfId="329"/>
    <cellStyle name="_Ladronka_2_VV-DVD_kontrola_FINAL_SO 05 vzduchové sanační úpravy propočet_5724_DVZ_SO_10-03_oceneny_VV (2)" xfId="330"/>
    <cellStyle name="_Ladronka_2_VV-DVD_kontrola_FINAL_SO 05 vzduchové sanační úpravy propočet_5806_Mustek_Ražby_RO" xfId="331"/>
    <cellStyle name="_Ladronka_2_VV-DVD_kontrola_FINAL_SO 05 vzduchové sanační úpravy propočet_6052_Úpravy v terminálu T3_RO_130124" xfId="332"/>
    <cellStyle name="_Ladronka_2_VV-DVD_kontrola_FINAL_SO 05 vzduchové sanační úpravy propočet_Liliová_soupis prací" xfId="333"/>
    <cellStyle name="_Ladronka_2_VV-DVD_kontrola_FINAL_SO 05 vzduchové sanační úpravy propočet_PS94_strojni zarizeni_NR" xfId="334"/>
    <cellStyle name="_Ladronka_2_VV-DVD_kontrola_FINAL_SO 05 vzduchové sanační úpravy propočet_rozpočet_" xfId="335"/>
    <cellStyle name="_Ladronka_2_VV-DVD_kontrola_FINAL_SO 05 vzduchové sanační úpravy propočet_Rozpočet_ stavba_koupaliště Luka" xfId="336"/>
    <cellStyle name="_Ladronka_2_VV-DVD_kontrola_FINAL_SO 05 vzduchové sanační úpravy propočet_rozpočet__PS94_strojni zarizeni_NR" xfId="337"/>
    <cellStyle name="_Ladronka_2_VV-DVD_kontrola_FINAL_SO 05 vzduchové sanační úpravy propočet_rozpočet__Rozpočet_ stavba_koupaliště Luka" xfId="338"/>
    <cellStyle name="_Ladronka_2_VV-DVD_kontrola_FINAL_SO 05 vzduchové sanační úpravy propočet_SO 001 Provizorní úpravy ploch pro ZS a DIO" xfId="339"/>
    <cellStyle name="_Ladronka_2_VV-DVD_kontrola_FINAL_SO 05 vzduchové sanační úpravy propočet_SO 100 kom_Soupis prací" xfId="340"/>
    <cellStyle name="_Ladronka_2_VV-DVD_kontrola_FINAL_SO 05 vzduchové sanační úpravy propočet_SO 100 kom_Soupis prací_PS94_strojni zarizeni_NR" xfId="341"/>
    <cellStyle name="_Ladronka_2_VV-DVD_kontrola_FINAL_SO 05 vzduchové sanační úpravy propočet_SO 100 kom_Soupis prací_Rozpočet_ stavba_koupaliště Luka" xfId="342"/>
    <cellStyle name="_Ladronka_2_VV-DVD_kontrola_FINAL_SO 05 vzduchové sanační úpravy propočet_SO 101 provizorní DZ" xfId="343"/>
    <cellStyle name="_Ladronka_2_VV-DVD_kontrola_FINAL_SO 05 vzduchové sanační úpravy propočet_SO 101 provizorní DZ_PS94_strojni zarizeni_NR" xfId="344"/>
    <cellStyle name="_Ladronka_2_VV-DVD_kontrola_FINAL_SO 05 vzduchové sanační úpravy propočet_SO 101 provizorní DZ_Rozpočet_ stavba_koupaliště Luka" xfId="345"/>
    <cellStyle name="_Ladronka_2_VV-DVD_kontrola_FINAL_SO 05 vzduchové sanační úpravy propočet_SO 103 Dopravní opatření" xfId="346"/>
    <cellStyle name="_Ladronka_2_VV-DVD_kontrola_FINAL_SO 05 vzduchové sanační úpravy propočet_SO 104 Opravy vozovek použivaných stavbou" xfId="347"/>
    <cellStyle name="_Ladronka_2_VV-DVD_kontrola_FINAL_SO 05 vzduchové sanační úpravy propočet_SO 200" xfId="348"/>
    <cellStyle name="_Ladronka_2_VV-DVD_kontrola_FINAL_SO 05 vzduchové sanační úpravy propočet_SO 200_PS94_strojni zarizeni_NR" xfId="349"/>
    <cellStyle name="_Ladronka_2_VV-DVD_kontrola_FINAL_SO 05 vzduchové sanační úpravy propočet_SO 200_Rozpočet_ stavba_koupaliště Luka" xfId="350"/>
    <cellStyle name="_Ladronka_2_VV-DVD_kontrola_FINAL_SO 05 vzduchové sanační úpravy propočet_SO 465" xfId="351"/>
    <cellStyle name="_Ladronka_2_VV-DVD_kontrola_FINAL_SO 05 vzduchové sanační úpravy propočet_SO 802 Obnova ploch po ZS" xfId="352"/>
    <cellStyle name="_Ladronka_2_VV-DVD_kontrola_FINAL_SO 05 vzduchové sanační úpravy propočet_Soupis prací_SO400 xls" xfId="353"/>
    <cellStyle name="_Ladronka_2_VV-DVD_kontrola_FINAL_SO 05 vzduchové sanační úpravy propočet_Soupis prací_SO400 xls_PS94_strojni zarizeni_NR" xfId="354"/>
    <cellStyle name="_Ladronka_2_VV-DVD_kontrola_FINAL_SO 05 vzduchové sanační úpravy propočet_Soupis prací_SO400 xls_Rozpočet_ stavba_koupaliště Luka" xfId="355"/>
    <cellStyle name="_MaR" xfId="356"/>
    <cellStyle name="_PERSONAL" xfId="357"/>
    <cellStyle name="_PERSONAL_002_08_4914_002_01_09_17_002Technicka_specifikace_2etapa" xfId="358"/>
    <cellStyle name="_PERSONAL_002_08_4914_002_01_09_17_002Technicka_specifikace_2etapa_6052_Úpravy v terminálu T3_RO_130124" xfId="359"/>
    <cellStyle name="_PERSONAL_002_08_4914_002_01_09_17_002Technicka_specifikace_2etapa_rozpočet_" xfId="360"/>
    <cellStyle name="_PERSONAL_002_08_4914_002_01_09_17_002Technicka_specifikace_2etapa_SO 100 kom_Soupis prací" xfId="361"/>
    <cellStyle name="_PERSONAL_002_08_4914_002_01_09_17_002Technicka_specifikace_2etapa_SO 101 provizorní DZ" xfId="362"/>
    <cellStyle name="_PERSONAL_002_08_4914_002_01_09_17_002Technicka_specifikace_2etapa_SO 200" xfId="363"/>
    <cellStyle name="_PERSONAL_002_08_4914_002_01_09_17_002Technicka_specifikace_2etapa_Soupis prací_SO400 xls" xfId="364"/>
    <cellStyle name="_PERSONAL_09_bur_kanali" xfId="365"/>
    <cellStyle name="_PERSONAL_09_bur_kanali_rozpočet_" xfId="366"/>
    <cellStyle name="_PERSONAL_09_bur_kanali_SO 100 kom_Soupis prací" xfId="367"/>
    <cellStyle name="_PERSONAL_09_bur_kanali_SO 101 provizorní DZ" xfId="368"/>
    <cellStyle name="_PERSONAL_09_bur_kanali_SO 200" xfId="369"/>
    <cellStyle name="_PERSONAL_09_bur_kanali_Soupis prací_SO400 xls" xfId="370"/>
    <cellStyle name="_PERSONAL_09_bur_podlažní_vestavby" xfId="371"/>
    <cellStyle name="_PERSONAL_09_bur_podlažní_vestavby_rozpočet_" xfId="372"/>
    <cellStyle name="_PERSONAL_09_bur_podlažní_vestavby_SO 100 kom_Soupis prací" xfId="373"/>
    <cellStyle name="_PERSONAL_09_bur_podlažní_vestavby_SO 101 provizorní DZ" xfId="374"/>
    <cellStyle name="_PERSONAL_09_bur_podlažní_vestavby_SO 200" xfId="375"/>
    <cellStyle name="_PERSONAL_09_bur_podlažní_vestavby_Soupis prací_SO400 xls" xfId="376"/>
    <cellStyle name="_PERSONAL_09_buri_malby" xfId="377"/>
    <cellStyle name="_PERSONAL_09_buri_malby_rozpočet_" xfId="378"/>
    <cellStyle name="_PERSONAL_09_buri_malby_SO 100 kom_Soupis prací" xfId="379"/>
    <cellStyle name="_PERSONAL_09_buri_malby_SO 101 provizorní DZ" xfId="380"/>
    <cellStyle name="_PERSONAL_09_buri_malby_SO 200" xfId="381"/>
    <cellStyle name="_PERSONAL_09_buri_malby_Soupis prací_SO400 xls" xfId="382"/>
    <cellStyle name="_PERSONAL_09_buri_regaly" xfId="383"/>
    <cellStyle name="_PERSONAL_09_buri_regaly_rozpočet_" xfId="384"/>
    <cellStyle name="_PERSONAL_09_buri_regaly_SO 100 kom_Soupis prací" xfId="385"/>
    <cellStyle name="_PERSONAL_09_buri_regaly_SO 101 provizorní DZ" xfId="386"/>
    <cellStyle name="_PERSONAL_09_buri_regaly_SO 200" xfId="387"/>
    <cellStyle name="_PERSONAL_09_buri_regaly_Soupis prací_SO400 xls" xfId="388"/>
    <cellStyle name="_PERSONAL_09-13-zbytek" xfId="389"/>
    <cellStyle name="_PERSONAL_09-13-zbytek_6052_Úpravy v terminálu T3_RO_130124" xfId="390"/>
    <cellStyle name="_PERSONAL_09-13-zbytek_rozpočet_" xfId="391"/>
    <cellStyle name="_PERSONAL_09-13-zbytek_SO 100 kom_Soupis prací" xfId="392"/>
    <cellStyle name="_PERSONAL_09-13-zbytek_SO 101 provizorní DZ" xfId="393"/>
    <cellStyle name="_PERSONAL_09-13-zbytek_SO 200" xfId="394"/>
    <cellStyle name="_PERSONAL_09-13-zbytek_Soupis prací_SO400 xls" xfId="395"/>
    <cellStyle name="_PERSONAL_09-17" xfId="396"/>
    <cellStyle name="_PERSONAL_09-17_6052_Úpravy v terminálu T3_RO_130124" xfId="397"/>
    <cellStyle name="_PERSONAL_09-17_rozpočet_" xfId="398"/>
    <cellStyle name="_PERSONAL_09-17_SO 100 kom_Soupis prací" xfId="399"/>
    <cellStyle name="_PERSONAL_09-17_SO 101 provizorní DZ" xfId="400"/>
    <cellStyle name="_PERSONAL_09-17_SO 200" xfId="401"/>
    <cellStyle name="_PERSONAL_09-17_Soupis prací_SO400 xls" xfId="402"/>
    <cellStyle name="_PERSONAL_09-20" xfId="403"/>
    <cellStyle name="_PERSONAL_09-20_rozpočet_" xfId="404"/>
    <cellStyle name="_PERSONAL_09-20_SO 100 kom_Soupis prací" xfId="405"/>
    <cellStyle name="_PERSONAL_09-20_SO 101 provizorní DZ" xfId="406"/>
    <cellStyle name="_PERSONAL_09-20_SO 200" xfId="407"/>
    <cellStyle name="_PERSONAL_09-20_Soupis prací_SO400 xls" xfId="408"/>
    <cellStyle name="_PERSONAL_1" xfId="409"/>
    <cellStyle name="_PERSONAL_1_002_08_4914_002_01_09_17_002Technicka_specifikace_2etapa" xfId="410"/>
    <cellStyle name="_PERSONAL_1_002_08_4914_002_01_09_17_002Technicka_specifikace_2etapa_6052_Úpravy v terminálu T3_RO_130124" xfId="411"/>
    <cellStyle name="_PERSONAL_1_002_08_4914_002_01_09_17_002Technicka_specifikace_2etapa_rozpočet_" xfId="412"/>
    <cellStyle name="_PERSONAL_1_002_08_4914_002_01_09_17_002Technicka_specifikace_2etapa_SO 100 kom_Soupis prací" xfId="413"/>
    <cellStyle name="_PERSONAL_1_002_08_4914_002_01_09_17_002Technicka_specifikace_2etapa_SO 101 provizorní DZ" xfId="414"/>
    <cellStyle name="_PERSONAL_1_002_08_4914_002_01_09_17_002Technicka_specifikace_2etapa_SO 200" xfId="415"/>
    <cellStyle name="_PERSONAL_1_002_08_4914_002_01_09_17_002Technicka_specifikace_2etapa_Soupis prací_SO400 xls" xfId="416"/>
    <cellStyle name="_PERSONAL_1_09_bur_kanali" xfId="417"/>
    <cellStyle name="_PERSONAL_1_09_bur_kanali_rozpočet_" xfId="418"/>
    <cellStyle name="_PERSONAL_1_09_bur_kanali_SO 100 kom_Soupis prací" xfId="419"/>
    <cellStyle name="_PERSONAL_1_09_bur_kanali_SO 101 provizorní DZ" xfId="420"/>
    <cellStyle name="_PERSONAL_1_09_bur_kanali_SO 200" xfId="421"/>
    <cellStyle name="_PERSONAL_1_09_bur_kanali_Soupis prací_SO400 xls" xfId="422"/>
    <cellStyle name="_PERSONAL_1_09_bur_podlažní_vestavby" xfId="423"/>
    <cellStyle name="_PERSONAL_1_09_bur_podlažní_vestavby_rozpočet_" xfId="424"/>
    <cellStyle name="_PERSONAL_1_09_bur_podlažní_vestavby_SO 100 kom_Soupis prací" xfId="425"/>
    <cellStyle name="_PERSONAL_1_09_bur_podlažní_vestavby_SO 101 provizorní DZ" xfId="426"/>
    <cellStyle name="_PERSONAL_1_09_bur_podlažní_vestavby_SO 200" xfId="427"/>
    <cellStyle name="_PERSONAL_1_09_bur_podlažní_vestavby_Soupis prací_SO400 xls" xfId="428"/>
    <cellStyle name="_PERSONAL_1_09_buri_malby" xfId="429"/>
    <cellStyle name="_PERSONAL_1_09_buri_malby_rozpočet_" xfId="430"/>
    <cellStyle name="_PERSONAL_1_09_buri_malby_SO 100 kom_Soupis prací" xfId="431"/>
    <cellStyle name="_PERSONAL_1_09_buri_malby_SO 101 provizorní DZ" xfId="432"/>
    <cellStyle name="_PERSONAL_1_09_buri_malby_SO 200" xfId="433"/>
    <cellStyle name="_PERSONAL_1_09_buri_malby_Soupis prací_SO400 xls" xfId="434"/>
    <cellStyle name="_PERSONAL_1_09_buri_regaly" xfId="435"/>
    <cellStyle name="_PERSONAL_1_09_buri_regaly_rozpočet_" xfId="436"/>
    <cellStyle name="_PERSONAL_1_09_buri_regaly_SO 100 kom_Soupis prací" xfId="437"/>
    <cellStyle name="_PERSONAL_1_09_buri_regaly_SO 101 provizorní DZ" xfId="438"/>
    <cellStyle name="_PERSONAL_1_09_buri_regaly_SO 200" xfId="439"/>
    <cellStyle name="_PERSONAL_1_09_buri_regaly_Soupis prací_SO400 xls" xfId="440"/>
    <cellStyle name="_PERSONAL_1_09-13-zbytek" xfId="441"/>
    <cellStyle name="_PERSONAL_1_09-13-zbytek_6052_Úpravy v terminálu T3_RO_130124" xfId="442"/>
    <cellStyle name="_PERSONAL_1_09-13-zbytek_rozpočet_" xfId="443"/>
    <cellStyle name="_PERSONAL_1_09-13-zbytek_SO 100 kom_Soupis prací" xfId="444"/>
    <cellStyle name="_PERSONAL_1_09-13-zbytek_SO 101 provizorní DZ" xfId="445"/>
    <cellStyle name="_PERSONAL_1_09-13-zbytek_SO 200" xfId="446"/>
    <cellStyle name="_PERSONAL_1_09-13-zbytek_Soupis prací_SO400 xls" xfId="447"/>
    <cellStyle name="_PERSONAL_1_09-17" xfId="448"/>
    <cellStyle name="_PERSONAL_1_09-17_6052_Úpravy v terminálu T3_RO_130124" xfId="449"/>
    <cellStyle name="_PERSONAL_1_09-17_rozpočet_" xfId="450"/>
    <cellStyle name="_PERSONAL_1_09-17_SO 100 kom_Soupis prací" xfId="451"/>
    <cellStyle name="_PERSONAL_1_09-17_SO 101 provizorní DZ" xfId="452"/>
    <cellStyle name="_PERSONAL_1_09-17_SO 200" xfId="453"/>
    <cellStyle name="_PERSONAL_1_09-17_Soupis prací_SO400 xls" xfId="454"/>
    <cellStyle name="_PERSONAL_1_09-20" xfId="455"/>
    <cellStyle name="_PERSONAL_1_09-20_rozpočet_" xfId="456"/>
    <cellStyle name="_PERSONAL_1_09-20_SO 100 kom_Soupis prací" xfId="457"/>
    <cellStyle name="_PERSONAL_1_09-20_SO 101 provizorní DZ" xfId="458"/>
    <cellStyle name="_PERSONAL_1_09-20_SO 200" xfId="459"/>
    <cellStyle name="_PERSONAL_1_09-20_Soupis prací_SO400 xls" xfId="460"/>
    <cellStyle name="_PERSONAL_1_Rekapitulace SmCB" xfId="461"/>
    <cellStyle name="_PERSONAL_1_rozpočet_" xfId="462"/>
    <cellStyle name="_PERSONAL_1_SO 000 Pozadavky investora" xfId="463"/>
    <cellStyle name="_PERSONAL_1_SO 000-002" xfId="464"/>
    <cellStyle name="_PERSONAL_1_SO 05 interiér propočet" xfId="465"/>
    <cellStyle name="_PERSONAL_1_SO 05 interiér propočet_6052_Úpravy v terminálu T3_RO_130124" xfId="466"/>
    <cellStyle name="_PERSONAL_1_SO 05 interiér propočet_rozpočet_" xfId="467"/>
    <cellStyle name="_PERSONAL_1_SO 05 interiér propočet_SO 100 kom_Soupis prací" xfId="468"/>
    <cellStyle name="_PERSONAL_1_SO 05 interiér propočet_SO 101 provizorní DZ" xfId="469"/>
    <cellStyle name="_PERSONAL_1_SO 05 interiér propočet_SO 200" xfId="470"/>
    <cellStyle name="_PERSONAL_1_SO 05 interiér propočet_Soupis prací_SO400 xls" xfId="471"/>
    <cellStyle name="_PERSONAL_1_SO 05 střecha propočet" xfId="472"/>
    <cellStyle name="_PERSONAL_1_SO 05 střecha propočet_6052_Úpravy v terminálu T3_RO_130124" xfId="473"/>
    <cellStyle name="_PERSONAL_1_SO 05 střecha propočet_rozpočet_" xfId="474"/>
    <cellStyle name="_PERSONAL_1_SO 05 střecha propočet_SO 100 kom_Soupis prací" xfId="475"/>
    <cellStyle name="_PERSONAL_1_SO 05 střecha propočet_SO 101 provizorní DZ" xfId="476"/>
    <cellStyle name="_PERSONAL_1_SO 05 střecha propočet_SO 200" xfId="477"/>
    <cellStyle name="_PERSONAL_1_SO 05 střecha propočet_Soupis prací_SO400 xls" xfId="478"/>
    <cellStyle name="_PERSONAL_1_SO 05 vzduchové sanační úpravy propočet" xfId="479"/>
    <cellStyle name="_PERSONAL_1_SO 05 vzduchové sanační úpravy propočet_6052_Úpravy v terminálu T3_RO_130124" xfId="480"/>
    <cellStyle name="_PERSONAL_1_SO 05 vzduchové sanační úpravy propočet_rozpočet_" xfId="481"/>
    <cellStyle name="_PERSONAL_1_SO 05 vzduchové sanační úpravy propočet_SO 100 kom_Soupis prací" xfId="482"/>
    <cellStyle name="_PERSONAL_1_SO 05 vzduchové sanační úpravy propočet_SO 101 provizorní DZ" xfId="483"/>
    <cellStyle name="_PERSONAL_1_SO 05 vzduchové sanační úpravy propočet_SO 200" xfId="484"/>
    <cellStyle name="_PERSONAL_1_SO 05 vzduchové sanační úpravy propočet_Soupis prací_SO400 xls" xfId="485"/>
    <cellStyle name="_PERSONAL_1_SO 100 kom_Soupis prací" xfId="486"/>
    <cellStyle name="_PERSONAL_1_SO 100-199" xfId="487"/>
    <cellStyle name="_PERSONAL_1_SO 101 provizorní DZ" xfId="488"/>
    <cellStyle name="_PERSONAL_1_SO 20_stavba" xfId="489"/>
    <cellStyle name="_PERSONAL_1_SO 200" xfId="490"/>
    <cellStyle name="_PERSONAL_1_SO 200-220" xfId="491"/>
    <cellStyle name="_PERSONAL_1_SO 260-270" xfId="492"/>
    <cellStyle name="_PERSONAL_1_SO 300-330" xfId="493"/>
    <cellStyle name="_PERSONAL_1_SO 350-365" xfId="494"/>
    <cellStyle name="_PERSONAL_1_SO 370" xfId="495"/>
    <cellStyle name="_PERSONAL_1_SO 440-449" xfId="496"/>
    <cellStyle name="_PERSONAL_1_SO 460-469" xfId="497"/>
    <cellStyle name="_PERSONAL_1_SO 520-536" xfId="498"/>
    <cellStyle name="_PERSONAL_1_SO 800-809" xfId="499"/>
    <cellStyle name="_PERSONAL_1_Soupis prací_SO400 xls" xfId="500"/>
    <cellStyle name="_PERSONAL_Rekapitulace SmCB" xfId="501"/>
    <cellStyle name="_PERSONAL_rozpočet_" xfId="502"/>
    <cellStyle name="_PERSONAL_SO 000 Pozadavky investora" xfId="503"/>
    <cellStyle name="_PERSONAL_SO 000-002" xfId="504"/>
    <cellStyle name="_PERSONAL_SO 05 interiér propočet" xfId="505"/>
    <cellStyle name="_PERSONAL_SO 05 interiér propočet_6052_Úpravy v terminálu T3_RO_130124" xfId="506"/>
    <cellStyle name="_PERSONAL_SO 05 interiér propočet_rozpočet_" xfId="507"/>
    <cellStyle name="_PERSONAL_SO 05 interiér propočet_SO 100 kom_Soupis prací" xfId="508"/>
    <cellStyle name="_PERSONAL_SO 05 interiér propočet_SO 101 provizorní DZ" xfId="509"/>
    <cellStyle name="_PERSONAL_SO 05 interiér propočet_SO 200" xfId="510"/>
    <cellStyle name="_PERSONAL_SO 05 interiér propočet_Soupis prací_SO400 xls" xfId="511"/>
    <cellStyle name="_PERSONAL_SO 05 střecha propočet" xfId="512"/>
    <cellStyle name="_PERSONAL_SO 05 střecha propočet_6052_Úpravy v terminálu T3_RO_130124" xfId="513"/>
    <cellStyle name="_PERSONAL_SO 05 střecha propočet_rozpočet_" xfId="514"/>
    <cellStyle name="_PERSONAL_SO 05 střecha propočet_SO 100 kom_Soupis prací" xfId="515"/>
    <cellStyle name="_PERSONAL_SO 05 střecha propočet_SO 101 provizorní DZ" xfId="516"/>
    <cellStyle name="_PERSONAL_SO 05 střecha propočet_SO 200" xfId="517"/>
    <cellStyle name="_PERSONAL_SO 05 střecha propočet_Soupis prací_SO400 xls" xfId="518"/>
    <cellStyle name="_PERSONAL_SO 05 vzduchové sanační úpravy propočet" xfId="519"/>
    <cellStyle name="_PERSONAL_SO 05 vzduchové sanační úpravy propočet_6052_Úpravy v terminálu T3_RO_130124" xfId="520"/>
    <cellStyle name="_PERSONAL_SO 05 vzduchové sanační úpravy propočet_rozpočet_" xfId="521"/>
    <cellStyle name="_PERSONAL_SO 05 vzduchové sanační úpravy propočet_SO 100 kom_Soupis prací" xfId="522"/>
    <cellStyle name="_PERSONAL_SO 05 vzduchové sanační úpravy propočet_SO 101 provizorní DZ" xfId="523"/>
    <cellStyle name="_PERSONAL_SO 05 vzduchové sanační úpravy propočet_SO 200" xfId="524"/>
    <cellStyle name="_PERSONAL_SO 05 vzduchové sanační úpravy propočet_Soupis prací_SO400 xls" xfId="525"/>
    <cellStyle name="_PERSONAL_SO 100 kom_Soupis prací" xfId="526"/>
    <cellStyle name="_PERSONAL_SO 100-199" xfId="527"/>
    <cellStyle name="_PERSONAL_SO 101 provizorní DZ" xfId="528"/>
    <cellStyle name="_PERSONAL_SO 20_stavba" xfId="529"/>
    <cellStyle name="_PERSONAL_SO 200" xfId="530"/>
    <cellStyle name="_PERSONAL_SO 200-220" xfId="531"/>
    <cellStyle name="_PERSONAL_SO 260-270" xfId="532"/>
    <cellStyle name="_PERSONAL_SO 300-330" xfId="533"/>
    <cellStyle name="_PERSONAL_SO 350-365" xfId="534"/>
    <cellStyle name="_PERSONAL_SO 370" xfId="535"/>
    <cellStyle name="_PERSONAL_SO 440-449" xfId="536"/>
    <cellStyle name="_PERSONAL_SO 460-469" xfId="537"/>
    <cellStyle name="_PERSONAL_SO 520-536" xfId="538"/>
    <cellStyle name="_PERSONAL_SO 800-809" xfId="539"/>
    <cellStyle name="_PERSONAL_Soupis prací_SO400 xls" xfId="540"/>
    <cellStyle name="_Q-Sadovky-výkaz-2003-07-01" xfId="541"/>
    <cellStyle name="_Q-Sadovky-výkaz-2003-07-01_002_08_4914_002_01_09_17_002Technicka_specifikace_2etapa" xfId="542"/>
    <cellStyle name="_Q-Sadovky-výkaz-2003-07-01_002_08_4914_002_01_09_17_002Technicka_specifikace_2etapa_6052_Úpravy v terminálu T3_RO_130124" xfId="543"/>
    <cellStyle name="_Q-Sadovky-výkaz-2003-07-01_002_08_4914_002_01_09_17_002Technicka_specifikace_2etapa_rozpočet_" xfId="544"/>
    <cellStyle name="_Q-Sadovky-výkaz-2003-07-01_002_08_4914_002_01_09_17_002Technicka_specifikace_2etapa_SO 100 kom_Soupis prací" xfId="545"/>
    <cellStyle name="_Q-Sadovky-výkaz-2003-07-01_002_08_4914_002_01_09_17_002Technicka_specifikace_2etapa_SO 101 provizorní DZ" xfId="546"/>
    <cellStyle name="_Q-Sadovky-výkaz-2003-07-01_002_08_4914_002_01_09_17_002Technicka_specifikace_2etapa_SO 200" xfId="547"/>
    <cellStyle name="_Q-Sadovky-výkaz-2003-07-01_002_08_4914_002_01_09_17_002Technicka_specifikace_2etapa_Soupis prací_SO400 xls" xfId="548"/>
    <cellStyle name="_Q-Sadovky-výkaz-2003-07-01_09-13-zbytek" xfId="549"/>
    <cellStyle name="_Q-Sadovky-výkaz-2003-07-01_09-13-zbytek_6052_Úpravy v terminálu T3_RO_130124" xfId="550"/>
    <cellStyle name="_Q-Sadovky-výkaz-2003-07-01_09-13-zbytek_rozpočet_" xfId="551"/>
    <cellStyle name="_Q-Sadovky-výkaz-2003-07-01_09-13-zbytek_SO 100 kom_Soupis prací" xfId="552"/>
    <cellStyle name="_Q-Sadovky-výkaz-2003-07-01_09-13-zbytek_SO 101 provizorní DZ" xfId="553"/>
    <cellStyle name="_Q-Sadovky-výkaz-2003-07-01_09-13-zbytek_SO 200" xfId="554"/>
    <cellStyle name="_Q-Sadovky-výkaz-2003-07-01_09-13-zbytek_Soupis prací_SO400 xls" xfId="555"/>
    <cellStyle name="_Q-Sadovky-výkaz-2003-07-01_09-17" xfId="556"/>
    <cellStyle name="_Q-Sadovky-výkaz-2003-07-01_09-17_6052_Úpravy v terminálu T3_RO_130124" xfId="557"/>
    <cellStyle name="_Q-Sadovky-výkaz-2003-07-01_09-17_rozpočet_" xfId="558"/>
    <cellStyle name="_Q-Sadovky-výkaz-2003-07-01_09-17_SO 100 kom_Soupis prací" xfId="559"/>
    <cellStyle name="_Q-Sadovky-výkaz-2003-07-01_09-17_SO 101 provizorní DZ" xfId="560"/>
    <cellStyle name="_Q-Sadovky-výkaz-2003-07-01_09-17_SO 200" xfId="561"/>
    <cellStyle name="_Q-Sadovky-výkaz-2003-07-01_09-17_Soupis prací_SO400 xls" xfId="562"/>
    <cellStyle name="_Q-Sadovky-výkaz-2003-07-01_1" xfId="563"/>
    <cellStyle name="_Q-Sadovky-výkaz-2003-07-01_1_002_08_4914_002_01_09_17_002Technicka_specifikace_2etapa" xfId="564"/>
    <cellStyle name="_Q-Sadovky-výkaz-2003-07-01_1_002_08_4914_002_01_09_17_002Technicka_specifikace_2etapa 2" xfId="565"/>
    <cellStyle name="_Q-Sadovky-výkaz-2003-07-01_1_002_08_4914_002_01_09_17_002Technicka_specifikace_2etapa_6052_Úpravy v terminálu T3_RO_130124" xfId="566"/>
    <cellStyle name="_Q-Sadovky-výkaz-2003-07-01_1_002_08_4914_002_01_09_17_002Technicka_specifikace_2etapa_rozpočet_" xfId="567"/>
    <cellStyle name="_Q-Sadovky-výkaz-2003-07-01_1_002_08_4914_002_01_09_17_002Technicka_specifikace_2etapa_SO 100 kom_Soupis prací" xfId="568"/>
    <cellStyle name="_Q-Sadovky-výkaz-2003-07-01_1_002_08_4914_002_01_09_17_002Technicka_specifikace_2etapa_SO 101 provizorní DZ" xfId="569"/>
    <cellStyle name="_Q-Sadovky-výkaz-2003-07-01_1_002_08_4914_002_01_09_17_002Technicka_specifikace_2etapa_SO 200" xfId="570"/>
    <cellStyle name="_Q-Sadovky-výkaz-2003-07-01_1_002_08_4914_002_01_09_17_002Technicka_specifikace_2etapa_Soupis prací_SO400 xls" xfId="571"/>
    <cellStyle name="_Q-Sadovky-výkaz-2003-07-01_1_09_bur_kanali" xfId="572"/>
    <cellStyle name="_Q-Sadovky-výkaz-2003-07-01_1_09_bur_kanali_rozpočet_" xfId="573"/>
    <cellStyle name="_Q-Sadovky-výkaz-2003-07-01_1_09_bur_kanali_SO 100 kom_Soupis prací" xfId="574"/>
    <cellStyle name="_Q-Sadovky-výkaz-2003-07-01_1_09_bur_kanali_SO 101 provizorní DZ" xfId="575"/>
    <cellStyle name="_Q-Sadovky-výkaz-2003-07-01_1_09_bur_kanali_SO 200" xfId="576"/>
    <cellStyle name="_Q-Sadovky-výkaz-2003-07-01_1_09_bur_kanali_Soupis prací_SO400 xls" xfId="577"/>
    <cellStyle name="_Q-Sadovky-výkaz-2003-07-01_1_09_bur_podlažní_vestavby" xfId="578"/>
    <cellStyle name="_Q-Sadovky-výkaz-2003-07-01_1_09_bur_podlažní_vestavby_rozpočet_" xfId="579"/>
    <cellStyle name="_Q-Sadovky-výkaz-2003-07-01_1_09_bur_podlažní_vestavby_SO 100 kom_Soupis prací" xfId="580"/>
    <cellStyle name="_Q-Sadovky-výkaz-2003-07-01_1_09_bur_podlažní_vestavby_SO 101 provizorní DZ" xfId="581"/>
    <cellStyle name="_Q-Sadovky-výkaz-2003-07-01_1_09_bur_podlažní_vestavby_SO 200" xfId="582"/>
    <cellStyle name="_Q-Sadovky-výkaz-2003-07-01_1_09_bur_podlažní_vestavby_Soupis prací_SO400 xls" xfId="583"/>
    <cellStyle name="_Q-Sadovky-výkaz-2003-07-01_1_09_buri_malby" xfId="584"/>
    <cellStyle name="_Q-Sadovky-výkaz-2003-07-01_1_09_buri_malby_rozpočet_" xfId="585"/>
    <cellStyle name="_Q-Sadovky-výkaz-2003-07-01_1_09_buri_malby_SO 100 kom_Soupis prací" xfId="586"/>
    <cellStyle name="_Q-Sadovky-výkaz-2003-07-01_1_09_buri_malby_SO 101 provizorní DZ" xfId="587"/>
    <cellStyle name="_Q-Sadovky-výkaz-2003-07-01_1_09_buri_malby_SO 200" xfId="588"/>
    <cellStyle name="_Q-Sadovky-výkaz-2003-07-01_1_09_buri_malby_Soupis prací_SO400 xls" xfId="589"/>
    <cellStyle name="_Q-Sadovky-výkaz-2003-07-01_1_09_buri_regaly" xfId="590"/>
    <cellStyle name="_Q-Sadovky-výkaz-2003-07-01_1_09_buri_regaly_rozpočet_" xfId="591"/>
    <cellStyle name="_Q-Sadovky-výkaz-2003-07-01_1_09_buri_regaly_SO 100 kom_Soupis prací" xfId="592"/>
    <cellStyle name="_Q-Sadovky-výkaz-2003-07-01_1_09_buri_regaly_SO 101 provizorní DZ" xfId="593"/>
    <cellStyle name="_Q-Sadovky-výkaz-2003-07-01_1_09_buri_regaly_SO 200" xfId="594"/>
    <cellStyle name="_Q-Sadovky-výkaz-2003-07-01_1_09_buri_regaly_Soupis prací_SO400 xls" xfId="595"/>
    <cellStyle name="_Q-Sadovky-výkaz-2003-07-01_1_09-13-zbytek" xfId="596"/>
    <cellStyle name="_Q-Sadovky-výkaz-2003-07-01_1_09-13-zbytek 2" xfId="597"/>
    <cellStyle name="_Q-Sadovky-výkaz-2003-07-01_1_09-13-zbytek_6052_Úpravy v terminálu T3_RO_130124" xfId="598"/>
    <cellStyle name="_Q-Sadovky-výkaz-2003-07-01_1_09-13-zbytek_rozpočet_" xfId="599"/>
    <cellStyle name="_Q-Sadovky-výkaz-2003-07-01_1_09-13-zbytek_SO 100 kom_Soupis prací" xfId="600"/>
    <cellStyle name="_Q-Sadovky-výkaz-2003-07-01_1_09-13-zbytek_SO 101 provizorní DZ" xfId="601"/>
    <cellStyle name="_Q-Sadovky-výkaz-2003-07-01_1_09-13-zbytek_SO 200" xfId="602"/>
    <cellStyle name="_Q-Sadovky-výkaz-2003-07-01_1_09-13-zbytek_Soupis prací_SO400 xls" xfId="603"/>
    <cellStyle name="_Q-Sadovky-výkaz-2003-07-01_1_09-17" xfId="604"/>
    <cellStyle name="_Q-Sadovky-výkaz-2003-07-01_1_09-17 2" xfId="605"/>
    <cellStyle name="_Q-Sadovky-výkaz-2003-07-01_1_09-17_6052_Úpravy v terminálu T3_RO_130124" xfId="606"/>
    <cellStyle name="_Q-Sadovky-výkaz-2003-07-01_1_09-17_rozpočet_" xfId="607"/>
    <cellStyle name="_Q-Sadovky-výkaz-2003-07-01_1_09-17_SO 100 kom_Soupis prací" xfId="608"/>
    <cellStyle name="_Q-Sadovky-výkaz-2003-07-01_1_09-17_SO 101 provizorní DZ" xfId="609"/>
    <cellStyle name="_Q-Sadovky-výkaz-2003-07-01_1_09-17_SO 200" xfId="610"/>
    <cellStyle name="_Q-Sadovky-výkaz-2003-07-01_1_09-17_Soupis prací_SO400 xls" xfId="611"/>
    <cellStyle name="_Q-Sadovky-výkaz-2003-07-01_1_09-20" xfId="612"/>
    <cellStyle name="_Q-Sadovky-výkaz-2003-07-01_1_09-20_rozpočet_" xfId="613"/>
    <cellStyle name="_Q-Sadovky-výkaz-2003-07-01_1_09-20_SO 100 kom_Soupis prací" xfId="614"/>
    <cellStyle name="_Q-Sadovky-výkaz-2003-07-01_1_09-20_SO 101 provizorní DZ" xfId="615"/>
    <cellStyle name="_Q-Sadovky-výkaz-2003-07-01_1_09-20_SO 200" xfId="616"/>
    <cellStyle name="_Q-Sadovky-výkaz-2003-07-01_1_09-20_Soupis prací_SO400 xls" xfId="617"/>
    <cellStyle name="_Q-Sadovky-výkaz-2003-07-01_1_Rekapitulace SmCB" xfId="618"/>
    <cellStyle name="_Q-Sadovky-výkaz-2003-07-01_1_rozpočet_" xfId="619"/>
    <cellStyle name="_Q-Sadovky-výkaz-2003-07-01_1_SO 000 Pozadavky investora" xfId="620"/>
    <cellStyle name="_Q-Sadovky-výkaz-2003-07-01_1_SO 000-002" xfId="621"/>
    <cellStyle name="_Q-Sadovky-výkaz-2003-07-01_1_SO 05 interiér propočet" xfId="622"/>
    <cellStyle name="_Q-Sadovky-výkaz-2003-07-01_1_SO 05 interiér propočet 2" xfId="623"/>
    <cellStyle name="_Q-Sadovky-výkaz-2003-07-01_1_SO 05 interiér propočet_6052_Úpravy v terminálu T3_RO_130124" xfId="624"/>
    <cellStyle name="_Q-Sadovky-výkaz-2003-07-01_1_SO 05 interiér propočet_rozpočet_" xfId="625"/>
    <cellStyle name="_Q-Sadovky-výkaz-2003-07-01_1_SO 05 interiér propočet_SO 100 kom_Soupis prací" xfId="626"/>
    <cellStyle name="_Q-Sadovky-výkaz-2003-07-01_1_SO 05 interiér propočet_SO 101 provizorní DZ" xfId="627"/>
    <cellStyle name="_Q-Sadovky-výkaz-2003-07-01_1_SO 05 interiér propočet_SO 200" xfId="628"/>
    <cellStyle name="_Q-Sadovky-výkaz-2003-07-01_1_SO 05 interiér propočet_Soupis prací_SO400 xls" xfId="629"/>
    <cellStyle name="_Q-Sadovky-výkaz-2003-07-01_1_SO 05 střecha propočet" xfId="630"/>
    <cellStyle name="_Q-Sadovky-výkaz-2003-07-01_1_SO 05 střecha propočet 2" xfId="631"/>
    <cellStyle name="_Q-Sadovky-výkaz-2003-07-01_1_SO 05 střecha propočet_6052_Úpravy v terminálu T3_RO_130124" xfId="632"/>
    <cellStyle name="_Q-Sadovky-výkaz-2003-07-01_1_SO 05 střecha propočet_rozpočet_" xfId="633"/>
    <cellStyle name="_Q-Sadovky-výkaz-2003-07-01_1_SO 05 střecha propočet_SO 100 kom_Soupis prací" xfId="634"/>
    <cellStyle name="_Q-Sadovky-výkaz-2003-07-01_1_SO 05 střecha propočet_SO 101 provizorní DZ" xfId="635"/>
    <cellStyle name="_Q-Sadovky-výkaz-2003-07-01_1_SO 05 střecha propočet_SO 200" xfId="636"/>
    <cellStyle name="_Q-Sadovky-výkaz-2003-07-01_1_SO 05 střecha propočet_Soupis prací_SO400 xls" xfId="637"/>
    <cellStyle name="_Q-Sadovky-výkaz-2003-07-01_1_SO 05 vzduchové sanační úpravy propočet" xfId="638"/>
    <cellStyle name="_Q-Sadovky-výkaz-2003-07-01_1_SO 05 vzduchové sanační úpravy propočet 2" xfId="639"/>
    <cellStyle name="_Q-Sadovky-výkaz-2003-07-01_1_SO 05 vzduchové sanační úpravy propočet_6052_Úpravy v terminálu T3_RO_130124" xfId="640"/>
    <cellStyle name="_Q-Sadovky-výkaz-2003-07-01_1_SO 05 vzduchové sanační úpravy propočet_rozpočet_" xfId="641"/>
    <cellStyle name="_Q-Sadovky-výkaz-2003-07-01_1_SO 05 vzduchové sanační úpravy propočet_SO 100 kom_Soupis prací" xfId="642"/>
    <cellStyle name="_Q-Sadovky-výkaz-2003-07-01_1_SO 05 vzduchové sanační úpravy propočet_SO 101 provizorní DZ" xfId="643"/>
    <cellStyle name="_Q-Sadovky-výkaz-2003-07-01_1_SO 05 vzduchové sanační úpravy propočet_SO 200" xfId="644"/>
    <cellStyle name="_Q-Sadovky-výkaz-2003-07-01_1_SO 05 vzduchové sanační úpravy propočet_Soupis prací_SO400 xls" xfId="645"/>
    <cellStyle name="_Q-Sadovky-výkaz-2003-07-01_1_SO 100 kom_Soupis prací" xfId="646"/>
    <cellStyle name="_Q-Sadovky-výkaz-2003-07-01_1_SO 100-199" xfId="647"/>
    <cellStyle name="_Q-Sadovky-výkaz-2003-07-01_1_SO 101 provizorní DZ" xfId="648"/>
    <cellStyle name="_Q-Sadovky-výkaz-2003-07-01_1_SO 20_stavba" xfId="649"/>
    <cellStyle name="_Q-Sadovky-výkaz-2003-07-01_1_SO 200" xfId="650"/>
    <cellStyle name="_Q-Sadovky-výkaz-2003-07-01_1_SO 200-220" xfId="651"/>
    <cellStyle name="_Q-Sadovky-výkaz-2003-07-01_1_SO 260-270" xfId="652"/>
    <cellStyle name="_Q-Sadovky-výkaz-2003-07-01_1_SO 300-330" xfId="653"/>
    <cellStyle name="_Q-Sadovky-výkaz-2003-07-01_1_SO 350-365" xfId="654"/>
    <cellStyle name="_Q-Sadovky-výkaz-2003-07-01_1_SO 370" xfId="655"/>
    <cellStyle name="_Q-Sadovky-výkaz-2003-07-01_1_SO 440-449" xfId="656"/>
    <cellStyle name="_Q-Sadovky-výkaz-2003-07-01_1_SO 460-469" xfId="657"/>
    <cellStyle name="_Q-Sadovky-výkaz-2003-07-01_1_SO 520-536" xfId="658"/>
    <cellStyle name="_Q-Sadovky-výkaz-2003-07-01_1_SO 800-809" xfId="659"/>
    <cellStyle name="_Q-Sadovky-výkaz-2003-07-01_1_Soupis prací_SO400 xls" xfId="660"/>
    <cellStyle name="_Q-Sadovky-výkaz-2003-07-01_2" xfId="661"/>
    <cellStyle name="_Q-Sadovky-výkaz-2003-07-01_2_002_08_4914_002_01_09_17_002Technicka_specifikace_2etapa" xfId="662"/>
    <cellStyle name="_Q-Sadovky-výkaz-2003-07-01_2_002_08_4914_002_01_09_17_002Technicka_specifikace_2etapa 2" xfId="663"/>
    <cellStyle name="_Q-Sadovky-výkaz-2003-07-01_2_002_08_4914_002_01_09_17_002Technicka_specifikace_2etapa_5724_DVZ_SO_10-02_oceneny_VV" xfId="664"/>
    <cellStyle name="_Q-Sadovky-výkaz-2003-07-01_2_002_08_4914_002_01_09_17_002Technicka_specifikace_2etapa_5724_DVZ_SO_10-03_oceneny_VV (2)" xfId="665"/>
    <cellStyle name="_Q-Sadovky-výkaz-2003-07-01_2_002_08_4914_002_01_09_17_002Technicka_specifikace_2etapa_5806_Mustek_Ražby_RO" xfId="666"/>
    <cellStyle name="_Q-Sadovky-výkaz-2003-07-01_2_002_08_4914_002_01_09_17_002Technicka_specifikace_2etapa_6052_Úpravy v terminálu T3_RO_130124" xfId="667"/>
    <cellStyle name="_Q-Sadovky-výkaz-2003-07-01_2_002_08_4914_002_01_09_17_002Technicka_specifikace_2etapa_PS94_strojni zarizeni_NR" xfId="668"/>
    <cellStyle name="_Q-Sadovky-výkaz-2003-07-01_2_002_08_4914_002_01_09_17_002Technicka_specifikace_2etapa_rozpočet_" xfId="669"/>
    <cellStyle name="_Q-Sadovky-výkaz-2003-07-01_2_002_08_4914_002_01_09_17_002Technicka_specifikace_2etapa_Rozpočet_ stavba_koupaliště Luka" xfId="670"/>
    <cellStyle name="_Q-Sadovky-výkaz-2003-07-01_2_002_08_4914_002_01_09_17_002Technicka_specifikace_2etapa_rozpočet__PS94_strojni zarizeni_NR" xfId="671"/>
    <cellStyle name="_Q-Sadovky-výkaz-2003-07-01_2_002_08_4914_002_01_09_17_002Technicka_specifikace_2etapa_rozpočet__Rozpočet_ stavba_koupaliště Luka" xfId="672"/>
    <cellStyle name="_Q-Sadovky-výkaz-2003-07-01_2_002_08_4914_002_01_09_17_002Technicka_specifikace_2etapa_SO 100 kom_Soupis prací" xfId="673"/>
    <cellStyle name="_Q-Sadovky-výkaz-2003-07-01_2_002_08_4914_002_01_09_17_002Technicka_specifikace_2etapa_SO 100 kom_Soupis prací_PS94_strojni zarizeni_NR" xfId="674"/>
    <cellStyle name="_Q-Sadovky-výkaz-2003-07-01_2_002_08_4914_002_01_09_17_002Technicka_specifikace_2etapa_SO 100 kom_Soupis prací_Rozpočet_ stavba_koupaliště Luka" xfId="675"/>
    <cellStyle name="_Q-Sadovky-výkaz-2003-07-01_2_002_08_4914_002_01_09_17_002Technicka_specifikace_2etapa_SO 101 provizorní DZ" xfId="676"/>
    <cellStyle name="_Q-Sadovky-výkaz-2003-07-01_2_002_08_4914_002_01_09_17_002Technicka_specifikace_2etapa_SO 101 provizorní DZ_PS94_strojni zarizeni_NR" xfId="677"/>
    <cellStyle name="_Q-Sadovky-výkaz-2003-07-01_2_002_08_4914_002_01_09_17_002Technicka_specifikace_2etapa_SO 101 provizorní DZ_Rozpočet_ stavba_koupaliště Luka" xfId="678"/>
    <cellStyle name="_Q-Sadovky-výkaz-2003-07-01_2_002_08_4914_002_01_09_17_002Technicka_specifikace_2etapa_SO 200" xfId="679"/>
    <cellStyle name="_Q-Sadovky-výkaz-2003-07-01_2_002_08_4914_002_01_09_17_002Technicka_specifikace_2etapa_SO 200_PS94_strojni zarizeni_NR" xfId="680"/>
    <cellStyle name="_Q-Sadovky-výkaz-2003-07-01_2_002_08_4914_002_01_09_17_002Technicka_specifikace_2etapa_SO 200_Rozpočet_ stavba_koupaliště Luka" xfId="681"/>
    <cellStyle name="_Q-Sadovky-výkaz-2003-07-01_2_002_08_4914_002_01_09_17_002Technicka_specifikace_2etapa_Soupis prací_SO400 xls" xfId="682"/>
    <cellStyle name="_Q-Sadovky-výkaz-2003-07-01_2_002_08_4914_002_01_09_17_002Technicka_specifikace_2etapa_Soupis prací_SO400 xls_PS94_strojni zarizeni_NR" xfId="683"/>
    <cellStyle name="_Q-Sadovky-výkaz-2003-07-01_2_002_08_4914_002_01_09_17_002Technicka_specifikace_2etapa_Soupis prací_SO400 xls_Rozpočet_ stavba_koupaliště Luka" xfId="684"/>
    <cellStyle name="_Q-Sadovky-výkaz-2003-07-01_2_09_bur_kanali" xfId="685"/>
    <cellStyle name="_Q-Sadovky-výkaz-2003-07-01_2_09_bur_kanali_rozpočet_" xfId="686"/>
    <cellStyle name="_Q-Sadovky-výkaz-2003-07-01_2_09_bur_kanali_SO 100 kom_Soupis prací" xfId="687"/>
    <cellStyle name="_Q-Sadovky-výkaz-2003-07-01_2_09_bur_kanali_SO 101 provizorní DZ" xfId="688"/>
    <cellStyle name="_Q-Sadovky-výkaz-2003-07-01_2_09_bur_kanali_SO 200" xfId="689"/>
    <cellStyle name="_Q-Sadovky-výkaz-2003-07-01_2_09_bur_kanali_Soupis prací_SO400 xls" xfId="690"/>
    <cellStyle name="_Q-Sadovky-výkaz-2003-07-01_2_09_bur_podlažní_vestavby" xfId="691"/>
    <cellStyle name="_Q-Sadovky-výkaz-2003-07-01_2_09_bur_podlažní_vestavby_rozpočet_" xfId="692"/>
    <cellStyle name="_Q-Sadovky-výkaz-2003-07-01_2_09_bur_podlažní_vestavby_SO 100 kom_Soupis prací" xfId="693"/>
    <cellStyle name="_Q-Sadovky-výkaz-2003-07-01_2_09_bur_podlažní_vestavby_SO 101 provizorní DZ" xfId="694"/>
    <cellStyle name="_Q-Sadovky-výkaz-2003-07-01_2_09_bur_podlažní_vestavby_SO 200" xfId="695"/>
    <cellStyle name="_Q-Sadovky-výkaz-2003-07-01_2_09_bur_podlažní_vestavby_Soupis prací_SO400 xls" xfId="696"/>
    <cellStyle name="_Q-Sadovky-výkaz-2003-07-01_2_09_buri_malby" xfId="697"/>
    <cellStyle name="_Q-Sadovky-výkaz-2003-07-01_2_09_buri_malby_rozpočet_" xfId="698"/>
    <cellStyle name="_Q-Sadovky-výkaz-2003-07-01_2_09_buri_malby_SO 100 kom_Soupis prací" xfId="699"/>
    <cellStyle name="_Q-Sadovky-výkaz-2003-07-01_2_09_buri_malby_SO 101 provizorní DZ" xfId="700"/>
    <cellStyle name="_Q-Sadovky-výkaz-2003-07-01_2_09_buri_malby_SO 200" xfId="701"/>
    <cellStyle name="_Q-Sadovky-výkaz-2003-07-01_2_09_buri_malby_Soupis prací_SO400 xls" xfId="702"/>
    <cellStyle name="_Q-Sadovky-výkaz-2003-07-01_2_09_buri_regaly" xfId="703"/>
    <cellStyle name="_Q-Sadovky-výkaz-2003-07-01_2_09_buri_regaly_rozpočet_" xfId="704"/>
    <cellStyle name="_Q-Sadovky-výkaz-2003-07-01_2_09_buri_regaly_SO 100 kom_Soupis prací" xfId="705"/>
    <cellStyle name="_Q-Sadovky-výkaz-2003-07-01_2_09_buri_regaly_SO 101 provizorní DZ" xfId="706"/>
    <cellStyle name="_Q-Sadovky-výkaz-2003-07-01_2_09_buri_regaly_SO 200" xfId="707"/>
    <cellStyle name="_Q-Sadovky-výkaz-2003-07-01_2_09_buri_regaly_Soupis prací_SO400 xls" xfId="708"/>
    <cellStyle name="_Q-Sadovky-výkaz-2003-07-01_2_09-13-zbytek" xfId="709"/>
    <cellStyle name="_Q-Sadovky-výkaz-2003-07-01_2_09-13-zbytek 2" xfId="710"/>
    <cellStyle name="_Q-Sadovky-výkaz-2003-07-01_2_09-13-zbytek_5724_DVZ_SO_10-02_oceneny_VV" xfId="711"/>
    <cellStyle name="_Q-Sadovky-výkaz-2003-07-01_2_09-13-zbytek_5724_DVZ_SO_10-03_oceneny_VV (2)" xfId="712"/>
    <cellStyle name="_Q-Sadovky-výkaz-2003-07-01_2_09-13-zbytek_5806_Mustek_Ražby_RO" xfId="713"/>
    <cellStyle name="_Q-Sadovky-výkaz-2003-07-01_2_09-13-zbytek_6052_Úpravy v terminálu T3_RO_130124" xfId="714"/>
    <cellStyle name="_Q-Sadovky-výkaz-2003-07-01_2_09-13-zbytek_PS94_strojni zarizeni_NR" xfId="715"/>
    <cellStyle name="_Q-Sadovky-výkaz-2003-07-01_2_09-13-zbytek_rozpočet_" xfId="716"/>
    <cellStyle name="_Q-Sadovky-výkaz-2003-07-01_2_09-13-zbytek_Rozpočet_ stavba_koupaliště Luka" xfId="717"/>
    <cellStyle name="_Q-Sadovky-výkaz-2003-07-01_2_09-13-zbytek_rozpočet__PS94_strojni zarizeni_NR" xfId="718"/>
    <cellStyle name="_Q-Sadovky-výkaz-2003-07-01_2_09-13-zbytek_rozpočet__Rozpočet_ stavba_koupaliště Luka" xfId="719"/>
    <cellStyle name="_Q-Sadovky-výkaz-2003-07-01_2_09-13-zbytek_SO 100 kom_Soupis prací" xfId="720"/>
    <cellStyle name="_Q-Sadovky-výkaz-2003-07-01_2_09-13-zbytek_SO 100 kom_Soupis prací_PS94_strojni zarizeni_NR" xfId="721"/>
    <cellStyle name="_Q-Sadovky-výkaz-2003-07-01_2_09-13-zbytek_SO 100 kom_Soupis prací_Rozpočet_ stavba_koupaliště Luka" xfId="722"/>
    <cellStyle name="_Q-Sadovky-výkaz-2003-07-01_2_09-13-zbytek_SO 101 provizorní DZ" xfId="723"/>
    <cellStyle name="_Q-Sadovky-výkaz-2003-07-01_2_09-13-zbytek_SO 101 provizorní DZ_PS94_strojni zarizeni_NR" xfId="724"/>
    <cellStyle name="_Q-Sadovky-výkaz-2003-07-01_2_09-13-zbytek_SO 101 provizorní DZ_Rozpočet_ stavba_koupaliště Luka" xfId="725"/>
    <cellStyle name="_Q-Sadovky-výkaz-2003-07-01_2_09-13-zbytek_SO 200" xfId="726"/>
    <cellStyle name="_Q-Sadovky-výkaz-2003-07-01_2_09-13-zbytek_SO 200_PS94_strojni zarizeni_NR" xfId="727"/>
    <cellStyle name="_Q-Sadovky-výkaz-2003-07-01_2_09-13-zbytek_SO 200_Rozpočet_ stavba_koupaliště Luka" xfId="728"/>
    <cellStyle name="_Q-Sadovky-výkaz-2003-07-01_2_09-13-zbytek_Soupis prací_SO400 xls" xfId="729"/>
    <cellStyle name="_Q-Sadovky-výkaz-2003-07-01_2_09-13-zbytek_Soupis prací_SO400 xls_PS94_strojni zarizeni_NR" xfId="730"/>
    <cellStyle name="_Q-Sadovky-výkaz-2003-07-01_2_09-13-zbytek_Soupis prací_SO400 xls_Rozpočet_ stavba_koupaliště Luka" xfId="731"/>
    <cellStyle name="_Q-Sadovky-výkaz-2003-07-01_2_09-17" xfId="732"/>
    <cellStyle name="_Q-Sadovky-výkaz-2003-07-01_2_09-17 2" xfId="733"/>
    <cellStyle name="_Q-Sadovky-výkaz-2003-07-01_2_09-17_5724_DVZ_SO_10-02_oceneny_VV" xfId="734"/>
    <cellStyle name="_Q-Sadovky-výkaz-2003-07-01_2_09-17_5724_DVZ_SO_10-03_oceneny_VV (2)" xfId="735"/>
    <cellStyle name="_Q-Sadovky-výkaz-2003-07-01_2_09-17_5806_Mustek_Ražby_RO" xfId="736"/>
    <cellStyle name="_Q-Sadovky-výkaz-2003-07-01_2_09-17_6052_Úpravy v terminálu T3_RO_130124" xfId="737"/>
    <cellStyle name="_Q-Sadovky-výkaz-2003-07-01_2_09-17_PS94_strojni zarizeni_NR" xfId="738"/>
    <cellStyle name="_Q-Sadovky-výkaz-2003-07-01_2_09-17_rozpočet_" xfId="739"/>
    <cellStyle name="_Q-Sadovky-výkaz-2003-07-01_2_09-17_Rozpočet_ stavba_koupaliště Luka" xfId="740"/>
    <cellStyle name="_Q-Sadovky-výkaz-2003-07-01_2_09-17_rozpočet__PS94_strojni zarizeni_NR" xfId="741"/>
    <cellStyle name="_Q-Sadovky-výkaz-2003-07-01_2_09-17_rozpočet__Rozpočet_ stavba_koupaliště Luka" xfId="742"/>
    <cellStyle name="_Q-Sadovky-výkaz-2003-07-01_2_09-17_SO 100 kom_Soupis prací" xfId="743"/>
    <cellStyle name="_Q-Sadovky-výkaz-2003-07-01_2_09-17_SO 100 kom_Soupis prací_PS94_strojni zarizeni_NR" xfId="744"/>
    <cellStyle name="_Q-Sadovky-výkaz-2003-07-01_2_09-17_SO 100 kom_Soupis prací_Rozpočet_ stavba_koupaliště Luka" xfId="745"/>
    <cellStyle name="_Q-Sadovky-výkaz-2003-07-01_2_09-17_SO 101 provizorní DZ" xfId="746"/>
    <cellStyle name="_Q-Sadovky-výkaz-2003-07-01_2_09-17_SO 101 provizorní DZ_PS94_strojni zarizeni_NR" xfId="747"/>
    <cellStyle name="_Q-Sadovky-výkaz-2003-07-01_2_09-17_SO 101 provizorní DZ_Rozpočet_ stavba_koupaliště Luka" xfId="748"/>
    <cellStyle name="_Q-Sadovky-výkaz-2003-07-01_2_09-17_SO 200" xfId="749"/>
    <cellStyle name="_Q-Sadovky-výkaz-2003-07-01_2_09-17_SO 200_PS94_strojni zarizeni_NR" xfId="750"/>
    <cellStyle name="_Q-Sadovky-výkaz-2003-07-01_2_09-17_SO 200_Rozpočet_ stavba_koupaliště Luka" xfId="751"/>
    <cellStyle name="_Q-Sadovky-výkaz-2003-07-01_2_09-17_Soupis prací_SO400 xls" xfId="752"/>
    <cellStyle name="_Q-Sadovky-výkaz-2003-07-01_2_09-17_Soupis prací_SO400 xls_PS94_strojni zarizeni_NR" xfId="753"/>
    <cellStyle name="_Q-Sadovky-výkaz-2003-07-01_2_09-17_Soupis prací_SO400 xls_Rozpočet_ stavba_koupaliště Luka" xfId="754"/>
    <cellStyle name="_Q-Sadovky-výkaz-2003-07-01_2_09-20" xfId="755"/>
    <cellStyle name="_Q-Sadovky-výkaz-2003-07-01_2_09-20_rozpočet_" xfId="756"/>
    <cellStyle name="_Q-Sadovky-výkaz-2003-07-01_2_09-20_SO 100 kom_Soupis prací" xfId="757"/>
    <cellStyle name="_Q-Sadovky-výkaz-2003-07-01_2_09-20_SO 101 provizorní DZ" xfId="758"/>
    <cellStyle name="_Q-Sadovky-výkaz-2003-07-01_2_09-20_SO 200" xfId="759"/>
    <cellStyle name="_Q-Sadovky-výkaz-2003-07-01_2_09-20_Soupis prací_SO400 xls" xfId="760"/>
    <cellStyle name="_Q-Sadovky-výkaz-2003-07-01_2_Rekapitulace SmCB" xfId="761"/>
    <cellStyle name="_Q-Sadovky-výkaz-2003-07-01_2_rozpočet_" xfId="762"/>
    <cellStyle name="_Q-Sadovky-výkaz-2003-07-01_2_SO 000 Pozadavky investora" xfId="763"/>
    <cellStyle name="_Q-Sadovky-výkaz-2003-07-01_2_SO 000-002" xfId="764"/>
    <cellStyle name="_Q-Sadovky-výkaz-2003-07-01_2_SO 05 interiér propočet" xfId="765"/>
    <cellStyle name="_Q-Sadovky-výkaz-2003-07-01_2_SO 05 interiér propočet 2" xfId="766"/>
    <cellStyle name="_Q-Sadovky-výkaz-2003-07-01_2_SO 05 interiér propočet_5724_DVZ_SO_10-02_oceneny_VV" xfId="767"/>
    <cellStyle name="_Q-Sadovky-výkaz-2003-07-01_2_SO 05 interiér propočet_5724_DVZ_SO_10-03_oceneny_VV (2)" xfId="768"/>
    <cellStyle name="_Q-Sadovky-výkaz-2003-07-01_2_SO 05 interiér propočet_5806_Mustek_Ražby_RO" xfId="769"/>
    <cellStyle name="_Q-Sadovky-výkaz-2003-07-01_2_SO 05 interiér propočet_6052_Úpravy v terminálu T3_RO_130124" xfId="770"/>
    <cellStyle name="_Q-Sadovky-výkaz-2003-07-01_2_SO 05 interiér propočet_PS94_strojni zarizeni_NR" xfId="771"/>
    <cellStyle name="_Q-Sadovky-výkaz-2003-07-01_2_SO 05 interiér propočet_rozpočet_" xfId="772"/>
    <cellStyle name="_Q-Sadovky-výkaz-2003-07-01_2_SO 05 interiér propočet_Rozpočet_ stavba_koupaliště Luka" xfId="773"/>
    <cellStyle name="_Q-Sadovky-výkaz-2003-07-01_2_SO 05 interiér propočet_rozpočet__PS94_strojni zarizeni_NR" xfId="774"/>
    <cellStyle name="_Q-Sadovky-výkaz-2003-07-01_2_SO 05 interiér propočet_rozpočet__Rozpočet_ stavba_koupaliště Luka" xfId="775"/>
    <cellStyle name="_Q-Sadovky-výkaz-2003-07-01_2_SO 05 interiér propočet_SO 100 kom_Soupis prací" xfId="776"/>
    <cellStyle name="_Q-Sadovky-výkaz-2003-07-01_2_SO 05 interiér propočet_SO 100 kom_Soupis prací_PS94_strojni zarizeni_NR" xfId="777"/>
    <cellStyle name="_Q-Sadovky-výkaz-2003-07-01_2_SO 05 interiér propočet_SO 100 kom_Soupis prací_Rozpočet_ stavba_koupaliště Luka" xfId="778"/>
    <cellStyle name="_Q-Sadovky-výkaz-2003-07-01_2_SO 05 interiér propočet_SO 101 provizorní DZ" xfId="779"/>
    <cellStyle name="_Q-Sadovky-výkaz-2003-07-01_2_SO 05 interiér propočet_SO 101 provizorní DZ_PS94_strojni zarizeni_NR" xfId="780"/>
    <cellStyle name="_Q-Sadovky-výkaz-2003-07-01_2_SO 05 interiér propočet_SO 101 provizorní DZ_Rozpočet_ stavba_koupaliště Luka" xfId="781"/>
    <cellStyle name="_Q-Sadovky-výkaz-2003-07-01_2_SO 05 interiér propočet_SO 200" xfId="782"/>
    <cellStyle name="_Q-Sadovky-výkaz-2003-07-01_2_SO 05 interiér propočet_SO 200_PS94_strojni zarizeni_NR" xfId="783"/>
    <cellStyle name="_Q-Sadovky-výkaz-2003-07-01_2_SO 05 interiér propočet_SO 200_Rozpočet_ stavba_koupaliště Luka" xfId="784"/>
    <cellStyle name="_Q-Sadovky-výkaz-2003-07-01_2_SO 05 interiér propočet_Soupis prací_SO400 xls" xfId="785"/>
    <cellStyle name="_Q-Sadovky-výkaz-2003-07-01_2_SO 05 interiér propočet_Soupis prací_SO400 xls_PS94_strojni zarizeni_NR" xfId="786"/>
    <cellStyle name="_Q-Sadovky-výkaz-2003-07-01_2_SO 05 interiér propočet_Soupis prací_SO400 xls_Rozpočet_ stavba_koupaliště Luka" xfId="787"/>
    <cellStyle name="_Q-Sadovky-výkaz-2003-07-01_2_SO 05 střecha propočet" xfId="788"/>
    <cellStyle name="_Q-Sadovky-výkaz-2003-07-01_2_SO 05 střecha propočet 2" xfId="789"/>
    <cellStyle name="_Q-Sadovky-výkaz-2003-07-01_2_SO 05 střecha propočet_5724_DVZ_SO_10-02_oceneny_VV" xfId="790"/>
    <cellStyle name="_Q-Sadovky-výkaz-2003-07-01_2_SO 05 střecha propočet_5724_DVZ_SO_10-03_oceneny_VV (2)" xfId="791"/>
    <cellStyle name="_Q-Sadovky-výkaz-2003-07-01_2_SO 05 střecha propočet_5806_Mustek_Ražby_RO" xfId="792"/>
    <cellStyle name="_Q-Sadovky-výkaz-2003-07-01_2_SO 05 střecha propočet_6052_Úpravy v terminálu T3_RO_130124" xfId="793"/>
    <cellStyle name="_Q-Sadovky-výkaz-2003-07-01_2_SO 05 střecha propočet_PS94_strojni zarizeni_NR" xfId="794"/>
    <cellStyle name="_Q-Sadovky-výkaz-2003-07-01_2_SO 05 střecha propočet_rozpočet_" xfId="795"/>
    <cellStyle name="_Q-Sadovky-výkaz-2003-07-01_2_SO 05 střecha propočet_Rozpočet_ stavba_koupaliště Luka" xfId="796"/>
    <cellStyle name="_Q-Sadovky-výkaz-2003-07-01_2_SO 05 střecha propočet_rozpočet__PS94_strojni zarizeni_NR" xfId="797"/>
    <cellStyle name="_Q-Sadovky-výkaz-2003-07-01_2_SO 05 střecha propočet_rozpočet__Rozpočet_ stavba_koupaliště Luka" xfId="798"/>
    <cellStyle name="_Q-Sadovky-výkaz-2003-07-01_2_SO 05 střecha propočet_SO 100 kom_Soupis prací" xfId="799"/>
    <cellStyle name="_Q-Sadovky-výkaz-2003-07-01_2_SO 05 střecha propočet_SO 100 kom_Soupis prací_PS94_strojni zarizeni_NR" xfId="800"/>
    <cellStyle name="_Q-Sadovky-výkaz-2003-07-01_2_SO 05 střecha propočet_SO 100 kom_Soupis prací_Rozpočet_ stavba_koupaliště Luka" xfId="801"/>
    <cellStyle name="_Q-Sadovky-výkaz-2003-07-01_2_SO 05 střecha propočet_SO 101 provizorní DZ" xfId="802"/>
    <cellStyle name="_Q-Sadovky-výkaz-2003-07-01_2_SO 05 střecha propočet_SO 101 provizorní DZ_PS94_strojni zarizeni_NR" xfId="803"/>
    <cellStyle name="_Q-Sadovky-výkaz-2003-07-01_2_SO 05 střecha propočet_SO 101 provizorní DZ_Rozpočet_ stavba_koupaliště Luka" xfId="804"/>
    <cellStyle name="_Q-Sadovky-výkaz-2003-07-01_2_SO 05 střecha propočet_SO 200" xfId="805"/>
    <cellStyle name="_Q-Sadovky-výkaz-2003-07-01_2_SO 05 střecha propočet_SO 200_PS94_strojni zarizeni_NR" xfId="806"/>
    <cellStyle name="_Q-Sadovky-výkaz-2003-07-01_2_SO 05 střecha propočet_SO 200_Rozpočet_ stavba_koupaliště Luka" xfId="807"/>
    <cellStyle name="_Q-Sadovky-výkaz-2003-07-01_2_SO 05 střecha propočet_Soupis prací_SO400 xls" xfId="808"/>
    <cellStyle name="_Q-Sadovky-výkaz-2003-07-01_2_SO 05 střecha propočet_Soupis prací_SO400 xls_PS94_strojni zarizeni_NR" xfId="809"/>
    <cellStyle name="_Q-Sadovky-výkaz-2003-07-01_2_SO 05 střecha propočet_Soupis prací_SO400 xls_Rozpočet_ stavba_koupaliště Luka" xfId="810"/>
    <cellStyle name="_Q-Sadovky-výkaz-2003-07-01_2_SO 05 vzduchové sanační úpravy propočet" xfId="811"/>
    <cellStyle name="_Q-Sadovky-výkaz-2003-07-01_2_SO 05 vzduchové sanační úpravy propočet 2" xfId="812"/>
    <cellStyle name="_Q-Sadovky-výkaz-2003-07-01_2_SO 05 vzduchové sanační úpravy propočet_5724_DVZ_SO_10-02_oceneny_VV" xfId="813"/>
    <cellStyle name="_Q-Sadovky-výkaz-2003-07-01_2_SO 05 vzduchové sanační úpravy propočet_5724_DVZ_SO_10-03_oceneny_VV (2)" xfId="814"/>
    <cellStyle name="_Q-Sadovky-výkaz-2003-07-01_2_SO 05 vzduchové sanační úpravy propočet_5806_Mustek_Ražby_RO" xfId="815"/>
    <cellStyle name="_Q-Sadovky-výkaz-2003-07-01_2_SO 05 vzduchové sanační úpravy propočet_6052_Úpravy v terminálu T3_RO_130124" xfId="816"/>
    <cellStyle name="_Q-Sadovky-výkaz-2003-07-01_2_SO 05 vzduchové sanační úpravy propočet_PS94_strojni zarizeni_NR" xfId="817"/>
    <cellStyle name="_Q-Sadovky-výkaz-2003-07-01_2_SO 05 vzduchové sanační úpravy propočet_rozpočet_" xfId="818"/>
    <cellStyle name="_Q-Sadovky-výkaz-2003-07-01_2_SO 05 vzduchové sanační úpravy propočet_Rozpočet_ stavba_koupaliště Luka" xfId="819"/>
    <cellStyle name="_Q-Sadovky-výkaz-2003-07-01_2_SO 05 vzduchové sanační úpravy propočet_rozpočet__PS94_strojni zarizeni_NR" xfId="820"/>
    <cellStyle name="_Q-Sadovky-výkaz-2003-07-01_2_SO 05 vzduchové sanační úpravy propočet_rozpočet__Rozpočet_ stavba_koupaliště Luka" xfId="821"/>
    <cellStyle name="_Q-Sadovky-výkaz-2003-07-01_2_SO 05 vzduchové sanační úpravy propočet_SO 100 kom_Soupis prací" xfId="822"/>
    <cellStyle name="_Q-Sadovky-výkaz-2003-07-01_2_SO 05 vzduchové sanační úpravy propočet_SO 100 kom_Soupis prací_PS94_strojni zarizeni_NR" xfId="823"/>
    <cellStyle name="_Q-Sadovky-výkaz-2003-07-01_2_SO 05 vzduchové sanační úpravy propočet_SO 100 kom_Soupis prací_Rozpočet_ stavba_koupaliště Luka" xfId="824"/>
    <cellStyle name="_Q-Sadovky-výkaz-2003-07-01_2_SO 05 vzduchové sanační úpravy propočet_SO 101 provizorní DZ" xfId="825"/>
    <cellStyle name="_Q-Sadovky-výkaz-2003-07-01_2_SO 05 vzduchové sanační úpravy propočet_SO 101 provizorní DZ_PS94_strojni zarizeni_NR" xfId="826"/>
    <cellStyle name="_Q-Sadovky-výkaz-2003-07-01_2_SO 05 vzduchové sanační úpravy propočet_SO 101 provizorní DZ_Rozpočet_ stavba_koupaliště Luka" xfId="827"/>
    <cellStyle name="_Q-Sadovky-výkaz-2003-07-01_2_SO 05 vzduchové sanační úpravy propočet_SO 200" xfId="828"/>
    <cellStyle name="_Q-Sadovky-výkaz-2003-07-01_2_SO 05 vzduchové sanační úpravy propočet_SO 200_PS94_strojni zarizeni_NR" xfId="829"/>
    <cellStyle name="_Q-Sadovky-výkaz-2003-07-01_2_SO 05 vzduchové sanační úpravy propočet_SO 200_Rozpočet_ stavba_koupaliště Luka" xfId="830"/>
    <cellStyle name="_Q-Sadovky-výkaz-2003-07-01_2_SO 05 vzduchové sanační úpravy propočet_Soupis prací_SO400 xls" xfId="831"/>
    <cellStyle name="_Q-Sadovky-výkaz-2003-07-01_2_SO 05 vzduchové sanační úpravy propočet_Soupis prací_SO400 xls_PS94_strojni zarizeni_NR" xfId="832"/>
    <cellStyle name="_Q-Sadovky-výkaz-2003-07-01_2_SO 05 vzduchové sanační úpravy propočet_Soupis prací_SO400 xls_Rozpočet_ stavba_koupaliště Luka" xfId="833"/>
    <cellStyle name="_Q-Sadovky-výkaz-2003-07-01_2_SO 100 kom_Soupis prací" xfId="834"/>
    <cellStyle name="_Q-Sadovky-výkaz-2003-07-01_2_SO 100-199" xfId="835"/>
    <cellStyle name="_Q-Sadovky-výkaz-2003-07-01_2_SO 101 provizorní DZ" xfId="836"/>
    <cellStyle name="_Q-Sadovky-výkaz-2003-07-01_2_SO 20_stavba" xfId="837"/>
    <cellStyle name="_Q-Sadovky-výkaz-2003-07-01_2_SO 200" xfId="838"/>
    <cellStyle name="_Q-Sadovky-výkaz-2003-07-01_2_SO 200-220" xfId="839"/>
    <cellStyle name="_Q-Sadovky-výkaz-2003-07-01_2_SO 260-270" xfId="840"/>
    <cellStyle name="_Q-Sadovky-výkaz-2003-07-01_2_SO 300-330" xfId="841"/>
    <cellStyle name="_Q-Sadovky-výkaz-2003-07-01_2_SO 350-365" xfId="842"/>
    <cellStyle name="_Q-Sadovky-výkaz-2003-07-01_2_SO 370" xfId="843"/>
    <cellStyle name="_Q-Sadovky-výkaz-2003-07-01_2_SO 440-449" xfId="844"/>
    <cellStyle name="_Q-Sadovky-výkaz-2003-07-01_2_SO 460-469" xfId="845"/>
    <cellStyle name="_Q-Sadovky-výkaz-2003-07-01_2_SO 520-536" xfId="846"/>
    <cellStyle name="_Q-Sadovky-výkaz-2003-07-01_2_SO 800-809" xfId="847"/>
    <cellStyle name="_Q-Sadovky-výkaz-2003-07-01_2_Soupis prací_SO400 xls" xfId="848"/>
    <cellStyle name="_Q-Sadovky-výkaz-2003-07-01_3" xfId="849"/>
    <cellStyle name="_Q-Sadovky-výkaz-2003-07-01_3_002_08_4914_002_01_09_17_002Technicka_specifikace_2etapa" xfId="850"/>
    <cellStyle name="_Q-Sadovky-výkaz-2003-07-01_3_002_08_4914_002_01_09_17_002Technicka_specifikace_2etapa 2" xfId="851"/>
    <cellStyle name="_Q-Sadovky-výkaz-2003-07-01_3_002_08_4914_002_01_09_17_002Technicka_specifikace_2etapa_6052_Úpravy v terminálu T3_RO_130124" xfId="852"/>
    <cellStyle name="_Q-Sadovky-výkaz-2003-07-01_3_002_08_4914_002_01_09_17_002Technicka_specifikace_2etapa_rozpočet_" xfId="853"/>
    <cellStyle name="_Q-Sadovky-výkaz-2003-07-01_3_002_08_4914_002_01_09_17_002Technicka_specifikace_2etapa_SO 100 kom_Soupis prací" xfId="854"/>
    <cellStyle name="_Q-Sadovky-výkaz-2003-07-01_3_002_08_4914_002_01_09_17_002Technicka_specifikace_2etapa_SO 101 provizorní DZ" xfId="855"/>
    <cellStyle name="_Q-Sadovky-výkaz-2003-07-01_3_002_08_4914_002_01_09_17_002Technicka_specifikace_2etapa_SO 200" xfId="856"/>
    <cellStyle name="_Q-Sadovky-výkaz-2003-07-01_3_002_08_4914_002_01_09_17_002Technicka_specifikace_2etapa_Soupis prací_SO400 xls" xfId="857"/>
    <cellStyle name="_Q-Sadovky-výkaz-2003-07-01_3_09_bur_kanali" xfId="858"/>
    <cellStyle name="_Q-Sadovky-výkaz-2003-07-01_3_09_bur_kanali_rozpočet_" xfId="859"/>
    <cellStyle name="_Q-Sadovky-výkaz-2003-07-01_3_09_bur_kanali_SO 100 kom_Soupis prací" xfId="860"/>
    <cellStyle name="_Q-Sadovky-výkaz-2003-07-01_3_09_bur_kanali_SO 101 provizorní DZ" xfId="861"/>
    <cellStyle name="_Q-Sadovky-výkaz-2003-07-01_3_09_bur_kanali_SO 200" xfId="862"/>
    <cellStyle name="_Q-Sadovky-výkaz-2003-07-01_3_09_bur_kanali_Soupis prací_SO400 xls" xfId="863"/>
    <cellStyle name="_Q-Sadovky-výkaz-2003-07-01_3_09_bur_podlažní_vestavby" xfId="864"/>
    <cellStyle name="_Q-Sadovky-výkaz-2003-07-01_3_09_bur_podlažní_vestavby_rozpočet_" xfId="865"/>
    <cellStyle name="_Q-Sadovky-výkaz-2003-07-01_3_09_bur_podlažní_vestavby_SO 100 kom_Soupis prací" xfId="866"/>
    <cellStyle name="_Q-Sadovky-výkaz-2003-07-01_3_09_bur_podlažní_vestavby_SO 101 provizorní DZ" xfId="867"/>
    <cellStyle name="_Q-Sadovky-výkaz-2003-07-01_3_09_bur_podlažní_vestavby_SO 200" xfId="868"/>
    <cellStyle name="_Q-Sadovky-výkaz-2003-07-01_3_09_bur_podlažní_vestavby_Soupis prací_SO400 xls" xfId="869"/>
    <cellStyle name="_Q-Sadovky-výkaz-2003-07-01_3_09_buri_malby" xfId="870"/>
    <cellStyle name="_Q-Sadovky-výkaz-2003-07-01_3_09_buri_malby_rozpočet_" xfId="871"/>
    <cellStyle name="_Q-Sadovky-výkaz-2003-07-01_3_09_buri_malby_SO 100 kom_Soupis prací" xfId="872"/>
    <cellStyle name="_Q-Sadovky-výkaz-2003-07-01_3_09_buri_malby_SO 101 provizorní DZ" xfId="873"/>
    <cellStyle name="_Q-Sadovky-výkaz-2003-07-01_3_09_buri_malby_SO 200" xfId="874"/>
    <cellStyle name="_Q-Sadovky-výkaz-2003-07-01_3_09_buri_malby_Soupis prací_SO400 xls" xfId="875"/>
    <cellStyle name="_Q-Sadovky-výkaz-2003-07-01_3_09_buri_regaly" xfId="876"/>
    <cellStyle name="_Q-Sadovky-výkaz-2003-07-01_3_09_buri_regaly_rozpočet_" xfId="877"/>
    <cellStyle name="_Q-Sadovky-výkaz-2003-07-01_3_09_buri_regaly_SO 100 kom_Soupis prací" xfId="878"/>
    <cellStyle name="_Q-Sadovky-výkaz-2003-07-01_3_09_buri_regaly_SO 101 provizorní DZ" xfId="879"/>
    <cellStyle name="_Q-Sadovky-výkaz-2003-07-01_3_09_buri_regaly_SO 200" xfId="880"/>
    <cellStyle name="_Q-Sadovky-výkaz-2003-07-01_3_09_buri_regaly_Soupis prací_SO400 xls" xfId="881"/>
    <cellStyle name="_Q-Sadovky-výkaz-2003-07-01_3_09-13-zbytek" xfId="882"/>
    <cellStyle name="_Q-Sadovky-výkaz-2003-07-01_3_09-13-zbytek 2" xfId="883"/>
    <cellStyle name="_Q-Sadovky-výkaz-2003-07-01_3_09-13-zbytek_6052_Úpravy v terminálu T3_RO_130124" xfId="884"/>
    <cellStyle name="_Q-Sadovky-výkaz-2003-07-01_3_09-13-zbytek_rozpočet_" xfId="885"/>
    <cellStyle name="_Q-Sadovky-výkaz-2003-07-01_3_09-13-zbytek_SO 100 kom_Soupis prací" xfId="886"/>
    <cellStyle name="_Q-Sadovky-výkaz-2003-07-01_3_09-13-zbytek_SO 101 provizorní DZ" xfId="887"/>
    <cellStyle name="_Q-Sadovky-výkaz-2003-07-01_3_09-13-zbytek_SO 200" xfId="888"/>
    <cellStyle name="_Q-Sadovky-výkaz-2003-07-01_3_09-13-zbytek_Soupis prací_SO400 xls" xfId="889"/>
    <cellStyle name="_Q-Sadovky-výkaz-2003-07-01_3_09-17" xfId="890"/>
    <cellStyle name="_Q-Sadovky-výkaz-2003-07-01_3_09-17 2" xfId="891"/>
    <cellStyle name="_Q-Sadovky-výkaz-2003-07-01_3_09-17_6052_Úpravy v terminálu T3_RO_130124" xfId="892"/>
    <cellStyle name="_Q-Sadovky-výkaz-2003-07-01_3_09-17_rozpočet_" xfId="893"/>
    <cellStyle name="_Q-Sadovky-výkaz-2003-07-01_3_09-17_SO 100 kom_Soupis prací" xfId="894"/>
    <cellStyle name="_Q-Sadovky-výkaz-2003-07-01_3_09-17_SO 101 provizorní DZ" xfId="895"/>
    <cellStyle name="_Q-Sadovky-výkaz-2003-07-01_3_09-17_SO 200" xfId="896"/>
    <cellStyle name="_Q-Sadovky-výkaz-2003-07-01_3_09-17_Soupis prací_SO400 xls" xfId="897"/>
    <cellStyle name="_Q-Sadovky-výkaz-2003-07-01_3_09-20" xfId="898"/>
    <cellStyle name="_Q-Sadovky-výkaz-2003-07-01_3_09-20_rozpočet_" xfId="899"/>
    <cellStyle name="_Q-Sadovky-výkaz-2003-07-01_3_09-20_SO 100 kom_Soupis prací" xfId="900"/>
    <cellStyle name="_Q-Sadovky-výkaz-2003-07-01_3_09-20_SO 101 provizorní DZ" xfId="901"/>
    <cellStyle name="_Q-Sadovky-výkaz-2003-07-01_3_09-20_SO 200" xfId="902"/>
    <cellStyle name="_Q-Sadovky-výkaz-2003-07-01_3_09-20_Soupis prací_SO400 xls" xfId="903"/>
    <cellStyle name="_Q-Sadovky-výkaz-2003-07-01_3_Rekapitulace SmCB" xfId="904"/>
    <cellStyle name="_Q-Sadovky-výkaz-2003-07-01_3_rozpočet_" xfId="905"/>
    <cellStyle name="_Q-Sadovky-výkaz-2003-07-01_3_SO 000 Pozadavky investora" xfId="906"/>
    <cellStyle name="_Q-Sadovky-výkaz-2003-07-01_3_SO 000-002" xfId="907"/>
    <cellStyle name="_Q-Sadovky-výkaz-2003-07-01_3_SO 05 interiér propočet" xfId="908"/>
    <cellStyle name="_Q-Sadovky-výkaz-2003-07-01_3_SO 05 interiér propočet 2" xfId="909"/>
    <cellStyle name="_Q-Sadovky-výkaz-2003-07-01_3_SO 05 interiér propočet_6052_Úpravy v terminálu T3_RO_130124" xfId="910"/>
    <cellStyle name="_Q-Sadovky-výkaz-2003-07-01_3_SO 05 interiér propočet_rozpočet_" xfId="911"/>
    <cellStyle name="_Q-Sadovky-výkaz-2003-07-01_3_SO 05 interiér propočet_SO 100 kom_Soupis prací" xfId="912"/>
    <cellStyle name="_Q-Sadovky-výkaz-2003-07-01_3_SO 05 interiér propočet_SO 101 provizorní DZ" xfId="913"/>
    <cellStyle name="_Q-Sadovky-výkaz-2003-07-01_3_SO 05 interiér propočet_SO 200" xfId="914"/>
    <cellStyle name="_Q-Sadovky-výkaz-2003-07-01_3_SO 05 interiér propočet_Soupis prací_SO400 xls" xfId="915"/>
    <cellStyle name="_Q-Sadovky-výkaz-2003-07-01_3_SO 05 střecha propočet" xfId="916"/>
    <cellStyle name="_Q-Sadovky-výkaz-2003-07-01_3_SO 05 střecha propočet 2" xfId="917"/>
    <cellStyle name="_Q-Sadovky-výkaz-2003-07-01_3_SO 05 střecha propočet_6052_Úpravy v terminálu T3_RO_130124" xfId="918"/>
    <cellStyle name="_Q-Sadovky-výkaz-2003-07-01_3_SO 05 střecha propočet_rozpočet_" xfId="919"/>
    <cellStyle name="_Q-Sadovky-výkaz-2003-07-01_3_SO 05 střecha propočet_SO 100 kom_Soupis prací" xfId="920"/>
    <cellStyle name="_Q-Sadovky-výkaz-2003-07-01_3_SO 05 střecha propočet_SO 101 provizorní DZ" xfId="921"/>
    <cellStyle name="_Q-Sadovky-výkaz-2003-07-01_3_SO 05 střecha propočet_SO 200" xfId="922"/>
    <cellStyle name="_Q-Sadovky-výkaz-2003-07-01_3_SO 05 střecha propočet_Soupis prací_SO400 xls" xfId="923"/>
    <cellStyle name="_Q-Sadovky-výkaz-2003-07-01_3_SO 05 vzduchové sanační úpravy propočet" xfId="924"/>
    <cellStyle name="_Q-Sadovky-výkaz-2003-07-01_3_SO 05 vzduchové sanační úpravy propočet 2" xfId="925"/>
    <cellStyle name="_Q-Sadovky-výkaz-2003-07-01_3_SO 05 vzduchové sanační úpravy propočet_6052_Úpravy v terminálu T3_RO_130124" xfId="926"/>
    <cellStyle name="_Q-Sadovky-výkaz-2003-07-01_3_SO 05 vzduchové sanační úpravy propočet_rozpočet_" xfId="927"/>
    <cellStyle name="_Q-Sadovky-výkaz-2003-07-01_3_SO 05 vzduchové sanační úpravy propočet_SO 100 kom_Soupis prací" xfId="928"/>
    <cellStyle name="_Q-Sadovky-výkaz-2003-07-01_3_SO 05 vzduchové sanační úpravy propočet_SO 101 provizorní DZ" xfId="929"/>
    <cellStyle name="_Q-Sadovky-výkaz-2003-07-01_3_SO 05 vzduchové sanační úpravy propočet_SO 200" xfId="930"/>
    <cellStyle name="_Q-Sadovky-výkaz-2003-07-01_3_SO 05 vzduchové sanační úpravy propočet_Soupis prací_SO400 xls" xfId="931"/>
    <cellStyle name="_Q-Sadovky-výkaz-2003-07-01_3_SO 100 kom_Soupis prací" xfId="932"/>
    <cellStyle name="_Q-Sadovky-výkaz-2003-07-01_3_SO 100-199" xfId="933"/>
    <cellStyle name="_Q-Sadovky-výkaz-2003-07-01_3_SO 101 provizorní DZ" xfId="934"/>
    <cellStyle name="_Q-Sadovky-výkaz-2003-07-01_3_SO 20_stavba" xfId="935"/>
    <cellStyle name="_Q-Sadovky-výkaz-2003-07-01_3_SO 200" xfId="936"/>
    <cellStyle name="_Q-Sadovky-výkaz-2003-07-01_3_SO 200-220" xfId="937"/>
    <cellStyle name="_Q-Sadovky-výkaz-2003-07-01_3_SO 260-270" xfId="938"/>
    <cellStyle name="_Q-Sadovky-výkaz-2003-07-01_3_SO 300-330" xfId="939"/>
    <cellStyle name="_Q-Sadovky-výkaz-2003-07-01_3_SO 350-365" xfId="940"/>
    <cellStyle name="_Q-Sadovky-výkaz-2003-07-01_3_SO 370" xfId="941"/>
    <cellStyle name="_Q-Sadovky-výkaz-2003-07-01_3_SO 440-449" xfId="942"/>
    <cellStyle name="_Q-Sadovky-výkaz-2003-07-01_3_SO 460-469" xfId="943"/>
    <cellStyle name="_Q-Sadovky-výkaz-2003-07-01_3_SO 520-536" xfId="944"/>
    <cellStyle name="_Q-Sadovky-výkaz-2003-07-01_3_SO 800-809" xfId="945"/>
    <cellStyle name="_Q-Sadovky-výkaz-2003-07-01_3_Soupis prací_SO400 xls" xfId="946"/>
    <cellStyle name="_Q-Sadovky-výkaz-2003-07-01_6052_Úpravy v terminálu T3_RO_130124" xfId="947"/>
    <cellStyle name="_Q-Sadovky-výkaz-2003-07-01_rozpočet_" xfId="948"/>
    <cellStyle name="_Q-Sadovky-výkaz-2003-07-01_SO 05 interiér propočet" xfId="949"/>
    <cellStyle name="_Q-Sadovky-výkaz-2003-07-01_SO 05 interiér propočet_6052_Úpravy v terminálu T3_RO_130124" xfId="950"/>
    <cellStyle name="_Q-Sadovky-výkaz-2003-07-01_SO 05 interiér propočet_rozpočet_" xfId="951"/>
    <cellStyle name="_Q-Sadovky-výkaz-2003-07-01_SO 05 interiér propočet_SO 100 kom_Soupis prací" xfId="952"/>
    <cellStyle name="_Q-Sadovky-výkaz-2003-07-01_SO 05 interiér propočet_SO 101 provizorní DZ" xfId="953"/>
    <cellStyle name="_Q-Sadovky-výkaz-2003-07-01_SO 05 interiér propočet_SO 200" xfId="954"/>
    <cellStyle name="_Q-Sadovky-výkaz-2003-07-01_SO 05 interiér propočet_Soupis prací_SO400 xls" xfId="955"/>
    <cellStyle name="_Q-Sadovky-výkaz-2003-07-01_SO 05 střecha propočet" xfId="956"/>
    <cellStyle name="_Q-Sadovky-výkaz-2003-07-01_SO 05 střecha propočet_6052_Úpravy v terminálu T3_RO_130124" xfId="957"/>
    <cellStyle name="_Q-Sadovky-výkaz-2003-07-01_SO 05 střecha propočet_rozpočet_" xfId="958"/>
    <cellStyle name="_Q-Sadovky-výkaz-2003-07-01_SO 05 střecha propočet_SO 100 kom_Soupis prací" xfId="959"/>
    <cellStyle name="_Q-Sadovky-výkaz-2003-07-01_SO 05 střecha propočet_SO 101 provizorní DZ" xfId="960"/>
    <cellStyle name="_Q-Sadovky-výkaz-2003-07-01_SO 05 střecha propočet_SO 200" xfId="961"/>
    <cellStyle name="_Q-Sadovky-výkaz-2003-07-01_SO 05 střecha propočet_Soupis prací_SO400 xls" xfId="962"/>
    <cellStyle name="_Q-Sadovky-výkaz-2003-07-01_SO 05 vzduchové sanační úpravy propočet" xfId="963"/>
    <cellStyle name="_Q-Sadovky-výkaz-2003-07-01_SO 05 vzduchové sanační úpravy propočet_6052_Úpravy v terminálu T3_RO_130124" xfId="964"/>
    <cellStyle name="_Q-Sadovky-výkaz-2003-07-01_SO 05 vzduchové sanační úpravy propočet_rozpočet_" xfId="965"/>
    <cellStyle name="_Q-Sadovky-výkaz-2003-07-01_SO 05 vzduchové sanační úpravy propočet_SO 100 kom_Soupis prací" xfId="966"/>
    <cellStyle name="_Q-Sadovky-výkaz-2003-07-01_SO 05 vzduchové sanační úpravy propočet_SO 101 provizorní DZ" xfId="967"/>
    <cellStyle name="_Q-Sadovky-výkaz-2003-07-01_SO 05 vzduchové sanační úpravy propočet_SO 200" xfId="968"/>
    <cellStyle name="_Q-Sadovky-výkaz-2003-07-01_SO 05 vzduchové sanační úpravy propočet_Soupis prací_SO400 xls" xfId="969"/>
    <cellStyle name="_Q-Sadovky-výkaz-2003-07-01_SO 100 kom_Soupis prací" xfId="970"/>
    <cellStyle name="_Q-Sadovky-výkaz-2003-07-01_SO 101 provizorní DZ" xfId="971"/>
    <cellStyle name="_Q-Sadovky-výkaz-2003-07-01_SO 200" xfId="972"/>
    <cellStyle name="_Q-Sadovky-výkaz-2003-07-01_Soupis prací_SO400 xls" xfId="973"/>
    <cellStyle name="_Rekonstrukce rozvaděčů I P Pavlova_RO" xfId="974"/>
    <cellStyle name="_Rekonstrukce rozvaděčů I P Pavlova_RO_6052_Úpravy v terminálu T3_RO_130124" xfId="975"/>
    <cellStyle name="_Rekonstrukce rozvaděčů I P Pavlova_RO_rozpočet_" xfId="976"/>
    <cellStyle name="_Rekonstrukce rozvaděčů I P Pavlova_RO_SO 100 kom_Soupis prací" xfId="977"/>
    <cellStyle name="_Rekonstrukce rozvaděčů I P Pavlova_RO_SO 101 provizorní DZ" xfId="978"/>
    <cellStyle name="_Rekonstrukce rozvaděčů I P Pavlova_RO_SO 200" xfId="979"/>
    <cellStyle name="_Rekonstrukce rozvaděčů I P Pavlova_RO_Soupis prací_SO400 xls" xfId="980"/>
    <cellStyle name="_Soupis_prací_kácení" xfId="981"/>
    <cellStyle name="_Soupis_prací_sadovky" xfId="982"/>
    <cellStyle name="_SROV Nám Míru - HOFA" xfId="983"/>
    <cellStyle name="_SROV Nám Míru - HOFA_6052_Úpravy v terminálu T3_RO_130124" xfId="984"/>
    <cellStyle name="_SROV Nám Míru - HOFA_rozpočet_" xfId="985"/>
    <cellStyle name="_SROV Nám Míru - HOFA_SO 100 kom_Soupis prací" xfId="986"/>
    <cellStyle name="_SROV Nám Míru - HOFA_SO 101 provizorní DZ" xfId="987"/>
    <cellStyle name="_SROV Nám Míru - HOFA_SO 200" xfId="988"/>
    <cellStyle name="_SROV Nám Míru - HOFA_Soupis prací_SO400 xls" xfId="989"/>
    <cellStyle name="_Summary bill of rates COOLINGL" xfId="990"/>
    <cellStyle name="_Summary bill of rates COOLINGL_1" xfId="991"/>
    <cellStyle name="_Summary bill of rates COOLINGL_2" xfId="992"/>
    <cellStyle name="_Summary bill of rates COOLINGL_3" xfId="993"/>
    <cellStyle name="_Summary bill of rates VENTILATIONL" xfId="994"/>
    <cellStyle name="_Summary bill of rates VENTILATIONL_1" xfId="995"/>
    <cellStyle name="_Summary bill of rates VENTILATIONL_2" xfId="996"/>
    <cellStyle name="_Summary bill of rates VENTILATIONL_3" xfId="997"/>
    <cellStyle name="_Titulní list" xfId="998"/>
    <cellStyle name="_Titulní list_002_08_4914_002_01_09_17_002Technicka_specifikace_2etapa" xfId="999"/>
    <cellStyle name="_Titulní list_002_08_4914_002_01_09_17_002Technicka_specifikace_2etapa_6052_Úpravy v terminálu T3_RO_130124" xfId="1000"/>
    <cellStyle name="_Titulní list_002_08_4914_002_01_09_17_002Technicka_specifikace_2etapa_rozpočet_" xfId="1001"/>
    <cellStyle name="_Titulní list_002_08_4914_002_01_09_17_002Technicka_specifikace_2etapa_SO 100 kom_Soupis prací" xfId="1002"/>
    <cellStyle name="_Titulní list_002_08_4914_002_01_09_17_002Technicka_specifikace_2etapa_SO 101 provizorní DZ" xfId="1003"/>
    <cellStyle name="_Titulní list_002_08_4914_002_01_09_17_002Technicka_specifikace_2etapa_SO 200" xfId="1004"/>
    <cellStyle name="_Titulní list_002_08_4914_002_01_09_17_002Technicka_specifikace_2etapa_Soupis prací_SO400 xls" xfId="1005"/>
    <cellStyle name="_Titulní list_09_bur_kanali" xfId="1006"/>
    <cellStyle name="_Titulní list_09_bur_kanali_rozpočet_" xfId="1007"/>
    <cellStyle name="_Titulní list_09_bur_kanali_SO 100 kom_Soupis prací" xfId="1008"/>
    <cellStyle name="_Titulní list_09_bur_kanali_SO 101 provizorní DZ" xfId="1009"/>
    <cellStyle name="_Titulní list_09_bur_kanali_SO 200" xfId="1010"/>
    <cellStyle name="_Titulní list_09_bur_kanali_Soupis prací_SO400 xls" xfId="1011"/>
    <cellStyle name="_Titulní list_09_bur_podlažní_vestavby" xfId="1012"/>
    <cellStyle name="_Titulní list_09_bur_podlažní_vestavby_rozpočet_" xfId="1013"/>
    <cellStyle name="_Titulní list_09_bur_podlažní_vestavby_SO 100 kom_Soupis prací" xfId="1014"/>
    <cellStyle name="_Titulní list_09_bur_podlažní_vestavby_SO 101 provizorní DZ" xfId="1015"/>
    <cellStyle name="_Titulní list_09_bur_podlažní_vestavby_SO 200" xfId="1016"/>
    <cellStyle name="_Titulní list_09_bur_podlažní_vestavby_Soupis prací_SO400 xls" xfId="1017"/>
    <cellStyle name="_Titulní list_09_buri_malby" xfId="1018"/>
    <cellStyle name="_Titulní list_09_buri_malby_rozpočet_" xfId="1019"/>
    <cellStyle name="_Titulní list_09_buri_malby_SO 100 kom_Soupis prací" xfId="1020"/>
    <cellStyle name="_Titulní list_09_buri_malby_SO 101 provizorní DZ" xfId="1021"/>
    <cellStyle name="_Titulní list_09_buri_malby_SO 200" xfId="1022"/>
    <cellStyle name="_Titulní list_09_buri_malby_Soupis prací_SO400 xls" xfId="1023"/>
    <cellStyle name="_Titulní list_09_buri_regaly" xfId="1024"/>
    <cellStyle name="_Titulní list_09_buri_regaly_rozpočet_" xfId="1025"/>
    <cellStyle name="_Titulní list_09_buri_regaly_SO 100 kom_Soupis prací" xfId="1026"/>
    <cellStyle name="_Titulní list_09_buri_regaly_SO 101 provizorní DZ" xfId="1027"/>
    <cellStyle name="_Titulní list_09_buri_regaly_SO 200" xfId="1028"/>
    <cellStyle name="_Titulní list_09_buri_regaly_Soupis prací_SO400 xls" xfId="1029"/>
    <cellStyle name="_Titulní list_09-13-zbytek" xfId="1030"/>
    <cellStyle name="_Titulní list_09-13-zbytek_6052_Úpravy v terminálu T3_RO_130124" xfId="1031"/>
    <cellStyle name="_Titulní list_09-13-zbytek_rozpočet_" xfId="1032"/>
    <cellStyle name="_Titulní list_09-13-zbytek_SO 100 kom_Soupis prací" xfId="1033"/>
    <cellStyle name="_Titulní list_09-13-zbytek_SO 101 provizorní DZ" xfId="1034"/>
    <cellStyle name="_Titulní list_09-13-zbytek_SO 200" xfId="1035"/>
    <cellStyle name="_Titulní list_09-13-zbytek_Soupis prací_SO400 xls" xfId="1036"/>
    <cellStyle name="_Titulní list_09-17" xfId="1037"/>
    <cellStyle name="_Titulní list_09-17_6052_Úpravy v terminálu T3_RO_130124" xfId="1038"/>
    <cellStyle name="_Titulní list_09-17_rozpočet_" xfId="1039"/>
    <cellStyle name="_Titulní list_09-17_SO 100 kom_Soupis prací" xfId="1040"/>
    <cellStyle name="_Titulní list_09-17_SO 101 provizorní DZ" xfId="1041"/>
    <cellStyle name="_Titulní list_09-17_SO 200" xfId="1042"/>
    <cellStyle name="_Titulní list_09-17_Soupis prací_SO400 xls" xfId="1043"/>
    <cellStyle name="_Titulní list_09-20" xfId="1044"/>
    <cellStyle name="_Titulní list_09-20_rozpočet_" xfId="1045"/>
    <cellStyle name="_Titulní list_09-20_SO 100 kom_Soupis prací" xfId="1046"/>
    <cellStyle name="_Titulní list_09-20_SO 101 provizorní DZ" xfId="1047"/>
    <cellStyle name="_Titulní list_09-20_SO 200" xfId="1048"/>
    <cellStyle name="_Titulní list_09-20_Soupis prací_SO400 xls" xfId="1049"/>
    <cellStyle name="_Titulní list_Rekapitulace SmCB" xfId="1050"/>
    <cellStyle name="_Titulní list_rozpočet_" xfId="1051"/>
    <cellStyle name="_Titulní list_SO 000 Pozadavky investora" xfId="1052"/>
    <cellStyle name="_Titulní list_SO 000-002" xfId="1053"/>
    <cellStyle name="_Titulní list_SO 05 interiér propočet" xfId="1054"/>
    <cellStyle name="_Titulní list_SO 05 interiér propočet_6052_Úpravy v terminálu T3_RO_130124" xfId="1055"/>
    <cellStyle name="_Titulní list_SO 05 interiér propočet_rozpočet_" xfId="1056"/>
    <cellStyle name="_Titulní list_SO 05 interiér propočet_SO 100 kom_Soupis prací" xfId="1057"/>
    <cellStyle name="_Titulní list_SO 05 interiér propočet_SO 101 provizorní DZ" xfId="1058"/>
    <cellStyle name="_Titulní list_SO 05 interiér propočet_SO 200" xfId="1059"/>
    <cellStyle name="_Titulní list_SO 05 interiér propočet_Soupis prací_SO400 xls" xfId="1060"/>
    <cellStyle name="_Titulní list_SO 05 střecha propočet" xfId="1061"/>
    <cellStyle name="_Titulní list_SO 05 střecha propočet_6052_Úpravy v terminálu T3_RO_130124" xfId="1062"/>
    <cellStyle name="_Titulní list_SO 05 střecha propočet_rozpočet_" xfId="1063"/>
    <cellStyle name="_Titulní list_SO 05 střecha propočet_SO 100 kom_Soupis prací" xfId="1064"/>
    <cellStyle name="_Titulní list_SO 05 střecha propočet_SO 101 provizorní DZ" xfId="1065"/>
    <cellStyle name="_Titulní list_SO 05 střecha propočet_SO 200" xfId="1066"/>
    <cellStyle name="_Titulní list_SO 05 střecha propočet_Soupis prací_SO400 xls" xfId="1067"/>
    <cellStyle name="_Titulní list_SO 05 vzduchové sanační úpravy propočet" xfId="1068"/>
    <cellStyle name="_Titulní list_SO 05 vzduchové sanační úpravy propočet_6052_Úpravy v terminálu T3_RO_130124" xfId="1069"/>
    <cellStyle name="_Titulní list_SO 05 vzduchové sanační úpravy propočet_rozpočet_" xfId="1070"/>
    <cellStyle name="_Titulní list_SO 05 vzduchové sanační úpravy propočet_SO 100 kom_Soupis prací" xfId="1071"/>
    <cellStyle name="_Titulní list_SO 05 vzduchové sanační úpravy propočet_SO 101 provizorní DZ" xfId="1072"/>
    <cellStyle name="_Titulní list_SO 05 vzduchové sanační úpravy propočet_SO 200" xfId="1073"/>
    <cellStyle name="_Titulní list_SO 05 vzduchové sanační úpravy propočet_Soupis prací_SO400 xls" xfId="1074"/>
    <cellStyle name="_Titulní list_SO 100 kom_Soupis prací" xfId="1075"/>
    <cellStyle name="_Titulní list_SO 100-199" xfId="1076"/>
    <cellStyle name="_Titulní list_SO 101 provizorní DZ" xfId="1077"/>
    <cellStyle name="_Titulní list_SO 20_stavba" xfId="1078"/>
    <cellStyle name="_Titulní list_SO 200" xfId="1079"/>
    <cellStyle name="_Titulní list_SO 200-220" xfId="1080"/>
    <cellStyle name="_Titulní list_SO 260-270" xfId="1081"/>
    <cellStyle name="_Titulní list_SO 300-330" xfId="1082"/>
    <cellStyle name="_Titulní list_SO 350-365" xfId="1083"/>
    <cellStyle name="_Titulní list_SO 370" xfId="1084"/>
    <cellStyle name="_Titulní list_SO 440-449" xfId="1085"/>
    <cellStyle name="_Titulní list_SO 460-469" xfId="1086"/>
    <cellStyle name="_Titulní list_SO 520-536" xfId="1087"/>
    <cellStyle name="_Titulní list_SO 800-809" xfId="1088"/>
    <cellStyle name="_Titulní list_Soupis prací_SO400 xls" xfId="1089"/>
    <cellStyle name="_Úprava" xfId="1090"/>
    <cellStyle name="_ZTI_rozpočet" xfId="1091"/>
    <cellStyle name="_ZTI_rozpočet_002_08_4914_002_01_09_17_002Technicka_specifikace_2etapa" xfId="1092"/>
    <cellStyle name="_ZTI_rozpočet_002_08_4914_002_01_09_17_002Technicka_specifikace_2etapa_6052_Úpravy v terminálu T3_RO_130124" xfId="1093"/>
    <cellStyle name="_ZTI_rozpočet_002_08_4914_002_01_09_17_002Technicka_specifikace_2etapa_rozpočet_" xfId="1094"/>
    <cellStyle name="_ZTI_rozpočet_002_08_4914_002_01_09_17_002Technicka_specifikace_2etapa_SO 100 kom_Soupis prací" xfId="1095"/>
    <cellStyle name="_ZTI_rozpočet_002_08_4914_002_01_09_17_002Technicka_specifikace_2etapa_SO 101 provizorní DZ" xfId="1096"/>
    <cellStyle name="_ZTI_rozpočet_002_08_4914_002_01_09_17_002Technicka_specifikace_2etapa_SO 200" xfId="1097"/>
    <cellStyle name="_ZTI_rozpočet_002_08_4914_002_01_09_17_002Technicka_specifikace_2etapa_Soupis prací_SO400 xls" xfId="1098"/>
    <cellStyle name="_ZTI_rozpočet_09-13-zbytek" xfId="1099"/>
    <cellStyle name="_ZTI_rozpočet_09-13-zbytek_6052_Úpravy v terminálu T3_RO_130124" xfId="1100"/>
    <cellStyle name="_ZTI_rozpočet_09-13-zbytek_rozpočet_" xfId="1101"/>
    <cellStyle name="_ZTI_rozpočet_09-13-zbytek_SO 100 kom_Soupis prací" xfId="1102"/>
    <cellStyle name="_ZTI_rozpočet_09-13-zbytek_SO 101 provizorní DZ" xfId="1103"/>
    <cellStyle name="_ZTI_rozpočet_09-13-zbytek_SO 200" xfId="1104"/>
    <cellStyle name="_ZTI_rozpočet_09-13-zbytek_Soupis prací_SO400 xls" xfId="1105"/>
    <cellStyle name="_ZTI_rozpočet_09-17" xfId="1106"/>
    <cellStyle name="_ZTI_rozpočet_09-17_6052_Úpravy v terminálu T3_RO_130124" xfId="1107"/>
    <cellStyle name="_ZTI_rozpočet_09-17_rozpočet_" xfId="1108"/>
    <cellStyle name="_ZTI_rozpočet_09-17_SO 100 kom_Soupis prací" xfId="1109"/>
    <cellStyle name="_ZTI_rozpočet_09-17_SO 101 provizorní DZ" xfId="1110"/>
    <cellStyle name="_ZTI_rozpočet_09-17_SO 200" xfId="1111"/>
    <cellStyle name="_ZTI_rozpočet_09-17_Soupis prací_SO400 xls" xfId="1112"/>
    <cellStyle name="_ZTI_rozpočet_SO 05 interiér propočet" xfId="1113"/>
    <cellStyle name="_ZTI_rozpočet_SO 05 interiér propočet_6052_Úpravy v terminálu T3_RO_130124" xfId="1114"/>
    <cellStyle name="_ZTI_rozpočet_SO 05 interiér propočet_rozpočet_" xfId="1115"/>
    <cellStyle name="_ZTI_rozpočet_SO 05 interiér propočet_SO 100 kom_Soupis prací" xfId="1116"/>
    <cellStyle name="_ZTI_rozpočet_SO 05 interiér propočet_SO 101 provizorní DZ" xfId="1117"/>
    <cellStyle name="_ZTI_rozpočet_SO 05 interiér propočet_SO 200" xfId="1118"/>
    <cellStyle name="_ZTI_rozpočet_SO 05 interiér propočet_Soupis prací_SO400 xls" xfId="1119"/>
    <cellStyle name="_ZTI_rozpočet_SO 05 střecha propočet" xfId="1120"/>
    <cellStyle name="_ZTI_rozpočet_SO 05 střecha propočet_6052_Úpravy v terminálu T3_RO_130124" xfId="1121"/>
    <cellStyle name="_ZTI_rozpočet_SO 05 střecha propočet_rozpočet_" xfId="1122"/>
    <cellStyle name="_ZTI_rozpočet_SO 05 střecha propočet_SO 100 kom_Soupis prací" xfId="1123"/>
    <cellStyle name="_ZTI_rozpočet_SO 05 střecha propočet_SO 101 provizorní DZ" xfId="1124"/>
    <cellStyle name="_ZTI_rozpočet_SO 05 střecha propočet_SO 200" xfId="1125"/>
    <cellStyle name="_ZTI_rozpočet_SO 05 střecha propočet_Soupis prací_SO400 xls" xfId="1126"/>
    <cellStyle name="_ZTI_rozpočet_SO 05 vzduchové sanační úpravy propočet" xfId="1127"/>
    <cellStyle name="_ZTI_rozpočet_SO 05 vzduchové sanační úpravy propočet_6052_Úpravy v terminálu T3_RO_130124" xfId="1128"/>
    <cellStyle name="_ZTI_rozpočet_SO 05 vzduchové sanační úpravy propočet_rozpočet_" xfId="1129"/>
    <cellStyle name="_ZTI_rozpočet_SO 05 vzduchové sanační úpravy propočet_SO 100 kom_Soupis prací" xfId="1130"/>
    <cellStyle name="_ZTI_rozpočet_SO 05 vzduchové sanační úpravy propočet_SO 101 provizorní DZ" xfId="1131"/>
    <cellStyle name="_ZTI_rozpočet_SO 05 vzduchové sanační úpravy propočet_SO 200" xfId="1132"/>
    <cellStyle name="_ZTI_rozpočet_SO 05 vzduchové sanační úpravy propočet_Soupis prací_SO400 xls" xfId="1133"/>
    <cellStyle name="1" xfId="1134"/>
    <cellStyle name="1 000 Kč_ELEKTRO doplněné K PŘEDÁNÍ-  MŠ Přímětická" xfId="1135"/>
    <cellStyle name="1_002_08_4914_002_01_09_17_002Technicka_specifikace_2etapa" xfId="1136"/>
    <cellStyle name="1_002_08_4914_002_01_09_17_002Technicka_specifikace_2etapa_6052_Úpravy v terminálu T3_RO_130124" xfId="1137"/>
    <cellStyle name="1_002_08_4914_002_01_09_17_002Technicka_specifikace_2etapa_rozpočet_" xfId="1138"/>
    <cellStyle name="1_002_08_4914_002_01_09_17_002Technicka_specifikace_2etapa_SO 100 kom_Soupis prací" xfId="1139"/>
    <cellStyle name="1_002_08_4914_002_01_09_17_002Technicka_specifikace_2etapa_SO 101 provizorní DZ" xfId="1140"/>
    <cellStyle name="1_002_08_4914_002_01_09_17_002Technicka_specifikace_2etapa_SO 200" xfId="1141"/>
    <cellStyle name="1_002_08_4914_002_01_09_17_002Technicka_specifikace_2etapa_Soupis prací_SO400 xls" xfId="1142"/>
    <cellStyle name="1_09-13-zbytek" xfId="1143"/>
    <cellStyle name="1_09-13-zbytek_6052_Úpravy v terminálu T3_RO_130124" xfId="1144"/>
    <cellStyle name="1_09-13-zbytek_rozpočet_" xfId="1145"/>
    <cellStyle name="1_09-13-zbytek_SO 100 kom_Soupis prací" xfId="1146"/>
    <cellStyle name="1_09-13-zbytek_SO 101 provizorní DZ" xfId="1147"/>
    <cellStyle name="1_09-13-zbytek_SO 200" xfId="1148"/>
    <cellStyle name="1_09-13-zbytek_Soupis prací_SO400 xls" xfId="1149"/>
    <cellStyle name="1_09-17" xfId="1150"/>
    <cellStyle name="1_09-17_6052_Úpravy v terminálu T3_RO_130124" xfId="1151"/>
    <cellStyle name="1_09-17_rozpočet_" xfId="1152"/>
    <cellStyle name="1_09-17_SO 100 kom_Soupis prací" xfId="1153"/>
    <cellStyle name="1_09-17_SO 101 provizorní DZ" xfId="1154"/>
    <cellStyle name="1_09-17_SO 200" xfId="1155"/>
    <cellStyle name="1_09-17_Soupis prací_SO400 xls" xfId="1156"/>
    <cellStyle name="1_SO 05 interiér propočet" xfId="1157"/>
    <cellStyle name="1_SO 05 interiér propočet_6052_Úpravy v terminálu T3_RO_130124" xfId="1158"/>
    <cellStyle name="1_SO 05 interiér propočet_rozpočet_" xfId="1159"/>
    <cellStyle name="1_SO 05 interiér propočet_SO 100 kom_Soupis prací" xfId="1160"/>
    <cellStyle name="1_SO 05 interiér propočet_SO 101 provizorní DZ" xfId="1161"/>
    <cellStyle name="1_SO 05 interiér propočet_SO 200" xfId="1162"/>
    <cellStyle name="1_SO 05 interiér propočet_Soupis prací_SO400 xls" xfId="1163"/>
    <cellStyle name="1_SO 05 střecha propočet" xfId="1164"/>
    <cellStyle name="1_SO 05 střecha propočet_6052_Úpravy v terminálu T3_RO_130124" xfId="1165"/>
    <cellStyle name="1_SO 05 střecha propočet_rozpočet_" xfId="1166"/>
    <cellStyle name="1_SO 05 střecha propočet_SO 100 kom_Soupis prací" xfId="1167"/>
    <cellStyle name="1_SO 05 střecha propočet_SO 101 provizorní DZ" xfId="1168"/>
    <cellStyle name="1_SO 05 střecha propočet_SO 200" xfId="1169"/>
    <cellStyle name="1_SO 05 střecha propočet_Soupis prací_SO400 xls" xfId="1170"/>
    <cellStyle name="1_SO 05 vzduchové sanační úpravy propočet" xfId="1171"/>
    <cellStyle name="1_SO 05 vzduchové sanační úpravy propočet_6052_Úpravy v terminálu T3_RO_130124" xfId="1172"/>
    <cellStyle name="1_SO 05 vzduchové sanační úpravy propočet_rozpočet_" xfId="1173"/>
    <cellStyle name="1_SO 05 vzduchové sanační úpravy propočet_SO 100 kom_Soupis prací" xfId="1174"/>
    <cellStyle name="1_SO 05 vzduchové sanační úpravy propočet_SO 101 provizorní DZ" xfId="1175"/>
    <cellStyle name="1_SO 05 vzduchové sanační úpravy propočet_SO 200" xfId="1176"/>
    <cellStyle name="1_SO 05 vzduchové sanační úpravy propočet_Soupis prací_SO400 xls" xfId="1177"/>
    <cellStyle name="20 % – Zvýraznění1 2" xfId="1178"/>
    <cellStyle name="20 % – Zvýraznění1 2 2" xfId="1179"/>
    <cellStyle name="20 % – Zvýraznění2 2" xfId="1180"/>
    <cellStyle name="20 % – Zvýraznění2 2 2" xfId="1181"/>
    <cellStyle name="20 % – Zvýraznění3 2" xfId="1182"/>
    <cellStyle name="20 % – Zvýraznění3 2 2" xfId="1183"/>
    <cellStyle name="20 % – Zvýraznění4 2" xfId="1184"/>
    <cellStyle name="20 % – Zvýraznění4 2 2" xfId="1185"/>
    <cellStyle name="20 % – Zvýraznění5 2" xfId="1186"/>
    <cellStyle name="20 % – Zvýraznění5 2 2" xfId="1187"/>
    <cellStyle name="20 % – Zvýraznění6 2" xfId="1188"/>
    <cellStyle name="20 % – Zvýraznění6 2 2" xfId="1189"/>
    <cellStyle name="40 % – Zvýraznění1 2" xfId="1190"/>
    <cellStyle name="40 % – Zvýraznění1 2 2" xfId="1191"/>
    <cellStyle name="40 % – Zvýraznění2 2" xfId="1192"/>
    <cellStyle name="40 % – Zvýraznění2 2 2" xfId="1193"/>
    <cellStyle name="40 % – Zvýraznění3 2" xfId="1194"/>
    <cellStyle name="40 % – Zvýraznění3 2 2" xfId="1195"/>
    <cellStyle name="40 % – Zvýraznění4 2" xfId="1196"/>
    <cellStyle name="40 % – Zvýraznění4 2 2" xfId="1197"/>
    <cellStyle name="40 % – Zvýraznění5 2" xfId="1198"/>
    <cellStyle name="40 % – Zvýraznění5 2 2" xfId="1199"/>
    <cellStyle name="40 % – Zvýraznění6 2" xfId="1200"/>
    <cellStyle name="40 % – Zvýraznění6 2 2" xfId="1201"/>
    <cellStyle name="40 % – Zvýraznění6 3" xfId="1202"/>
    <cellStyle name="60 % – Zvýraznění1 2" xfId="1203"/>
    <cellStyle name="60 % – Zvýraznění1 2 2" xfId="1204"/>
    <cellStyle name="60 % – Zvýraznění2 2" xfId="1205"/>
    <cellStyle name="60 % – Zvýraznění2 2 2" xfId="1206"/>
    <cellStyle name="60 % – Zvýraznění3 2" xfId="1207"/>
    <cellStyle name="60 % – Zvýraznění3 2 2" xfId="1208"/>
    <cellStyle name="60 % – Zvýraznění4 2" xfId="1209"/>
    <cellStyle name="60 % – Zvýraznění4 2 2" xfId="1210"/>
    <cellStyle name="60 % – Zvýraznění5 2" xfId="1211"/>
    <cellStyle name="60 % – Zvýraznění5 2 2" xfId="1212"/>
    <cellStyle name="60 % – Zvýraznění6 2" xfId="1213"/>
    <cellStyle name="60 % – Zvýraznění6 2 2" xfId="1214"/>
    <cellStyle name="Accent1" xfId="1215"/>
    <cellStyle name="Accent1 - 20%" xfId="1216"/>
    <cellStyle name="Accent1 - 40%" xfId="1217"/>
    <cellStyle name="Accent1 - 60%" xfId="1218"/>
    <cellStyle name="Accent2" xfId="1219"/>
    <cellStyle name="Accent2 - 20%" xfId="1220"/>
    <cellStyle name="Accent2 - 40%" xfId="1221"/>
    <cellStyle name="Accent2 - 60%" xfId="1222"/>
    <cellStyle name="Accent3" xfId="1223"/>
    <cellStyle name="Accent3 - 20%" xfId="1224"/>
    <cellStyle name="Accent3 - 40%" xfId="1225"/>
    <cellStyle name="Accent3 - 60%" xfId="1226"/>
    <cellStyle name="Accent4" xfId="1227"/>
    <cellStyle name="Accent4 - 20%" xfId="1228"/>
    <cellStyle name="Accent4 - 40%" xfId="1229"/>
    <cellStyle name="Accent4 - 60%" xfId="1230"/>
    <cellStyle name="Accent5" xfId="1231"/>
    <cellStyle name="Accent5 - 20%" xfId="1232"/>
    <cellStyle name="Accent5 - 40%" xfId="1233"/>
    <cellStyle name="Accent5 - 60%" xfId="1234"/>
    <cellStyle name="Accent6" xfId="1235"/>
    <cellStyle name="Accent6 - 20%" xfId="1236"/>
    <cellStyle name="Accent6 - 40%" xfId="1237"/>
    <cellStyle name="Accent6 - 60%" xfId="1238"/>
    <cellStyle name="Bad" xfId="1239"/>
    <cellStyle name="Calculation" xfId="1240"/>
    <cellStyle name="cárkyd" xfId="1241"/>
    <cellStyle name="cary" xfId="1242"/>
    <cellStyle name="Celkem 2" xfId="1243"/>
    <cellStyle name="Celkem 2 2" xfId="1244"/>
    <cellStyle name="Čárka 2" xfId="1245"/>
    <cellStyle name="čárky [0]_15sin;18sit" xfId="1246"/>
    <cellStyle name="čárky 2" xfId="1247"/>
    <cellStyle name="číslo" xfId="1248"/>
    <cellStyle name="Dezimal [0]_--&gt;2-1" xfId="1249"/>
    <cellStyle name="Dezimal_--&gt;2-1" xfId="1250"/>
    <cellStyle name="Dziesiętny [0]_laroux" xfId="1251"/>
    <cellStyle name="Dziesiętny_laroux" xfId="1252"/>
    <cellStyle name="Emphasis 1" xfId="1253"/>
    <cellStyle name="Emphasis 2" xfId="1254"/>
    <cellStyle name="Emphasis 3" xfId="1255"/>
    <cellStyle name="Firma" xfId="1256"/>
    <cellStyle name="Good" xfId="1257"/>
    <cellStyle name="Heading 1" xfId="1258"/>
    <cellStyle name="Heading 2" xfId="1259"/>
    <cellStyle name="Heading 3" xfId="1260"/>
    <cellStyle name="Heading 4" xfId="1261"/>
    <cellStyle name="Hlavní nadpis" xfId="1262"/>
    <cellStyle name="Hypertextový odkaz 2" xfId="1263"/>
    <cellStyle name="Hypertextový odkaz 2 2" xfId="1264"/>
    <cellStyle name="Hypertextový odkaz 2_Rozpočet_ stavba_koupaliště Luka" xfId="1265"/>
    <cellStyle name="Check Cell" xfId="1266"/>
    <cellStyle name="Chybně 2" xfId="1267"/>
    <cellStyle name="Chybně 2 2" xfId="1268"/>
    <cellStyle name="Input" xfId="1269"/>
    <cellStyle name="Jednotka" xfId="1270"/>
    <cellStyle name="Kontrolní buňka 2" xfId="1271"/>
    <cellStyle name="Kontrolní buňka 2 2" xfId="1272"/>
    <cellStyle name="Kontrolní buňka 2_Rozpočet_ stavba_koupaliště Luka" xfId="1273"/>
    <cellStyle name="lehký dolní okraj" xfId="1274"/>
    <cellStyle name="Linked Cell" xfId="1275"/>
    <cellStyle name="měny 2" xfId="1276"/>
    <cellStyle name="množství" xfId="1277"/>
    <cellStyle name="Nadpis 1 2" xfId="1278"/>
    <cellStyle name="Nadpis 1 2 2" xfId="1279"/>
    <cellStyle name="Nadpis 2 2" xfId="1280"/>
    <cellStyle name="Nadpis 2 2 2" xfId="1281"/>
    <cellStyle name="Nadpis 2 2_Rozpočet_ stavba_koupaliště Luka" xfId="1282"/>
    <cellStyle name="Nadpis 3 2" xfId="1283"/>
    <cellStyle name="Nadpis 3 2 2" xfId="1284"/>
    <cellStyle name="Nadpis 4 2" xfId="1285"/>
    <cellStyle name="Nadpis 4 2 2" xfId="1286"/>
    <cellStyle name="Nadpis1" xfId="1287"/>
    <cellStyle name="Nadpis1 1" xfId="1288"/>
    <cellStyle name="Nadpis1 2" xfId="1289"/>
    <cellStyle name="Naklady" xfId="1290"/>
    <cellStyle name="Název 2" xfId="1291"/>
    <cellStyle name="Název 2 2" xfId="1292"/>
    <cellStyle name="Neutral" xfId="1293"/>
    <cellStyle name="Neutrální 2" xfId="1294"/>
    <cellStyle name="Neutrální 2 2" xfId="1295"/>
    <cellStyle name="Normální" xfId="0" builtinId="0"/>
    <cellStyle name="Normální 10" xfId="1296"/>
    <cellStyle name="Normální 11" xfId="1297"/>
    <cellStyle name="Normální 12" xfId="1394"/>
    <cellStyle name="normální 2" xfId="1298"/>
    <cellStyle name="Normální 2 2" xfId="1299"/>
    <cellStyle name="normální 2 2 2" xfId="1300"/>
    <cellStyle name="normální 2 2_5903_G5_002_Oceneny soupis praci_rev1" xfId="1301"/>
    <cellStyle name="Normální 2 3" xfId="1302"/>
    <cellStyle name="normální 2_10_soupis_praci" xfId="1303"/>
    <cellStyle name="normální 3" xfId="1304"/>
    <cellStyle name="normální 3 2" xfId="1305"/>
    <cellStyle name="normální 3 3" xfId="1306"/>
    <cellStyle name="normální 3 3 2" xfId="1307"/>
    <cellStyle name="Normální 3_10_soupis_praci" xfId="1308"/>
    <cellStyle name="normální 39" xfId="1309"/>
    <cellStyle name="Normální 4" xfId="1310"/>
    <cellStyle name="Normální 5" xfId="1311"/>
    <cellStyle name="Normální 6" xfId="1312"/>
    <cellStyle name="Normální 7" xfId="1313"/>
    <cellStyle name="Normální 8" xfId="1314"/>
    <cellStyle name="Normální 9" xfId="1315"/>
    <cellStyle name="normální_002_ROZP_OCENENY_VV_upr08-2010" xfId="1316"/>
    <cellStyle name="normální_10_soupis_praci" xfId="1317"/>
    <cellStyle name="normální_Klementinum 2.etapa rozpočet_2010-05" xfId="1318"/>
    <cellStyle name="normální_Mobil_502Roz" xfId="1319"/>
    <cellStyle name="normální_Oceneny_soupis_praci_SN_20140211" xfId="1320"/>
    <cellStyle name="normální_SO 05 fasáda propočet" xfId="1321"/>
    <cellStyle name="normální_SO 05 fasáda propočet_SO 100 kom_Soupis prací" xfId="1322"/>
    <cellStyle name="normální_SROV Nám Míru - HOFA" xfId="1323"/>
    <cellStyle name="normální_Stavba_" xfId="1324"/>
    <cellStyle name="normální_Troja" xfId="1325"/>
    <cellStyle name="Normalny_Ceny jedn" xfId="1326"/>
    <cellStyle name="Note" xfId="1327"/>
    <cellStyle name="Output" xfId="1328"/>
    <cellStyle name="Podnadpis" xfId="1329"/>
    <cellStyle name="Položka" xfId="1330"/>
    <cellStyle name="Poznámka 2" xfId="1331"/>
    <cellStyle name="procent 2" xfId="1332"/>
    <cellStyle name="Propojená buňka 2" xfId="1333"/>
    <cellStyle name="Propojená buňka 2 2" xfId="1334"/>
    <cellStyle name="Propojená buňka 2_Rozpočet_ stavba_koupaliště Luka" xfId="1335"/>
    <cellStyle name="Sheet Title" xfId="1336"/>
    <cellStyle name="Specifikace" xfId="1337"/>
    <cellStyle name="Správně 2" xfId="1338"/>
    <cellStyle name="Správně 2 2" xfId="1339"/>
    <cellStyle name="Standard_--&gt;2-1" xfId="1340"/>
    <cellStyle name="Stín+tučně" xfId="1341"/>
    <cellStyle name="Stín+tučně+velké písmo" xfId="1342"/>
    <cellStyle name="Styl 1" xfId="1343"/>
    <cellStyle name="Styl 1 11" xfId="1344"/>
    <cellStyle name="Styl 1 14" xfId="1345"/>
    <cellStyle name="Styl 1 2" xfId="1346"/>
    <cellStyle name="Styl 1 2 2" xfId="1347"/>
    <cellStyle name="Styl 1 2_Rozpočet_ stavba_koupaliště Luka" xfId="1348"/>
    <cellStyle name="Styl 1 23" xfId="1349"/>
    <cellStyle name="Styl 1 24" xfId="1350"/>
    <cellStyle name="Styl 1 25" xfId="1351"/>
    <cellStyle name="Styl 1 26" xfId="1352"/>
    <cellStyle name="Styl 1 27" xfId="1353"/>
    <cellStyle name="Styl 1 28" xfId="1354"/>
    <cellStyle name="Styl 1 3" xfId="1355"/>
    <cellStyle name="Styl 1_10_soupis_praci" xfId="1356"/>
    <cellStyle name="Suma" xfId="1357"/>
    <cellStyle name="Text upozornění 2" xfId="1358"/>
    <cellStyle name="Text upozornění 2 2" xfId="1359"/>
    <cellStyle name="textový" xfId="1360"/>
    <cellStyle name="Tučně" xfId="1361"/>
    <cellStyle name="TYP ŘÁDKU_2" xfId="1362"/>
    <cellStyle name="Vstup 2" xfId="1363"/>
    <cellStyle name="Vstup 2 2" xfId="1364"/>
    <cellStyle name="Vstup 2_Rozpočet_ stavba_koupaliště Luka" xfId="1365"/>
    <cellStyle name="Výpočet 2" xfId="1366"/>
    <cellStyle name="Výpočet 2 2" xfId="1367"/>
    <cellStyle name="Výpočet 2_Rozpočet_ stavba_koupaliště Luka" xfId="1368"/>
    <cellStyle name="Výstup 2" xfId="1369"/>
    <cellStyle name="Výstup 2 2" xfId="1370"/>
    <cellStyle name="Výstup 2_Rozpočet_ stavba_koupaliště Luka" xfId="1371"/>
    <cellStyle name="Vysvětlující text 2" xfId="1372"/>
    <cellStyle name="Vysvětlující text 2 2" xfId="1373"/>
    <cellStyle name="Währung [0]_--&gt;2-1" xfId="1374"/>
    <cellStyle name="Währung_--&gt;2-1" xfId="1375"/>
    <cellStyle name="Walutowy [0]_laroux" xfId="1376"/>
    <cellStyle name="Walutowy_laroux" xfId="1377"/>
    <cellStyle name="Wהhrung [0]_--&gt;2-1" xfId="1378"/>
    <cellStyle name="Wהhrung_--&gt;2-1" xfId="1379"/>
    <cellStyle name="základní" xfId="1380"/>
    <cellStyle name="Zvýraznění 1 2" xfId="1381"/>
    <cellStyle name="Zvýraznění 1 2 2" xfId="1382"/>
    <cellStyle name="Zvýraznění 2 2" xfId="1383"/>
    <cellStyle name="Zvýraznění 2 2 2" xfId="1384"/>
    <cellStyle name="Zvýraznění 3 2" xfId="1385"/>
    <cellStyle name="Zvýraznění 3 2 2" xfId="1386"/>
    <cellStyle name="Zvýraznění 4 2" xfId="1387"/>
    <cellStyle name="Zvýraznění 4 2 2" xfId="1388"/>
    <cellStyle name="Zvýraznění 5 2" xfId="1389"/>
    <cellStyle name="Zvýraznění 5 2 2" xfId="1390"/>
    <cellStyle name="Zvýraznění 6 2" xfId="1391"/>
    <cellStyle name="Zvýraznění 6 2 2" xfId="1392"/>
    <cellStyle name="Zvýrazni" xfId="1393"/>
  </cellStyles>
  <dxfs count="70"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5989_HZ_REPY_ROZPOCET\12_001\PODKLADY\HZ_Repy_RO_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WINDOWS/TEMP/&#269;.%2041%20Zelen&#253;%20ostrov%20roz.%20rozpo&#269;tu%20na%20DC%20(bez%20list.%20v&#253;stupu)/Rozpo&#269;et%20stavby%20dle%20DC/sa_SO51_4_vv_0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_Akce/3130_Jedli&#269;k&#367;v%20&#250;stav/V&#253;stupy_2/RO_Dostavba%20Jedli&#269;kova%20&#250;stavu%20a%20&#353;kol%20-%20II.eta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la\c\My%20Documents\jola\OFERENCI\14%20Ilbau\10.12.99%20Ilbau.%20Summary%20bill%20of%20quantiti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26\jola\WINDOWS\TEMP\Oferta%20-%20za&#322;.%20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la\c\My%20Documents\jola\OFERENCI\11%20Exbud\13.12.99.%20Exbud.%20List%20of%20unit%20rates.%20nr%209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Všeobecné podmínky"/>
      <sheetName val="Rekapitulace"/>
      <sheetName val="SO 00 - Všeobecné práce"/>
      <sheetName val="SO 01 - Objekt HZ"/>
      <sheetName val="SO 01 - ZTI"/>
      <sheetName val="SO 01 - Vytápění"/>
      <sheetName val="SO 01 - VZT"/>
      <sheetName val="SO 01 - Stlačený vzduch"/>
      <sheetName val="SO 01 - Silnoproud"/>
      <sheetName val="SO 01 - Slaboproud"/>
      <sheetName val="SO 02 - Oplocení"/>
      <sheetName val="IO 100 - Areálové komunikace"/>
      <sheetName val="IO 300, 410, 420, 510 a IO 520"/>
      <sheetName val="IO 430, IO 440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>
        <row r="44">
          <cell r="C44" t="str">
            <v>EGT347F101</v>
          </cell>
        </row>
        <row r="45">
          <cell r="C45" t="str">
            <v>0368839000</v>
          </cell>
        </row>
        <row r="46">
          <cell r="C46" t="str">
            <v>EGT311F101</v>
          </cell>
        </row>
        <row r="47">
          <cell r="C47" t="str">
            <v>TFL201F601</v>
          </cell>
        </row>
        <row r="48">
          <cell r="C48" t="str">
            <v>KS300 /1C2F001</v>
          </cell>
        </row>
        <row r="49">
          <cell r="C49" t="str">
            <v>KS600C2F001</v>
          </cell>
        </row>
        <row r="50">
          <cell r="C50" t="str">
            <v>HSC120F001</v>
          </cell>
        </row>
        <row r="51">
          <cell r="C51" t="str">
            <v>0362225001</v>
          </cell>
        </row>
        <row r="52">
          <cell r="C52" t="str">
            <v>BXN015F210</v>
          </cell>
        </row>
        <row r="53">
          <cell r="C53" t="str">
            <v>AVM114SF132</v>
          </cell>
        </row>
        <row r="54">
          <cell r="C54" t="str">
            <v>0370560016</v>
          </cell>
        </row>
        <row r="55">
          <cell r="C55" t="str">
            <v>ASF122F120</v>
          </cell>
        </row>
        <row r="57">
          <cell r="C57" t="str">
            <v>EGT347F101</v>
          </cell>
        </row>
        <row r="58">
          <cell r="C58" t="str">
            <v>0368839000</v>
          </cell>
        </row>
        <row r="59">
          <cell r="C59" t="str">
            <v>EGT311F101</v>
          </cell>
        </row>
        <row r="60">
          <cell r="C60" t="str">
            <v>TFL201F601</v>
          </cell>
        </row>
        <row r="61">
          <cell r="C61" t="str">
            <v>KS300 /1C2F001</v>
          </cell>
        </row>
        <row r="62">
          <cell r="C62" t="str">
            <v>KS600C2F001</v>
          </cell>
        </row>
        <row r="63">
          <cell r="C63" t="str">
            <v>BXN020F200</v>
          </cell>
        </row>
        <row r="64">
          <cell r="C64" t="str">
            <v>AVM114SF132</v>
          </cell>
        </row>
        <row r="65">
          <cell r="C65" t="str">
            <v>0370560016</v>
          </cell>
        </row>
        <row r="66">
          <cell r="C66" t="str">
            <v>ASF122F120</v>
          </cell>
        </row>
        <row r="69">
          <cell r="C69" t="str">
            <v>EGT301F101</v>
          </cell>
        </row>
        <row r="70">
          <cell r="C70" t="str">
            <v>0370560011</v>
          </cell>
        </row>
        <row r="72">
          <cell r="C72" t="str">
            <v>EGT301F101</v>
          </cell>
        </row>
        <row r="73">
          <cell r="C73" t="str">
            <v>0370560011</v>
          </cell>
        </row>
        <row r="75">
          <cell r="C75" t="str">
            <v>ASM114SF132</v>
          </cell>
        </row>
        <row r="78">
          <cell r="C78" t="str">
            <v>ASM114SF132</v>
          </cell>
        </row>
        <row r="80">
          <cell r="C80" t="str">
            <v>EGT301F101</v>
          </cell>
        </row>
        <row r="81">
          <cell r="C81" t="str">
            <v>0370560011</v>
          </cell>
        </row>
        <row r="85">
          <cell r="C85" t="str">
            <v>EGT346F101</v>
          </cell>
        </row>
        <row r="86">
          <cell r="C86" t="str">
            <v>0226807120</v>
          </cell>
        </row>
        <row r="87">
          <cell r="C87" t="str">
            <v>0368840000</v>
          </cell>
        </row>
        <row r="88">
          <cell r="C88" t="str">
            <v>TSO670F001</v>
          </cell>
        </row>
        <row r="89">
          <cell r="C89" t="str">
            <v>KS600C2F001</v>
          </cell>
        </row>
        <row r="90">
          <cell r="C90" t="str">
            <v>SE 22/F</v>
          </cell>
        </row>
        <row r="91">
          <cell r="C91" t="str">
            <v>T6</v>
          </cell>
        </row>
        <row r="93">
          <cell r="C93" t="str">
            <v>EGT301F101</v>
          </cell>
        </row>
        <row r="94">
          <cell r="C94" t="str">
            <v>0370560011</v>
          </cell>
        </row>
        <row r="95">
          <cell r="C95" t="str">
            <v>EGT311F101</v>
          </cell>
        </row>
        <row r="96">
          <cell r="C96" t="str">
            <v>EGT346F101</v>
          </cell>
        </row>
        <row r="97">
          <cell r="C97" t="str">
            <v>0226807120</v>
          </cell>
        </row>
        <row r="98">
          <cell r="C98" t="str">
            <v>0368840000</v>
          </cell>
        </row>
        <row r="99">
          <cell r="C99" t="str">
            <v>RAK82.4/3728M</v>
          </cell>
        </row>
        <row r="100">
          <cell r="C100" t="str">
            <v>0226807120</v>
          </cell>
        </row>
        <row r="101">
          <cell r="C101" t="str">
            <v>0364142000</v>
          </cell>
        </row>
        <row r="102">
          <cell r="C102" t="str">
            <v>RAK82.4/3728M</v>
          </cell>
        </row>
        <row r="103">
          <cell r="C103" t="str">
            <v>RHV01+SZ1</v>
          </cell>
        </row>
        <row r="104">
          <cell r="C104" t="str">
            <v>T6</v>
          </cell>
        </row>
        <row r="105">
          <cell r="C105" t="str">
            <v>BXN025F200</v>
          </cell>
        </row>
        <row r="106">
          <cell r="C106" t="str">
            <v>AVM114SF132</v>
          </cell>
        </row>
        <row r="107">
          <cell r="C107" t="str">
            <v>0370560016</v>
          </cell>
        </row>
        <row r="108">
          <cell r="C108" t="str">
            <v>BXN020F200</v>
          </cell>
        </row>
        <row r="109">
          <cell r="C109" t="str">
            <v>AVM114SF132</v>
          </cell>
        </row>
        <row r="110">
          <cell r="C110" t="str">
            <v>0370560016</v>
          </cell>
        </row>
        <row r="111">
          <cell r="C111" t="str">
            <v>BXN032F200</v>
          </cell>
        </row>
        <row r="112">
          <cell r="C112" t="str">
            <v>AVM114SF132</v>
          </cell>
        </row>
        <row r="113">
          <cell r="C113" t="str">
            <v>0370560016</v>
          </cell>
        </row>
        <row r="115">
          <cell r="C115" t="str">
            <v>EGT346F101</v>
          </cell>
        </row>
        <row r="116">
          <cell r="C116" t="str">
            <v>0226807120</v>
          </cell>
        </row>
        <row r="117">
          <cell r="C117" t="str">
            <v>0368840000</v>
          </cell>
        </row>
        <row r="118">
          <cell r="C118" t="str">
            <v>TSO670F001</v>
          </cell>
        </row>
        <row r="119">
          <cell r="C119" t="str">
            <v>KS600C2F001</v>
          </cell>
        </row>
        <row r="120">
          <cell r="C120" t="str">
            <v>GTE CO</v>
          </cell>
        </row>
        <row r="121">
          <cell r="C121" t="str">
            <v>SE 22/F</v>
          </cell>
        </row>
        <row r="123">
          <cell r="C123" t="str">
            <v>EGT301F101</v>
          </cell>
        </row>
        <row r="124">
          <cell r="C124" t="str">
            <v>0370560011</v>
          </cell>
        </row>
        <row r="125">
          <cell r="C125" t="str">
            <v>EGT311F101</v>
          </cell>
        </row>
        <row r="126">
          <cell r="C126" t="str">
            <v>EGT346F101</v>
          </cell>
        </row>
        <row r="127">
          <cell r="C127" t="str">
            <v>0226807120</v>
          </cell>
        </row>
        <row r="128">
          <cell r="C128" t="str">
            <v>0368840000</v>
          </cell>
        </row>
        <row r="129">
          <cell r="C129" t="str">
            <v>RAK82.4/3728M</v>
          </cell>
        </row>
        <row r="130">
          <cell r="C130" t="str">
            <v>0226807120</v>
          </cell>
        </row>
        <row r="131">
          <cell r="C131" t="str">
            <v>0364142000</v>
          </cell>
        </row>
        <row r="132">
          <cell r="C132" t="str">
            <v>RAK82.4/3728M</v>
          </cell>
        </row>
        <row r="133">
          <cell r="C133" t="str">
            <v>RHV01+SZ1</v>
          </cell>
        </row>
        <row r="134">
          <cell r="C134" t="str">
            <v>T6</v>
          </cell>
        </row>
        <row r="135">
          <cell r="C135" t="str">
            <v>BXN015F210</v>
          </cell>
        </row>
        <row r="136">
          <cell r="C136" t="str">
            <v>AVM114SF132</v>
          </cell>
        </row>
        <row r="137">
          <cell r="C137" t="str">
            <v>0370560016</v>
          </cell>
        </row>
        <row r="138">
          <cell r="C138" t="str">
            <v>BXN032F200</v>
          </cell>
        </row>
        <row r="139">
          <cell r="C139" t="str">
            <v>AVM114SF132</v>
          </cell>
        </row>
        <row r="140">
          <cell r="C140" t="str">
            <v>0370560016</v>
          </cell>
        </row>
        <row r="141">
          <cell r="C141" t="str">
            <v>BXN015F200</v>
          </cell>
        </row>
        <row r="142">
          <cell r="C142" t="str">
            <v>AVM114SF132</v>
          </cell>
        </row>
        <row r="143">
          <cell r="C143" t="str">
            <v>0370560016</v>
          </cell>
        </row>
        <row r="151">
          <cell r="C151" t="str">
            <v>EYR203F001</v>
          </cell>
        </row>
        <row r="152">
          <cell r="C152" t="str">
            <v>0374413001</v>
          </cell>
        </row>
        <row r="153">
          <cell r="C153" t="str">
            <v>EYL220F001</v>
          </cell>
        </row>
        <row r="154">
          <cell r="C154" t="str">
            <v>EYR203F001</v>
          </cell>
        </row>
        <row r="155">
          <cell r="C155" t="str">
            <v>0374413001</v>
          </cell>
        </row>
        <row r="156">
          <cell r="C156" t="str">
            <v>EYR203F001</v>
          </cell>
        </row>
        <row r="157">
          <cell r="C157" t="str">
            <v>0374413001</v>
          </cell>
        </row>
        <row r="158">
          <cell r="C158" t="str">
            <v>EYR203F001</v>
          </cell>
        </row>
        <row r="159">
          <cell r="C159" t="str">
            <v>0374413001</v>
          </cell>
        </row>
        <row r="160">
          <cell r="C160" t="str">
            <v>EYT240F001</v>
          </cell>
        </row>
        <row r="161">
          <cell r="C161" t="str">
            <v>0367842002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_6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b. elektr."/>
      <sheetName val="Rob. zewn. i budowl."/>
      <sheetName val="Instalacje sanitarne, ppoż."/>
      <sheetName val="Sieci zewn."/>
      <sheetName val="Inst. energetyczne"/>
      <sheetName val="Rob_ elektr_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boty sanitarne"/>
      <sheetName val="Roboty budowlane"/>
      <sheetName val="Roboty elektryczne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73"/>
  <sheetViews>
    <sheetView showGridLines="0" tabSelected="1" view="pageBreakPreview" zoomScaleNormal="100" zoomScaleSheetLayoutView="100" workbookViewId="0">
      <selection activeCell="I12" sqref="I12"/>
    </sheetView>
  </sheetViews>
  <sheetFormatPr defaultColWidth="10.6640625" defaultRowHeight="12.75"/>
  <cols>
    <col min="1" max="1" width="4" style="78" customWidth="1"/>
    <col min="2" max="2" width="2.6640625" style="87" customWidth="1"/>
    <col min="3" max="3" width="5.6640625" style="75" bestFit="1" customWidth="1"/>
    <col min="4" max="4" width="5.1640625" style="75" customWidth="1"/>
    <col min="5" max="5" width="31.83203125" style="75" customWidth="1"/>
    <col min="6" max="6" width="6.5" style="75" customWidth="1"/>
    <col min="7" max="7" width="21.6640625" style="75" customWidth="1"/>
    <col min="8" max="8" width="17.83203125" style="77" customWidth="1"/>
    <col min="9" max="9" width="23" style="75" customWidth="1"/>
    <col min="10" max="10" width="2.6640625" style="78" hidden="1" customWidth="1"/>
    <col min="11" max="11" width="0.83203125" style="78" customWidth="1"/>
    <col min="12" max="12" width="3.33203125" style="78" customWidth="1"/>
    <col min="13" max="13" width="14.5" style="78" bestFit="1" customWidth="1"/>
    <col min="14" max="16384" width="10.6640625" style="78"/>
  </cols>
  <sheetData>
    <row r="1" spans="2:18" ht="26.1" customHeight="1">
      <c r="B1" s="74"/>
      <c r="D1" s="269" t="str">
        <f>VON!C3</f>
        <v>Rekonstrukce ulice Roháčova, Kolín mezi ulicemi Táboritská a Lipanská</v>
      </c>
      <c r="E1" s="269"/>
      <c r="F1" s="269"/>
      <c r="G1" s="269"/>
      <c r="H1" s="269"/>
      <c r="I1" s="269"/>
    </row>
    <row r="2" spans="2:18" ht="26.1" customHeight="1">
      <c r="B2" s="79"/>
      <c r="C2" s="80"/>
      <c r="D2" s="269"/>
      <c r="E2" s="269"/>
      <c r="F2" s="269"/>
      <c r="G2" s="269"/>
      <c r="H2" s="269"/>
      <c r="I2" s="269"/>
    </row>
    <row r="3" spans="2:18" ht="21" customHeight="1">
      <c r="B3" s="81"/>
      <c r="C3" s="82"/>
      <c r="D3" s="83"/>
      <c r="E3" s="76"/>
      <c r="F3" s="76"/>
      <c r="G3" s="76"/>
    </row>
    <row r="4" spans="2:18" ht="20.100000000000001" customHeight="1">
      <c r="B4" s="84" t="s">
        <v>46</v>
      </c>
      <c r="G4" s="85"/>
      <c r="I4" s="86"/>
    </row>
    <row r="5" spans="2:18" ht="9.75" customHeight="1" thickBot="1">
      <c r="C5" s="87"/>
      <c r="D5" s="87"/>
      <c r="E5" s="87"/>
      <c r="F5" s="87"/>
      <c r="G5" s="87"/>
      <c r="H5" s="88"/>
      <c r="I5" s="87"/>
    </row>
    <row r="6" spans="2:18" s="97" customFormat="1" ht="17.100000000000001" customHeight="1" thickBot="1">
      <c r="B6" s="89"/>
      <c r="C6" s="90"/>
      <c r="D6" s="91" t="s">
        <v>47</v>
      </c>
      <c r="E6" s="92"/>
      <c r="F6" s="93"/>
      <c r="G6" s="94"/>
      <c r="H6" s="95"/>
      <c r="I6" s="96" t="s">
        <v>48</v>
      </c>
    </row>
    <row r="7" spans="2:18" s="105" customFormat="1" ht="12.75" customHeight="1" thickTop="1">
      <c r="B7" s="98"/>
      <c r="C7" s="99"/>
      <c r="D7" s="100"/>
      <c r="E7" s="101"/>
      <c r="F7" s="102"/>
      <c r="G7" s="103"/>
      <c r="H7" s="103"/>
      <c r="I7" s="104"/>
    </row>
    <row r="8" spans="2:18" s="97" customFormat="1" ht="16.5" customHeight="1">
      <c r="B8" s="106"/>
      <c r="C8" s="113" t="s">
        <v>69</v>
      </c>
      <c r="D8" s="107" t="s">
        <v>67</v>
      </c>
      <c r="E8" s="108"/>
      <c r="F8" s="109"/>
      <c r="G8" s="103"/>
      <c r="H8" s="110"/>
      <c r="I8" s="111"/>
    </row>
    <row r="9" spans="2:18" s="105" customFormat="1" ht="14.25" customHeight="1">
      <c r="B9" s="112"/>
      <c r="C9" s="113"/>
      <c r="D9" s="114" t="str">
        <f>SO_101!C3</f>
        <v>SO 101 Ulice Roháčova</v>
      </c>
      <c r="E9" s="101"/>
      <c r="F9" s="102"/>
      <c r="G9" s="115"/>
      <c r="H9" s="172">
        <f>SO_101!G9</f>
        <v>0</v>
      </c>
      <c r="I9" s="168"/>
    </row>
    <row r="10" spans="2:18" s="105" customFormat="1" ht="15" customHeight="1">
      <c r="B10" s="112"/>
      <c r="C10" s="113"/>
      <c r="D10" s="114" t="str">
        <f>SO_102!C3</f>
        <v>SO 102 dopravně inženýrská opatření</v>
      </c>
      <c r="E10" s="101"/>
      <c r="F10" s="102"/>
      <c r="G10" s="115"/>
      <c r="H10" s="172">
        <f>SO_102!G9</f>
        <v>0</v>
      </c>
      <c r="I10" s="116"/>
    </row>
    <row r="11" spans="2:18" s="105" customFormat="1" ht="15" customHeight="1">
      <c r="B11" s="112"/>
      <c r="C11" s="113"/>
      <c r="D11" s="114" t="str">
        <f>SO_301!C3</f>
        <v>SO 301 - Rekonstrukce kanalizace</v>
      </c>
      <c r="E11" s="101"/>
      <c r="F11" s="102"/>
      <c r="G11" s="115"/>
      <c r="H11" s="172">
        <f>SO_301!H11</f>
        <v>0</v>
      </c>
      <c r="I11" s="116"/>
    </row>
    <row r="12" spans="2:18" s="105" customFormat="1" ht="15" customHeight="1">
      <c r="B12" s="112"/>
      <c r="C12" s="113"/>
      <c r="D12" s="114" t="str">
        <f>SO_302!C3</f>
        <v>SO 302 - Přípojky uličních vpustí</v>
      </c>
      <c r="E12" s="101"/>
      <c r="F12" s="102"/>
      <c r="G12" s="115"/>
      <c r="H12" s="172">
        <f>SO_302!H12</f>
        <v>0</v>
      </c>
      <c r="I12" s="116"/>
    </row>
    <row r="13" spans="2:18" s="105" customFormat="1" ht="19.5" customHeight="1">
      <c r="B13" s="117"/>
      <c r="C13" s="118"/>
      <c r="D13" s="119" t="s">
        <v>66</v>
      </c>
      <c r="E13" s="120"/>
      <c r="F13" s="121"/>
      <c r="G13" s="122"/>
      <c r="H13" s="123"/>
      <c r="I13" s="124">
        <f>SUM(H9:H12)</f>
        <v>0</v>
      </c>
    </row>
    <row r="14" spans="2:18" s="105" customFormat="1" ht="12.75" customHeight="1">
      <c r="B14" s="98"/>
      <c r="C14" s="99"/>
      <c r="D14" s="100"/>
      <c r="E14" s="101"/>
      <c r="F14" s="102"/>
      <c r="G14" s="103"/>
      <c r="H14" s="125"/>
      <c r="I14" s="126"/>
    </row>
    <row r="15" spans="2:18" s="97" customFormat="1" ht="15">
      <c r="B15" s="106"/>
      <c r="C15" s="87"/>
      <c r="D15" s="107" t="s">
        <v>49</v>
      </c>
      <c r="E15" s="108"/>
      <c r="F15" s="109"/>
      <c r="G15" s="103"/>
      <c r="H15" s="127"/>
      <c r="I15" s="116"/>
    </row>
    <row r="16" spans="2:18" s="105" customFormat="1" ht="15" customHeight="1">
      <c r="B16" s="112"/>
      <c r="C16" s="113"/>
      <c r="D16" s="114" t="str">
        <f>VON!C11</f>
        <v>Zařízení staveniště</v>
      </c>
      <c r="E16" s="101"/>
      <c r="F16" s="102"/>
      <c r="G16" s="115"/>
      <c r="H16" s="172">
        <f>VON!G11</f>
        <v>0</v>
      </c>
      <c r="I16" s="116"/>
      <c r="R16" s="105" t="s">
        <v>63</v>
      </c>
    </row>
    <row r="17" spans="2:9" s="105" customFormat="1" ht="15" customHeight="1">
      <c r="B17" s="112"/>
      <c r="C17" s="113"/>
      <c r="D17" s="114" t="str">
        <f>VON!C13</f>
        <v>Projektové práce</v>
      </c>
      <c r="E17" s="101"/>
      <c r="F17" s="102"/>
      <c r="G17" s="115"/>
      <c r="H17" s="172">
        <f>VON!G13</f>
        <v>0</v>
      </c>
      <c r="I17" s="116"/>
    </row>
    <row r="18" spans="2:9" s="105" customFormat="1" ht="15" customHeight="1">
      <c r="B18" s="112"/>
      <c r="C18" s="113"/>
      <c r="D18" s="114" t="s">
        <v>39</v>
      </c>
      <c r="E18" s="101"/>
      <c r="F18" s="102"/>
      <c r="G18" s="115"/>
      <c r="H18" s="172">
        <f>VON!G15</f>
        <v>0</v>
      </c>
      <c r="I18" s="116"/>
    </row>
    <row r="19" spans="2:9" s="105" customFormat="1" ht="15" customHeight="1">
      <c r="B19" s="112"/>
      <c r="C19" s="113"/>
      <c r="D19" s="114" t="str">
        <f>VON!C19</f>
        <v>Ostatní náklady</v>
      </c>
      <c r="E19" s="101"/>
      <c r="F19" s="102"/>
      <c r="G19" s="115"/>
      <c r="H19" s="172">
        <f>VON!G19</f>
        <v>0</v>
      </c>
      <c r="I19" s="116"/>
    </row>
    <row r="20" spans="2:9" s="105" customFormat="1" ht="19.5" customHeight="1">
      <c r="B20" s="117"/>
      <c r="C20" s="118"/>
      <c r="D20" s="119" t="s">
        <v>50</v>
      </c>
      <c r="E20" s="120"/>
      <c r="F20" s="121"/>
      <c r="G20" s="122"/>
      <c r="H20" s="123"/>
      <c r="I20" s="124">
        <f>SUM(H16:H19)</f>
        <v>0</v>
      </c>
    </row>
    <row r="21" spans="2:9" s="105" customFormat="1" ht="15" customHeight="1" thickBot="1">
      <c r="B21" s="128"/>
      <c r="C21" s="129"/>
      <c r="D21" s="130"/>
      <c r="E21" s="129"/>
      <c r="F21" s="131"/>
      <c r="G21" s="103"/>
      <c r="H21" s="132"/>
      <c r="I21" s="133"/>
    </row>
    <row r="22" spans="2:9" s="105" customFormat="1" ht="29.25" customHeight="1" thickBot="1">
      <c r="B22" s="134"/>
      <c r="C22" s="135"/>
      <c r="D22" s="136" t="s">
        <v>51</v>
      </c>
      <c r="E22" s="137"/>
      <c r="F22" s="138"/>
      <c r="G22" s="139"/>
      <c r="H22" s="140"/>
      <c r="I22" s="141">
        <f>SUM(I13:I20)</f>
        <v>0</v>
      </c>
    </row>
    <row r="23" spans="2:9" s="105" customFormat="1" ht="15" customHeight="1">
      <c r="B23" s="112"/>
      <c r="C23" s="113"/>
      <c r="D23" s="114" t="s">
        <v>52</v>
      </c>
      <c r="E23" s="101"/>
      <c r="F23" s="102"/>
      <c r="G23" s="115"/>
      <c r="H23" s="142">
        <f>I22*0.21</f>
        <v>0</v>
      </c>
      <c r="I23" s="143"/>
    </row>
    <row r="24" spans="2:9" s="105" customFormat="1" ht="15" customHeight="1" thickBot="1">
      <c r="B24" s="144"/>
      <c r="C24" s="145"/>
      <c r="D24" s="146"/>
      <c r="E24" s="147"/>
      <c r="F24" s="148"/>
      <c r="G24" s="149"/>
      <c r="H24" s="150"/>
      <c r="I24" s="151"/>
    </row>
    <row r="25" spans="2:9" s="105" customFormat="1" ht="29.25" customHeight="1" thickBot="1">
      <c r="B25" s="152"/>
      <c r="C25" s="153"/>
      <c r="D25" s="154" t="s">
        <v>53</v>
      </c>
      <c r="E25" s="155"/>
      <c r="F25" s="156"/>
      <c r="G25" s="157"/>
      <c r="H25" s="158"/>
      <c r="I25" s="159">
        <f>I22+H23</f>
        <v>0</v>
      </c>
    </row>
    <row r="26" spans="2:9" s="105" customFormat="1" ht="17.45" customHeight="1" thickBot="1">
      <c r="B26" s="160"/>
      <c r="C26" s="101"/>
      <c r="D26" s="101"/>
      <c r="E26" s="101"/>
      <c r="F26" s="102"/>
      <c r="G26" s="161"/>
      <c r="H26" s="162"/>
      <c r="I26" s="163"/>
    </row>
    <row r="27" spans="2:9" s="105" customFormat="1" ht="17.45" customHeight="1">
      <c r="B27" s="276" t="s">
        <v>54</v>
      </c>
      <c r="C27" s="277"/>
      <c r="D27" s="277"/>
      <c r="E27" s="277"/>
      <c r="F27" s="277"/>
      <c r="G27" s="277"/>
      <c r="H27" s="277"/>
      <c r="I27" s="278"/>
    </row>
    <row r="28" spans="2:9" s="105" customFormat="1" ht="17.45" customHeight="1">
      <c r="B28" s="279"/>
      <c r="C28" s="280"/>
      <c r="D28" s="280"/>
      <c r="E28" s="280"/>
      <c r="F28" s="280"/>
      <c r="G28" s="280"/>
      <c r="H28" s="280"/>
      <c r="I28" s="281"/>
    </row>
    <row r="29" spans="2:9" s="105" customFormat="1" ht="47.25" customHeight="1">
      <c r="B29" s="270" t="s">
        <v>55</v>
      </c>
      <c r="C29" s="271"/>
      <c r="D29" s="271"/>
      <c r="E29" s="271"/>
      <c r="F29" s="271"/>
      <c r="G29" s="271"/>
      <c r="H29" s="271"/>
      <c r="I29" s="272"/>
    </row>
    <row r="30" spans="2:9" s="105" customFormat="1" ht="46.5" customHeight="1">
      <c r="B30" s="270" t="s">
        <v>56</v>
      </c>
      <c r="C30" s="271"/>
      <c r="D30" s="271"/>
      <c r="E30" s="271"/>
      <c r="F30" s="271"/>
      <c r="G30" s="271"/>
      <c r="H30" s="271"/>
      <c r="I30" s="272"/>
    </row>
    <row r="31" spans="2:9" s="105" customFormat="1" ht="60.75" customHeight="1">
      <c r="B31" s="270" t="s">
        <v>57</v>
      </c>
      <c r="C31" s="271"/>
      <c r="D31" s="271"/>
      <c r="E31" s="271"/>
      <c r="F31" s="271"/>
      <c r="G31" s="271"/>
      <c r="H31" s="271"/>
      <c r="I31" s="272"/>
    </row>
    <row r="32" spans="2:9" s="105" customFormat="1" ht="31.5" customHeight="1">
      <c r="B32" s="270" t="s">
        <v>58</v>
      </c>
      <c r="C32" s="271"/>
      <c r="D32" s="271"/>
      <c r="E32" s="271"/>
      <c r="F32" s="271"/>
      <c r="G32" s="271"/>
      <c r="H32" s="271"/>
      <c r="I32" s="272"/>
    </row>
    <row r="33" spans="2:9" s="105" customFormat="1" ht="61.5" customHeight="1">
      <c r="B33" s="270" t="s">
        <v>59</v>
      </c>
      <c r="C33" s="271"/>
      <c r="D33" s="271"/>
      <c r="E33" s="271"/>
      <c r="F33" s="271"/>
      <c r="G33" s="271"/>
      <c r="H33" s="271"/>
      <c r="I33" s="272"/>
    </row>
    <row r="34" spans="2:9" s="97" customFormat="1" ht="47.25" customHeight="1">
      <c r="B34" s="270" t="s">
        <v>60</v>
      </c>
      <c r="C34" s="271"/>
      <c r="D34" s="271"/>
      <c r="E34" s="271"/>
      <c r="F34" s="271"/>
      <c r="G34" s="271"/>
      <c r="H34" s="271"/>
      <c r="I34" s="272"/>
    </row>
    <row r="35" spans="2:9" s="97" customFormat="1" ht="63" customHeight="1" thickBot="1">
      <c r="B35" s="273" t="s">
        <v>61</v>
      </c>
      <c r="C35" s="274"/>
      <c r="D35" s="274"/>
      <c r="E35" s="274"/>
      <c r="F35" s="274"/>
      <c r="G35" s="274"/>
      <c r="H35" s="274"/>
      <c r="I35" s="275"/>
    </row>
    <row r="36" spans="2:9" s="97" customFormat="1" ht="17.45" customHeight="1">
      <c r="B36" s="164"/>
      <c r="C36" s="87"/>
      <c r="D36" s="87"/>
      <c r="E36" s="87"/>
      <c r="F36" s="108"/>
      <c r="G36" s="165"/>
      <c r="H36" s="88"/>
      <c r="I36" s="166"/>
    </row>
    <row r="37" spans="2:9" s="97" customFormat="1" ht="17.45" customHeight="1">
      <c r="B37" s="164"/>
      <c r="C37" s="87"/>
      <c r="D37" s="87"/>
      <c r="E37" s="87"/>
      <c r="F37" s="108"/>
      <c r="G37" s="165"/>
      <c r="H37" s="88"/>
      <c r="I37" s="166"/>
    </row>
    <row r="38" spans="2:9" s="97" customFormat="1" ht="17.45" customHeight="1">
      <c r="B38" s="164"/>
      <c r="C38" s="87"/>
      <c r="D38" s="87"/>
      <c r="E38" s="87"/>
      <c r="F38" s="108"/>
      <c r="G38" s="165"/>
      <c r="H38" s="88"/>
      <c r="I38" s="166"/>
    </row>
    <row r="39" spans="2:9" s="97" customFormat="1" ht="17.45" customHeight="1">
      <c r="B39" s="164"/>
      <c r="C39" s="87"/>
      <c r="D39" s="87"/>
      <c r="E39" s="87"/>
      <c r="F39" s="108"/>
      <c r="G39" s="165"/>
      <c r="H39" s="88"/>
      <c r="I39" s="166"/>
    </row>
    <row r="40" spans="2:9" s="97" customFormat="1" ht="17.45" customHeight="1">
      <c r="B40" s="164"/>
      <c r="C40" s="87"/>
      <c r="D40" s="87"/>
      <c r="E40" s="87"/>
      <c r="F40" s="108"/>
      <c r="G40" s="165"/>
      <c r="H40" s="88"/>
      <c r="I40" s="166"/>
    </row>
    <row r="41" spans="2:9" s="97" customFormat="1" ht="17.45" customHeight="1">
      <c r="B41" s="164"/>
      <c r="C41" s="87"/>
      <c r="D41" s="87"/>
      <c r="E41" s="87"/>
      <c r="F41" s="108"/>
      <c r="G41" s="165"/>
      <c r="H41" s="88"/>
      <c r="I41" s="166"/>
    </row>
    <row r="42" spans="2:9" s="97" customFormat="1" ht="17.45" customHeight="1">
      <c r="B42" s="164"/>
      <c r="C42" s="87"/>
      <c r="D42" s="87"/>
      <c r="E42" s="87"/>
      <c r="F42" s="108"/>
      <c r="G42" s="165"/>
      <c r="H42" s="88"/>
      <c r="I42" s="166"/>
    </row>
    <row r="43" spans="2:9" s="97" customFormat="1" ht="17.45" customHeight="1">
      <c r="B43" s="164"/>
      <c r="C43" s="87"/>
      <c r="D43" s="87"/>
      <c r="E43" s="87"/>
      <c r="F43" s="108"/>
      <c r="G43" s="165"/>
      <c r="H43" s="88"/>
      <c r="I43" s="166"/>
    </row>
    <row r="44" spans="2:9" s="97" customFormat="1" ht="17.45" customHeight="1">
      <c r="B44" s="164"/>
      <c r="C44" s="87"/>
      <c r="D44" s="87"/>
      <c r="E44" s="87"/>
      <c r="F44" s="108"/>
      <c r="G44" s="165"/>
      <c r="H44" s="88"/>
      <c r="I44" s="166"/>
    </row>
    <row r="45" spans="2:9" s="97" customFormat="1" ht="17.45" customHeight="1">
      <c r="B45" s="164"/>
      <c r="C45" s="87"/>
      <c r="D45" s="87"/>
      <c r="E45" s="87"/>
      <c r="F45" s="108"/>
      <c r="G45" s="165"/>
      <c r="H45" s="88"/>
      <c r="I45" s="166"/>
    </row>
    <row r="46" spans="2:9" s="97" customFormat="1" ht="17.45" customHeight="1">
      <c r="B46" s="164"/>
      <c r="C46" s="87"/>
      <c r="D46" s="87"/>
      <c r="E46" s="87"/>
      <c r="F46" s="108"/>
      <c r="G46" s="165"/>
      <c r="H46" s="88"/>
      <c r="I46" s="166"/>
    </row>
    <row r="47" spans="2:9" s="97" customFormat="1" ht="17.45" customHeight="1">
      <c r="B47" s="167"/>
      <c r="C47" s="167"/>
      <c r="D47" s="87"/>
      <c r="E47" s="87"/>
      <c r="F47" s="108"/>
      <c r="G47" s="165"/>
      <c r="H47" s="88"/>
      <c r="I47" s="166"/>
    </row>
    <row r="48" spans="2:9" s="97" customFormat="1" ht="17.45" customHeight="1">
      <c r="B48" s="164"/>
      <c r="C48" s="87"/>
      <c r="D48" s="87"/>
      <c r="E48" s="87"/>
      <c r="F48" s="108"/>
      <c r="G48" s="165"/>
      <c r="H48" s="88"/>
      <c r="I48" s="166"/>
    </row>
    <row r="49" spans="2:9" s="97" customFormat="1" ht="17.45" customHeight="1">
      <c r="B49" s="164"/>
      <c r="C49" s="87"/>
      <c r="D49" s="87"/>
      <c r="E49" s="87"/>
      <c r="F49" s="108"/>
      <c r="G49" s="165"/>
      <c r="H49" s="88"/>
      <c r="I49" s="166"/>
    </row>
    <row r="50" spans="2:9" s="97" customFormat="1" ht="17.45" customHeight="1">
      <c r="B50" s="164"/>
      <c r="C50" s="87"/>
      <c r="D50" s="87"/>
      <c r="E50" s="87"/>
      <c r="F50" s="108"/>
      <c r="G50" s="165"/>
      <c r="H50" s="88"/>
      <c r="I50" s="166"/>
    </row>
    <row r="51" spans="2:9" s="97" customFormat="1" ht="17.45" customHeight="1">
      <c r="B51" s="167"/>
      <c r="C51" s="167"/>
      <c r="D51" s="87"/>
      <c r="E51" s="87"/>
      <c r="F51" s="108"/>
      <c r="G51" s="165"/>
      <c r="H51" s="88"/>
      <c r="I51" s="166"/>
    </row>
    <row r="52" spans="2:9" s="97" customFormat="1" ht="17.45" customHeight="1">
      <c r="B52" s="164"/>
      <c r="C52" s="87"/>
      <c r="D52" s="87"/>
      <c r="E52" s="87"/>
      <c r="F52" s="108"/>
      <c r="G52" s="165"/>
      <c r="H52" s="88"/>
      <c r="I52" s="166"/>
    </row>
    <row r="53" spans="2:9" s="97" customFormat="1" ht="17.45" customHeight="1">
      <c r="B53" s="164"/>
      <c r="C53" s="87"/>
      <c r="D53" s="87"/>
      <c r="E53" s="87"/>
      <c r="F53" s="108"/>
      <c r="G53" s="165"/>
      <c r="H53" s="88"/>
      <c r="I53" s="166"/>
    </row>
    <row r="54" spans="2:9" s="97" customFormat="1" ht="17.45" customHeight="1">
      <c r="B54" s="167"/>
      <c r="C54" s="167"/>
      <c r="D54" s="87"/>
      <c r="E54" s="87"/>
      <c r="F54" s="108"/>
      <c r="G54" s="165"/>
      <c r="H54" s="88"/>
      <c r="I54" s="166"/>
    </row>
    <row r="55" spans="2:9" s="97" customFormat="1" ht="17.45" customHeight="1">
      <c r="B55" s="164"/>
      <c r="C55" s="87"/>
      <c r="D55" s="87"/>
      <c r="E55" s="87"/>
      <c r="F55" s="108"/>
      <c r="G55" s="165"/>
      <c r="H55" s="88"/>
      <c r="I55" s="166"/>
    </row>
    <row r="56" spans="2:9" s="97" customFormat="1" ht="17.45" customHeight="1">
      <c r="B56" s="167"/>
      <c r="C56" s="167"/>
      <c r="D56" s="87"/>
      <c r="E56" s="87"/>
      <c r="F56" s="108"/>
      <c r="G56" s="165"/>
      <c r="H56" s="88"/>
      <c r="I56" s="166"/>
    </row>
    <row r="57" spans="2:9" s="97" customFormat="1" ht="17.45" customHeight="1">
      <c r="B57" s="164"/>
      <c r="C57" s="87"/>
      <c r="D57" s="87"/>
      <c r="E57" s="87"/>
      <c r="F57" s="108"/>
      <c r="G57" s="165"/>
      <c r="H57" s="88"/>
      <c r="I57" s="166"/>
    </row>
    <row r="58" spans="2:9" s="97" customFormat="1" ht="17.45" customHeight="1">
      <c r="B58" s="164"/>
      <c r="C58" s="87"/>
      <c r="D58" s="87"/>
      <c r="E58" s="87"/>
      <c r="F58" s="108"/>
      <c r="G58" s="165"/>
      <c r="H58" s="88"/>
      <c r="I58" s="166"/>
    </row>
    <row r="59" spans="2:9" s="97" customFormat="1" ht="18" customHeight="1">
      <c r="B59" s="164"/>
      <c r="C59" s="87"/>
      <c r="D59" s="87"/>
      <c r="E59" s="87"/>
      <c r="F59" s="108"/>
      <c r="G59" s="165"/>
      <c r="H59" s="88"/>
      <c r="I59" s="166"/>
    </row>
    <row r="60" spans="2:9" s="97" customFormat="1" ht="18" customHeight="1">
      <c r="B60" s="164"/>
      <c r="C60" s="87"/>
      <c r="D60" s="87"/>
      <c r="E60" s="87"/>
      <c r="F60" s="108"/>
      <c r="G60" s="165"/>
      <c r="H60" s="88"/>
      <c r="I60" s="166"/>
    </row>
    <row r="61" spans="2:9" s="97" customFormat="1" ht="18" customHeight="1">
      <c r="B61" s="164"/>
      <c r="C61" s="87"/>
      <c r="D61" s="87"/>
      <c r="E61" s="87"/>
      <c r="F61" s="108"/>
      <c r="G61" s="165"/>
      <c r="H61" s="88"/>
      <c r="I61" s="166"/>
    </row>
    <row r="62" spans="2:9" s="97" customFormat="1" ht="18" customHeight="1">
      <c r="B62" s="167"/>
      <c r="C62" s="167"/>
      <c r="D62" s="87"/>
      <c r="E62" s="87"/>
      <c r="F62" s="108"/>
      <c r="G62" s="165"/>
      <c r="H62" s="88"/>
      <c r="I62" s="166"/>
    </row>
    <row r="63" spans="2:9" s="97" customFormat="1" ht="18" customHeight="1">
      <c r="B63" s="164"/>
      <c r="C63" s="87"/>
      <c r="D63" s="87"/>
      <c r="E63" s="87"/>
      <c r="F63" s="108"/>
      <c r="G63" s="165"/>
      <c r="H63" s="88"/>
      <c r="I63" s="166"/>
    </row>
    <row r="64" spans="2:9" s="97" customFormat="1" ht="18" customHeight="1">
      <c r="B64" s="164"/>
      <c r="C64" s="87"/>
      <c r="D64" s="87"/>
      <c r="E64" s="87"/>
      <c r="F64" s="108"/>
      <c r="G64" s="165"/>
      <c r="H64" s="88"/>
      <c r="I64" s="166"/>
    </row>
    <row r="65" spans="2:9" s="97" customFormat="1" ht="18" customHeight="1">
      <c r="B65" s="164"/>
      <c r="C65" s="87"/>
      <c r="D65" s="87"/>
      <c r="E65" s="87"/>
      <c r="F65" s="108"/>
      <c r="G65" s="165"/>
      <c r="H65" s="88"/>
      <c r="I65" s="166"/>
    </row>
    <row r="66" spans="2:9" s="97" customFormat="1" ht="18" customHeight="1">
      <c r="B66" s="164"/>
      <c r="C66" s="87"/>
      <c r="D66" s="87"/>
      <c r="E66" s="87"/>
      <c r="F66" s="108"/>
      <c r="G66" s="165"/>
      <c r="H66" s="88"/>
      <c r="I66" s="166"/>
    </row>
    <row r="67" spans="2:9" s="97" customFormat="1" ht="18" customHeight="1">
      <c r="B67" s="164"/>
      <c r="C67" s="87"/>
      <c r="D67" s="87"/>
      <c r="E67" s="87"/>
      <c r="F67" s="108"/>
      <c r="G67" s="165"/>
      <c r="H67" s="88"/>
      <c r="I67" s="166"/>
    </row>
    <row r="68" spans="2:9" s="97" customFormat="1" ht="18" customHeight="1">
      <c r="B68" s="164"/>
      <c r="C68" s="87"/>
      <c r="D68" s="87"/>
      <c r="E68" s="87"/>
      <c r="F68" s="108"/>
      <c r="G68" s="165"/>
      <c r="H68" s="88"/>
      <c r="I68" s="166"/>
    </row>
    <row r="69" spans="2:9" s="97" customFormat="1" ht="18" customHeight="1">
      <c r="B69" s="164"/>
      <c r="C69" s="87"/>
      <c r="D69" s="87"/>
      <c r="E69" s="87"/>
      <c r="F69" s="108"/>
      <c r="G69" s="165"/>
      <c r="H69" s="88"/>
      <c r="I69" s="166"/>
    </row>
    <row r="70" spans="2:9" s="97" customFormat="1" ht="18" customHeight="1">
      <c r="B70" s="164"/>
      <c r="C70" s="87"/>
      <c r="D70" s="87"/>
      <c r="E70" s="87"/>
      <c r="F70" s="108"/>
      <c r="G70" s="165"/>
      <c r="H70" s="88"/>
      <c r="I70" s="166"/>
    </row>
    <row r="71" spans="2:9" s="97" customFormat="1" ht="18" customHeight="1">
      <c r="B71" s="164"/>
      <c r="C71" s="87"/>
      <c r="D71" s="87"/>
      <c r="E71" s="87"/>
      <c r="F71" s="108"/>
      <c r="G71" s="165"/>
      <c r="H71" s="88"/>
      <c r="I71" s="166"/>
    </row>
    <row r="72" spans="2:9" s="97" customFormat="1" ht="18" customHeight="1">
      <c r="B72" s="164"/>
      <c r="C72" s="87"/>
      <c r="D72" s="87"/>
      <c r="E72" s="87"/>
      <c r="F72" s="108"/>
      <c r="G72" s="165"/>
      <c r="H72" s="88"/>
      <c r="I72" s="166"/>
    </row>
    <row r="73" spans="2:9" s="97" customFormat="1" ht="18" customHeight="1">
      <c r="B73" s="164"/>
      <c r="C73" s="87"/>
      <c r="D73" s="87"/>
      <c r="E73" s="87"/>
      <c r="F73" s="108"/>
      <c r="G73" s="165"/>
      <c r="H73" s="88"/>
      <c r="I73" s="166"/>
    </row>
  </sheetData>
  <mergeCells count="10">
    <mergeCell ref="D1:I2"/>
    <mergeCell ref="B33:I33"/>
    <mergeCell ref="B34:I34"/>
    <mergeCell ref="B35:I35"/>
    <mergeCell ref="B27:I27"/>
    <mergeCell ref="B28:I28"/>
    <mergeCell ref="B29:I29"/>
    <mergeCell ref="B30:I30"/>
    <mergeCell ref="B31:I31"/>
    <mergeCell ref="B32:I32"/>
  </mergeCells>
  <pageMargins left="0.78740157480314965" right="0.78740157480314965" top="0.78740157480314965" bottom="0.86614173228346458" header="0.51181102362204722" footer="0.51181102362204722"/>
  <pageSetup paperSize="9" scale="94" fitToHeight="0" orientation="portrait" r:id="rId1"/>
  <headerFooter alignWithMargins="0">
    <oddHeader>&amp;C
&amp;RSouhrn nákladů CÚ 2017/I</oddHeader>
    <oddFooter xml:space="preserve">&amp;C&amp;P/&amp;N&amp;RVypracoval:
</oddFooter>
  </headerFooter>
  <rowBreaks count="1" manualBreakCount="1">
    <brk id="25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A1:L23"/>
  <sheetViews>
    <sheetView showGridLines="0" view="pageBreakPreview" zoomScaleNormal="100" zoomScaleSheetLayoutView="100" workbookViewId="0">
      <selection activeCell="A2" sqref="A2"/>
    </sheetView>
  </sheetViews>
  <sheetFormatPr defaultColWidth="9.33203125" defaultRowHeight="15"/>
  <cols>
    <col min="1" max="1" width="7.33203125" style="73" customWidth="1"/>
    <col min="2" max="2" width="12.1640625" style="73" customWidth="1"/>
    <col min="3" max="3" width="45.6640625" style="73" customWidth="1"/>
    <col min="4" max="4" width="6.83203125" style="73" bestFit="1" customWidth="1"/>
    <col min="5" max="5" width="10" style="73" customWidth="1"/>
    <col min="6" max="6" width="12.6640625" style="73" bestFit="1" customWidth="1"/>
    <col min="7" max="7" width="15.33203125" style="73" bestFit="1" customWidth="1"/>
    <col min="8" max="8" width="58.83203125" style="73" customWidth="1"/>
    <col min="9" max="9" width="16" style="73" customWidth="1"/>
    <col min="10" max="16384" width="9.33203125" style="73"/>
  </cols>
  <sheetData>
    <row r="1" spans="1:12" s="2" customFormat="1" ht="18">
      <c r="A1" s="8" t="s">
        <v>245</v>
      </c>
      <c r="B1" s="9"/>
      <c r="C1" s="9"/>
      <c r="D1" s="10"/>
      <c r="E1" s="9"/>
      <c r="F1" s="9"/>
      <c r="G1" s="9"/>
      <c r="H1" s="9"/>
    </row>
    <row r="2" spans="1:12" s="2" customFormat="1" ht="11.25">
      <c r="A2" s="9" t="s">
        <v>12</v>
      </c>
      <c r="B2" s="9"/>
      <c r="C2" s="11"/>
      <c r="D2" s="10"/>
      <c r="E2" s="9"/>
      <c r="F2" s="9"/>
      <c r="G2" s="9"/>
      <c r="H2" s="9"/>
    </row>
    <row r="3" spans="1:12" s="2" customFormat="1" ht="11.25">
      <c r="A3" s="9" t="s">
        <v>13</v>
      </c>
      <c r="B3" s="9"/>
      <c r="C3" s="11" t="s">
        <v>193</v>
      </c>
      <c r="D3" s="10"/>
      <c r="E3" s="9"/>
      <c r="F3" s="9"/>
      <c r="G3" s="9" t="s">
        <v>11</v>
      </c>
      <c r="H3" s="11"/>
    </row>
    <row r="4" spans="1:12" s="2" customFormat="1" ht="11.25">
      <c r="A4" s="9" t="s">
        <v>0</v>
      </c>
      <c r="B4" s="9"/>
      <c r="C4" s="54" t="s">
        <v>32</v>
      </c>
      <c r="D4" s="10"/>
      <c r="E4" s="9"/>
      <c r="F4" s="9"/>
      <c r="G4" s="9" t="s">
        <v>1</v>
      </c>
      <c r="H4" s="11"/>
    </row>
    <row r="5" spans="1:12" s="2" customFormat="1" ht="11.25">
      <c r="A5" s="18" t="s">
        <v>18</v>
      </c>
      <c r="B5" s="19"/>
      <c r="C5" s="9"/>
      <c r="D5" s="10"/>
      <c r="E5" s="9"/>
      <c r="F5" s="9"/>
      <c r="G5" s="9"/>
      <c r="H5" s="9"/>
    </row>
    <row r="6" spans="1:12" s="53" customFormat="1" ht="7.5" customHeight="1" thickBot="1">
      <c r="A6" s="51"/>
      <c r="B6" s="51"/>
      <c r="C6" s="51"/>
      <c r="D6" s="52"/>
      <c r="E6" s="51"/>
      <c r="F6" s="51"/>
      <c r="G6" s="51"/>
      <c r="H6" s="51"/>
    </row>
    <row r="7" spans="1:12" s="53" customFormat="1" ht="24.75" customHeight="1" thickBot="1">
      <c r="A7" s="55" t="s">
        <v>2</v>
      </c>
      <c r="B7" s="55" t="s">
        <v>3</v>
      </c>
      <c r="C7" s="55" t="s">
        <v>4</v>
      </c>
      <c r="D7" s="55" t="s">
        <v>5</v>
      </c>
      <c r="E7" s="55" t="s">
        <v>6</v>
      </c>
      <c r="F7" s="55" t="s">
        <v>7</v>
      </c>
      <c r="G7" s="55" t="s">
        <v>8</v>
      </c>
      <c r="H7" s="55" t="s">
        <v>33</v>
      </c>
    </row>
    <row r="8" spans="1:12" s="53" customFormat="1" ht="12.75" customHeight="1" thickBot="1">
      <c r="A8" s="55" t="s">
        <v>31</v>
      </c>
      <c r="B8" s="55">
        <v>2</v>
      </c>
      <c r="C8" s="55">
        <v>3</v>
      </c>
      <c r="D8" s="55">
        <v>4</v>
      </c>
      <c r="E8" s="55">
        <v>5</v>
      </c>
      <c r="F8" s="55">
        <v>6</v>
      </c>
      <c r="G8" s="55">
        <v>7</v>
      </c>
      <c r="H8" s="55">
        <v>8</v>
      </c>
    </row>
    <row r="9" spans="1:12" s="53" customFormat="1" ht="5.25" customHeight="1">
      <c r="A9" s="51"/>
      <c r="B9" s="51"/>
      <c r="C9" s="51"/>
      <c r="D9" s="52"/>
      <c r="E9" s="51"/>
      <c r="F9" s="51"/>
      <c r="G9" s="51"/>
      <c r="H9" s="51"/>
    </row>
    <row r="10" spans="1:12" s="14" customFormat="1" ht="11.25">
      <c r="A10" s="20"/>
      <c r="B10" s="21"/>
      <c r="C10" s="21" t="s">
        <v>9</v>
      </c>
      <c r="D10" s="22"/>
      <c r="E10" s="23"/>
      <c r="F10" s="25"/>
      <c r="G10" s="26">
        <f>SUBTOTAL(9,G11:G24)</f>
        <v>0</v>
      </c>
      <c r="H10" s="24"/>
      <c r="I10" s="36"/>
      <c r="J10" s="36"/>
      <c r="K10" s="36"/>
      <c r="L10" s="24"/>
    </row>
    <row r="11" spans="1:12" s="62" customFormat="1" ht="21" customHeight="1">
      <c r="A11" s="56"/>
      <c r="B11" s="57"/>
      <c r="C11" s="58" t="s">
        <v>34</v>
      </c>
      <c r="D11" s="58"/>
      <c r="E11" s="59"/>
      <c r="F11" s="60"/>
      <c r="G11" s="61">
        <f>SUBTOTAL(9,G12:G12)</f>
        <v>0</v>
      </c>
      <c r="H11" s="58"/>
    </row>
    <row r="12" spans="1:12" s="37" customFormat="1" ht="78.75">
      <c r="A12" s="63">
        <f>MAX(A8:A11)+1</f>
        <v>1</v>
      </c>
      <c r="B12" s="192" t="s">
        <v>120</v>
      </c>
      <c r="C12" s="64" t="s">
        <v>35</v>
      </c>
      <c r="D12" s="65" t="s">
        <v>30</v>
      </c>
      <c r="E12" s="66">
        <v>1</v>
      </c>
      <c r="F12" s="67"/>
      <c r="G12" s="68">
        <f>ROUND(E12*F12,2)</f>
        <v>0</v>
      </c>
      <c r="H12" s="69" t="s">
        <v>42</v>
      </c>
    </row>
    <row r="13" spans="1:12" s="62" customFormat="1" ht="21" customHeight="1">
      <c r="A13" s="56"/>
      <c r="B13" s="57"/>
      <c r="C13" s="58" t="s">
        <v>36</v>
      </c>
      <c r="D13" s="58"/>
      <c r="E13" s="59"/>
      <c r="F13" s="60"/>
      <c r="G13" s="61">
        <f>SUBTOTAL(9,G14:G14)</f>
        <v>0</v>
      </c>
      <c r="H13" s="58"/>
    </row>
    <row r="14" spans="1:12" s="37" customFormat="1" ht="11.25">
      <c r="A14" s="63">
        <f>MAX(A10:A13)+1</f>
        <v>2</v>
      </c>
      <c r="B14" s="192" t="s">
        <v>121</v>
      </c>
      <c r="C14" s="64" t="s">
        <v>38</v>
      </c>
      <c r="D14" s="65" t="s">
        <v>21</v>
      </c>
      <c r="E14" s="66">
        <v>1</v>
      </c>
      <c r="F14" s="67"/>
      <c r="G14" s="70">
        <f>ROUND(E14*F14,2)</f>
        <v>0</v>
      </c>
      <c r="H14" s="69" t="s">
        <v>37</v>
      </c>
    </row>
    <row r="15" spans="1:12" s="62" customFormat="1" ht="21" customHeight="1">
      <c r="A15" s="56"/>
      <c r="B15" s="57"/>
      <c r="C15" s="58" t="s">
        <v>39</v>
      </c>
      <c r="D15" s="58"/>
      <c r="E15" s="59"/>
      <c r="F15" s="60"/>
      <c r="G15" s="61">
        <f>SUBTOTAL(9,G16:G18)</f>
        <v>0</v>
      </c>
      <c r="H15" s="58"/>
    </row>
    <row r="16" spans="1:12" s="37" customFormat="1" ht="11.25">
      <c r="A16" s="63">
        <f>MAX(A12:A15)+1</f>
        <v>3</v>
      </c>
      <c r="B16" s="192" t="s">
        <v>122</v>
      </c>
      <c r="C16" s="64" t="s">
        <v>40</v>
      </c>
      <c r="D16" s="65" t="s">
        <v>30</v>
      </c>
      <c r="E16" s="66">
        <v>1</v>
      </c>
      <c r="F16" s="67"/>
      <c r="G16" s="68">
        <f>ROUND(E16*F16,2)</f>
        <v>0</v>
      </c>
      <c r="H16" s="69"/>
    </row>
    <row r="17" spans="1:8" s="37" customFormat="1" ht="11.25">
      <c r="A17" s="63">
        <f>MAX(A13:A16)+1</f>
        <v>4</v>
      </c>
      <c r="B17" s="192" t="s">
        <v>122</v>
      </c>
      <c r="C17" s="64" t="s">
        <v>68</v>
      </c>
      <c r="D17" s="65" t="s">
        <v>30</v>
      </c>
      <c r="E17" s="66">
        <v>1</v>
      </c>
      <c r="F17" s="67"/>
      <c r="G17" s="68">
        <f>ROUND(E17*F17,2)</f>
        <v>0</v>
      </c>
      <c r="H17" s="69"/>
    </row>
    <row r="18" spans="1:8" s="37" customFormat="1" ht="11.25">
      <c r="A18" s="63">
        <f>MAX(A15:A17)+1</f>
        <v>5</v>
      </c>
      <c r="B18" s="192" t="s">
        <v>122</v>
      </c>
      <c r="C18" s="64" t="s">
        <v>41</v>
      </c>
      <c r="D18" s="65" t="s">
        <v>30</v>
      </c>
      <c r="E18" s="71">
        <v>1</v>
      </c>
      <c r="F18" s="72"/>
      <c r="G18" s="70">
        <f>ROUND(E18*F18,2)</f>
        <v>0</v>
      </c>
      <c r="H18" s="69"/>
    </row>
    <row r="19" spans="1:8" s="62" customFormat="1" ht="21" customHeight="1">
      <c r="A19" s="56"/>
      <c r="B19" s="57"/>
      <c r="C19" s="58" t="s">
        <v>43</v>
      </c>
      <c r="D19" s="58"/>
      <c r="E19" s="59"/>
      <c r="F19" s="60"/>
      <c r="G19" s="61">
        <f>SUBTOTAL(9,G20:G23)</f>
        <v>0</v>
      </c>
      <c r="H19" s="58"/>
    </row>
    <row r="20" spans="1:8" s="37" customFormat="1" ht="11.25">
      <c r="A20" s="63">
        <f>MAX(A18:A19)+1</f>
        <v>6</v>
      </c>
      <c r="B20" s="192" t="s">
        <v>123</v>
      </c>
      <c r="C20" s="64" t="s">
        <v>45</v>
      </c>
      <c r="D20" s="65" t="s">
        <v>30</v>
      </c>
      <c r="E20" s="66">
        <v>1</v>
      </c>
      <c r="F20" s="67"/>
      <c r="G20" s="70">
        <f>ROUND(E20*F20,2)</f>
        <v>0</v>
      </c>
      <c r="H20" s="69"/>
    </row>
    <row r="21" spans="1:8" s="37" customFormat="1" ht="33.75">
      <c r="A21" s="63">
        <f>MAX(A19:A20)+1</f>
        <v>7</v>
      </c>
      <c r="B21" s="192" t="s">
        <v>124</v>
      </c>
      <c r="C21" s="64" t="s">
        <v>74</v>
      </c>
      <c r="D21" s="65" t="s">
        <v>30</v>
      </c>
      <c r="E21" s="66">
        <v>1</v>
      </c>
      <c r="F21" s="67"/>
      <c r="G21" s="70">
        <f>ROUND(E21*F21,2)</f>
        <v>0</v>
      </c>
      <c r="H21" s="69"/>
    </row>
    <row r="22" spans="1:8" s="37" customFormat="1" ht="11.25">
      <c r="A22" s="63">
        <f>MAX(A19:A20)+1</f>
        <v>7</v>
      </c>
      <c r="B22" s="64" t="s">
        <v>44</v>
      </c>
      <c r="C22" s="64" t="s">
        <v>116</v>
      </c>
      <c r="D22" s="65" t="s">
        <v>30</v>
      </c>
      <c r="E22" s="71">
        <v>1</v>
      </c>
      <c r="F22" s="72"/>
      <c r="G22" s="70">
        <f>ROUND(E22*F22,2)</f>
        <v>0</v>
      </c>
      <c r="H22" s="69"/>
    </row>
    <row r="23" spans="1:8" s="37" customFormat="1" ht="11.25">
      <c r="A23" s="63">
        <f>MAX(A20:A21)+1</f>
        <v>8</v>
      </c>
      <c r="B23" s="64" t="s">
        <v>115</v>
      </c>
      <c r="C23" s="64" t="s">
        <v>62</v>
      </c>
      <c r="D23" s="65" t="s">
        <v>30</v>
      </c>
      <c r="E23" s="71">
        <v>1</v>
      </c>
      <c r="F23" s="72"/>
      <c r="G23" s="70">
        <f>ROUND(E23*F23,2)</f>
        <v>0</v>
      </c>
      <c r="H23" s="69"/>
    </row>
  </sheetData>
  <printOptions horizontalCentered="1"/>
  <pageMargins left="0.78740157480314965" right="0.59055118110236227" top="0.74803149606299213" bottom="0.6692913385826772" header="0.51181102362204722" footer="0.31496062992125984"/>
  <pageSetup paperSize="9" scale="66" fitToHeight="160" orientation="portrait" blackAndWhite="1" r:id="rId1"/>
  <headerFooter alignWithMargins="0">
    <oddFooter>&amp;C&amp;8Strana &amp;P z &amp;N&amp;R&amp;8&amp;A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showGridLines="0" showZeros="0" topLeftCell="A40" zoomScaleNormal="100" zoomScaleSheetLayoutView="100" workbookViewId="0">
      <selection activeCell="A2" sqref="A2"/>
    </sheetView>
  </sheetViews>
  <sheetFormatPr defaultColWidth="10.5" defaultRowHeight="10.5"/>
  <cols>
    <col min="1" max="1" width="4.1640625" style="3" customWidth="1"/>
    <col min="2" max="2" width="11.33203125" style="4" customWidth="1"/>
    <col min="3" max="3" width="56" style="4" customWidth="1"/>
    <col min="4" max="4" width="5.1640625" style="5" customWidth="1"/>
    <col min="5" max="5" width="13.5" style="6" customWidth="1"/>
    <col min="6" max="6" width="12.83203125" style="7" customWidth="1"/>
    <col min="7" max="7" width="14" style="7" customWidth="1"/>
    <col min="8" max="8" width="11.6640625" style="6" customWidth="1"/>
    <col min="9" max="9" width="11.33203125" style="6" customWidth="1"/>
    <col min="10" max="10" width="13.83203125" style="6" customWidth="1"/>
    <col min="11" max="11" width="11.83203125" style="6" customWidth="1"/>
    <col min="12" max="12" width="48.1640625" style="6" customWidth="1"/>
    <col min="13" max="16384" width="10.5" style="1"/>
  </cols>
  <sheetData>
    <row r="1" spans="1:12" s="2" customFormat="1" ht="18">
      <c r="A1" s="8" t="s">
        <v>244</v>
      </c>
      <c r="B1" s="9"/>
      <c r="C1" s="9"/>
      <c r="D1" s="10"/>
      <c r="E1" s="9"/>
      <c r="F1" s="9"/>
      <c r="G1" s="9"/>
      <c r="H1" s="9"/>
      <c r="I1" s="9"/>
      <c r="J1" s="9"/>
      <c r="K1" s="9"/>
      <c r="L1" s="9"/>
    </row>
    <row r="2" spans="1:12" s="2" customFormat="1" ht="11.25">
      <c r="A2" s="9" t="s">
        <v>12</v>
      </c>
      <c r="B2" s="9"/>
      <c r="C2" s="11" t="s">
        <v>193</v>
      </c>
      <c r="D2" s="10"/>
      <c r="E2" s="9"/>
      <c r="F2" s="9"/>
      <c r="G2" s="9"/>
      <c r="H2" s="9"/>
      <c r="I2" s="9"/>
      <c r="J2" s="9"/>
      <c r="K2" s="9"/>
      <c r="L2" s="9"/>
    </row>
    <row r="3" spans="1:12" s="2" customFormat="1" ht="11.25">
      <c r="A3" s="9" t="s">
        <v>13</v>
      </c>
      <c r="B3" s="9"/>
      <c r="C3" s="11" t="s">
        <v>194</v>
      </c>
      <c r="D3" s="10"/>
      <c r="E3" s="9"/>
      <c r="F3" s="9"/>
      <c r="G3" s="9" t="s">
        <v>11</v>
      </c>
      <c r="H3" s="11"/>
      <c r="I3" s="9"/>
      <c r="J3" s="9" t="s">
        <v>119</v>
      </c>
      <c r="K3" s="9"/>
      <c r="L3" s="9" t="s">
        <v>129</v>
      </c>
    </row>
    <row r="4" spans="1:12" s="2" customFormat="1" ht="11.25">
      <c r="A4" s="9" t="s">
        <v>0</v>
      </c>
      <c r="B4" s="9"/>
      <c r="C4" s="11"/>
      <c r="D4" s="10"/>
      <c r="E4" s="9"/>
      <c r="F4" s="9"/>
      <c r="G4" s="9" t="s">
        <v>1</v>
      </c>
      <c r="H4" s="11"/>
      <c r="I4" s="9"/>
      <c r="J4" s="11">
        <v>0</v>
      </c>
      <c r="K4" s="9"/>
      <c r="L4" s="9"/>
    </row>
    <row r="5" spans="1:12" s="2" customFormat="1" ht="11.25">
      <c r="A5" s="18" t="s">
        <v>18</v>
      </c>
      <c r="B5" s="19"/>
      <c r="C5" s="9"/>
      <c r="D5" s="10"/>
      <c r="E5" s="9"/>
      <c r="F5" s="9"/>
      <c r="G5" s="9"/>
      <c r="H5" s="9"/>
      <c r="I5" s="9"/>
      <c r="J5" s="9"/>
      <c r="K5" s="9"/>
      <c r="L5" s="9"/>
    </row>
    <row r="6" spans="1:12" s="2" customFormat="1" ht="22.5">
      <c r="A6" s="15" t="s">
        <v>2</v>
      </c>
      <c r="B6" s="16" t="s">
        <v>3</v>
      </c>
      <c r="C6" s="16" t="s">
        <v>4</v>
      </c>
      <c r="D6" s="16" t="s">
        <v>5</v>
      </c>
      <c r="E6" s="16" t="s">
        <v>6</v>
      </c>
      <c r="F6" s="16" t="s">
        <v>7</v>
      </c>
      <c r="G6" s="16" t="s">
        <v>8</v>
      </c>
      <c r="H6" s="16" t="s">
        <v>10</v>
      </c>
      <c r="I6" s="16" t="s">
        <v>17</v>
      </c>
      <c r="J6" s="16" t="s">
        <v>22</v>
      </c>
      <c r="K6" s="16" t="s">
        <v>23</v>
      </c>
      <c r="L6" s="16" t="s">
        <v>70</v>
      </c>
    </row>
    <row r="7" spans="1:12" s="2" customFormat="1" ht="11.25">
      <c r="A7" s="17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7">
        <v>9</v>
      </c>
      <c r="J7" s="17">
        <v>10</v>
      </c>
      <c r="K7" s="17">
        <v>11</v>
      </c>
      <c r="L7" s="17">
        <v>12</v>
      </c>
    </row>
    <row r="8" spans="1:12" s="2" customFormat="1">
      <c r="A8" s="12"/>
      <c r="B8" s="12"/>
      <c r="C8" s="12"/>
      <c r="D8" s="13"/>
      <c r="E8" s="12"/>
      <c r="F8" s="12"/>
      <c r="G8" s="12"/>
      <c r="H8" s="12"/>
      <c r="I8" s="12"/>
      <c r="J8" s="12"/>
      <c r="K8" s="12"/>
      <c r="L8" s="12"/>
    </row>
    <row r="9" spans="1:12" s="14" customFormat="1" ht="11.25">
      <c r="A9" s="20"/>
      <c r="B9" s="21"/>
      <c r="C9" s="21" t="s">
        <v>9</v>
      </c>
      <c r="D9" s="22"/>
      <c r="E9" s="23"/>
      <c r="F9" s="25"/>
      <c r="G9" s="170">
        <f>SUBTOTAL(9,G10:G95)</f>
        <v>0</v>
      </c>
      <c r="H9" s="24"/>
      <c r="I9" s="170">
        <f>SUBTOTAL(9,I10:I50)</f>
        <v>0</v>
      </c>
      <c r="J9" s="36"/>
      <c r="K9" s="36"/>
      <c r="L9" s="24"/>
    </row>
    <row r="10" spans="1:12" s="35" customFormat="1" ht="21.75" customHeight="1">
      <c r="A10" s="28"/>
      <c r="B10" s="29">
        <v>1</v>
      </c>
      <c r="C10" s="30" t="s">
        <v>19</v>
      </c>
      <c r="D10" s="31"/>
      <c r="E10" s="32"/>
      <c r="F10" s="33"/>
      <c r="G10" s="34">
        <f>SUBTOTAL(9,G11:G22)</f>
        <v>0</v>
      </c>
      <c r="H10" s="32"/>
      <c r="I10" s="34"/>
      <c r="J10" s="32"/>
      <c r="K10" s="34"/>
      <c r="L10" s="34"/>
    </row>
    <row r="11" spans="1:12" s="2" customFormat="1" ht="63.6" customHeight="1">
      <c r="A11" s="173">
        <f>MAX(A9:A10)+1</f>
        <v>1</v>
      </c>
      <c r="B11" s="181">
        <v>113138</v>
      </c>
      <c r="C11" s="169" t="s">
        <v>173</v>
      </c>
      <c r="D11" s="181" t="s">
        <v>20</v>
      </c>
      <c r="E11" s="180">
        <f>710*0.1+176*0.08+182*0.08</f>
        <v>99.64</v>
      </c>
      <c r="F11" s="174"/>
      <c r="G11" s="182">
        <f t="shared" ref="G11:G19" si="0">ROUND(E11*F11,2)</f>
        <v>0</v>
      </c>
      <c r="H11" s="176"/>
      <c r="I11" s="177">
        <f>680*H11</f>
        <v>0</v>
      </c>
      <c r="J11" s="176">
        <v>1.8</v>
      </c>
      <c r="K11" s="178">
        <f>ROUND(E11*J11,3)-I11</f>
        <v>179.352</v>
      </c>
      <c r="L11" s="248" t="s">
        <v>222</v>
      </c>
    </row>
    <row r="12" spans="1:12" s="2" customFormat="1" ht="83.25" customHeight="1">
      <c r="A12" s="173">
        <f t="shared" ref="A12:A25" si="1">MAX(A10:A11)+1</f>
        <v>2</v>
      </c>
      <c r="B12" s="181">
        <v>113328</v>
      </c>
      <c r="C12" s="169" t="s">
        <v>174</v>
      </c>
      <c r="D12" s="181" t="s">
        <v>20</v>
      </c>
      <c r="E12" s="180">
        <f>710*0.3+176*0.2+182*0.2</f>
        <v>284.59999999999997</v>
      </c>
      <c r="F12" s="174"/>
      <c r="G12" s="182">
        <f t="shared" si="0"/>
        <v>0</v>
      </c>
      <c r="H12" s="176"/>
      <c r="I12" s="177">
        <f>680*H12</f>
        <v>0</v>
      </c>
      <c r="J12" s="176">
        <v>1.3</v>
      </c>
      <c r="K12" s="178">
        <f>ROUND(E12*J12,3)-I12</f>
        <v>369.98</v>
      </c>
      <c r="L12" s="248" t="s">
        <v>223</v>
      </c>
    </row>
    <row r="13" spans="1:12" s="175" customFormat="1" ht="56.25">
      <c r="A13" s="173">
        <f t="shared" si="1"/>
        <v>3</v>
      </c>
      <c r="B13" s="181">
        <v>113544</v>
      </c>
      <c r="C13" s="169" t="s">
        <v>224</v>
      </c>
      <c r="D13" s="181" t="s">
        <v>16</v>
      </c>
      <c r="E13" s="180">
        <f>2*90</f>
        <v>180</v>
      </c>
      <c r="F13" s="174"/>
      <c r="G13" s="182">
        <f t="shared" si="0"/>
        <v>0</v>
      </c>
      <c r="H13" s="176"/>
      <c r="I13" s="177">
        <f t="shared" ref="I13:I19" si="2">ROUND(E13*H13,3)</f>
        <v>0</v>
      </c>
      <c r="J13" s="176">
        <v>0.28999999999999998</v>
      </c>
      <c r="K13" s="178">
        <f t="shared" ref="K13:K19" si="3">ROUND(E13*J13,3)</f>
        <v>52.2</v>
      </c>
      <c r="L13" s="179" t="s">
        <v>225</v>
      </c>
    </row>
    <row r="14" spans="1:12" s="175" customFormat="1" ht="45">
      <c r="A14" s="173">
        <f t="shared" si="1"/>
        <v>4</v>
      </c>
      <c r="B14" s="181">
        <v>113554</v>
      </c>
      <c r="C14" s="169" t="s">
        <v>226</v>
      </c>
      <c r="D14" s="181" t="s">
        <v>16</v>
      </c>
      <c r="E14" s="180">
        <f>2*77</f>
        <v>154</v>
      </c>
      <c r="F14" s="174"/>
      <c r="G14" s="182">
        <f t="shared" si="0"/>
        <v>0</v>
      </c>
      <c r="H14" s="176"/>
      <c r="I14" s="177"/>
      <c r="J14" s="176"/>
      <c r="K14" s="178"/>
      <c r="L14" s="179" t="s">
        <v>227</v>
      </c>
    </row>
    <row r="15" spans="1:12" s="175" customFormat="1" ht="33.75">
      <c r="A15" s="173">
        <f t="shared" si="1"/>
        <v>5</v>
      </c>
      <c r="B15" s="181">
        <v>11372</v>
      </c>
      <c r="C15" s="169" t="s">
        <v>235</v>
      </c>
      <c r="D15" s="181" t="s">
        <v>20</v>
      </c>
      <c r="E15" s="180">
        <f>78.5*0.05</f>
        <v>3.9250000000000003</v>
      </c>
      <c r="F15" s="174"/>
      <c r="G15" s="182">
        <f t="shared" si="0"/>
        <v>0</v>
      </c>
      <c r="H15" s="176"/>
      <c r="I15" s="177"/>
      <c r="J15" s="176"/>
      <c r="K15" s="178"/>
      <c r="L15" s="248" t="s">
        <v>236</v>
      </c>
    </row>
    <row r="16" spans="1:12" s="2" customFormat="1" ht="11.25">
      <c r="A16" s="173">
        <f t="shared" si="1"/>
        <v>6</v>
      </c>
      <c r="B16" s="181">
        <v>14102</v>
      </c>
      <c r="C16" s="169" t="s">
        <v>93</v>
      </c>
      <c r="D16" s="181" t="s">
        <v>14</v>
      </c>
      <c r="E16" s="180">
        <f>SUM(K11:K12)</f>
        <v>549.33199999999999</v>
      </c>
      <c r="F16" s="174"/>
      <c r="G16" s="182">
        <f t="shared" si="0"/>
        <v>0</v>
      </c>
      <c r="H16" s="176"/>
      <c r="I16" s="177"/>
      <c r="J16" s="176"/>
      <c r="K16" s="178"/>
      <c r="L16" s="179"/>
    </row>
    <row r="17" spans="1:12" s="175" customFormat="1" ht="337.5">
      <c r="A17" s="173">
        <f t="shared" si="1"/>
        <v>7</v>
      </c>
      <c r="B17" s="249">
        <v>123832</v>
      </c>
      <c r="C17" s="250" t="s">
        <v>75</v>
      </c>
      <c r="D17" s="249" t="s">
        <v>20</v>
      </c>
      <c r="E17" s="251">
        <f>15+670*0.45</f>
        <v>316.5</v>
      </c>
      <c r="F17" s="252"/>
      <c r="G17" s="253">
        <f>ROUND(E17*F17,2)</f>
        <v>0</v>
      </c>
      <c r="H17" s="254"/>
      <c r="I17" s="255">
        <f t="shared" si="2"/>
        <v>0</v>
      </c>
      <c r="J17" s="254"/>
      <c r="K17" s="256">
        <f t="shared" si="3"/>
        <v>0</v>
      </c>
      <c r="L17" s="257" t="s">
        <v>241</v>
      </c>
    </row>
    <row r="18" spans="1:12" s="175" customFormat="1" ht="11.25">
      <c r="A18" s="173">
        <f t="shared" si="1"/>
        <v>8</v>
      </c>
      <c r="B18" s="181">
        <v>171303</v>
      </c>
      <c r="C18" s="169" t="s">
        <v>76</v>
      </c>
      <c r="D18" s="181" t="s">
        <v>20</v>
      </c>
      <c r="E18" s="180">
        <v>5</v>
      </c>
      <c r="F18" s="174"/>
      <c r="G18" s="182">
        <f t="shared" si="0"/>
        <v>0</v>
      </c>
      <c r="H18" s="176"/>
      <c r="I18" s="177">
        <f t="shared" si="2"/>
        <v>0</v>
      </c>
      <c r="J18" s="176"/>
      <c r="K18" s="178">
        <f t="shared" si="3"/>
        <v>0</v>
      </c>
      <c r="L18" s="179"/>
    </row>
    <row r="19" spans="1:12" s="175" customFormat="1" ht="22.5">
      <c r="A19" s="173">
        <f t="shared" si="1"/>
        <v>9</v>
      </c>
      <c r="B19" s="181" t="s">
        <v>126</v>
      </c>
      <c r="C19" s="169" t="s">
        <v>77</v>
      </c>
      <c r="D19" s="181" t="s">
        <v>15</v>
      </c>
      <c r="E19" s="180">
        <f>E27+E28+E30</f>
        <v>1002.5</v>
      </c>
      <c r="F19" s="174"/>
      <c r="G19" s="182">
        <f t="shared" si="0"/>
        <v>0</v>
      </c>
      <c r="H19" s="176"/>
      <c r="I19" s="177">
        <f t="shared" si="2"/>
        <v>0</v>
      </c>
      <c r="J19" s="176"/>
      <c r="K19" s="178">
        <f t="shared" si="3"/>
        <v>0</v>
      </c>
      <c r="L19" s="179" t="s">
        <v>118</v>
      </c>
    </row>
    <row r="20" spans="1:12" s="35" customFormat="1" ht="21.75" customHeight="1">
      <c r="A20" s="173">
        <f t="shared" si="1"/>
        <v>10</v>
      </c>
      <c r="B20" s="181" t="s">
        <v>127</v>
      </c>
      <c r="C20" s="169" t="s">
        <v>78</v>
      </c>
      <c r="D20" s="181" t="s">
        <v>15</v>
      </c>
      <c r="E20" s="180">
        <f>E22</f>
        <v>45</v>
      </c>
      <c r="F20" s="174"/>
      <c r="G20" s="182">
        <f>E20*F20</f>
        <v>0</v>
      </c>
      <c r="H20" s="176"/>
      <c r="I20" s="176"/>
      <c r="J20" s="176"/>
      <c r="K20" s="176"/>
      <c r="L20" s="179"/>
    </row>
    <row r="21" spans="1:12" s="2" customFormat="1" ht="33.75">
      <c r="A21" s="173">
        <f t="shared" si="1"/>
        <v>11</v>
      </c>
      <c r="B21" s="181">
        <v>18241</v>
      </c>
      <c r="C21" s="169" t="s">
        <v>242</v>
      </c>
      <c r="D21" s="181" t="s">
        <v>15</v>
      </c>
      <c r="E21" s="180">
        <v>180</v>
      </c>
      <c r="F21" s="174"/>
      <c r="G21" s="182">
        <f t="shared" ref="G21" si="4">ROUND(E21*F21,2)</f>
        <v>0</v>
      </c>
      <c r="H21" s="176"/>
      <c r="I21" s="177">
        <f t="shared" ref="I21" si="5">ROUND(E21*H21,3)</f>
        <v>0</v>
      </c>
      <c r="J21" s="176"/>
      <c r="K21" s="178"/>
      <c r="L21" s="179" t="s">
        <v>243</v>
      </c>
    </row>
    <row r="22" spans="1:12" s="175" customFormat="1" ht="19.899999999999999" customHeight="1">
      <c r="A22" s="173">
        <f t="shared" si="1"/>
        <v>12</v>
      </c>
      <c r="B22" s="181">
        <v>18232</v>
      </c>
      <c r="C22" s="169" t="s">
        <v>79</v>
      </c>
      <c r="D22" s="181" t="s">
        <v>15</v>
      </c>
      <c r="E22" s="180">
        <f>180*0.25</f>
        <v>45</v>
      </c>
      <c r="F22" s="174"/>
      <c r="G22" s="182">
        <f>ROUND(E22*F22,2)</f>
        <v>0</v>
      </c>
      <c r="H22" s="176"/>
      <c r="I22" s="177"/>
      <c r="J22" s="176"/>
      <c r="K22" s="178"/>
      <c r="L22" s="179" t="s">
        <v>228</v>
      </c>
    </row>
    <row r="23" spans="1:12" s="183" customFormat="1" ht="174.75" customHeight="1">
      <c r="A23" s="173">
        <f t="shared" si="1"/>
        <v>13</v>
      </c>
      <c r="B23" s="185">
        <v>2</v>
      </c>
      <c r="C23" s="186" t="s">
        <v>80</v>
      </c>
      <c r="D23" s="187"/>
      <c r="E23" s="188"/>
      <c r="F23" s="189"/>
      <c r="G23" s="190">
        <f>SUBTOTAL(9,G24:G25)</f>
        <v>0</v>
      </c>
      <c r="H23" s="188"/>
      <c r="I23" s="190"/>
      <c r="J23" s="188"/>
      <c r="K23" s="190"/>
      <c r="L23" s="191"/>
    </row>
    <row r="24" spans="1:12" s="183" customFormat="1" ht="67.5" customHeight="1">
      <c r="A24" s="173">
        <f t="shared" si="1"/>
        <v>14</v>
      </c>
      <c r="B24" s="181">
        <v>212636</v>
      </c>
      <c r="C24" s="169" t="s">
        <v>81</v>
      </c>
      <c r="D24" s="181" t="s">
        <v>16</v>
      </c>
      <c r="E24" s="180">
        <f>2*71</f>
        <v>142</v>
      </c>
      <c r="F24" s="174"/>
      <c r="G24" s="182">
        <f>ROUND(E24*F24,2)</f>
        <v>0</v>
      </c>
      <c r="H24" s="176"/>
      <c r="I24" s="177"/>
      <c r="J24" s="176"/>
      <c r="K24" s="178"/>
      <c r="L24" s="248" t="s">
        <v>229</v>
      </c>
    </row>
    <row r="25" spans="1:12" s="2" customFormat="1" ht="20.100000000000001" customHeight="1">
      <c r="A25" s="173">
        <f t="shared" si="1"/>
        <v>15</v>
      </c>
      <c r="B25" s="181">
        <v>21450</v>
      </c>
      <c r="C25" s="169" t="s">
        <v>82</v>
      </c>
      <c r="D25" s="181" t="s">
        <v>20</v>
      </c>
      <c r="E25" s="180">
        <f>670*0.45</f>
        <v>301.5</v>
      </c>
      <c r="F25" s="174"/>
      <c r="G25" s="182">
        <f>ROUND(E25*F25,2)</f>
        <v>0</v>
      </c>
      <c r="H25" s="176"/>
      <c r="I25" s="177"/>
      <c r="J25" s="176"/>
      <c r="K25" s="178"/>
      <c r="L25" s="248" t="s">
        <v>240</v>
      </c>
    </row>
    <row r="26" spans="1:12" s="175" customFormat="1" ht="11.25">
      <c r="A26" s="184">
        <v>0</v>
      </c>
      <c r="B26" s="185">
        <v>5</v>
      </c>
      <c r="C26" s="186" t="s">
        <v>29</v>
      </c>
      <c r="D26" s="187"/>
      <c r="E26" s="188"/>
      <c r="F26" s="189"/>
      <c r="G26" s="190">
        <f>SUBTOTAL(9,G27:G38)</f>
        <v>0</v>
      </c>
      <c r="H26" s="188"/>
      <c r="I26" s="190"/>
      <c r="J26" s="188"/>
      <c r="K26" s="190"/>
      <c r="L26" s="191"/>
    </row>
    <row r="27" spans="1:12" s="175" customFormat="1" ht="45">
      <c r="A27" s="173">
        <f>MAX(A24:A25)+1</f>
        <v>16</v>
      </c>
      <c r="B27" s="181">
        <v>56313</v>
      </c>
      <c r="C27" s="169" t="s">
        <v>185</v>
      </c>
      <c r="D27" s="181" t="s">
        <v>15</v>
      </c>
      <c r="E27" s="180">
        <v>670</v>
      </c>
      <c r="F27" s="174"/>
      <c r="G27" s="182">
        <f t="shared" ref="G27:G38" si="6">ROUND(E27*F27,2)</f>
        <v>0</v>
      </c>
      <c r="H27" s="176"/>
      <c r="I27" s="177">
        <f t="shared" ref="I27:I38" si="7">ROUND(E27*H27,3)</f>
        <v>0</v>
      </c>
      <c r="J27" s="176"/>
      <c r="K27" s="178"/>
      <c r="L27" s="248" t="s">
        <v>178</v>
      </c>
    </row>
    <row r="28" spans="1:12" s="175" customFormat="1" ht="56.25">
      <c r="A28" s="173">
        <f>MAX(A26:A27)+1</f>
        <v>17</v>
      </c>
      <c r="B28" s="181">
        <v>56333</v>
      </c>
      <c r="C28" s="169" t="s">
        <v>176</v>
      </c>
      <c r="D28" s="181" t="s">
        <v>15</v>
      </c>
      <c r="E28" s="180">
        <v>295</v>
      </c>
      <c r="F28" s="174"/>
      <c r="G28" s="182">
        <f t="shared" si="6"/>
        <v>0</v>
      </c>
      <c r="H28" s="176"/>
      <c r="I28" s="177">
        <f t="shared" si="7"/>
        <v>0</v>
      </c>
      <c r="J28" s="176"/>
      <c r="K28" s="178"/>
      <c r="L28" s="248" t="s">
        <v>231</v>
      </c>
    </row>
    <row r="29" spans="1:12" s="175" customFormat="1" ht="45">
      <c r="A29" s="173">
        <f>MAX(A27:A27)+1</f>
        <v>17</v>
      </c>
      <c r="B29" s="181">
        <v>56334</v>
      </c>
      <c r="C29" s="169" t="s">
        <v>175</v>
      </c>
      <c r="D29" s="181" t="s">
        <v>15</v>
      </c>
      <c r="E29" s="180">
        <v>670</v>
      </c>
      <c r="F29" s="174"/>
      <c r="G29" s="182">
        <f t="shared" si="6"/>
        <v>0</v>
      </c>
      <c r="H29" s="176"/>
      <c r="I29" s="177">
        <f t="shared" si="7"/>
        <v>0</v>
      </c>
      <c r="J29" s="176"/>
      <c r="K29" s="178"/>
      <c r="L29" s="248" t="s">
        <v>178</v>
      </c>
    </row>
    <row r="30" spans="1:12" s="2" customFormat="1" ht="56.25">
      <c r="A30" s="173">
        <f>MAX(A28:A28)+1</f>
        <v>18</v>
      </c>
      <c r="B30" s="181">
        <v>56335</v>
      </c>
      <c r="C30" s="169" t="s">
        <v>177</v>
      </c>
      <c r="D30" s="181" t="s">
        <v>15</v>
      </c>
      <c r="E30" s="180">
        <v>37.5</v>
      </c>
      <c r="F30" s="174"/>
      <c r="G30" s="182">
        <f t="shared" si="6"/>
        <v>0</v>
      </c>
      <c r="H30" s="176"/>
      <c r="I30" s="177">
        <f t="shared" si="7"/>
        <v>0</v>
      </c>
      <c r="J30" s="176"/>
      <c r="K30" s="178"/>
      <c r="L30" s="248" t="s">
        <v>230</v>
      </c>
    </row>
    <row r="31" spans="1:12" s="2" customFormat="1" ht="67.5">
      <c r="A31" s="173">
        <f>MAX(A28:A29)+1</f>
        <v>18</v>
      </c>
      <c r="B31" s="181" t="s">
        <v>186</v>
      </c>
      <c r="C31" s="169" t="s">
        <v>232</v>
      </c>
      <c r="D31" s="181" t="s">
        <v>15</v>
      </c>
      <c r="E31" s="180">
        <f>E27+78.5</f>
        <v>748.5</v>
      </c>
      <c r="F31" s="174"/>
      <c r="G31" s="182">
        <f t="shared" si="6"/>
        <v>0</v>
      </c>
      <c r="H31" s="176"/>
      <c r="I31" s="177">
        <f t="shared" si="7"/>
        <v>0</v>
      </c>
      <c r="J31" s="176"/>
      <c r="K31" s="178"/>
      <c r="L31" s="248" t="s">
        <v>237</v>
      </c>
    </row>
    <row r="32" spans="1:12" s="2" customFormat="1" ht="112.5">
      <c r="A32" s="173">
        <f>MAX(A29:A30)+1</f>
        <v>19</v>
      </c>
      <c r="B32" s="258" t="s">
        <v>234</v>
      </c>
      <c r="C32" s="169" t="s">
        <v>233</v>
      </c>
      <c r="D32" s="181" t="s">
        <v>15</v>
      </c>
      <c r="E32" s="180">
        <f>E27</f>
        <v>670</v>
      </c>
      <c r="F32" s="174"/>
      <c r="G32" s="182">
        <f t="shared" si="6"/>
        <v>0</v>
      </c>
      <c r="H32" s="176"/>
      <c r="I32" s="177">
        <f t="shared" si="7"/>
        <v>0</v>
      </c>
      <c r="J32" s="176"/>
      <c r="K32" s="178"/>
      <c r="L32" s="248" t="s">
        <v>187</v>
      </c>
    </row>
    <row r="33" spans="1:12" s="2" customFormat="1" ht="56.25">
      <c r="A33" s="173">
        <f>MAX(A30:A31)+1</f>
        <v>19</v>
      </c>
      <c r="B33" s="181">
        <v>572113</v>
      </c>
      <c r="C33" s="169" t="s">
        <v>189</v>
      </c>
      <c r="D33" s="181" t="s">
        <v>15</v>
      </c>
      <c r="E33" s="180">
        <f>E32+78.5</f>
        <v>748.5</v>
      </c>
      <c r="F33" s="174"/>
      <c r="G33" s="182">
        <f t="shared" si="6"/>
        <v>0</v>
      </c>
      <c r="H33" s="176"/>
      <c r="I33" s="177">
        <f t="shared" si="7"/>
        <v>0</v>
      </c>
      <c r="J33" s="176"/>
      <c r="K33" s="178"/>
      <c r="L33" s="248" t="s">
        <v>191</v>
      </c>
    </row>
    <row r="34" spans="1:12" s="2" customFormat="1" ht="56.25">
      <c r="A34" s="173">
        <f t="shared" ref="A34:A41" si="8">MAX(A31:A32)+1</f>
        <v>20</v>
      </c>
      <c r="B34" s="181">
        <v>572212</v>
      </c>
      <c r="C34" s="169" t="s">
        <v>190</v>
      </c>
      <c r="D34" s="181" t="s">
        <v>15</v>
      </c>
      <c r="E34" s="180">
        <f>E27</f>
        <v>670</v>
      </c>
      <c r="F34" s="174"/>
      <c r="G34" s="182">
        <f t="shared" si="6"/>
        <v>0</v>
      </c>
      <c r="H34" s="176"/>
      <c r="I34" s="177">
        <f t="shared" si="7"/>
        <v>0</v>
      </c>
      <c r="J34" s="176"/>
      <c r="K34" s="178"/>
      <c r="L34" s="248" t="s">
        <v>191</v>
      </c>
    </row>
    <row r="35" spans="1:12" s="2" customFormat="1" ht="78.75">
      <c r="A35" s="173">
        <f>MAX(A30:A31)+1</f>
        <v>19</v>
      </c>
      <c r="B35" s="181">
        <v>582611</v>
      </c>
      <c r="C35" s="169" t="s">
        <v>179</v>
      </c>
      <c r="D35" s="181" t="s">
        <v>15</v>
      </c>
      <c r="E35" s="180">
        <v>295</v>
      </c>
      <c r="F35" s="174"/>
      <c r="G35" s="182">
        <f t="shared" si="6"/>
        <v>0</v>
      </c>
      <c r="H35" s="176"/>
      <c r="I35" s="177">
        <f t="shared" si="7"/>
        <v>0</v>
      </c>
      <c r="J35" s="176"/>
      <c r="K35" s="178"/>
      <c r="L35" s="248" t="s">
        <v>188</v>
      </c>
    </row>
    <row r="36" spans="1:12" s="175" customFormat="1" ht="168.75">
      <c r="A36" s="173">
        <f>MAX(A31:A32)+1</f>
        <v>20</v>
      </c>
      <c r="B36" s="181">
        <v>582615</v>
      </c>
      <c r="C36" s="169" t="s">
        <v>83</v>
      </c>
      <c r="D36" s="181" t="s">
        <v>15</v>
      </c>
      <c r="E36" s="180">
        <v>37.5</v>
      </c>
      <c r="F36" s="174"/>
      <c r="G36" s="182">
        <f t="shared" si="6"/>
        <v>0</v>
      </c>
      <c r="H36" s="176"/>
      <c r="I36" s="177">
        <f t="shared" si="7"/>
        <v>0</v>
      </c>
      <c r="J36" s="176"/>
      <c r="K36" s="178"/>
      <c r="L36" s="179" t="s">
        <v>180</v>
      </c>
    </row>
    <row r="37" spans="1:12" s="175" customFormat="1" ht="157.5">
      <c r="A37" s="173">
        <f>MAX(A35:A36)+1</f>
        <v>21</v>
      </c>
      <c r="B37" s="181" t="s">
        <v>84</v>
      </c>
      <c r="C37" s="169" t="s">
        <v>181</v>
      </c>
      <c r="D37" s="181" t="s">
        <v>15</v>
      </c>
      <c r="E37" s="180">
        <v>34.5</v>
      </c>
      <c r="F37" s="174"/>
      <c r="G37" s="182">
        <f t="shared" si="6"/>
        <v>0</v>
      </c>
      <c r="H37" s="176"/>
      <c r="I37" s="177">
        <f t="shared" si="7"/>
        <v>0</v>
      </c>
      <c r="J37" s="176"/>
      <c r="K37" s="178"/>
      <c r="L37" s="248" t="s">
        <v>182</v>
      </c>
    </row>
    <row r="38" spans="1:12" s="175" customFormat="1" ht="22.9" customHeight="1">
      <c r="A38" s="173">
        <f>MAX(A36:A37)+1</f>
        <v>22</v>
      </c>
      <c r="B38" s="181" t="s">
        <v>85</v>
      </c>
      <c r="C38" s="169" t="s">
        <v>183</v>
      </c>
      <c r="D38" s="181" t="s">
        <v>15</v>
      </c>
      <c r="E38" s="180">
        <v>7.5</v>
      </c>
      <c r="F38" s="174"/>
      <c r="G38" s="182">
        <f t="shared" si="6"/>
        <v>0</v>
      </c>
      <c r="H38" s="176"/>
      <c r="I38" s="177">
        <f t="shared" si="7"/>
        <v>0</v>
      </c>
      <c r="J38" s="176"/>
      <c r="K38" s="178"/>
      <c r="L38" s="179" t="s">
        <v>184</v>
      </c>
    </row>
    <row r="39" spans="1:12" s="175" customFormat="1" ht="98.25" customHeight="1">
      <c r="A39" s="173"/>
      <c r="B39" s="185">
        <v>8</v>
      </c>
      <c r="C39" s="186" t="s">
        <v>71</v>
      </c>
      <c r="D39" s="187"/>
      <c r="E39" s="188"/>
      <c r="F39" s="189"/>
      <c r="G39" s="190">
        <f>SUBTOTAL(9,G40:G42)</f>
        <v>0</v>
      </c>
      <c r="H39" s="188"/>
      <c r="I39" s="190"/>
      <c r="J39" s="188"/>
      <c r="K39" s="190"/>
      <c r="L39" s="191"/>
    </row>
    <row r="40" spans="1:12" s="175" customFormat="1" ht="270">
      <c r="A40" s="173">
        <f t="shared" si="8"/>
        <v>23</v>
      </c>
      <c r="B40" s="181">
        <v>89712</v>
      </c>
      <c r="C40" s="169" t="s">
        <v>94</v>
      </c>
      <c r="D40" s="181" t="s">
        <v>21</v>
      </c>
      <c r="E40" s="180">
        <v>4</v>
      </c>
      <c r="F40" s="174"/>
      <c r="G40" s="182">
        <f t="shared" ref="G40:G42" si="9">ROUND(E40*F40,2)</f>
        <v>0</v>
      </c>
      <c r="H40" s="176"/>
      <c r="I40" s="177">
        <f t="shared" ref="I40:I42" si="10">ROUND(E40*H40,3)</f>
        <v>0</v>
      </c>
      <c r="J40" s="176"/>
      <c r="K40" s="178"/>
      <c r="L40" s="179" t="s">
        <v>95</v>
      </c>
    </row>
    <row r="41" spans="1:12" s="175" customFormat="1" ht="45">
      <c r="A41" s="173">
        <f t="shared" si="8"/>
        <v>23</v>
      </c>
      <c r="B41" s="181">
        <v>89921</v>
      </c>
      <c r="C41" s="169" t="s">
        <v>86</v>
      </c>
      <c r="D41" s="181" t="s">
        <v>21</v>
      </c>
      <c r="E41" s="180">
        <v>10</v>
      </c>
      <c r="F41" s="174"/>
      <c r="G41" s="182">
        <f t="shared" si="9"/>
        <v>0</v>
      </c>
      <c r="H41" s="176"/>
      <c r="I41" s="177">
        <f t="shared" si="10"/>
        <v>0</v>
      </c>
      <c r="J41" s="176"/>
      <c r="K41" s="178"/>
      <c r="L41" s="179" t="s">
        <v>96</v>
      </c>
    </row>
    <row r="42" spans="1:12" s="175" customFormat="1" ht="20.100000000000001" customHeight="1">
      <c r="A42" s="173">
        <f>MAX(A40:A41)+1</f>
        <v>24</v>
      </c>
      <c r="B42" s="181">
        <v>89922</v>
      </c>
      <c r="C42" s="169" t="s">
        <v>87</v>
      </c>
      <c r="D42" s="181" t="s">
        <v>21</v>
      </c>
      <c r="E42" s="180">
        <v>10</v>
      </c>
      <c r="F42" s="174"/>
      <c r="G42" s="182">
        <f t="shared" si="9"/>
        <v>0</v>
      </c>
      <c r="H42" s="176"/>
      <c r="I42" s="177">
        <f t="shared" si="10"/>
        <v>0</v>
      </c>
      <c r="J42" s="176"/>
      <c r="K42" s="178"/>
      <c r="L42" s="179" t="s">
        <v>97</v>
      </c>
    </row>
    <row r="43" spans="1:12" s="175" customFormat="1" ht="11.25">
      <c r="A43" s="184"/>
      <c r="B43" s="185" t="s">
        <v>72</v>
      </c>
      <c r="C43" s="186" t="s">
        <v>73</v>
      </c>
      <c r="D43" s="187"/>
      <c r="E43" s="188"/>
      <c r="F43" s="189"/>
      <c r="G43" s="190">
        <f>SUBTOTAL(9,G45:G51)</f>
        <v>0</v>
      </c>
      <c r="H43" s="188"/>
      <c r="I43" s="190"/>
      <c r="J43" s="188"/>
      <c r="K43" s="190"/>
      <c r="L43" s="191"/>
    </row>
    <row r="44" spans="1:12" s="175" customFormat="1" ht="22.5">
      <c r="A44" s="173">
        <f>MAX(A42:A43)+1</f>
        <v>25</v>
      </c>
      <c r="B44" s="181">
        <v>914113</v>
      </c>
      <c r="C44" s="169" t="s">
        <v>238</v>
      </c>
      <c r="D44" s="181" t="s">
        <v>21</v>
      </c>
      <c r="E44" s="180">
        <v>6</v>
      </c>
      <c r="F44" s="174"/>
      <c r="G44" s="182">
        <f t="shared" ref="G44:G51" si="11">ROUND(E44*F44,2)</f>
        <v>0</v>
      </c>
      <c r="H44" s="176"/>
      <c r="I44" s="177">
        <f t="shared" ref="I44:I51" si="12">ROUND(E44*H44,3)</f>
        <v>0</v>
      </c>
      <c r="J44" s="176"/>
      <c r="K44" s="178"/>
      <c r="L44" s="179" t="s">
        <v>106</v>
      </c>
    </row>
    <row r="45" spans="1:12" s="175" customFormat="1" ht="52.15" customHeight="1">
      <c r="A45" s="173">
        <f t="shared" ref="A45:A51" si="13">MAX(A43:A44)+1</f>
        <v>26</v>
      </c>
      <c r="B45" s="181">
        <v>914161</v>
      </c>
      <c r="C45" s="169" t="s">
        <v>88</v>
      </c>
      <c r="D45" s="181" t="s">
        <v>21</v>
      </c>
      <c r="E45" s="180">
        <v>2</v>
      </c>
      <c r="F45" s="174"/>
      <c r="G45" s="182">
        <f t="shared" si="11"/>
        <v>0</v>
      </c>
      <c r="H45" s="176"/>
      <c r="I45" s="177">
        <f t="shared" si="12"/>
        <v>0</v>
      </c>
      <c r="J45" s="176"/>
      <c r="K45" s="178"/>
      <c r="L45" s="179" t="s">
        <v>107</v>
      </c>
    </row>
    <row r="46" spans="1:12" s="175" customFormat="1" ht="22.5">
      <c r="A46" s="173">
        <f t="shared" si="13"/>
        <v>27</v>
      </c>
      <c r="B46" s="181" t="s">
        <v>125</v>
      </c>
      <c r="C46" s="169" t="s">
        <v>108</v>
      </c>
      <c r="D46" s="181" t="s">
        <v>21</v>
      </c>
      <c r="E46" s="180">
        <v>2</v>
      </c>
      <c r="F46" s="174"/>
      <c r="G46" s="182">
        <f t="shared" si="11"/>
        <v>0</v>
      </c>
      <c r="H46" s="176"/>
      <c r="I46" s="177">
        <f t="shared" si="12"/>
        <v>0</v>
      </c>
      <c r="J46" s="176"/>
      <c r="K46" s="178"/>
      <c r="L46" s="179" t="s">
        <v>109</v>
      </c>
    </row>
    <row r="47" spans="1:12" s="175" customFormat="1" ht="22.5">
      <c r="A47" s="173">
        <f t="shared" si="13"/>
        <v>28</v>
      </c>
      <c r="B47" s="181">
        <v>915211</v>
      </c>
      <c r="C47" s="169" t="s">
        <v>89</v>
      </c>
      <c r="D47" s="181" t="s">
        <v>15</v>
      </c>
      <c r="E47" s="180">
        <v>31</v>
      </c>
      <c r="F47" s="174"/>
      <c r="G47" s="182">
        <f t="shared" si="11"/>
        <v>0</v>
      </c>
      <c r="H47" s="176"/>
      <c r="I47" s="177">
        <f t="shared" si="12"/>
        <v>0</v>
      </c>
      <c r="J47" s="176"/>
      <c r="K47" s="178"/>
      <c r="L47" s="179" t="s">
        <v>110</v>
      </c>
    </row>
    <row r="48" spans="1:12" s="175" customFormat="1" ht="45">
      <c r="A48" s="173">
        <f t="shared" si="13"/>
        <v>29</v>
      </c>
      <c r="B48" s="181">
        <v>917212</v>
      </c>
      <c r="C48" s="169" t="s">
        <v>91</v>
      </c>
      <c r="D48" s="181" t="s">
        <v>16</v>
      </c>
      <c r="E48" s="180">
        <f>26.5+18.8+27.4+22+25.5+31</f>
        <v>151.19999999999999</v>
      </c>
      <c r="F48" s="174"/>
      <c r="G48" s="182">
        <f t="shared" si="11"/>
        <v>0</v>
      </c>
      <c r="H48" s="176"/>
      <c r="I48" s="177">
        <f t="shared" si="12"/>
        <v>0</v>
      </c>
      <c r="J48" s="176"/>
      <c r="K48" s="178"/>
      <c r="L48" s="248" t="s">
        <v>192</v>
      </c>
    </row>
    <row r="49" spans="1:12" s="175" customFormat="1" ht="45">
      <c r="A49" s="173">
        <f t="shared" si="13"/>
        <v>30</v>
      </c>
      <c r="B49" s="181">
        <v>917224</v>
      </c>
      <c r="C49" s="169" t="s">
        <v>92</v>
      </c>
      <c r="D49" s="181" t="s">
        <v>16</v>
      </c>
      <c r="E49" s="180">
        <f>2*90</f>
        <v>180</v>
      </c>
      <c r="F49" s="174"/>
      <c r="G49" s="182">
        <f t="shared" si="11"/>
        <v>0</v>
      </c>
      <c r="H49" s="176"/>
      <c r="I49" s="177">
        <f t="shared" si="12"/>
        <v>0</v>
      </c>
      <c r="J49" s="176"/>
      <c r="K49" s="178"/>
      <c r="L49" s="248" t="s">
        <v>239</v>
      </c>
    </row>
    <row r="50" spans="1:12" s="175" customFormat="1" ht="22.5">
      <c r="A50" s="173">
        <f t="shared" si="13"/>
        <v>31</v>
      </c>
      <c r="B50" s="181">
        <v>919122</v>
      </c>
      <c r="C50" s="169" t="s">
        <v>90</v>
      </c>
      <c r="D50" s="181" t="s">
        <v>16</v>
      </c>
      <c r="E50" s="180">
        <v>25</v>
      </c>
      <c r="F50" s="174"/>
      <c r="G50" s="182">
        <f t="shared" si="11"/>
        <v>0</v>
      </c>
      <c r="H50" s="176"/>
      <c r="I50" s="177">
        <f t="shared" si="12"/>
        <v>0</v>
      </c>
      <c r="J50" s="176"/>
      <c r="K50" s="178"/>
      <c r="L50" s="179" t="s">
        <v>99</v>
      </c>
    </row>
    <row r="51" spans="1:12" s="45" customFormat="1" ht="22.5">
      <c r="A51" s="173">
        <f t="shared" si="13"/>
        <v>32</v>
      </c>
      <c r="B51" s="181">
        <v>96687</v>
      </c>
      <c r="C51" s="169" t="s">
        <v>100</v>
      </c>
      <c r="D51" s="181" t="s">
        <v>21</v>
      </c>
      <c r="E51" s="180">
        <v>4</v>
      </c>
      <c r="F51" s="174"/>
      <c r="G51" s="182">
        <f t="shared" si="11"/>
        <v>0</v>
      </c>
      <c r="H51" s="176"/>
      <c r="I51" s="177">
        <f t="shared" si="12"/>
        <v>0</v>
      </c>
      <c r="J51" s="176"/>
      <c r="K51" s="178"/>
      <c r="L51" s="179" t="s">
        <v>117</v>
      </c>
    </row>
    <row r="52" spans="1:12" s="45" customFormat="1" ht="12">
      <c r="A52" s="38"/>
      <c r="B52" s="39"/>
      <c r="C52" s="40" t="s">
        <v>24</v>
      </c>
      <c r="D52" s="41"/>
      <c r="E52" s="42"/>
      <c r="F52" s="43"/>
      <c r="G52" s="43"/>
      <c r="H52" s="44"/>
    </row>
    <row r="53" spans="1:12" s="45" customFormat="1" ht="12">
      <c r="A53" s="38"/>
      <c r="B53" s="39"/>
      <c r="C53" s="40" t="s">
        <v>25</v>
      </c>
      <c r="D53" s="41"/>
      <c r="E53" s="42"/>
      <c r="F53" s="43"/>
      <c r="G53" s="43"/>
      <c r="H53" s="44"/>
    </row>
    <row r="54" spans="1:12" s="45" customFormat="1" ht="12">
      <c r="A54" s="38"/>
      <c r="B54" s="39"/>
      <c r="C54" s="40" t="s">
        <v>64</v>
      </c>
      <c r="D54" s="41"/>
      <c r="E54" s="42"/>
      <c r="F54" s="43"/>
      <c r="G54" s="43"/>
      <c r="H54" s="44"/>
    </row>
    <row r="55" spans="1:12" s="46" customFormat="1" ht="12.75">
      <c r="A55" s="38"/>
      <c r="B55" s="39"/>
      <c r="C55" s="40" t="s">
        <v>26</v>
      </c>
      <c r="D55" s="41"/>
      <c r="E55" s="42"/>
      <c r="F55" s="43"/>
      <c r="G55" s="43"/>
      <c r="H55" s="44"/>
      <c r="I55" s="45"/>
      <c r="J55" s="45"/>
      <c r="K55" s="45"/>
      <c r="L55" s="45"/>
    </row>
    <row r="56" spans="1:12" s="50" customFormat="1" ht="29.25" customHeight="1">
      <c r="A56" s="46"/>
      <c r="B56" s="46"/>
      <c r="C56" s="46"/>
      <c r="D56" s="46"/>
      <c r="E56" s="46"/>
      <c r="F56" s="46"/>
      <c r="G56" s="47"/>
      <c r="H56" s="46"/>
      <c r="I56" s="48"/>
      <c r="J56" s="48"/>
      <c r="K56" s="48"/>
      <c r="L56" s="48"/>
    </row>
    <row r="57" spans="1:12" ht="24.6" customHeight="1">
      <c r="A57" s="282" t="s">
        <v>27</v>
      </c>
      <c r="B57" s="283"/>
      <c r="C57" s="283"/>
      <c r="D57" s="283"/>
      <c r="E57" s="283"/>
      <c r="F57" s="283"/>
      <c r="G57" s="283"/>
      <c r="H57" s="283"/>
      <c r="I57" s="283"/>
      <c r="J57" s="283"/>
      <c r="K57" s="283"/>
      <c r="L57" s="283"/>
    </row>
  </sheetData>
  <mergeCells count="1">
    <mergeCell ref="A57:L57"/>
  </mergeCells>
  <conditionalFormatting sqref="F28:G28 F22:G22 F11:G11 F35:G38 F13:G14 F16:G19">
    <cfRule type="cellIs" dxfId="69" priority="53" stopIfTrue="1" operator="equal">
      <formula>0</formula>
    </cfRule>
  </conditionalFormatting>
  <conditionalFormatting sqref="F45:G45 F50:G50 F40:G42">
    <cfRule type="cellIs" dxfId="68" priority="52" stopIfTrue="1" operator="equal">
      <formula>0</formula>
    </cfRule>
  </conditionalFormatting>
  <conditionalFormatting sqref="F28">
    <cfRule type="cellIs" dxfId="67" priority="51" stopIfTrue="1" operator="equal">
      <formula>0</formula>
    </cfRule>
  </conditionalFormatting>
  <conditionalFormatting sqref="F40:F42">
    <cfRule type="cellIs" dxfId="66" priority="50" stopIfTrue="1" operator="equal">
      <formula>0</formula>
    </cfRule>
  </conditionalFormatting>
  <conditionalFormatting sqref="F45 F50">
    <cfRule type="cellIs" dxfId="65" priority="49" stopIfTrue="1" operator="equal">
      <formula>0</formula>
    </cfRule>
  </conditionalFormatting>
  <conditionalFormatting sqref="G28">
    <cfRule type="cellIs" dxfId="64" priority="48" stopIfTrue="1" operator="equal">
      <formula>0</formula>
    </cfRule>
  </conditionalFormatting>
  <conditionalFormatting sqref="G40:G42">
    <cfRule type="cellIs" dxfId="63" priority="47" stopIfTrue="1" operator="equal">
      <formula>0</formula>
    </cfRule>
  </conditionalFormatting>
  <conditionalFormatting sqref="G45 G50">
    <cfRule type="cellIs" dxfId="62" priority="46" stopIfTrue="1" operator="equal">
      <formula>0</formula>
    </cfRule>
  </conditionalFormatting>
  <conditionalFormatting sqref="G47">
    <cfRule type="cellIs" dxfId="61" priority="45" stopIfTrue="1" operator="equal">
      <formula>0</formula>
    </cfRule>
  </conditionalFormatting>
  <conditionalFormatting sqref="G47">
    <cfRule type="cellIs" dxfId="60" priority="44" stopIfTrue="1" operator="equal">
      <formula>0</formula>
    </cfRule>
  </conditionalFormatting>
  <conditionalFormatting sqref="F47">
    <cfRule type="cellIs" dxfId="59" priority="43" stopIfTrue="1" operator="equal">
      <formula>0</formula>
    </cfRule>
  </conditionalFormatting>
  <conditionalFormatting sqref="F47">
    <cfRule type="cellIs" dxfId="58" priority="42" stopIfTrue="1" operator="equal">
      <formula>0</formula>
    </cfRule>
  </conditionalFormatting>
  <conditionalFormatting sqref="G20">
    <cfRule type="cellIs" dxfId="57" priority="39" stopIfTrue="1" operator="equal">
      <formula>0</formula>
    </cfRule>
  </conditionalFormatting>
  <conditionalFormatting sqref="G20">
    <cfRule type="cellIs" dxfId="56" priority="38" stopIfTrue="1" operator="equal">
      <formula>0</formula>
    </cfRule>
  </conditionalFormatting>
  <conditionalFormatting sqref="F20">
    <cfRule type="cellIs" dxfId="55" priority="41" stopIfTrue="1" operator="equal">
      <formula>0</formula>
    </cfRule>
  </conditionalFormatting>
  <conditionalFormatting sqref="F20">
    <cfRule type="cellIs" dxfId="54" priority="40" stopIfTrue="1" operator="equal">
      <formula>0</formula>
    </cfRule>
  </conditionalFormatting>
  <conditionalFormatting sqref="F24:G24">
    <cfRule type="cellIs" dxfId="53" priority="37" stopIfTrue="1" operator="equal">
      <formula>0</formula>
    </cfRule>
  </conditionalFormatting>
  <conditionalFormatting sqref="F25:G25">
    <cfRule type="cellIs" dxfId="52" priority="36" stopIfTrue="1" operator="equal">
      <formula>0</formula>
    </cfRule>
  </conditionalFormatting>
  <conditionalFormatting sqref="F29:G29">
    <cfRule type="cellIs" dxfId="51" priority="35" stopIfTrue="1" operator="equal">
      <formula>0</formula>
    </cfRule>
  </conditionalFormatting>
  <conditionalFormatting sqref="G29">
    <cfRule type="cellIs" dxfId="50" priority="33" stopIfTrue="1" operator="equal">
      <formula>0</formula>
    </cfRule>
  </conditionalFormatting>
  <conditionalFormatting sqref="F29">
    <cfRule type="cellIs" dxfId="49" priority="34" stopIfTrue="1" operator="equal">
      <formula>0</formula>
    </cfRule>
  </conditionalFormatting>
  <conditionalFormatting sqref="G48">
    <cfRule type="cellIs" dxfId="48" priority="32" stopIfTrue="1" operator="equal">
      <formula>0</formula>
    </cfRule>
  </conditionalFormatting>
  <conditionalFormatting sqref="G48">
    <cfRule type="cellIs" dxfId="47" priority="31" stopIfTrue="1" operator="equal">
      <formula>0</formula>
    </cfRule>
  </conditionalFormatting>
  <conditionalFormatting sqref="F48">
    <cfRule type="cellIs" dxfId="46" priority="30" stopIfTrue="1" operator="equal">
      <formula>0</formula>
    </cfRule>
  </conditionalFormatting>
  <conditionalFormatting sqref="F48">
    <cfRule type="cellIs" dxfId="45" priority="29" stopIfTrue="1" operator="equal">
      <formula>0</formula>
    </cfRule>
  </conditionalFormatting>
  <conditionalFormatting sqref="G49">
    <cfRule type="cellIs" dxfId="44" priority="28" stopIfTrue="1" operator="equal">
      <formula>0</formula>
    </cfRule>
  </conditionalFormatting>
  <conditionalFormatting sqref="G49">
    <cfRule type="cellIs" dxfId="43" priority="27" stopIfTrue="1" operator="equal">
      <formula>0</formula>
    </cfRule>
  </conditionalFormatting>
  <conditionalFormatting sqref="F49">
    <cfRule type="cellIs" dxfId="42" priority="26" stopIfTrue="1" operator="equal">
      <formula>0</formula>
    </cfRule>
  </conditionalFormatting>
  <conditionalFormatting sqref="F49">
    <cfRule type="cellIs" dxfId="41" priority="25" stopIfTrue="1" operator="equal">
      <formula>0</formula>
    </cfRule>
  </conditionalFormatting>
  <conditionalFormatting sqref="F12:G12">
    <cfRule type="cellIs" dxfId="40" priority="24" stopIfTrue="1" operator="equal">
      <formula>0</formula>
    </cfRule>
  </conditionalFormatting>
  <conditionalFormatting sqref="G51">
    <cfRule type="cellIs" dxfId="39" priority="23" stopIfTrue="1" operator="equal">
      <formula>0</formula>
    </cfRule>
  </conditionalFormatting>
  <conditionalFormatting sqref="G51">
    <cfRule type="cellIs" dxfId="38" priority="22" stopIfTrue="1" operator="equal">
      <formula>0</formula>
    </cfRule>
  </conditionalFormatting>
  <conditionalFormatting sqref="F51">
    <cfRule type="cellIs" dxfId="37" priority="21" stopIfTrue="1" operator="equal">
      <formula>0</formula>
    </cfRule>
  </conditionalFormatting>
  <conditionalFormatting sqref="F51">
    <cfRule type="cellIs" dxfId="36" priority="20" stopIfTrue="1" operator="equal">
      <formula>0</formula>
    </cfRule>
  </conditionalFormatting>
  <conditionalFormatting sqref="G46">
    <cfRule type="cellIs" dxfId="35" priority="19" stopIfTrue="1" operator="equal">
      <formula>0</formula>
    </cfRule>
  </conditionalFormatting>
  <conditionalFormatting sqref="G46">
    <cfRule type="cellIs" dxfId="34" priority="18" stopIfTrue="1" operator="equal">
      <formula>0</formula>
    </cfRule>
  </conditionalFormatting>
  <conditionalFormatting sqref="F46">
    <cfRule type="cellIs" dxfId="33" priority="17" stopIfTrue="1" operator="equal">
      <formula>0</formula>
    </cfRule>
  </conditionalFormatting>
  <conditionalFormatting sqref="F46">
    <cfRule type="cellIs" dxfId="32" priority="16" stopIfTrue="1" operator="equal">
      <formula>0</formula>
    </cfRule>
  </conditionalFormatting>
  <conditionalFormatting sqref="F30:G30">
    <cfRule type="cellIs" dxfId="31" priority="15" stopIfTrue="1" operator="equal">
      <formula>0</formula>
    </cfRule>
  </conditionalFormatting>
  <conditionalFormatting sqref="F30">
    <cfRule type="cellIs" dxfId="30" priority="14" stopIfTrue="1" operator="equal">
      <formula>0</formula>
    </cfRule>
  </conditionalFormatting>
  <conditionalFormatting sqref="G30">
    <cfRule type="cellIs" dxfId="29" priority="13" stopIfTrue="1" operator="equal">
      <formula>0</formula>
    </cfRule>
  </conditionalFormatting>
  <conditionalFormatting sqref="F27:G27">
    <cfRule type="cellIs" dxfId="28" priority="12" stopIfTrue="1" operator="equal">
      <formula>0</formula>
    </cfRule>
  </conditionalFormatting>
  <conditionalFormatting sqref="F27">
    <cfRule type="cellIs" dxfId="27" priority="11" stopIfTrue="1" operator="equal">
      <formula>0</formula>
    </cfRule>
  </conditionalFormatting>
  <conditionalFormatting sqref="G27">
    <cfRule type="cellIs" dxfId="26" priority="10" stopIfTrue="1" operator="equal">
      <formula>0</formula>
    </cfRule>
  </conditionalFormatting>
  <conditionalFormatting sqref="F32:G32">
    <cfRule type="cellIs" dxfId="25" priority="8" stopIfTrue="1" operator="equal">
      <formula>0</formula>
    </cfRule>
  </conditionalFormatting>
  <conditionalFormatting sqref="F33:G33">
    <cfRule type="cellIs" dxfId="24" priority="7" stopIfTrue="1" operator="equal">
      <formula>0</formula>
    </cfRule>
  </conditionalFormatting>
  <conditionalFormatting sqref="F31:G31">
    <cfRule type="cellIs" dxfId="23" priority="9" stopIfTrue="1" operator="equal">
      <formula>0</formula>
    </cfRule>
  </conditionalFormatting>
  <conditionalFormatting sqref="F34:G34">
    <cfRule type="cellIs" dxfId="22" priority="6" stopIfTrue="1" operator="equal">
      <formula>0</formula>
    </cfRule>
  </conditionalFormatting>
  <conditionalFormatting sqref="F15:G15">
    <cfRule type="cellIs" dxfId="21" priority="5" stopIfTrue="1" operator="equal">
      <formula>0</formula>
    </cfRule>
  </conditionalFormatting>
  <conditionalFormatting sqref="F44:G44">
    <cfRule type="cellIs" dxfId="20" priority="4" stopIfTrue="1" operator="equal">
      <formula>0</formula>
    </cfRule>
  </conditionalFormatting>
  <conditionalFormatting sqref="F44">
    <cfRule type="cellIs" dxfId="19" priority="3" stopIfTrue="1" operator="equal">
      <formula>0</formula>
    </cfRule>
  </conditionalFormatting>
  <conditionalFormatting sqref="G44">
    <cfRule type="cellIs" dxfId="18" priority="2" stopIfTrue="1" operator="equal">
      <formula>0</formula>
    </cfRule>
  </conditionalFormatting>
  <conditionalFormatting sqref="F21:G21">
    <cfRule type="cellIs" dxfId="17" priority="1" stopIfTrue="1" operator="equal">
      <formula>0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scale="56" fitToHeight="0" orientation="portrait" blackAndWhite="1" horizontalDpi="300" r:id="rId1"/>
  <headerFooter alignWithMargins="0">
    <oddFooter>&amp;RStrana &amp;P (&amp;N)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"/>
  <sheetViews>
    <sheetView showGridLines="0" showZeros="0" zoomScaleNormal="100" zoomScaleSheetLayoutView="100" workbookViewId="0">
      <selection activeCell="A2" sqref="A2"/>
    </sheetView>
  </sheetViews>
  <sheetFormatPr defaultColWidth="10.5" defaultRowHeight="10.5"/>
  <cols>
    <col min="1" max="1" width="4.1640625" style="3" customWidth="1"/>
    <col min="2" max="2" width="11.33203125" style="4" customWidth="1"/>
    <col min="3" max="3" width="56" style="4" customWidth="1"/>
    <col min="4" max="4" width="6.33203125" style="5" customWidth="1"/>
    <col min="5" max="5" width="13.5" style="6" customWidth="1"/>
    <col min="6" max="6" width="12.83203125" style="7" customWidth="1"/>
    <col min="7" max="7" width="14" style="7" customWidth="1"/>
    <col min="8" max="11" width="13.83203125" style="6" customWidth="1"/>
    <col min="12" max="12" width="39.6640625" style="6" customWidth="1"/>
    <col min="13" max="16384" width="10.5" style="1"/>
  </cols>
  <sheetData>
    <row r="1" spans="1:12" s="2" customFormat="1" ht="18">
      <c r="A1" s="8" t="s">
        <v>245</v>
      </c>
      <c r="B1" s="9"/>
      <c r="C1" s="9"/>
      <c r="D1" s="10"/>
      <c r="E1" s="9"/>
      <c r="F1" s="9"/>
      <c r="G1" s="9"/>
      <c r="H1" s="9"/>
      <c r="I1" s="9"/>
      <c r="J1" s="9"/>
      <c r="K1" s="9"/>
      <c r="L1" s="9"/>
    </row>
    <row r="2" spans="1:12" s="2" customFormat="1" ht="11.25">
      <c r="A2" s="9" t="s">
        <v>12</v>
      </c>
      <c r="B2" s="9"/>
      <c r="C2" s="11" t="s">
        <v>193</v>
      </c>
      <c r="D2" s="10"/>
      <c r="E2" s="9"/>
      <c r="F2" s="9"/>
      <c r="G2" s="9"/>
      <c r="H2" s="9"/>
      <c r="I2" s="9"/>
      <c r="J2" s="9"/>
      <c r="K2" s="9"/>
      <c r="L2" s="9"/>
    </row>
    <row r="3" spans="1:12" s="2" customFormat="1" ht="11.25">
      <c r="A3" s="9" t="s">
        <v>13</v>
      </c>
      <c r="B3" s="9"/>
      <c r="C3" s="11" t="s">
        <v>128</v>
      </c>
      <c r="D3" s="10"/>
      <c r="E3" s="9"/>
      <c r="F3" s="9"/>
      <c r="G3" s="9" t="s">
        <v>11</v>
      </c>
      <c r="H3" s="11"/>
      <c r="I3" s="9"/>
      <c r="J3" s="9" t="s">
        <v>119</v>
      </c>
      <c r="K3" s="9"/>
      <c r="L3" s="9" t="s">
        <v>129</v>
      </c>
    </row>
    <row r="4" spans="1:12" s="2" customFormat="1" ht="11.25">
      <c r="A4" s="9" t="s">
        <v>0</v>
      </c>
      <c r="B4" s="9"/>
      <c r="C4" s="11"/>
      <c r="D4" s="10"/>
      <c r="E4" s="9"/>
      <c r="F4" s="9"/>
      <c r="G4" s="9" t="s">
        <v>1</v>
      </c>
      <c r="H4" s="11"/>
      <c r="I4" s="9"/>
      <c r="J4" s="11">
        <v>0</v>
      </c>
      <c r="K4" s="9"/>
      <c r="L4" s="9"/>
    </row>
    <row r="5" spans="1:12" s="2" customFormat="1" ht="11.25">
      <c r="A5" s="18" t="s">
        <v>18</v>
      </c>
      <c r="B5" s="19"/>
      <c r="C5" s="9"/>
      <c r="D5" s="10"/>
      <c r="E5" s="9"/>
      <c r="F5" s="9"/>
      <c r="G5" s="9"/>
      <c r="H5" s="9"/>
      <c r="I5" s="9"/>
      <c r="J5" s="9"/>
      <c r="K5" s="9"/>
      <c r="L5" s="9"/>
    </row>
    <row r="6" spans="1:12" s="2" customFormat="1" ht="22.5">
      <c r="A6" s="15" t="s">
        <v>2</v>
      </c>
      <c r="B6" s="16" t="s">
        <v>3</v>
      </c>
      <c r="C6" s="16" t="s">
        <v>4</v>
      </c>
      <c r="D6" s="16" t="s">
        <v>5</v>
      </c>
      <c r="E6" s="16" t="s">
        <v>6</v>
      </c>
      <c r="F6" s="16" t="s">
        <v>7</v>
      </c>
      <c r="G6" s="16" t="s">
        <v>8</v>
      </c>
      <c r="H6" s="16" t="s">
        <v>10</v>
      </c>
      <c r="I6" s="16" t="s">
        <v>17</v>
      </c>
      <c r="J6" s="16" t="s">
        <v>22</v>
      </c>
      <c r="K6" s="16" t="s">
        <v>23</v>
      </c>
      <c r="L6" s="16" t="s">
        <v>70</v>
      </c>
    </row>
    <row r="7" spans="1:12" s="2" customFormat="1" ht="11.25">
      <c r="A7" s="17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7">
        <v>9</v>
      </c>
      <c r="J7" s="17">
        <v>10</v>
      </c>
      <c r="K7" s="17">
        <v>11</v>
      </c>
      <c r="L7" s="17">
        <v>12</v>
      </c>
    </row>
    <row r="8" spans="1:12" s="2" customFormat="1">
      <c r="A8" s="12"/>
      <c r="B8" s="12"/>
      <c r="C8" s="12"/>
      <c r="D8" s="13"/>
      <c r="E8" s="12"/>
      <c r="F8" s="12"/>
      <c r="G8" s="12"/>
      <c r="H8" s="12"/>
      <c r="I8" s="12"/>
      <c r="J8" s="12"/>
      <c r="K8" s="12"/>
      <c r="L8" s="12"/>
    </row>
    <row r="9" spans="1:12" s="14" customFormat="1" ht="11.25">
      <c r="A9" s="20"/>
      <c r="B9" s="21"/>
      <c r="C9" s="21" t="s">
        <v>9</v>
      </c>
      <c r="D9" s="22"/>
      <c r="E9" s="23"/>
      <c r="F9" s="25"/>
      <c r="G9" s="170">
        <f>SUBTOTAL(9,G10:G16)</f>
        <v>0</v>
      </c>
      <c r="H9" s="24"/>
      <c r="I9" s="170">
        <f>SUBTOTAL(9,I10:I12)</f>
        <v>0</v>
      </c>
      <c r="J9" s="36"/>
      <c r="K9" s="36"/>
      <c r="L9" s="24"/>
    </row>
    <row r="10" spans="1:12" s="35" customFormat="1" ht="21.75" customHeight="1">
      <c r="A10" s="28"/>
      <c r="B10" s="29" t="s">
        <v>72</v>
      </c>
      <c r="C10" s="30" t="s">
        <v>73</v>
      </c>
      <c r="D10" s="31"/>
      <c r="E10" s="32"/>
      <c r="F10" s="33"/>
      <c r="G10" s="34">
        <f>SUBTOTAL(9,G11:G16)</f>
        <v>0</v>
      </c>
      <c r="H10" s="32"/>
      <c r="I10" s="34"/>
      <c r="J10" s="32"/>
      <c r="K10" s="34"/>
      <c r="L10" s="171"/>
    </row>
    <row r="11" spans="1:12" s="175" customFormat="1" ht="57.6" customHeight="1">
      <c r="A11" s="173">
        <f>MAX(A10:A10)+1</f>
        <v>1</v>
      </c>
      <c r="B11" s="181">
        <v>914162</v>
      </c>
      <c r="C11" s="169" t="s">
        <v>101</v>
      </c>
      <c r="D11" s="181" t="s">
        <v>21</v>
      </c>
      <c r="E11" s="180">
        <v>15</v>
      </c>
      <c r="F11" s="174"/>
      <c r="G11" s="27">
        <f t="shared" ref="G11:G12" si="0">ROUND(E11*F11,2)</f>
        <v>0</v>
      </c>
      <c r="H11" s="176"/>
      <c r="I11" s="177">
        <f t="shared" ref="I11:I16" si="1">ROUND(E11*H11,3)</f>
        <v>0</v>
      </c>
      <c r="J11" s="176"/>
      <c r="K11" s="178"/>
      <c r="L11" s="179" t="s">
        <v>98</v>
      </c>
    </row>
    <row r="12" spans="1:12" s="175" customFormat="1" ht="32.450000000000003" customHeight="1">
      <c r="A12" s="173">
        <f>MAX(A10:A11)+1</f>
        <v>2</v>
      </c>
      <c r="B12" s="181">
        <v>914163</v>
      </c>
      <c r="C12" s="169" t="s">
        <v>102</v>
      </c>
      <c r="D12" s="181" t="s">
        <v>21</v>
      </c>
      <c r="E12" s="180">
        <v>15</v>
      </c>
      <c r="F12" s="174"/>
      <c r="G12" s="27">
        <f t="shared" si="0"/>
        <v>0</v>
      </c>
      <c r="H12" s="176"/>
      <c r="I12" s="177">
        <f t="shared" si="1"/>
        <v>0</v>
      </c>
      <c r="J12" s="176"/>
      <c r="K12" s="178"/>
      <c r="L12" s="179" t="s">
        <v>106</v>
      </c>
    </row>
    <row r="13" spans="1:12" s="175" customFormat="1" ht="48" customHeight="1">
      <c r="A13" s="173">
        <f>MAX(A11:A12)+1</f>
        <v>3</v>
      </c>
      <c r="B13" s="181">
        <v>914169</v>
      </c>
      <c r="C13" s="169" t="s">
        <v>103</v>
      </c>
      <c r="D13" s="181" t="s">
        <v>104</v>
      </c>
      <c r="E13" s="180">
        <f>15*30</f>
        <v>450</v>
      </c>
      <c r="F13" s="174"/>
      <c r="G13" s="27">
        <f t="shared" ref="G13" si="2">ROUND(E13*F13,2)</f>
        <v>0</v>
      </c>
      <c r="H13" s="176"/>
      <c r="I13" s="177">
        <f t="shared" si="1"/>
        <v>0</v>
      </c>
      <c r="J13" s="176"/>
      <c r="K13" s="178"/>
      <c r="L13" s="179" t="s">
        <v>105</v>
      </c>
    </row>
    <row r="14" spans="1:12" s="175" customFormat="1" ht="60.6" customHeight="1">
      <c r="A14" s="173">
        <f>MAX(A13:A13)+1</f>
        <v>4</v>
      </c>
      <c r="B14" s="181">
        <v>914942</v>
      </c>
      <c r="C14" s="169" t="s">
        <v>112</v>
      </c>
      <c r="D14" s="181" t="s">
        <v>21</v>
      </c>
      <c r="E14" s="180">
        <v>15</v>
      </c>
      <c r="F14" s="174"/>
      <c r="G14" s="27">
        <f t="shared" ref="G14" si="3">ROUND(E14*F14,2)</f>
        <v>0</v>
      </c>
      <c r="H14" s="176"/>
      <c r="I14" s="177">
        <f t="shared" si="1"/>
        <v>0</v>
      </c>
      <c r="J14" s="176"/>
      <c r="K14" s="178"/>
      <c r="L14" s="179" t="s">
        <v>111</v>
      </c>
    </row>
    <row r="15" spans="1:12" s="175" customFormat="1" ht="60.6" customHeight="1">
      <c r="A15" s="173">
        <f>MAX(A14:A14)+1</f>
        <v>5</v>
      </c>
      <c r="B15" s="181">
        <v>914943</v>
      </c>
      <c r="C15" s="169" t="s">
        <v>113</v>
      </c>
      <c r="D15" s="181" t="s">
        <v>21</v>
      </c>
      <c r="E15" s="180">
        <v>15</v>
      </c>
      <c r="F15" s="174"/>
      <c r="G15" s="27">
        <f t="shared" ref="G15" si="4">ROUND(E15*F15,2)</f>
        <v>0</v>
      </c>
      <c r="H15" s="176"/>
      <c r="I15" s="177">
        <f t="shared" si="1"/>
        <v>0</v>
      </c>
      <c r="J15" s="176"/>
      <c r="K15" s="178"/>
      <c r="L15" s="179" t="s">
        <v>106</v>
      </c>
    </row>
    <row r="16" spans="1:12" s="175" customFormat="1" ht="60.6" customHeight="1">
      <c r="A16" s="173">
        <f>MAX(A15:A15)+1</f>
        <v>6</v>
      </c>
      <c r="B16" s="181">
        <v>914949</v>
      </c>
      <c r="C16" s="169" t="s">
        <v>114</v>
      </c>
      <c r="D16" s="181" t="s">
        <v>104</v>
      </c>
      <c r="E16" s="180">
        <f>15*30</f>
        <v>450</v>
      </c>
      <c r="F16" s="174"/>
      <c r="G16" s="27">
        <f t="shared" ref="G16" si="5">ROUND(E16*F16,2)</f>
        <v>0</v>
      </c>
      <c r="H16" s="176"/>
      <c r="I16" s="177">
        <f t="shared" si="1"/>
        <v>0</v>
      </c>
      <c r="J16" s="176"/>
      <c r="K16" s="178"/>
      <c r="L16" s="179" t="s">
        <v>106</v>
      </c>
    </row>
    <row r="17" spans="1:12" s="45" customFormat="1" ht="12">
      <c r="A17" s="38"/>
      <c r="B17" s="39"/>
      <c r="C17" s="40" t="s">
        <v>24</v>
      </c>
      <c r="D17" s="41"/>
      <c r="E17" s="42"/>
      <c r="F17" s="43"/>
      <c r="G17" s="43"/>
      <c r="H17" s="44"/>
    </row>
    <row r="18" spans="1:12" s="45" customFormat="1" ht="12">
      <c r="A18" s="38"/>
      <c r="B18" s="39"/>
      <c r="C18" s="40" t="s">
        <v>25</v>
      </c>
      <c r="D18" s="41"/>
      <c r="E18" s="42"/>
      <c r="F18" s="43"/>
      <c r="G18" s="43"/>
      <c r="H18" s="44"/>
    </row>
    <row r="19" spans="1:12" s="45" customFormat="1" ht="12">
      <c r="A19" s="38"/>
      <c r="B19" s="39"/>
      <c r="C19" s="40" t="s">
        <v>64</v>
      </c>
      <c r="D19" s="41"/>
      <c r="E19" s="42"/>
      <c r="F19" s="43"/>
      <c r="G19" s="43"/>
      <c r="H19" s="44"/>
    </row>
    <row r="20" spans="1:12" s="45" customFormat="1" ht="12">
      <c r="A20" s="38"/>
      <c r="B20" s="39"/>
      <c r="C20" s="40" t="s">
        <v>26</v>
      </c>
      <c r="D20" s="41"/>
      <c r="E20" s="42"/>
      <c r="F20" s="43"/>
      <c r="G20" s="43"/>
      <c r="H20" s="44"/>
    </row>
    <row r="21" spans="1:12" s="46" customFormat="1" ht="13.5" thickBot="1">
      <c r="G21" s="47"/>
      <c r="I21" s="48"/>
      <c r="J21" s="48"/>
      <c r="K21" s="48"/>
      <c r="L21" s="48"/>
    </row>
    <row r="22" spans="1:12" s="50" customFormat="1" ht="29.25" customHeight="1" thickBot="1">
      <c r="A22" s="284" t="s">
        <v>27</v>
      </c>
      <c r="B22" s="285"/>
      <c r="C22" s="285"/>
      <c r="D22" s="285"/>
      <c r="E22" s="285"/>
      <c r="F22" s="285"/>
      <c r="G22" s="285"/>
      <c r="H22" s="286"/>
      <c r="I22" s="49"/>
      <c r="J22" s="49"/>
      <c r="K22" s="49"/>
      <c r="L22" s="49"/>
    </row>
  </sheetData>
  <mergeCells count="1">
    <mergeCell ref="A22:H22"/>
  </mergeCells>
  <conditionalFormatting sqref="F11">
    <cfRule type="cellIs" dxfId="16" priority="66" stopIfTrue="1" operator="equal">
      <formula>0</formula>
    </cfRule>
  </conditionalFormatting>
  <conditionalFormatting sqref="F11">
    <cfRule type="cellIs" dxfId="15" priority="61" stopIfTrue="1" operator="equal">
      <formula>0</formula>
    </cfRule>
  </conditionalFormatting>
  <conditionalFormatting sqref="F12">
    <cfRule type="cellIs" dxfId="14" priority="51" stopIfTrue="1" operator="equal">
      <formula>0</formula>
    </cfRule>
  </conditionalFormatting>
  <conditionalFormatting sqref="F12">
    <cfRule type="cellIs" dxfId="13" priority="50" stopIfTrue="1" operator="equal">
      <formula>0</formula>
    </cfRule>
  </conditionalFormatting>
  <conditionalFormatting sqref="G11:G12">
    <cfRule type="cellIs" dxfId="12" priority="37" stopIfTrue="1" operator="equal">
      <formula>0</formula>
    </cfRule>
  </conditionalFormatting>
  <conditionalFormatting sqref="F13">
    <cfRule type="cellIs" dxfId="11" priority="36" stopIfTrue="1" operator="equal">
      <formula>0</formula>
    </cfRule>
  </conditionalFormatting>
  <conditionalFormatting sqref="F13">
    <cfRule type="cellIs" dxfId="10" priority="35" stopIfTrue="1" operator="equal">
      <formula>0</formula>
    </cfRule>
  </conditionalFormatting>
  <conditionalFormatting sqref="G13">
    <cfRule type="cellIs" dxfId="9" priority="34" stopIfTrue="1" operator="equal">
      <formula>0</formula>
    </cfRule>
  </conditionalFormatting>
  <conditionalFormatting sqref="F14">
    <cfRule type="cellIs" dxfId="8" priority="30" stopIfTrue="1" operator="equal">
      <formula>0</formula>
    </cfRule>
  </conditionalFormatting>
  <conditionalFormatting sqref="F14">
    <cfRule type="cellIs" dxfId="7" priority="29" stopIfTrue="1" operator="equal">
      <formula>0</formula>
    </cfRule>
  </conditionalFormatting>
  <conditionalFormatting sqref="G14">
    <cfRule type="cellIs" dxfId="6" priority="28" stopIfTrue="1" operator="equal">
      <formula>0</formula>
    </cfRule>
  </conditionalFormatting>
  <conditionalFormatting sqref="F15">
    <cfRule type="cellIs" dxfId="5" priority="27" stopIfTrue="1" operator="equal">
      <formula>0</formula>
    </cfRule>
  </conditionalFormatting>
  <conditionalFormatting sqref="F15">
    <cfRule type="cellIs" dxfId="4" priority="26" stopIfTrue="1" operator="equal">
      <formula>0</formula>
    </cfRule>
  </conditionalFormatting>
  <conditionalFormatting sqref="G15">
    <cfRule type="cellIs" dxfId="3" priority="25" stopIfTrue="1" operator="equal">
      <formula>0</formula>
    </cfRule>
  </conditionalFormatting>
  <conditionalFormatting sqref="F16">
    <cfRule type="cellIs" dxfId="2" priority="24" stopIfTrue="1" operator="equal">
      <formula>0</formula>
    </cfRule>
  </conditionalFormatting>
  <conditionalFormatting sqref="F16">
    <cfRule type="cellIs" dxfId="1" priority="23" stopIfTrue="1" operator="equal">
      <formula>0</formula>
    </cfRule>
  </conditionalFormatting>
  <conditionalFormatting sqref="G16">
    <cfRule type="cellIs" dxfId="0" priority="22" stopIfTrue="1" operator="equal">
      <formula>0</formula>
    </cfRule>
  </conditionalFormatting>
  <printOptions horizontalCentered="1"/>
  <pageMargins left="0.39370078740157483" right="0.39370078740157483" top="0.59055118110236227" bottom="0.59055118110236227" header="0.39370078740157483" footer="0.39370078740157483"/>
  <pageSetup paperSize="9" scale="56" fitToHeight="0" orientation="portrait" blackAndWhite="1" horizontalDpi="300" r:id="rId1"/>
  <headerFooter alignWithMargins="0">
    <oddFooter>&amp;RStrana &amp;P (&amp;N)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workbookViewId="0">
      <selection sqref="A1:H54"/>
    </sheetView>
  </sheetViews>
  <sheetFormatPr defaultRowHeight="12.75"/>
  <cols>
    <col min="1" max="1" width="8.1640625" style="239" customWidth="1"/>
    <col min="2" max="2" width="9.83203125" style="239" hidden="1" customWidth="1"/>
    <col min="3" max="3" width="16.6640625" style="240" customWidth="1"/>
    <col min="4" max="4" width="66.6640625" style="241" customWidth="1"/>
    <col min="5" max="5" width="12" style="242" customWidth="1"/>
    <col min="6" max="6" width="15.6640625" style="243" customWidth="1"/>
    <col min="7" max="7" width="14.5" style="244" customWidth="1"/>
    <col min="8" max="9" width="15.83203125" style="244" customWidth="1"/>
    <col min="10" max="10" width="11.83203125" style="244" customWidth="1"/>
    <col min="11" max="11" width="8.6640625" style="244" customWidth="1"/>
    <col min="12" max="12" width="11.33203125" style="244" customWidth="1"/>
    <col min="13" max="13" width="73.5" style="245" customWidth="1"/>
    <col min="14" max="14" width="40.83203125" style="245" customWidth="1"/>
    <col min="15" max="256" width="9.33203125" style="208"/>
    <col min="257" max="257" width="8.1640625" style="208" customWidth="1"/>
    <col min="258" max="258" width="0" style="208" hidden="1" customWidth="1"/>
    <col min="259" max="259" width="16.6640625" style="208" customWidth="1"/>
    <col min="260" max="260" width="66.6640625" style="208" customWidth="1"/>
    <col min="261" max="261" width="12" style="208" customWidth="1"/>
    <col min="262" max="262" width="15.6640625" style="208" customWidth="1"/>
    <col min="263" max="263" width="14.5" style="208" customWidth="1"/>
    <col min="264" max="265" width="15.83203125" style="208" customWidth="1"/>
    <col min="266" max="266" width="11.83203125" style="208" customWidth="1"/>
    <col min="267" max="267" width="8.6640625" style="208" customWidth="1"/>
    <col min="268" max="268" width="11.33203125" style="208" customWidth="1"/>
    <col min="269" max="269" width="73.5" style="208" customWidth="1"/>
    <col min="270" max="270" width="40.83203125" style="208" customWidth="1"/>
    <col min="271" max="512" width="9.33203125" style="208"/>
    <col min="513" max="513" width="8.1640625" style="208" customWidth="1"/>
    <col min="514" max="514" width="0" style="208" hidden="1" customWidth="1"/>
    <col min="515" max="515" width="16.6640625" style="208" customWidth="1"/>
    <col min="516" max="516" width="66.6640625" style="208" customWidth="1"/>
    <col min="517" max="517" width="12" style="208" customWidth="1"/>
    <col min="518" max="518" width="15.6640625" style="208" customWidth="1"/>
    <col min="519" max="519" width="14.5" style="208" customWidth="1"/>
    <col min="520" max="521" width="15.83203125" style="208" customWidth="1"/>
    <col min="522" max="522" width="11.83203125" style="208" customWidth="1"/>
    <col min="523" max="523" width="8.6640625" style="208" customWidth="1"/>
    <col min="524" max="524" width="11.33203125" style="208" customWidth="1"/>
    <col min="525" max="525" width="73.5" style="208" customWidth="1"/>
    <col min="526" max="526" width="40.83203125" style="208" customWidth="1"/>
    <col min="527" max="768" width="9.33203125" style="208"/>
    <col min="769" max="769" width="8.1640625" style="208" customWidth="1"/>
    <col min="770" max="770" width="0" style="208" hidden="1" customWidth="1"/>
    <col min="771" max="771" width="16.6640625" style="208" customWidth="1"/>
    <col min="772" max="772" width="66.6640625" style="208" customWidth="1"/>
    <col min="773" max="773" width="12" style="208" customWidth="1"/>
    <col min="774" max="774" width="15.6640625" style="208" customWidth="1"/>
    <col min="775" max="775" width="14.5" style="208" customWidth="1"/>
    <col min="776" max="777" width="15.83203125" style="208" customWidth="1"/>
    <col min="778" max="778" width="11.83203125" style="208" customWidth="1"/>
    <col min="779" max="779" width="8.6640625" style="208" customWidth="1"/>
    <col min="780" max="780" width="11.33203125" style="208" customWidth="1"/>
    <col min="781" max="781" width="73.5" style="208" customWidth="1"/>
    <col min="782" max="782" width="40.83203125" style="208" customWidth="1"/>
    <col min="783" max="1024" width="9.33203125" style="208"/>
    <col min="1025" max="1025" width="8.1640625" style="208" customWidth="1"/>
    <col min="1026" max="1026" width="0" style="208" hidden="1" customWidth="1"/>
    <col min="1027" max="1027" width="16.6640625" style="208" customWidth="1"/>
    <col min="1028" max="1028" width="66.6640625" style="208" customWidth="1"/>
    <col min="1029" max="1029" width="12" style="208" customWidth="1"/>
    <col min="1030" max="1030" width="15.6640625" style="208" customWidth="1"/>
    <col min="1031" max="1031" width="14.5" style="208" customWidth="1"/>
    <col min="1032" max="1033" width="15.83203125" style="208" customWidth="1"/>
    <col min="1034" max="1034" width="11.83203125" style="208" customWidth="1"/>
    <col min="1035" max="1035" width="8.6640625" style="208" customWidth="1"/>
    <col min="1036" max="1036" width="11.33203125" style="208" customWidth="1"/>
    <col min="1037" max="1037" width="73.5" style="208" customWidth="1"/>
    <col min="1038" max="1038" width="40.83203125" style="208" customWidth="1"/>
    <col min="1039" max="1280" width="9.33203125" style="208"/>
    <col min="1281" max="1281" width="8.1640625" style="208" customWidth="1"/>
    <col min="1282" max="1282" width="0" style="208" hidden="1" customWidth="1"/>
    <col min="1283" max="1283" width="16.6640625" style="208" customWidth="1"/>
    <col min="1284" max="1284" width="66.6640625" style="208" customWidth="1"/>
    <col min="1285" max="1285" width="12" style="208" customWidth="1"/>
    <col min="1286" max="1286" width="15.6640625" style="208" customWidth="1"/>
    <col min="1287" max="1287" width="14.5" style="208" customWidth="1"/>
    <col min="1288" max="1289" width="15.83203125" style="208" customWidth="1"/>
    <col min="1290" max="1290" width="11.83203125" style="208" customWidth="1"/>
    <col min="1291" max="1291" width="8.6640625" style="208" customWidth="1"/>
    <col min="1292" max="1292" width="11.33203125" style="208" customWidth="1"/>
    <col min="1293" max="1293" width="73.5" style="208" customWidth="1"/>
    <col min="1294" max="1294" width="40.83203125" style="208" customWidth="1"/>
    <col min="1295" max="1536" width="9.33203125" style="208"/>
    <col min="1537" max="1537" width="8.1640625" style="208" customWidth="1"/>
    <col min="1538" max="1538" width="0" style="208" hidden="1" customWidth="1"/>
    <col min="1539" max="1539" width="16.6640625" style="208" customWidth="1"/>
    <col min="1540" max="1540" width="66.6640625" style="208" customWidth="1"/>
    <col min="1541" max="1541" width="12" style="208" customWidth="1"/>
    <col min="1542" max="1542" width="15.6640625" style="208" customWidth="1"/>
    <col min="1543" max="1543" width="14.5" style="208" customWidth="1"/>
    <col min="1544" max="1545" width="15.83203125" style="208" customWidth="1"/>
    <col min="1546" max="1546" width="11.83203125" style="208" customWidth="1"/>
    <col min="1547" max="1547" width="8.6640625" style="208" customWidth="1"/>
    <col min="1548" max="1548" width="11.33203125" style="208" customWidth="1"/>
    <col min="1549" max="1549" width="73.5" style="208" customWidth="1"/>
    <col min="1550" max="1550" width="40.83203125" style="208" customWidth="1"/>
    <col min="1551" max="1792" width="9.33203125" style="208"/>
    <col min="1793" max="1793" width="8.1640625" style="208" customWidth="1"/>
    <col min="1794" max="1794" width="0" style="208" hidden="1" customWidth="1"/>
    <col min="1795" max="1795" width="16.6640625" style="208" customWidth="1"/>
    <col min="1796" max="1796" width="66.6640625" style="208" customWidth="1"/>
    <col min="1797" max="1797" width="12" style="208" customWidth="1"/>
    <col min="1798" max="1798" width="15.6640625" style="208" customWidth="1"/>
    <col min="1799" max="1799" width="14.5" style="208" customWidth="1"/>
    <col min="1800" max="1801" width="15.83203125" style="208" customWidth="1"/>
    <col min="1802" max="1802" width="11.83203125" style="208" customWidth="1"/>
    <col min="1803" max="1803" width="8.6640625" style="208" customWidth="1"/>
    <col min="1804" max="1804" width="11.33203125" style="208" customWidth="1"/>
    <col min="1805" max="1805" width="73.5" style="208" customWidth="1"/>
    <col min="1806" max="1806" width="40.83203125" style="208" customWidth="1"/>
    <col min="1807" max="2048" width="9.33203125" style="208"/>
    <col min="2049" max="2049" width="8.1640625" style="208" customWidth="1"/>
    <col min="2050" max="2050" width="0" style="208" hidden="1" customWidth="1"/>
    <col min="2051" max="2051" width="16.6640625" style="208" customWidth="1"/>
    <col min="2052" max="2052" width="66.6640625" style="208" customWidth="1"/>
    <col min="2053" max="2053" width="12" style="208" customWidth="1"/>
    <col min="2054" max="2054" width="15.6640625" style="208" customWidth="1"/>
    <col min="2055" max="2055" width="14.5" style="208" customWidth="1"/>
    <col min="2056" max="2057" width="15.83203125" style="208" customWidth="1"/>
    <col min="2058" max="2058" width="11.83203125" style="208" customWidth="1"/>
    <col min="2059" max="2059" width="8.6640625" style="208" customWidth="1"/>
    <col min="2060" max="2060" width="11.33203125" style="208" customWidth="1"/>
    <col min="2061" max="2061" width="73.5" style="208" customWidth="1"/>
    <col min="2062" max="2062" width="40.83203125" style="208" customWidth="1"/>
    <col min="2063" max="2304" width="9.33203125" style="208"/>
    <col min="2305" max="2305" width="8.1640625" style="208" customWidth="1"/>
    <col min="2306" max="2306" width="0" style="208" hidden="1" customWidth="1"/>
    <col min="2307" max="2307" width="16.6640625" style="208" customWidth="1"/>
    <col min="2308" max="2308" width="66.6640625" style="208" customWidth="1"/>
    <col min="2309" max="2309" width="12" style="208" customWidth="1"/>
    <col min="2310" max="2310" width="15.6640625" style="208" customWidth="1"/>
    <col min="2311" max="2311" width="14.5" style="208" customWidth="1"/>
    <col min="2312" max="2313" width="15.83203125" style="208" customWidth="1"/>
    <col min="2314" max="2314" width="11.83203125" style="208" customWidth="1"/>
    <col min="2315" max="2315" width="8.6640625" style="208" customWidth="1"/>
    <col min="2316" max="2316" width="11.33203125" style="208" customWidth="1"/>
    <col min="2317" max="2317" width="73.5" style="208" customWidth="1"/>
    <col min="2318" max="2318" width="40.83203125" style="208" customWidth="1"/>
    <col min="2319" max="2560" width="9.33203125" style="208"/>
    <col min="2561" max="2561" width="8.1640625" style="208" customWidth="1"/>
    <col min="2562" max="2562" width="0" style="208" hidden="1" customWidth="1"/>
    <col min="2563" max="2563" width="16.6640625" style="208" customWidth="1"/>
    <col min="2564" max="2564" width="66.6640625" style="208" customWidth="1"/>
    <col min="2565" max="2565" width="12" style="208" customWidth="1"/>
    <col min="2566" max="2566" width="15.6640625" style="208" customWidth="1"/>
    <col min="2567" max="2567" width="14.5" style="208" customWidth="1"/>
    <col min="2568" max="2569" width="15.83203125" style="208" customWidth="1"/>
    <col min="2570" max="2570" width="11.83203125" style="208" customWidth="1"/>
    <col min="2571" max="2571" width="8.6640625" style="208" customWidth="1"/>
    <col min="2572" max="2572" width="11.33203125" style="208" customWidth="1"/>
    <col min="2573" max="2573" width="73.5" style="208" customWidth="1"/>
    <col min="2574" max="2574" width="40.83203125" style="208" customWidth="1"/>
    <col min="2575" max="2816" width="9.33203125" style="208"/>
    <col min="2817" max="2817" width="8.1640625" style="208" customWidth="1"/>
    <col min="2818" max="2818" width="0" style="208" hidden="1" customWidth="1"/>
    <col min="2819" max="2819" width="16.6640625" style="208" customWidth="1"/>
    <col min="2820" max="2820" width="66.6640625" style="208" customWidth="1"/>
    <col min="2821" max="2821" width="12" style="208" customWidth="1"/>
    <col min="2822" max="2822" width="15.6640625" style="208" customWidth="1"/>
    <col min="2823" max="2823" width="14.5" style="208" customWidth="1"/>
    <col min="2824" max="2825" width="15.83203125" style="208" customWidth="1"/>
    <col min="2826" max="2826" width="11.83203125" style="208" customWidth="1"/>
    <col min="2827" max="2827" width="8.6640625" style="208" customWidth="1"/>
    <col min="2828" max="2828" width="11.33203125" style="208" customWidth="1"/>
    <col min="2829" max="2829" width="73.5" style="208" customWidth="1"/>
    <col min="2830" max="2830" width="40.83203125" style="208" customWidth="1"/>
    <col min="2831" max="3072" width="9.33203125" style="208"/>
    <col min="3073" max="3073" width="8.1640625" style="208" customWidth="1"/>
    <col min="3074" max="3074" width="0" style="208" hidden="1" customWidth="1"/>
    <col min="3075" max="3075" width="16.6640625" style="208" customWidth="1"/>
    <col min="3076" max="3076" width="66.6640625" style="208" customWidth="1"/>
    <col min="3077" max="3077" width="12" style="208" customWidth="1"/>
    <col min="3078" max="3078" width="15.6640625" style="208" customWidth="1"/>
    <col min="3079" max="3079" width="14.5" style="208" customWidth="1"/>
    <col min="3080" max="3081" width="15.83203125" style="208" customWidth="1"/>
    <col min="3082" max="3082" width="11.83203125" style="208" customWidth="1"/>
    <col min="3083" max="3083" width="8.6640625" style="208" customWidth="1"/>
    <col min="3084" max="3084" width="11.33203125" style="208" customWidth="1"/>
    <col min="3085" max="3085" width="73.5" style="208" customWidth="1"/>
    <col min="3086" max="3086" width="40.83203125" style="208" customWidth="1"/>
    <col min="3087" max="3328" width="9.33203125" style="208"/>
    <col min="3329" max="3329" width="8.1640625" style="208" customWidth="1"/>
    <col min="3330" max="3330" width="0" style="208" hidden="1" customWidth="1"/>
    <col min="3331" max="3331" width="16.6640625" style="208" customWidth="1"/>
    <col min="3332" max="3332" width="66.6640625" style="208" customWidth="1"/>
    <col min="3333" max="3333" width="12" style="208" customWidth="1"/>
    <col min="3334" max="3334" width="15.6640625" style="208" customWidth="1"/>
    <col min="3335" max="3335" width="14.5" style="208" customWidth="1"/>
    <col min="3336" max="3337" width="15.83203125" style="208" customWidth="1"/>
    <col min="3338" max="3338" width="11.83203125" style="208" customWidth="1"/>
    <col min="3339" max="3339" width="8.6640625" style="208" customWidth="1"/>
    <col min="3340" max="3340" width="11.33203125" style="208" customWidth="1"/>
    <col min="3341" max="3341" width="73.5" style="208" customWidth="1"/>
    <col min="3342" max="3342" width="40.83203125" style="208" customWidth="1"/>
    <col min="3343" max="3584" width="9.33203125" style="208"/>
    <col min="3585" max="3585" width="8.1640625" style="208" customWidth="1"/>
    <col min="3586" max="3586" width="0" style="208" hidden="1" customWidth="1"/>
    <col min="3587" max="3587" width="16.6640625" style="208" customWidth="1"/>
    <col min="3588" max="3588" width="66.6640625" style="208" customWidth="1"/>
    <col min="3589" max="3589" width="12" style="208" customWidth="1"/>
    <col min="3590" max="3590" width="15.6640625" style="208" customWidth="1"/>
    <col min="3591" max="3591" width="14.5" style="208" customWidth="1"/>
    <col min="3592" max="3593" width="15.83203125" style="208" customWidth="1"/>
    <col min="3594" max="3594" width="11.83203125" style="208" customWidth="1"/>
    <col min="3595" max="3595" width="8.6640625" style="208" customWidth="1"/>
    <col min="3596" max="3596" width="11.33203125" style="208" customWidth="1"/>
    <col min="3597" max="3597" width="73.5" style="208" customWidth="1"/>
    <col min="3598" max="3598" width="40.83203125" style="208" customWidth="1"/>
    <col min="3599" max="3840" width="9.33203125" style="208"/>
    <col min="3841" max="3841" width="8.1640625" style="208" customWidth="1"/>
    <col min="3842" max="3842" width="0" style="208" hidden="1" customWidth="1"/>
    <col min="3843" max="3843" width="16.6640625" style="208" customWidth="1"/>
    <col min="3844" max="3844" width="66.6640625" style="208" customWidth="1"/>
    <col min="3845" max="3845" width="12" style="208" customWidth="1"/>
    <col min="3846" max="3846" width="15.6640625" style="208" customWidth="1"/>
    <col min="3847" max="3847" width="14.5" style="208" customWidth="1"/>
    <col min="3848" max="3849" width="15.83203125" style="208" customWidth="1"/>
    <col min="3850" max="3850" width="11.83203125" style="208" customWidth="1"/>
    <col min="3851" max="3851" width="8.6640625" style="208" customWidth="1"/>
    <col min="3852" max="3852" width="11.33203125" style="208" customWidth="1"/>
    <col min="3853" max="3853" width="73.5" style="208" customWidth="1"/>
    <col min="3854" max="3854" width="40.83203125" style="208" customWidth="1"/>
    <col min="3855" max="4096" width="9.33203125" style="208"/>
    <col min="4097" max="4097" width="8.1640625" style="208" customWidth="1"/>
    <col min="4098" max="4098" width="0" style="208" hidden="1" customWidth="1"/>
    <col min="4099" max="4099" width="16.6640625" style="208" customWidth="1"/>
    <col min="4100" max="4100" width="66.6640625" style="208" customWidth="1"/>
    <col min="4101" max="4101" width="12" style="208" customWidth="1"/>
    <col min="4102" max="4102" width="15.6640625" style="208" customWidth="1"/>
    <col min="4103" max="4103" width="14.5" style="208" customWidth="1"/>
    <col min="4104" max="4105" width="15.83203125" style="208" customWidth="1"/>
    <col min="4106" max="4106" width="11.83203125" style="208" customWidth="1"/>
    <col min="4107" max="4107" width="8.6640625" style="208" customWidth="1"/>
    <col min="4108" max="4108" width="11.33203125" style="208" customWidth="1"/>
    <col min="4109" max="4109" width="73.5" style="208" customWidth="1"/>
    <col min="4110" max="4110" width="40.83203125" style="208" customWidth="1"/>
    <col min="4111" max="4352" width="9.33203125" style="208"/>
    <col min="4353" max="4353" width="8.1640625" style="208" customWidth="1"/>
    <col min="4354" max="4354" width="0" style="208" hidden="1" customWidth="1"/>
    <col min="4355" max="4355" width="16.6640625" style="208" customWidth="1"/>
    <col min="4356" max="4356" width="66.6640625" style="208" customWidth="1"/>
    <col min="4357" max="4357" width="12" style="208" customWidth="1"/>
    <col min="4358" max="4358" width="15.6640625" style="208" customWidth="1"/>
    <col min="4359" max="4359" width="14.5" style="208" customWidth="1"/>
    <col min="4360" max="4361" width="15.83203125" style="208" customWidth="1"/>
    <col min="4362" max="4362" width="11.83203125" style="208" customWidth="1"/>
    <col min="4363" max="4363" width="8.6640625" style="208" customWidth="1"/>
    <col min="4364" max="4364" width="11.33203125" style="208" customWidth="1"/>
    <col min="4365" max="4365" width="73.5" style="208" customWidth="1"/>
    <col min="4366" max="4366" width="40.83203125" style="208" customWidth="1"/>
    <col min="4367" max="4608" width="9.33203125" style="208"/>
    <col min="4609" max="4609" width="8.1640625" style="208" customWidth="1"/>
    <col min="4610" max="4610" width="0" style="208" hidden="1" customWidth="1"/>
    <col min="4611" max="4611" width="16.6640625" style="208" customWidth="1"/>
    <col min="4612" max="4612" width="66.6640625" style="208" customWidth="1"/>
    <col min="4613" max="4613" width="12" style="208" customWidth="1"/>
    <col min="4614" max="4614" width="15.6640625" style="208" customWidth="1"/>
    <col min="4615" max="4615" width="14.5" style="208" customWidth="1"/>
    <col min="4616" max="4617" width="15.83203125" style="208" customWidth="1"/>
    <col min="4618" max="4618" width="11.83203125" style="208" customWidth="1"/>
    <col min="4619" max="4619" width="8.6640625" style="208" customWidth="1"/>
    <col min="4620" max="4620" width="11.33203125" style="208" customWidth="1"/>
    <col min="4621" max="4621" width="73.5" style="208" customWidth="1"/>
    <col min="4622" max="4622" width="40.83203125" style="208" customWidth="1"/>
    <col min="4623" max="4864" width="9.33203125" style="208"/>
    <col min="4865" max="4865" width="8.1640625" style="208" customWidth="1"/>
    <col min="4866" max="4866" width="0" style="208" hidden="1" customWidth="1"/>
    <col min="4867" max="4867" width="16.6640625" style="208" customWidth="1"/>
    <col min="4868" max="4868" width="66.6640625" style="208" customWidth="1"/>
    <col min="4869" max="4869" width="12" style="208" customWidth="1"/>
    <col min="4870" max="4870" width="15.6640625" style="208" customWidth="1"/>
    <col min="4871" max="4871" width="14.5" style="208" customWidth="1"/>
    <col min="4872" max="4873" width="15.83203125" style="208" customWidth="1"/>
    <col min="4874" max="4874" width="11.83203125" style="208" customWidth="1"/>
    <col min="4875" max="4875" width="8.6640625" style="208" customWidth="1"/>
    <col min="4876" max="4876" width="11.33203125" style="208" customWidth="1"/>
    <col min="4877" max="4877" width="73.5" style="208" customWidth="1"/>
    <col min="4878" max="4878" width="40.83203125" style="208" customWidth="1"/>
    <col min="4879" max="5120" width="9.33203125" style="208"/>
    <col min="5121" max="5121" width="8.1640625" style="208" customWidth="1"/>
    <col min="5122" max="5122" width="0" style="208" hidden="1" customWidth="1"/>
    <col min="5123" max="5123" width="16.6640625" style="208" customWidth="1"/>
    <col min="5124" max="5124" width="66.6640625" style="208" customWidth="1"/>
    <col min="5125" max="5125" width="12" style="208" customWidth="1"/>
    <col min="5126" max="5126" width="15.6640625" style="208" customWidth="1"/>
    <col min="5127" max="5127" width="14.5" style="208" customWidth="1"/>
    <col min="5128" max="5129" width="15.83203125" style="208" customWidth="1"/>
    <col min="5130" max="5130" width="11.83203125" style="208" customWidth="1"/>
    <col min="5131" max="5131" width="8.6640625" style="208" customWidth="1"/>
    <col min="5132" max="5132" width="11.33203125" style="208" customWidth="1"/>
    <col min="5133" max="5133" width="73.5" style="208" customWidth="1"/>
    <col min="5134" max="5134" width="40.83203125" style="208" customWidth="1"/>
    <col min="5135" max="5376" width="9.33203125" style="208"/>
    <col min="5377" max="5377" width="8.1640625" style="208" customWidth="1"/>
    <col min="5378" max="5378" width="0" style="208" hidden="1" customWidth="1"/>
    <col min="5379" max="5379" width="16.6640625" style="208" customWidth="1"/>
    <col min="5380" max="5380" width="66.6640625" style="208" customWidth="1"/>
    <col min="5381" max="5381" width="12" style="208" customWidth="1"/>
    <col min="5382" max="5382" width="15.6640625" style="208" customWidth="1"/>
    <col min="5383" max="5383" width="14.5" style="208" customWidth="1"/>
    <col min="5384" max="5385" width="15.83203125" style="208" customWidth="1"/>
    <col min="5386" max="5386" width="11.83203125" style="208" customWidth="1"/>
    <col min="5387" max="5387" width="8.6640625" style="208" customWidth="1"/>
    <col min="5388" max="5388" width="11.33203125" style="208" customWidth="1"/>
    <col min="5389" max="5389" width="73.5" style="208" customWidth="1"/>
    <col min="5390" max="5390" width="40.83203125" style="208" customWidth="1"/>
    <col min="5391" max="5632" width="9.33203125" style="208"/>
    <col min="5633" max="5633" width="8.1640625" style="208" customWidth="1"/>
    <col min="5634" max="5634" width="0" style="208" hidden="1" customWidth="1"/>
    <col min="5635" max="5635" width="16.6640625" style="208" customWidth="1"/>
    <col min="5636" max="5636" width="66.6640625" style="208" customWidth="1"/>
    <col min="5637" max="5637" width="12" style="208" customWidth="1"/>
    <col min="5638" max="5638" width="15.6640625" style="208" customWidth="1"/>
    <col min="5639" max="5639" width="14.5" style="208" customWidth="1"/>
    <col min="5640" max="5641" width="15.83203125" style="208" customWidth="1"/>
    <col min="5642" max="5642" width="11.83203125" style="208" customWidth="1"/>
    <col min="5643" max="5643" width="8.6640625" style="208" customWidth="1"/>
    <col min="5644" max="5644" width="11.33203125" style="208" customWidth="1"/>
    <col min="5645" max="5645" width="73.5" style="208" customWidth="1"/>
    <col min="5646" max="5646" width="40.83203125" style="208" customWidth="1"/>
    <col min="5647" max="5888" width="9.33203125" style="208"/>
    <col min="5889" max="5889" width="8.1640625" style="208" customWidth="1"/>
    <col min="5890" max="5890" width="0" style="208" hidden="1" customWidth="1"/>
    <col min="5891" max="5891" width="16.6640625" style="208" customWidth="1"/>
    <col min="5892" max="5892" width="66.6640625" style="208" customWidth="1"/>
    <col min="5893" max="5893" width="12" style="208" customWidth="1"/>
    <col min="5894" max="5894" width="15.6640625" style="208" customWidth="1"/>
    <col min="5895" max="5895" width="14.5" style="208" customWidth="1"/>
    <col min="5896" max="5897" width="15.83203125" style="208" customWidth="1"/>
    <col min="5898" max="5898" width="11.83203125" style="208" customWidth="1"/>
    <col min="5899" max="5899" width="8.6640625" style="208" customWidth="1"/>
    <col min="5900" max="5900" width="11.33203125" style="208" customWidth="1"/>
    <col min="5901" max="5901" width="73.5" style="208" customWidth="1"/>
    <col min="5902" max="5902" width="40.83203125" style="208" customWidth="1"/>
    <col min="5903" max="6144" width="9.33203125" style="208"/>
    <col min="6145" max="6145" width="8.1640625" style="208" customWidth="1"/>
    <col min="6146" max="6146" width="0" style="208" hidden="1" customWidth="1"/>
    <col min="6147" max="6147" width="16.6640625" style="208" customWidth="1"/>
    <col min="6148" max="6148" width="66.6640625" style="208" customWidth="1"/>
    <col min="6149" max="6149" width="12" style="208" customWidth="1"/>
    <col min="6150" max="6150" width="15.6640625" style="208" customWidth="1"/>
    <col min="6151" max="6151" width="14.5" style="208" customWidth="1"/>
    <col min="6152" max="6153" width="15.83203125" style="208" customWidth="1"/>
    <col min="6154" max="6154" width="11.83203125" style="208" customWidth="1"/>
    <col min="6155" max="6155" width="8.6640625" style="208" customWidth="1"/>
    <col min="6156" max="6156" width="11.33203125" style="208" customWidth="1"/>
    <col min="6157" max="6157" width="73.5" style="208" customWidth="1"/>
    <col min="6158" max="6158" width="40.83203125" style="208" customWidth="1"/>
    <col min="6159" max="6400" width="9.33203125" style="208"/>
    <col min="6401" max="6401" width="8.1640625" style="208" customWidth="1"/>
    <col min="6402" max="6402" width="0" style="208" hidden="1" customWidth="1"/>
    <col min="6403" max="6403" width="16.6640625" style="208" customWidth="1"/>
    <col min="6404" max="6404" width="66.6640625" style="208" customWidth="1"/>
    <col min="6405" max="6405" width="12" style="208" customWidth="1"/>
    <col min="6406" max="6406" width="15.6640625" style="208" customWidth="1"/>
    <col min="6407" max="6407" width="14.5" style="208" customWidth="1"/>
    <col min="6408" max="6409" width="15.83203125" style="208" customWidth="1"/>
    <col min="6410" max="6410" width="11.83203125" style="208" customWidth="1"/>
    <col min="6411" max="6411" width="8.6640625" style="208" customWidth="1"/>
    <col min="6412" max="6412" width="11.33203125" style="208" customWidth="1"/>
    <col min="6413" max="6413" width="73.5" style="208" customWidth="1"/>
    <col min="6414" max="6414" width="40.83203125" style="208" customWidth="1"/>
    <col min="6415" max="6656" width="9.33203125" style="208"/>
    <col min="6657" max="6657" width="8.1640625" style="208" customWidth="1"/>
    <col min="6658" max="6658" width="0" style="208" hidden="1" customWidth="1"/>
    <col min="6659" max="6659" width="16.6640625" style="208" customWidth="1"/>
    <col min="6660" max="6660" width="66.6640625" style="208" customWidth="1"/>
    <col min="6661" max="6661" width="12" style="208" customWidth="1"/>
    <col min="6662" max="6662" width="15.6640625" style="208" customWidth="1"/>
    <col min="6663" max="6663" width="14.5" style="208" customWidth="1"/>
    <col min="6664" max="6665" width="15.83203125" style="208" customWidth="1"/>
    <col min="6666" max="6666" width="11.83203125" style="208" customWidth="1"/>
    <col min="6667" max="6667" width="8.6640625" style="208" customWidth="1"/>
    <col min="6668" max="6668" width="11.33203125" style="208" customWidth="1"/>
    <col min="6669" max="6669" width="73.5" style="208" customWidth="1"/>
    <col min="6670" max="6670" width="40.83203125" style="208" customWidth="1"/>
    <col min="6671" max="6912" width="9.33203125" style="208"/>
    <col min="6913" max="6913" width="8.1640625" style="208" customWidth="1"/>
    <col min="6914" max="6914" width="0" style="208" hidden="1" customWidth="1"/>
    <col min="6915" max="6915" width="16.6640625" style="208" customWidth="1"/>
    <col min="6916" max="6916" width="66.6640625" style="208" customWidth="1"/>
    <col min="6917" max="6917" width="12" style="208" customWidth="1"/>
    <col min="6918" max="6918" width="15.6640625" style="208" customWidth="1"/>
    <col min="6919" max="6919" width="14.5" style="208" customWidth="1"/>
    <col min="6920" max="6921" width="15.83203125" style="208" customWidth="1"/>
    <col min="6922" max="6922" width="11.83203125" style="208" customWidth="1"/>
    <col min="6923" max="6923" width="8.6640625" style="208" customWidth="1"/>
    <col min="6924" max="6924" width="11.33203125" style="208" customWidth="1"/>
    <col min="6925" max="6925" width="73.5" style="208" customWidth="1"/>
    <col min="6926" max="6926" width="40.83203125" style="208" customWidth="1"/>
    <col min="6927" max="7168" width="9.33203125" style="208"/>
    <col min="7169" max="7169" width="8.1640625" style="208" customWidth="1"/>
    <col min="7170" max="7170" width="0" style="208" hidden="1" customWidth="1"/>
    <col min="7171" max="7171" width="16.6640625" style="208" customWidth="1"/>
    <col min="7172" max="7172" width="66.6640625" style="208" customWidth="1"/>
    <col min="7173" max="7173" width="12" style="208" customWidth="1"/>
    <col min="7174" max="7174" width="15.6640625" style="208" customWidth="1"/>
    <col min="7175" max="7175" width="14.5" style="208" customWidth="1"/>
    <col min="7176" max="7177" width="15.83203125" style="208" customWidth="1"/>
    <col min="7178" max="7178" width="11.83203125" style="208" customWidth="1"/>
    <col min="7179" max="7179" width="8.6640625" style="208" customWidth="1"/>
    <col min="7180" max="7180" width="11.33203125" style="208" customWidth="1"/>
    <col min="7181" max="7181" width="73.5" style="208" customWidth="1"/>
    <col min="7182" max="7182" width="40.83203125" style="208" customWidth="1"/>
    <col min="7183" max="7424" width="9.33203125" style="208"/>
    <col min="7425" max="7425" width="8.1640625" style="208" customWidth="1"/>
    <col min="7426" max="7426" width="0" style="208" hidden="1" customWidth="1"/>
    <col min="7427" max="7427" width="16.6640625" style="208" customWidth="1"/>
    <col min="7428" max="7428" width="66.6640625" style="208" customWidth="1"/>
    <col min="7429" max="7429" width="12" style="208" customWidth="1"/>
    <col min="7430" max="7430" width="15.6640625" style="208" customWidth="1"/>
    <col min="7431" max="7431" width="14.5" style="208" customWidth="1"/>
    <col min="7432" max="7433" width="15.83203125" style="208" customWidth="1"/>
    <col min="7434" max="7434" width="11.83203125" style="208" customWidth="1"/>
    <col min="7435" max="7435" width="8.6640625" style="208" customWidth="1"/>
    <col min="7436" max="7436" width="11.33203125" style="208" customWidth="1"/>
    <col min="7437" max="7437" width="73.5" style="208" customWidth="1"/>
    <col min="7438" max="7438" width="40.83203125" style="208" customWidth="1"/>
    <col min="7439" max="7680" width="9.33203125" style="208"/>
    <col min="7681" max="7681" width="8.1640625" style="208" customWidth="1"/>
    <col min="7682" max="7682" width="0" style="208" hidden="1" customWidth="1"/>
    <col min="7683" max="7683" width="16.6640625" style="208" customWidth="1"/>
    <col min="7684" max="7684" width="66.6640625" style="208" customWidth="1"/>
    <col min="7685" max="7685" width="12" style="208" customWidth="1"/>
    <col min="7686" max="7686" width="15.6640625" style="208" customWidth="1"/>
    <col min="7687" max="7687" width="14.5" style="208" customWidth="1"/>
    <col min="7688" max="7689" width="15.83203125" style="208" customWidth="1"/>
    <col min="7690" max="7690" width="11.83203125" style="208" customWidth="1"/>
    <col min="7691" max="7691" width="8.6640625" style="208" customWidth="1"/>
    <col min="7692" max="7692" width="11.33203125" style="208" customWidth="1"/>
    <col min="7693" max="7693" width="73.5" style="208" customWidth="1"/>
    <col min="7694" max="7694" width="40.83203125" style="208" customWidth="1"/>
    <col min="7695" max="7936" width="9.33203125" style="208"/>
    <col min="7937" max="7937" width="8.1640625" style="208" customWidth="1"/>
    <col min="7938" max="7938" width="0" style="208" hidden="1" customWidth="1"/>
    <col min="7939" max="7939" width="16.6640625" style="208" customWidth="1"/>
    <col min="7940" max="7940" width="66.6640625" style="208" customWidth="1"/>
    <col min="7941" max="7941" width="12" style="208" customWidth="1"/>
    <col min="7942" max="7942" width="15.6640625" style="208" customWidth="1"/>
    <col min="7943" max="7943" width="14.5" style="208" customWidth="1"/>
    <col min="7944" max="7945" width="15.83203125" style="208" customWidth="1"/>
    <col min="7946" max="7946" width="11.83203125" style="208" customWidth="1"/>
    <col min="7947" max="7947" width="8.6640625" style="208" customWidth="1"/>
    <col min="7948" max="7948" width="11.33203125" style="208" customWidth="1"/>
    <col min="7949" max="7949" width="73.5" style="208" customWidth="1"/>
    <col min="7950" max="7950" width="40.83203125" style="208" customWidth="1"/>
    <col min="7951" max="8192" width="9.33203125" style="208"/>
    <col min="8193" max="8193" width="8.1640625" style="208" customWidth="1"/>
    <col min="8194" max="8194" width="0" style="208" hidden="1" customWidth="1"/>
    <col min="8195" max="8195" width="16.6640625" style="208" customWidth="1"/>
    <col min="8196" max="8196" width="66.6640625" style="208" customWidth="1"/>
    <col min="8197" max="8197" width="12" style="208" customWidth="1"/>
    <col min="8198" max="8198" width="15.6640625" style="208" customWidth="1"/>
    <col min="8199" max="8199" width="14.5" style="208" customWidth="1"/>
    <col min="8200" max="8201" width="15.83203125" style="208" customWidth="1"/>
    <col min="8202" max="8202" width="11.83203125" style="208" customWidth="1"/>
    <col min="8203" max="8203" width="8.6640625" style="208" customWidth="1"/>
    <col min="8204" max="8204" width="11.33203125" style="208" customWidth="1"/>
    <col min="8205" max="8205" width="73.5" style="208" customWidth="1"/>
    <col min="8206" max="8206" width="40.83203125" style="208" customWidth="1"/>
    <col min="8207" max="8448" width="9.33203125" style="208"/>
    <col min="8449" max="8449" width="8.1640625" style="208" customWidth="1"/>
    <col min="8450" max="8450" width="0" style="208" hidden="1" customWidth="1"/>
    <col min="8451" max="8451" width="16.6640625" style="208" customWidth="1"/>
    <col min="8452" max="8452" width="66.6640625" style="208" customWidth="1"/>
    <col min="8453" max="8453" width="12" style="208" customWidth="1"/>
    <col min="8454" max="8454" width="15.6640625" style="208" customWidth="1"/>
    <col min="8455" max="8455" width="14.5" style="208" customWidth="1"/>
    <col min="8456" max="8457" width="15.83203125" style="208" customWidth="1"/>
    <col min="8458" max="8458" width="11.83203125" style="208" customWidth="1"/>
    <col min="8459" max="8459" width="8.6640625" style="208" customWidth="1"/>
    <col min="8460" max="8460" width="11.33203125" style="208" customWidth="1"/>
    <col min="8461" max="8461" width="73.5" style="208" customWidth="1"/>
    <col min="8462" max="8462" width="40.83203125" style="208" customWidth="1"/>
    <col min="8463" max="8704" width="9.33203125" style="208"/>
    <col min="8705" max="8705" width="8.1640625" style="208" customWidth="1"/>
    <col min="8706" max="8706" width="0" style="208" hidden="1" customWidth="1"/>
    <col min="8707" max="8707" width="16.6640625" style="208" customWidth="1"/>
    <col min="8708" max="8708" width="66.6640625" style="208" customWidth="1"/>
    <col min="8709" max="8709" width="12" style="208" customWidth="1"/>
    <col min="8710" max="8710" width="15.6640625" style="208" customWidth="1"/>
    <col min="8711" max="8711" width="14.5" style="208" customWidth="1"/>
    <col min="8712" max="8713" width="15.83203125" style="208" customWidth="1"/>
    <col min="8714" max="8714" width="11.83203125" style="208" customWidth="1"/>
    <col min="8715" max="8715" width="8.6640625" style="208" customWidth="1"/>
    <col min="8716" max="8716" width="11.33203125" style="208" customWidth="1"/>
    <col min="8717" max="8717" width="73.5" style="208" customWidth="1"/>
    <col min="8718" max="8718" width="40.83203125" style="208" customWidth="1"/>
    <col min="8719" max="8960" width="9.33203125" style="208"/>
    <col min="8961" max="8961" width="8.1640625" style="208" customWidth="1"/>
    <col min="8962" max="8962" width="0" style="208" hidden="1" customWidth="1"/>
    <col min="8963" max="8963" width="16.6640625" style="208" customWidth="1"/>
    <col min="8964" max="8964" width="66.6640625" style="208" customWidth="1"/>
    <col min="8965" max="8965" width="12" style="208" customWidth="1"/>
    <col min="8966" max="8966" width="15.6640625" style="208" customWidth="1"/>
    <col min="8967" max="8967" width="14.5" style="208" customWidth="1"/>
    <col min="8968" max="8969" width="15.83203125" style="208" customWidth="1"/>
    <col min="8970" max="8970" width="11.83203125" style="208" customWidth="1"/>
    <col min="8971" max="8971" width="8.6640625" style="208" customWidth="1"/>
    <col min="8972" max="8972" width="11.33203125" style="208" customWidth="1"/>
    <col min="8973" max="8973" width="73.5" style="208" customWidth="1"/>
    <col min="8974" max="8974" width="40.83203125" style="208" customWidth="1"/>
    <col min="8975" max="9216" width="9.33203125" style="208"/>
    <col min="9217" max="9217" width="8.1640625" style="208" customWidth="1"/>
    <col min="9218" max="9218" width="0" style="208" hidden="1" customWidth="1"/>
    <col min="9219" max="9219" width="16.6640625" style="208" customWidth="1"/>
    <col min="9220" max="9220" width="66.6640625" style="208" customWidth="1"/>
    <col min="9221" max="9221" width="12" style="208" customWidth="1"/>
    <col min="9222" max="9222" width="15.6640625" style="208" customWidth="1"/>
    <col min="9223" max="9223" width="14.5" style="208" customWidth="1"/>
    <col min="9224" max="9225" width="15.83203125" style="208" customWidth="1"/>
    <col min="9226" max="9226" width="11.83203125" style="208" customWidth="1"/>
    <col min="9227" max="9227" width="8.6640625" style="208" customWidth="1"/>
    <col min="9228" max="9228" width="11.33203125" style="208" customWidth="1"/>
    <col min="9229" max="9229" width="73.5" style="208" customWidth="1"/>
    <col min="9230" max="9230" width="40.83203125" style="208" customWidth="1"/>
    <col min="9231" max="9472" width="9.33203125" style="208"/>
    <col min="9473" max="9473" width="8.1640625" style="208" customWidth="1"/>
    <col min="9474" max="9474" width="0" style="208" hidden="1" customWidth="1"/>
    <col min="9475" max="9475" width="16.6640625" style="208" customWidth="1"/>
    <col min="9476" max="9476" width="66.6640625" style="208" customWidth="1"/>
    <col min="9477" max="9477" width="12" style="208" customWidth="1"/>
    <col min="9478" max="9478" width="15.6640625" style="208" customWidth="1"/>
    <col min="9479" max="9479" width="14.5" style="208" customWidth="1"/>
    <col min="9480" max="9481" width="15.83203125" style="208" customWidth="1"/>
    <col min="9482" max="9482" width="11.83203125" style="208" customWidth="1"/>
    <col min="9483" max="9483" width="8.6640625" style="208" customWidth="1"/>
    <col min="9484" max="9484" width="11.33203125" style="208" customWidth="1"/>
    <col min="9485" max="9485" width="73.5" style="208" customWidth="1"/>
    <col min="9486" max="9486" width="40.83203125" style="208" customWidth="1"/>
    <col min="9487" max="9728" width="9.33203125" style="208"/>
    <col min="9729" max="9729" width="8.1640625" style="208" customWidth="1"/>
    <col min="9730" max="9730" width="0" style="208" hidden="1" customWidth="1"/>
    <col min="9731" max="9731" width="16.6640625" style="208" customWidth="1"/>
    <col min="9732" max="9732" width="66.6640625" style="208" customWidth="1"/>
    <col min="9733" max="9733" width="12" style="208" customWidth="1"/>
    <col min="9734" max="9734" width="15.6640625" style="208" customWidth="1"/>
    <col min="9735" max="9735" width="14.5" style="208" customWidth="1"/>
    <col min="9736" max="9737" width="15.83203125" style="208" customWidth="1"/>
    <col min="9738" max="9738" width="11.83203125" style="208" customWidth="1"/>
    <col min="9739" max="9739" width="8.6640625" style="208" customWidth="1"/>
    <col min="9740" max="9740" width="11.33203125" style="208" customWidth="1"/>
    <col min="9741" max="9741" width="73.5" style="208" customWidth="1"/>
    <col min="9742" max="9742" width="40.83203125" style="208" customWidth="1"/>
    <col min="9743" max="9984" width="9.33203125" style="208"/>
    <col min="9985" max="9985" width="8.1640625" style="208" customWidth="1"/>
    <col min="9986" max="9986" width="0" style="208" hidden="1" customWidth="1"/>
    <col min="9987" max="9987" width="16.6640625" style="208" customWidth="1"/>
    <col min="9988" max="9988" width="66.6640625" style="208" customWidth="1"/>
    <col min="9989" max="9989" width="12" style="208" customWidth="1"/>
    <col min="9990" max="9990" width="15.6640625" style="208" customWidth="1"/>
    <col min="9991" max="9991" width="14.5" style="208" customWidth="1"/>
    <col min="9992" max="9993" width="15.83203125" style="208" customWidth="1"/>
    <col min="9994" max="9994" width="11.83203125" style="208" customWidth="1"/>
    <col min="9995" max="9995" width="8.6640625" style="208" customWidth="1"/>
    <col min="9996" max="9996" width="11.33203125" style="208" customWidth="1"/>
    <col min="9997" max="9997" width="73.5" style="208" customWidth="1"/>
    <col min="9998" max="9998" width="40.83203125" style="208" customWidth="1"/>
    <col min="9999" max="10240" width="9.33203125" style="208"/>
    <col min="10241" max="10241" width="8.1640625" style="208" customWidth="1"/>
    <col min="10242" max="10242" width="0" style="208" hidden="1" customWidth="1"/>
    <col min="10243" max="10243" width="16.6640625" style="208" customWidth="1"/>
    <col min="10244" max="10244" width="66.6640625" style="208" customWidth="1"/>
    <col min="10245" max="10245" width="12" style="208" customWidth="1"/>
    <col min="10246" max="10246" width="15.6640625" style="208" customWidth="1"/>
    <col min="10247" max="10247" width="14.5" style="208" customWidth="1"/>
    <col min="10248" max="10249" width="15.83203125" style="208" customWidth="1"/>
    <col min="10250" max="10250" width="11.83203125" style="208" customWidth="1"/>
    <col min="10251" max="10251" width="8.6640625" style="208" customWidth="1"/>
    <col min="10252" max="10252" width="11.33203125" style="208" customWidth="1"/>
    <col min="10253" max="10253" width="73.5" style="208" customWidth="1"/>
    <col min="10254" max="10254" width="40.83203125" style="208" customWidth="1"/>
    <col min="10255" max="10496" width="9.33203125" style="208"/>
    <col min="10497" max="10497" width="8.1640625" style="208" customWidth="1"/>
    <col min="10498" max="10498" width="0" style="208" hidden="1" customWidth="1"/>
    <col min="10499" max="10499" width="16.6640625" style="208" customWidth="1"/>
    <col min="10500" max="10500" width="66.6640625" style="208" customWidth="1"/>
    <col min="10501" max="10501" width="12" style="208" customWidth="1"/>
    <col min="10502" max="10502" width="15.6640625" style="208" customWidth="1"/>
    <col min="10503" max="10503" width="14.5" style="208" customWidth="1"/>
    <col min="10504" max="10505" width="15.83203125" style="208" customWidth="1"/>
    <col min="10506" max="10506" width="11.83203125" style="208" customWidth="1"/>
    <col min="10507" max="10507" width="8.6640625" style="208" customWidth="1"/>
    <col min="10508" max="10508" width="11.33203125" style="208" customWidth="1"/>
    <col min="10509" max="10509" width="73.5" style="208" customWidth="1"/>
    <col min="10510" max="10510" width="40.83203125" style="208" customWidth="1"/>
    <col min="10511" max="10752" width="9.33203125" style="208"/>
    <col min="10753" max="10753" width="8.1640625" style="208" customWidth="1"/>
    <col min="10754" max="10754" width="0" style="208" hidden="1" customWidth="1"/>
    <col min="10755" max="10755" width="16.6640625" style="208" customWidth="1"/>
    <col min="10756" max="10756" width="66.6640625" style="208" customWidth="1"/>
    <col min="10757" max="10757" width="12" style="208" customWidth="1"/>
    <col min="10758" max="10758" width="15.6640625" style="208" customWidth="1"/>
    <col min="10759" max="10759" width="14.5" style="208" customWidth="1"/>
    <col min="10760" max="10761" width="15.83203125" style="208" customWidth="1"/>
    <col min="10762" max="10762" width="11.83203125" style="208" customWidth="1"/>
    <col min="10763" max="10763" width="8.6640625" style="208" customWidth="1"/>
    <col min="10764" max="10764" width="11.33203125" style="208" customWidth="1"/>
    <col min="10765" max="10765" width="73.5" style="208" customWidth="1"/>
    <col min="10766" max="10766" width="40.83203125" style="208" customWidth="1"/>
    <col min="10767" max="11008" width="9.33203125" style="208"/>
    <col min="11009" max="11009" width="8.1640625" style="208" customWidth="1"/>
    <col min="11010" max="11010" width="0" style="208" hidden="1" customWidth="1"/>
    <col min="11011" max="11011" width="16.6640625" style="208" customWidth="1"/>
    <col min="11012" max="11012" width="66.6640625" style="208" customWidth="1"/>
    <col min="11013" max="11013" width="12" style="208" customWidth="1"/>
    <col min="11014" max="11014" width="15.6640625" style="208" customWidth="1"/>
    <col min="11015" max="11015" width="14.5" style="208" customWidth="1"/>
    <col min="11016" max="11017" width="15.83203125" style="208" customWidth="1"/>
    <col min="11018" max="11018" width="11.83203125" style="208" customWidth="1"/>
    <col min="11019" max="11019" width="8.6640625" style="208" customWidth="1"/>
    <col min="11020" max="11020" width="11.33203125" style="208" customWidth="1"/>
    <col min="11021" max="11021" width="73.5" style="208" customWidth="1"/>
    <col min="11022" max="11022" width="40.83203125" style="208" customWidth="1"/>
    <col min="11023" max="11264" width="9.33203125" style="208"/>
    <col min="11265" max="11265" width="8.1640625" style="208" customWidth="1"/>
    <col min="11266" max="11266" width="0" style="208" hidden="1" customWidth="1"/>
    <col min="11267" max="11267" width="16.6640625" style="208" customWidth="1"/>
    <col min="11268" max="11268" width="66.6640625" style="208" customWidth="1"/>
    <col min="11269" max="11269" width="12" style="208" customWidth="1"/>
    <col min="11270" max="11270" width="15.6640625" style="208" customWidth="1"/>
    <col min="11271" max="11271" width="14.5" style="208" customWidth="1"/>
    <col min="11272" max="11273" width="15.83203125" style="208" customWidth="1"/>
    <col min="11274" max="11274" width="11.83203125" style="208" customWidth="1"/>
    <col min="11275" max="11275" width="8.6640625" style="208" customWidth="1"/>
    <col min="11276" max="11276" width="11.33203125" style="208" customWidth="1"/>
    <col min="11277" max="11277" width="73.5" style="208" customWidth="1"/>
    <col min="11278" max="11278" width="40.83203125" style="208" customWidth="1"/>
    <col min="11279" max="11520" width="9.33203125" style="208"/>
    <col min="11521" max="11521" width="8.1640625" style="208" customWidth="1"/>
    <col min="11522" max="11522" width="0" style="208" hidden="1" customWidth="1"/>
    <col min="11523" max="11523" width="16.6640625" style="208" customWidth="1"/>
    <col min="11524" max="11524" width="66.6640625" style="208" customWidth="1"/>
    <col min="11525" max="11525" width="12" style="208" customWidth="1"/>
    <col min="11526" max="11526" width="15.6640625" style="208" customWidth="1"/>
    <col min="11527" max="11527" width="14.5" style="208" customWidth="1"/>
    <col min="11528" max="11529" width="15.83203125" style="208" customWidth="1"/>
    <col min="11530" max="11530" width="11.83203125" style="208" customWidth="1"/>
    <col min="11531" max="11531" width="8.6640625" style="208" customWidth="1"/>
    <col min="11532" max="11532" width="11.33203125" style="208" customWidth="1"/>
    <col min="11533" max="11533" width="73.5" style="208" customWidth="1"/>
    <col min="11534" max="11534" width="40.83203125" style="208" customWidth="1"/>
    <col min="11535" max="11776" width="9.33203125" style="208"/>
    <col min="11777" max="11777" width="8.1640625" style="208" customWidth="1"/>
    <col min="11778" max="11778" width="0" style="208" hidden="1" customWidth="1"/>
    <col min="11779" max="11779" width="16.6640625" style="208" customWidth="1"/>
    <col min="11780" max="11780" width="66.6640625" style="208" customWidth="1"/>
    <col min="11781" max="11781" width="12" style="208" customWidth="1"/>
    <col min="11782" max="11782" width="15.6640625" style="208" customWidth="1"/>
    <col min="11783" max="11783" width="14.5" style="208" customWidth="1"/>
    <col min="11784" max="11785" width="15.83203125" style="208" customWidth="1"/>
    <col min="11786" max="11786" width="11.83203125" style="208" customWidth="1"/>
    <col min="11787" max="11787" width="8.6640625" style="208" customWidth="1"/>
    <col min="11788" max="11788" width="11.33203125" style="208" customWidth="1"/>
    <col min="11789" max="11789" width="73.5" style="208" customWidth="1"/>
    <col min="11790" max="11790" width="40.83203125" style="208" customWidth="1"/>
    <col min="11791" max="12032" width="9.33203125" style="208"/>
    <col min="12033" max="12033" width="8.1640625" style="208" customWidth="1"/>
    <col min="12034" max="12034" width="0" style="208" hidden="1" customWidth="1"/>
    <col min="12035" max="12035" width="16.6640625" style="208" customWidth="1"/>
    <col min="12036" max="12036" width="66.6640625" style="208" customWidth="1"/>
    <col min="12037" max="12037" width="12" style="208" customWidth="1"/>
    <col min="12038" max="12038" width="15.6640625" style="208" customWidth="1"/>
    <col min="12039" max="12039" width="14.5" style="208" customWidth="1"/>
    <col min="12040" max="12041" width="15.83203125" style="208" customWidth="1"/>
    <col min="12042" max="12042" width="11.83203125" style="208" customWidth="1"/>
    <col min="12043" max="12043" width="8.6640625" style="208" customWidth="1"/>
    <col min="12044" max="12044" width="11.33203125" style="208" customWidth="1"/>
    <col min="12045" max="12045" width="73.5" style="208" customWidth="1"/>
    <col min="12046" max="12046" width="40.83203125" style="208" customWidth="1"/>
    <col min="12047" max="12288" width="9.33203125" style="208"/>
    <col min="12289" max="12289" width="8.1640625" style="208" customWidth="1"/>
    <col min="12290" max="12290" width="0" style="208" hidden="1" customWidth="1"/>
    <col min="12291" max="12291" width="16.6640625" style="208" customWidth="1"/>
    <col min="12292" max="12292" width="66.6640625" style="208" customWidth="1"/>
    <col min="12293" max="12293" width="12" style="208" customWidth="1"/>
    <col min="12294" max="12294" width="15.6640625" style="208" customWidth="1"/>
    <col min="12295" max="12295" width="14.5" style="208" customWidth="1"/>
    <col min="12296" max="12297" width="15.83203125" style="208" customWidth="1"/>
    <col min="12298" max="12298" width="11.83203125" style="208" customWidth="1"/>
    <col min="12299" max="12299" width="8.6640625" style="208" customWidth="1"/>
    <col min="12300" max="12300" width="11.33203125" style="208" customWidth="1"/>
    <col min="12301" max="12301" width="73.5" style="208" customWidth="1"/>
    <col min="12302" max="12302" width="40.83203125" style="208" customWidth="1"/>
    <col min="12303" max="12544" width="9.33203125" style="208"/>
    <col min="12545" max="12545" width="8.1640625" style="208" customWidth="1"/>
    <col min="12546" max="12546" width="0" style="208" hidden="1" customWidth="1"/>
    <col min="12547" max="12547" width="16.6640625" style="208" customWidth="1"/>
    <col min="12548" max="12548" width="66.6640625" style="208" customWidth="1"/>
    <col min="12549" max="12549" width="12" style="208" customWidth="1"/>
    <col min="12550" max="12550" width="15.6640625" style="208" customWidth="1"/>
    <col min="12551" max="12551" width="14.5" style="208" customWidth="1"/>
    <col min="12552" max="12553" width="15.83203125" style="208" customWidth="1"/>
    <col min="12554" max="12554" width="11.83203125" style="208" customWidth="1"/>
    <col min="12555" max="12555" width="8.6640625" style="208" customWidth="1"/>
    <col min="12556" max="12556" width="11.33203125" style="208" customWidth="1"/>
    <col min="12557" max="12557" width="73.5" style="208" customWidth="1"/>
    <col min="12558" max="12558" width="40.83203125" style="208" customWidth="1"/>
    <col min="12559" max="12800" width="9.33203125" style="208"/>
    <col min="12801" max="12801" width="8.1640625" style="208" customWidth="1"/>
    <col min="12802" max="12802" width="0" style="208" hidden="1" customWidth="1"/>
    <col min="12803" max="12803" width="16.6640625" style="208" customWidth="1"/>
    <col min="12804" max="12804" width="66.6640625" style="208" customWidth="1"/>
    <col min="12805" max="12805" width="12" style="208" customWidth="1"/>
    <col min="12806" max="12806" width="15.6640625" style="208" customWidth="1"/>
    <col min="12807" max="12807" width="14.5" style="208" customWidth="1"/>
    <col min="12808" max="12809" width="15.83203125" style="208" customWidth="1"/>
    <col min="12810" max="12810" width="11.83203125" style="208" customWidth="1"/>
    <col min="12811" max="12811" width="8.6640625" style="208" customWidth="1"/>
    <col min="12812" max="12812" width="11.33203125" style="208" customWidth="1"/>
    <col min="12813" max="12813" width="73.5" style="208" customWidth="1"/>
    <col min="12814" max="12814" width="40.83203125" style="208" customWidth="1"/>
    <col min="12815" max="13056" width="9.33203125" style="208"/>
    <col min="13057" max="13057" width="8.1640625" style="208" customWidth="1"/>
    <col min="13058" max="13058" width="0" style="208" hidden="1" customWidth="1"/>
    <col min="13059" max="13059" width="16.6640625" style="208" customWidth="1"/>
    <col min="13060" max="13060" width="66.6640625" style="208" customWidth="1"/>
    <col min="13061" max="13061" width="12" style="208" customWidth="1"/>
    <col min="13062" max="13062" width="15.6640625" style="208" customWidth="1"/>
    <col min="13063" max="13063" width="14.5" style="208" customWidth="1"/>
    <col min="13064" max="13065" width="15.83203125" style="208" customWidth="1"/>
    <col min="13066" max="13066" width="11.83203125" style="208" customWidth="1"/>
    <col min="13067" max="13067" width="8.6640625" style="208" customWidth="1"/>
    <col min="13068" max="13068" width="11.33203125" style="208" customWidth="1"/>
    <col min="13069" max="13069" width="73.5" style="208" customWidth="1"/>
    <col min="13070" max="13070" width="40.83203125" style="208" customWidth="1"/>
    <col min="13071" max="13312" width="9.33203125" style="208"/>
    <col min="13313" max="13313" width="8.1640625" style="208" customWidth="1"/>
    <col min="13314" max="13314" width="0" style="208" hidden="1" customWidth="1"/>
    <col min="13315" max="13315" width="16.6640625" style="208" customWidth="1"/>
    <col min="13316" max="13316" width="66.6640625" style="208" customWidth="1"/>
    <col min="13317" max="13317" width="12" style="208" customWidth="1"/>
    <col min="13318" max="13318" width="15.6640625" style="208" customWidth="1"/>
    <col min="13319" max="13319" width="14.5" style="208" customWidth="1"/>
    <col min="13320" max="13321" width="15.83203125" style="208" customWidth="1"/>
    <col min="13322" max="13322" width="11.83203125" style="208" customWidth="1"/>
    <col min="13323" max="13323" width="8.6640625" style="208" customWidth="1"/>
    <col min="13324" max="13324" width="11.33203125" style="208" customWidth="1"/>
    <col min="13325" max="13325" width="73.5" style="208" customWidth="1"/>
    <col min="13326" max="13326" width="40.83203125" style="208" customWidth="1"/>
    <col min="13327" max="13568" width="9.33203125" style="208"/>
    <col min="13569" max="13569" width="8.1640625" style="208" customWidth="1"/>
    <col min="13570" max="13570" width="0" style="208" hidden="1" customWidth="1"/>
    <col min="13571" max="13571" width="16.6640625" style="208" customWidth="1"/>
    <col min="13572" max="13572" width="66.6640625" style="208" customWidth="1"/>
    <col min="13573" max="13573" width="12" style="208" customWidth="1"/>
    <col min="13574" max="13574" width="15.6640625" style="208" customWidth="1"/>
    <col min="13575" max="13575" width="14.5" style="208" customWidth="1"/>
    <col min="13576" max="13577" width="15.83203125" style="208" customWidth="1"/>
    <col min="13578" max="13578" width="11.83203125" style="208" customWidth="1"/>
    <col min="13579" max="13579" width="8.6640625" style="208" customWidth="1"/>
    <col min="13580" max="13580" width="11.33203125" style="208" customWidth="1"/>
    <col min="13581" max="13581" width="73.5" style="208" customWidth="1"/>
    <col min="13582" max="13582" width="40.83203125" style="208" customWidth="1"/>
    <col min="13583" max="13824" width="9.33203125" style="208"/>
    <col min="13825" max="13825" width="8.1640625" style="208" customWidth="1"/>
    <col min="13826" max="13826" width="0" style="208" hidden="1" customWidth="1"/>
    <col min="13827" max="13827" width="16.6640625" style="208" customWidth="1"/>
    <col min="13828" max="13828" width="66.6640625" style="208" customWidth="1"/>
    <col min="13829" max="13829" width="12" style="208" customWidth="1"/>
    <col min="13830" max="13830" width="15.6640625" style="208" customWidth="1"/>
    <col min="13831" max="13831" width="14.5" style="208" customWidth="1"/>
    <col min="13832" max="13833" width="15.83203125" style="208" customWidth="1"/>
    <col min="13834" max="13834" width="11.83203125" style="208" customWidth="1"/>
    <col min="13835" max="13835" width="8.6640625" style="208" customWidth="1"/>
    <col min="13836" max="13836" width="11.33203125" style="208" customWidth="1"/>
    <col min="13837" max="13837" width="73.5" style="208" customWidth="1"/>
    <col min="13838" max="13838" width="40.83203125" style="208" customWidth="1"/>
    <col min="13839" max="14080" width="9.33203125" style="208"/>
    <col min="14081" max="14081" width="8.1640625" style="208" customWidth="1"/>
    <col min="14082" max="14082" width="0" style="208" hidden="1" customWidth="1"/>
    <col min="14083" max="14083" width="16.6640625" style="208" customWidth="1"/>
    <col min="14084" max="14084" width="66.6640625" style="208" customWidth="1"/>
    <col min="14085" max="14085" width="12" style="208" customWidth="1"/>
    <col min="14086" max="14086" width="15.6640625" style="208" customWidth="1"/>
    <col min="14087" max="14087" width="14.5" style="208" customWidth="1"/>
    <col min="14088" max="14089" width="15.83203125" style="208" customWidth="1"/>
    <col min="14090" max="14090" width="11.83203125" style="208" customWidth="1"/>
    <col min="14091" max="14091" width="8.6640625" style="208" customWidth="1"/>
    <col min="14092" max="14092" width="11.33203125" style="208" customWidth="1"/>
    <col min="14093" max="14093" width="73.5" style="208" customWidth="1"/>
    <col min="14094" max="14094" width="40.83203125" style="208" customWidth="1"/>
    <col min="14095" max="14336" width="9.33203125" style="208"/>
    <col min="14337" max="14337" width="8.1640625" style="208" customWidth="1"/>
    <col min="14338" max="14338" width="0" style="208" hidden="1" customWidth="1"/>
    <col min="14339" max="14339" width="16.6640625" style="208" customWidth="1"/>
    <col min="14340" max="14340" width="66.6640625" style="208" customWidth="1"/>
    <col min="14341" max="14341" width="12" style="208" customWidth="1"/>
    <col min="14342" max="14342" width="15.6640625" style="208" customWidth="1"/>
    <col min="14343" max="14343" width="14.5" style="208" customWidth="1"/>
    <col min="14344" max="14345" width="15.83203125" style="208" customWidth="1"/>
    <col min="14346" max="14346" width="11.83203125" style="208" customWidth="1"/>
    <col min="14347" max="14347" width="8.6640625" style="208" customWidth="1"/>
    <col min="14348" max="14348" width="11.33203125" style="208" customWidth="1"/>
    <col min="14349" max="14349" width="73.5" style="208" customWidth="1"/>
    <col min="14350" max="14350" width="40.83203125" style="208" customWidth="1"/>
    <col min="14351" max="14592" width="9.33203125" style="208"/>
    <col min="14593" max="14593" width="8.1640625" style="208" customWidth="1"/>
    <col min="14594" max="14594" width="0" style="208" hidden="1" customWidth="1"/>
    <col min="14595" max="14595" width="16.6640625" style="208" customWidth="1"/>
    <col min="14596" max="14596" width="66.6640625" style="208" customWidth="1"/>
    <col min="14597" max="14597" width="12" style="208" customWidth="1"/>
    <col min="14598" max="14598" width="15.6640625" style="208" customWidth="1"/>
    <col min="14599" max="14599" width="14.5" style="208" customWidth="1"/>
    <col min="14600" max="14601" width="15.83203125" style="208" customWidth="1"/>
    <col min="14602" max="14602" width="11.83203125" style="208" customWidth="1"/>
    <col min="14603" max="14603" width="8.6640625" style="208" customWidth="1"/>
    <col min="14604" max="14604" width="11.33203125" style="208" customWidth="1"/>
    <col min="14605" max="14605" width="73.5" style="208" customWidth="1"/>
    <col min="14606" max="14606" width="40.83203125" style="208" customWidth="1"/>
    <col min="14607" max="14848" width="9.33203125" style="208"/>
    <col min="14849" max="14849" width="8.1640625" style="208" customWidth="1"/>
    <col min="14850" max="14850" width="0" style="208" hidden="1" customWidth="1"/>
    <col min="14851" max="14851" width="16.6640625" style="208" customWidth="1"/>
    <col min="14852" max="14852" width="66.6640625" style="208" customWidth="1"/>
    <col min="14853" max="14853" width="12" style="208" customWidth="1"/>
    <col min="14854" max="14854" width="15.6640625" style="208" customWidth="1"/>
    <col min="14855" max="14855" width="14.5" style="208" customWidth="1"/>
    <col min="14856" max="14857" width="15.83203125" style="208" customWidth="1"/>
    <col min="14858" max="14858" width="11.83203125" style="208" customWidth="1"/>
    <col min="14859" max="14859" width="8.6640625" style="208" customWidth="1"/>
    <col min="14860" max="14860" width="11.33203125" style="208" customWidth="1"/>
    <col min="14861" max="14861" width="73.5" style="208" customWidth="1"/>
    <col min="14862" max="14862" width="40.83203125" style="208" customWidth="1"/>
    <col min="14863" max="15104" width="9.33203125" style="208"/>
    <col min="15105" max="15105" width="8.1640625" style="208" customWidth="1"/>
    <col min="15106" max="15106" width="0" style="208" hidden="1" customWidth="1"/>
    <col min="15107" max="15107" width="16.6640625" style="208" customWidth="1"/>
    <col min="15108" max="15108" width="66.6640625" style="208" customWidth="1"/>
    <col min="15109" max="15109" width="12" style="208" customWidth="1"/>
    <col min="15110" max="15110" width="15.6640625" style="208" customWidth="1"/>
    <col min="15111" max="15111" width="14.5" style="208" customWidth="1"/>
    <col min="15112" max="15113" width="15.83203125" style="208" customWidth="1"/>
    <col min="15114" max="15114" width="11.83203125" style="208" customWidth="1"/>
    <col min="15115" max="15115" width="8.6640625" style="208" customWidth="1"/>
    <col min="15116" max="15116" width="11.33203125" style="208" customWidth="1"/>
    <col min="15117" max="15117" width="73.5" style="208" customWidth="1"/>
    <col min="15118" max="15118" width="40.83203125" style="208" customWidth="1"/>
    <col min="15119" max="15360" width="9.33203125" style="208"/>
    <col min="15361" max="15361" width="8.1640625" style="208" customWidth="1"/>
    <col min="15362" max="15362" width="0" style="208" hidden="1" customWidth="1"/>
    <col min="15363" max="15363" width="16.6640625" style="208" customWidth="1"/>
    <col min="15364" max="15364" width="66.6640625" style="208" customWidth="1"/>
    <col min="15365" max="15365" width="12" style="208" customWidth="1"/>
    <col min="15366" max="15366" width="15.6640625" style="208" customWidth="1"/>
    <col min="15367" max="15367" width="14.5" style="208" customWidth="1"/>
    <col min="15368" max="15369" width="15.83203125" style="208" customWidth="1"/>
    <col min="15370" max="15370" width="11.83203125" style="208" customWidth="1"/>
    <col min="15371" max="15371" width="8.6640625" style="208" customWidth="1"/>
    <col min="15372" max="15372" width="11.33203125" style="208" customWidth="1"/>
    <col min="15373" max="15373" width="73.5" style="208" customWidth="1"/>
    <col min="15374" max="15374" width="40.83203125" style="208" customWidth="1"/>
    <col min="15375" max="15616" width="9.33203125" style="208"/>
    <col min="15617" max="15617" width="8.1640625" style="208" customWidth="1"/>
    <col min="15618" max="15618" width="0" style="208" hidden="1" customWidth="1"/>
    <col min="15619" max="15619" width="16.6640625" style="208" customWidth="1"/>
    <col min="15620" max="15620" width="66.6640625" style="208" customWidth="1"/>
    <col min="15621" max="15621" width="12" style="208" customWidth="1"/>
    <col min="15622" max="15622" width="15.6640625" style="208" customWidth="1"/>
    <col min="15623" max="15623" width="14.5" style="208" customWidth="1"/>
    <col min="15624" max="15625" width="15.83203125" style="208" customWidth="1"/>
    <col min="15626" max="15626" width="11.83203125" style="208" customWidth="1"/>
    <col min="15627" max="15627" width="8.6640625" style="208" customWidth="1"/>
    <col min="15628" max="15628" width="11.33203125" style="208" customWidth="1"/>
    <col min="15629" max="15629" width="73.5" style="208" customWidth="1"/>
    <col min="15630" max="15630" width="40.83203125" style="208" customWidth="1"/>
    <col min="15631" max="15872" width="9.33203125" style="208"/>
    <col min="15873" max="15873" width="8.1640625" style="208" customWidth="1"/>
    <col min="15874" max="15874" width="0" style="208" hidden="1" customWidth="1"/>
    <col min="15875" max="15875" width="16.6640625" style="208" customWidth="1"/>
    <col min="15876" max="15876" width="66.6640625" style="208" customWidth="1"/>
    <col min="15877" max="15877" width="12" style="208" customWidth="1"/>
    <col min="15878" max="15878" width="15.6640625" style="208" customWidth="1"/>
    <col min="15879" max="15879" width="14.5" style="208" customWidth="1"/>
    <col min="15880" max="15881" width="15.83203125" style="208" customWidth="1"/>
    <col min="15882" max="15882" width="11.83203125" style="208" customWidth="1"/>
    <col min="15883" max="15883" width="8.6640625" style="208" customWidth="1"/>
    <col min="15884" max="15884" width="11.33203125" style="208" customWidth="1"/>
    <col min="15885" max="15885" width="73.5" style="208" customWidth="1"/>
    <col min="15886" max="15886" width="40.83203125" style="208" customWidth="1"/>
    <col min="15887" max="16128" width="9.33203125" style="208"/>
    <col min="16129" max="16129" width="8.1640625" style="208" customWidth="1"/>
    <col min="16130" max="16130" width="0" style="208" hidden="1" customWidth="1"/>
    <col min="16131" max="16131" width="16.6640625" style="208" customWidth="1"/>
    <col min="16132" max="16132" width="66.6640625" style="208" customWidth="1"/>
    <col min="16133" max="16133" width="12" style="208" customWidth="1"/>
    <col min="16134" max="16134" width="15.6640625" style="208" customWidth="1"/>
    <col min="16135" max="16135" width="14.5" style="208" customWidth="1"/>
    <col min="16136" max="16137" width="15.83203125" style="208" customWidth="1"/>
    <col min="16138" max="16138" width="11.83203125" style="208" customWidth="1"/>
    <col min="16139" max="16139" width="8.6640625" style="208" customWidth="1"/>
    <col min="16140" max="16140" width="11.33203125" style="208" customWidth="1"/>
    <col min="16141" max="16141" width="73.5" style="208" customWidth="1"/>
    <col min="16142" max="16142" width="40.83203125" style="208" customWidth="1"/>
    <col min="16143" max="16384" width="9.33203125" style="208"/>
  </cols>
  <sheetData>
    <row r="1" spans="1:15" s="2" customFormat="1" ht="18">
      <c r="A1" s="8" t="s">
        <v>245</v>
      </c>
      <c r="B1" s="9"/>
      <c r="C1" s="9"/>
      <c r="D1" s="10"/>
      <c r="E1" s="9"/>
      <c r="F1" s="9"/>
      <c r="G1" s="9"/>
      <c r="H1" s="9"/>
      <c r="I1" s="9"/>
      <c r="J1" s="9"/>
      <c r="K1" s="9"/>
      <c r="L1" s="9"/>
    </row>
    <row r="2" spans="1:15" s="2" customFormat="1" ht="11.25">
      <c r="A2" s="9" t="s">
        <v>12</v>
      </c>
      <c r="B2" s="9"/>
      <c r="C2" s="11" t="s">
        <v>193</v>
      </c>
      <c r="D2" s="10"/>
      <c r="E2" s="9"/>
      <c r="F2" s="9"/>
      <c r="G2" s="9"/>
      <c r="H2" s="9"/>
      <c r="I2" s="9"/>
      <c r="J2" s="9"/>
      <c r="K2" s="9"/>
      <c r="L2" s="9"/>
    </row>
    <row r="3" spans="1:15" s="2" customFormat="1" ht="11.25">
      <c r="A3" s="9" t="s">
        <v>13</v>
      </c>
      <c r="B3" s="9"/>
      <c r="C3" s="11" t="s">
        <v>215</v>
      </c>
      <c r="D3" s="10"/>
      <c r="E3" s="9"/>
      <c r="F3" s="9"/>
      <c r="G3" s="9" t="s">
        <v>11</v>
      </c>
      <c r="H3" s="11"/>
      <c r="I3" s="9"/>
      <c r="J3" s="9" t="s">
        <v>119</v>
      </c>
      <c r="K3" s="9"/>
      <c r="L3" s="9" t="s">
        <v>166</v>
      </c>
    </row>
    <row r="4" spans="1:15" s="2" customFormat="1" ht="11.25">
      <c r="A4" s="9" t="s">
        <v>0</v>
      </c>
      <c r="B4" s="9"/>
      <c r="C4" s="11"/>
      <c r="D4" s="10"/>
      <c r="E4" s="9"/>
      <c r="F4" s="9"/>
      <c r="G4" s="9" t="s">
        <v>1</v>
      </c>
      <c r="H4" s="11"/>
      <c r="I4" s="9"/>
      <c r="J4" s="11">
        <v>0</v>
      </c>
      <c r="K4" s="9"/>
      <c r="L4" s="9"/>
    </row>
    <row r="5" spans="1:15" s="2" customFormat="1" ht="11.25">
      <c r="A5" s="18" t="s">
        <v>18</v>
      </c>
      <c r="B5" s="19"/>
      <c r="C5" s="9"/>
      <c r="D5" s="10"/>
      <c r="E5" s="9"/>
      <c r="F5" s="9"/>
      <c r="G5" s="9"/>
      <c r="H5" s="9"/>
      <c r="I5" s="9"/>
      <c r="J5" s="9"/>
      <c r="K5" s="9"/>
      <c r="L5" s="9"/>
    </row>
    <row r="6" spans="1:15" s="195" customFormat="1">
      <c r="A6" s="193" t="s">
        <v>130</v>
      </c>
      <c r="B6" s="193"/>
      <c r="C6" s="287" t="s">
        <v>131</v>
      </c>
      <c r="D6" s="288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4"/>
    </row>
    <row r="7" spans="1:15" s="195" customFormat="1" ht="13.5" thickBot="1">
      <c r="A7" s="193"/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4"/>
    </row>
    <row r="8" spans="1:15" s="198" customFormat="1" ht="23.25" thickBot="1">
      <c r="A8" s="55" t="s">
        <v>2</v>
      </c>
      <c r="B8" s="55"/>
      <c r="C8" s="55" t="s">
        <v>3</v>
      </c>
      <c r="D8" s="55" t="s">
        <v>4</v>
      </c>
      <c r="E8" s="55" t="s">
        <v>5</v>
      </c>
      <c r="F8" s="196" t="s">
        <v>6</v>
      </c>
      <c r="G8" s="196" t="s">
        <v>7</v>
      </c>
      <c r="H8" s="196" t="s">
        <v>8</v>
      </c>
      <c r="I8" s="196" t="s">
        <v>132</v>
      </c>
      <c r="J8" s="196" t="s">
        <v>133</v>
      </c>
      <c r="K8" s="196" t="s">
        <v>134</v>
      </c>
      <c r="L8" s="196" t="s">
        <v>135</v>
      </c>
      <c r="M8" s="197" t="s">
        <v>136</v>
      </c>
      <c r="N8" s="197" t="s">
        <v>137</v>
      </c>
    </row>
    <row r="9" spans="1:15" s="201" customFormat="1" ht="13.5" thickBot="1">
      <c r="A9" s="55" t="s">
        <v>31</v>
      </c>
      <c r="B9" s="55">
        <v>2</v>
      </c>
      <c r="C9" s="55">
        <v>3</v>
      </c>
      <c r="D9" s="55">
        <v>4</v>
      </c>
      <c r="E9" s="55">
        <v>5</v>
      </c>
      <c r="F9" s="55">
        <v>6</v>
      </c>
      <c r="G9" s="55">
        <v>7</v>
      </c>
      <c r="H9" s="55">
        <v>8</v>
      </c>
      <c r="I9" s="55">
        <v>9</v>
      </c>
      <c r="J9" s="55">
        <v>10</v>
      </c>
      <c r="K9" s="55">
        <v>11</v>
      </c>
      <c r="L9" s="55">
        <v>12</v>
      </c>
      <c r="M9" s="199">
        <v>9</v>
      </c>
      <c r="N9" s="199"/>
      <c r="O9" s="200"/>
    </row>
    <row r="10" spans="1:15" ht="12">
      <c r="A10" s="202"/>
      <c r="B10" s="202"/>
      <c r="C10" s="203"/>
      <c r="D10" s="204"/>
      <c r="E10" s="205"/>
      <c r="F10" s="206"/>
      <c r="G10" s="206"/>
      <c r="H10" s="206"/>
      <c r="I10" s="206"/>
      <c r="J10" s="206"/>
      <c r="K10" s="206"/>
      <c r="L10" s="206"/>
      <c r="M10" s="207"/>
      <c r="N10" s="207"/>
    </row>
    <row r="11" spans="1:15" s="216" customFormat="1">
      <c r="A11" s="209"/>
      <c r="B11" s="209"/>
      <c r="C11" s="210"/>
      <c r="D11" s="210" t="str">
        <f>C3</f>
        <v>SO 301 - Rekonstrukce kanalizace</v>
      </c>
      <c r="E11" s="211"/>
      <c r="F11" s="212"/>
      <c r="G11" s="213"/>
      <c r="H11" s="266">
        <f>SUBTOTAL(9,H13:H54)</f>
        <v>0</v>
      </c>
      <c r="I11" s="214"/>
      <c r="J11" s="214"/>
      <c r="K11" s="214"/>
      <c r="L11" s="214"/>
      <c r="M11" s="215"/>
      <c r="N11" s="215"/>
    </row>
    <row r="12" spans="1:15" s="216" customFormat="1">
      <c r="A12" s="209"/>
      <c r="B12" s="209"/>
      <c r="C12" s="210"/>
      <c r="D12" s="210" t="s">
        <v>138</v>
      </c>
      <c r="E12" s="211"/>
      <c r="F12" s="212"/>
      <c r="G12" s="213"/>
      <c r="H12" s="266">
        <f>SUBTOTAL(9,H13:H54)</f>
        <v>0</v>
      </c>
      <c r="I12" s="214"/>
      <c r="J12" s="214"/>
      <c r="K12" s="214"/>
      <c r="L12" s="214"/>
      <c r="M12" s="215"/>
      <c r="N12" s="215"/>
    </row>
    <row r="13" spans="1:15" s="225" customFormat="1">
      <c r="A13" s="217"/>
      <c r="B13" s="218"/>
      <c r="C13" s="219"/>
      <c r="D13" s="219" t="s">
        <v>139</v>
      </c>
      <c r="E13" s="218"/>
      <c r="F13" s="220"/>
      <c r="G13" s="221"/>
      <c r="H13" s="265">
        <f>SUBTOTAL(9,H14:H20)</f>
        <v>0</v>
      </c>
      <c r="I13" s="222"/>
      <c r="J13" s="223">
        <f>SUBTOTAL(9,J14:J20)</f>
        <v>0</v>
      </c>
      <c r="K13" s="221"/>
      <c r="L13" s="223">
        <f>SUBTOTAL(9,L14:L18)</f>
        <v>0</v>
      </c>
      <c r="M13" s="224"/>
      <c r="N13" s="224"/>
    </row>
    <row r="14" spans="1:15" s="236" customFormat="1" ht="12">
      <c r="A14" s="226">
        <f>MAX(A13:A13)+1</f>
        <v>1</v>
      </c>
      <c r="B14" s="227" t="s">
        <v>140</v>
      </c>
      <c r="C14" s="228">
        <v>132201202</v>
      </c>
      <c r="D14" s="229" t="s">
        <v>141</v>
      </c>
      <c r="E14" s="227" t="s">
        <v>20</v>
      </c>
      <c r="F14" s="230">
        <f>(1*43*1.8)+(1*8*1.7)+(1*8*1.8)+(1*8*1.8)+(1*10*1.8)+(1*7*1.8)+(1*11*1.6)+(6*1*1.7)</f>
        <v>178.2</v>
      </c>
      <c r="G14" s="263"/>
      <c r="H14" s="264">
        <f t="shared" ref="H14:H19" si="0">F14*G14</f>
        <v>0</v>
      </c>
      <c r="I14" s="231"/>
      <c r="J14" s="232"/>
      <c r="K14" s="232"/>
      <c r="L14" s="233"/>
      <c r="M14" s="234"/>
      <c r="N14" s="235"/>
    </row>
    <row r="15" spans="1:15" s="236" customFormat="1" ht="12">
      <c r="A15" s="226">
        <f>MAX(A14:A14)+1</f>
        <v>2</v>
      </c>
      <c r="B15" s="227"/>
      <c r="C15" s="228">
        <v>133201101</v>
      </c>
      <c r="D15" s="229" t="s">
        <v>142</v>
      </c>
      <c r="E15" s="227" t="s">
        <v>20</v>
      </c>
      <c r="F15" s="230">
        <v>0</v>
      </c>
      <c r="G15" s="263"/>
      <c r="H15" s="264">
        <f t="shared" si="0"/>
        <v>0</v>
      </c>
      <c r="I15" s="231"/>
      <c r="J15" s="232"/>
      <c r="K15" s="232"/>
      <c r="L15" s="233"/>
      <c r="M15" s="234"/>
      <c r="N15" s="235"/>
    </row>
    <row r="16" spans="1:15" s="236" customFormat="1" ht="12">
      <c r="A16" s="226">
        <f>MAX(A14:A15)+1</f>
        <v>3</v>
      </c>
      <c r="B16" s="227" t="s">
        <v>140</v>
      </c>
      <c r="C16" s="228">
        <v>151101102</v>
      </c>
      <c r="D16" s="229" t="s">
        <v>143</v>
      </c>
      <c r="E16" s="227" t="s">
        <v>15</v>
      </c>
      <c r="F16" s="230">
        <f>(2*43*1.8)+(2*8*1.7)+(2*8*1.8)+(2*8*1.8)+(2*10*1.8)+(2*7*1.8)+(2*11*1.6)+(6*2*1.7)</f>
        <v>356.4</v>
      </c>
      <c r="G16" s="263"/>
      <c r="H16" s="264">
        <f t="shared" si="0"/>
        <v>0</v>
      </c>
      <c r="I16" s="231"/>
      <c r="J16" s="232"/>
      <c r="K16" s="232"/>
      <c r="L16" s="233"/>
      <c r="M16" s="234"/>
      <c r="N16" s="235"/>
    </row>
    <row r="17" spans="1:14" s="236" customFormat="1" ht="12">
      <c r="A17" s="226">
        <f>MAX(A14:A16)+1</f>
        <v>4</v>
      </c>
      <c r="B17" s="227" t="s">
        <v>140</v>
      </c>
      <c r="C17" s="228">
        <v>151101112</v>
      </c>
      <c r="D17" s="229" t="s">
        <v>144</v>
      </c>
      <c r="E17" s="227" t="s">
        <v>15</v>
      </c>
      <c r="F17" s="230">
        <f>F16</f>
        <v>356.4</v>
      </c>
      <c r="G17" s="263"/>
      <c r="H17" s="264">
        <f t="shared" si="0"/>
        <v>0</v>
      </c>
      <c r="I17" s="231"/>
      <c r="J17" s="232"/>
      <c r="K17" s="232"/>
      <c r="L17" s="233"/>
      <c r="M17" s="234"/>
      <c r="N17" s="235"/>
    </row>
    <row r="18" spans="1:14" s="236" customFormat="1" ht="24">
      <c r="A18" s="226">
        <f>MAX(A15:A17)+1</f>
        <v>5</v>
      </c>
      <c r="B18" s="227" t="s">
        <v>140</v>
      </c>
      <c r="C18" s="228">
        <v>162701105</v>
      </c>
      <c r="D18" s="229" t="s">
        <v>145</v>
      </c>
      <c r="E18" s="227" t="s">
        <v>20</v>
      </c>
      <c r="F18" s="230">
        <f>F14+F15+F21</f>
        <v>291.5</v>
      </c>
      <c r="G18" s="263"/>
      <c r="H18" s="264">
        <f t="shared" si="0"/>
        <v>0</v>
      </c>
      <c r="I18" s="231"/>
      <c r="J18" s="232"/>
      <c r="K18" s="232"/>
      <c r="L18" s="233"/>
      <c r="M18" s="234"/>
      <c r="N18" s="235"/>
    </row>
    <row r="19" spans="1:14" s="236" customFormat="1" ht="24">
      <c r="A19" s="226">
        <f t="shared" ref="A19" si="1">MAX(A16:A18)+1</f>
        <v>6</v>
      </c>
      <c r="B19" s="227" t="s">
        <v>140</v>
      </c>
      <c r="C19" s="228" t="s">
        <v>146</v>
      </c>
      <c r="D19" s="229" t="s">
        <v>147</v>
      </c>
      <c r="E19" s="227" t="s">
        <v>20</v>
      </c>
      <c r="F19" s="230">
        <f>F18*10</f>
        <v>2915</v>
      </c>
      <c r="G19" s="263"/>
      <c r="H19" s="264">
        <f t="shared" si="0"/>
        <v>0</v>
      </c>
      <c r="I19" s="231"/>
      <c r="J19" s="232"/>
      <c r="K19" s="232"/>
      <c r="L19" s="233"/>
      <c r="M19" s="234"/>
      <c r="N19" s="235"/>
    </row>
    <row r="20" spans="1:14" s="236" customFormat="1" ht="12">
      <c r="A20" s="226">
        <f>MAX(A18:A19)+1</f>
        <v>7</v>
      </c>
      <c r="B20" s="227" t="s">
        <v>140</v>
      </c>
      <c r="C20" s="228">
        <v>171201211</v>
      </c>
      <c r="D20" s="229" t="s">
        <v>148</v>
      </c>
      <c r="E20" s="227" t="s">
        <v>14</v>
      </c>
      <c r="F20" s="230">
        <f>(F14+F15-F21)*1.8</f>
        <v>116.82</v>
      </c>
      <c r="G20" s="263"/>
      <c r="H20" s="264">
        <f>F20*G20</f>
        <v>0</v>
      </c>
      <c r="I20" s="231"/>
      <c r="J20" s="232"/>
      <c r="K20" s="232"/>
      <c r="L20" s="233"/>
      <c r="M20" s="234"/>
      <c r="N20" s="235"/>
    </row>
    <row r="21" spans="1:14" s="225" customFormat="1">
      <c r="A21" s="226">
        <f>MAX(A20:A20)+1</f>
        <v>8</v>
      </c>
      <c r="B21" s="227" t="s">
        <v>140</v>
      </c>
      <c r="C21" s="228">
        <v>174101101</v>
      </c>
      <c r="D21" s="229" t="s">
        <v>149</v>
      </c>
      <c r="E21" s="227" t="s">
        <v>20</v>
      </c>
      <c r="F21" s="230">
        <f>(1*43*1.1)+(1*8*1.1)+(1*8*1.2)+(1*8*1.2)+(1*10*1.2)+(1*7*1.2)+(1*11*1)+(6*1*1.1)</f>
        <v>113.3</v>
      </c>
      <c r="G21" s="263"/>
      <c r="H21" s="264">
        <f>F21*G21</f>
        <v>0</v>
      </c>
      <c r="I21" s="231"/>
      <c r="J21" s="232"/>
      <c r="K21" s="232"/>
      <c r="L21" s="233"/>
      <c r="M21" s="234"/>
      <c r="N21" s="235"/>
    </row>
    <row r="22" spans="1:14" s="236" customFormat="1" ht="24">
      <c r="A22" s="226">
        <f>MAX(A20:A21)+1</f>
        <v>9</v>
      </c>
      <c r="B22" s="227"/>
      <c r="C22" s="228">
        <v>175151101</v>
      </c>
      <c r="D22" s="229" t="s">
        <v>150</v>
      </c>
      <c r="E22" s="227" t="s">
        <v>20</v>
      </c>
      <c r="F22" s="230">
        <f>42*0.629+0.57*(14.6+12+10.5+7.3+7.9+8)</f>
        <v>60.788999999999994</v>
      </c>
      <c r="G22" s="263"/>
      <c r="H22" s="264">
        <f>F22*G22</f>
        <v>0</v>
      </c>
      <c r="I22" s="231"/>
      <c r="J22" s="232"/>
      <c r="K22" s="232"/>
      <c r="L22" s="233"/>
      <c r="M22" s="234"/>
      <c r="N22" s="235"/>
    </row>
    <row r="23" spans="1:14" s="236" customFormat="1" ht="12">
      <c r="A23" s="226">
        <f>MAX(A21:A22)+1</f>
        <v>10</v>
      </c>
      <c r="B23" s="227"/>
      <c r="C23" s="228">
        <v>58337368</v>
      </c>
      <c r="D23" s="229" t="s">
        <v>151</v>
      </c>
      <c r="E23" s="227" t="s">
        <v>14</v>
      </c>
      <c r="F23" s="230">
        <f>F22*1.8</f>
        <v>109.42019999999999</v>
      </c>
      <c r="G23" s="263"/>
      <c r="H23" s="264">
        <f>F23*G23</f>
        <v>0</v>
      </c>
      <c r="I23" s="231"/>
      <c r="J23" s="232"/>
      <c r="K23" s="232"/>
      <c r="L23" s="233"/>
      <c r="M23" s="234"/>
      <c r="N23" s="235"/>
    </row>
    <row r="24" spans="1:14" s="236" customFormat="1">
      <c r="A24" s="217"/>
      <c r="B24" s="218"/>
      <c r="C24" s="219"/>
      <c r="D24" s="219" t="s">
        <v>152</v>
      </c>
      <c r="E24" s="218"/>
      <c r="F24" s="220"/>
      <c r="G24" s="265"/>
      <c r="H24" s="265">
        <f>SUBTOTAL(9,H25:H43)</f>
        <v>0</v>
      </c>
      <c r="I24" s="217"/>
      <c r="J24" s="217"/>
      <c r="K24" s="217"/>
      <c r="L24" s="217"/>
      <c r="M24" s="217"/>
      <c r="N24" s="235"/>
    </row>
    <row r="25" spans="1:14" s="236" customFormat="1" ht="12">
      <c r="A25" s="226">
        <f>MAX(A23:A24)+1</f>
        <v>11</v>
      </c>
      <c r="B25" s="227" t="s">
        <v>140</v>
      </c>
      <c r="C25" s="228">
        <v>87139991</v>
      </c>
      <c r="D25" s="229" t="s">
        <v>153</v>
      </c>
      <c r="E25" s="227" t="s">
        <v>16</v>
      </c>
      <c r="F25" s="230">
        <f>42+(14.6+12+10.5+7.3+7.9+8)</f>
        <v>102.3</v>
      </c>
      <c r="G25" s="263"/>
      <c r="H25" s="264">
        <f t="shared" ref="H25:H43" si="2">F25*G25</f>
        <v>0</v>
      </c>
      <c r="I25" s="231"/>
      <c r="J25" s="232"/>
      <c r="K25" s="232"/>
      <c r="L25" s="233"/>
      <c r="M25" s="234"/>
      <c r="N25" s="235"/>
    </row>
    <row r="26" spans="1:14" s="236" customFormat="1" ht="12">
      <c r="A26" s="226">
        <f t="shared" ref="A26:A43" si="3">MAX(A24:A25)+1</f>
        <v>12</v>
      </c>
      <c r="B26" s="227" t="s">
        <v>140</v>
      </c>
      <c r="C26" s="228">
        <v>28617135</v>
      </c>
      <c r="D26" s="229" t="s">
        <v>154</v>
      </c>
      <c r="E26" s="227" t="s">
        <v>16</v>
      </c>
      <c r="F26" s="230">
        <f>(14.6+12+10.5+7.3+7.9+8)</f>
        <v>60.3</v>
      </c>
      <c r="G26" s="263"/>
      <c r="H26" s="264">
        <f t="shared" si="2"/>
        <v>0</v>
      </c>
      <c r="I26" s="231"/>
      <c r="J26" s="232"/>
      <c r="K26" s="232"/>
      <c r="L26" s="233"/>
      <c r="M26" s="234"/>
      <c r="N26" s="235"/>
    </row>
    <row r="27" spans="1:14" s="236" customFormat="1" ht="12">
      <c r="A27" s="226">
        <f t="shared" si="3"/>
        <v>13</v>
      </c>
      <c r="B27" s="227" t="s">
        <v>140</v>
      </c>
      <c r="C27" s="228">
        <v>28617137</v>
      </c>
      <c r="D27" s="229" t="s">
        <v>197</v>
      </c>
      <c r="E27" s="227" t="s">
        <v>16</v>
      </c>
      <c r="F27" s="230">
        <v>43</v>
      </c>
      <c r="G27" s="263"/>
      <c r="H27" s="264">
        <f t="shared" si="2"/>
        <v>0</v>
      </c>
      <c r="I27" s="231"/>
      <c r="J27" s="232"/>
      <c r="K27" s="232"/>
      <c r="L27" s="233"/>
      <c r="M27" s="234"/>
      <c r="N27" s="235"/>
    </row>
    <row r="28" spans="1:14" s="236" customFormat="1" ht="12">
      <c r="A28" s="226">
        <f t="shared" si="3"/>
        <v>14</v>
      </c>
      <c r="B28" s="227" t="s">
        <v>140</v>
      </c>
      <c r="C28" s="228">
        <v>28617215</v>
      </c>
      <c r="D28" s="229" t="s">
        <v>167</v>
      </c>
      <c r="E28" s="227" t="s">
        <v>28</v>
      </c>
      <c r="F28" s="230">
        <v>6</v>
      </c>
      <c r="G28" s="263"/>
      <c r="H28" s="264">
        <f t="shared" si="2"/>
        <v>0</v>
      </c>
      <c r="I28" s="231"/>
      <c r="J28" s="232"/>
      <c r="K28" s="232"/>
      <c r="L28" s="233"/>
      <c r="M28" s="234"/>
      <c r="N28" s="235"/>
    </row>
    <row r="29" spans="1:14" s="236" customFormat="1" ht="12">
      <c r="A29" s="226">
        <f t="shared" si="3"/>
        <v>15</v>
      </c>
      <c r="B29" s="227" t="s">
        <v>140</v>
      </c>
      <c r="C29" s="228">
        <v>28617215</v>
      </c>
      <c r="D29" s="229" t="s">
        <v>198</v>
      </c>
      <c r="E29" s="227" t="s">
        <v>28</v>
      </c>
      <c r="F29" s="230">
        <v>1</v>
      </c>
      <c r="G29" s="263"/>
      <c r="H29" s="264">
        <f t="shared" si="2"/>
        <v>0</v>
      </c>
      <c r="I29" s="231"/>
      <c r="J29" s="232"/>
      <c r="K29" s="232"/>
      <c r="L29" s="233"/>
      <c r="M29" s="234"/>
      <c r="N29" s="235"/>
    </row>
    <row r="30" spans="1:14" s="236" customFormat="1" ht="24">
      <c r="A30" s="226">
        <f t="shared" si="3"/>
        <v>16</v>
      </c>
      <c r="B30" s="227" t="s">
        <v>140</v>
      </c>
      <c r="C30" s="228">
        <v>894411251</v>
      </c>
      <c r="D30" s="229" t="s">
        <v>199</v>
      </c>
      <c r="E30" s="227" t="s">
        <v>28</v>
      </c>
      <c r="F30" s="230">
        <v>1</v>
      </c>
      <c r="G30" s="263"/>
      <c r="H30" s="264">
        <f t="shared" si="2"/>
        <v>0</v>
      </c>
      <c r="I30" s="231"/>
      <c r="J30" s="232"/>
      <c r="K30" s="232"/>
      <c r="L30" s="233"/>
      <c r="M30" s="234"/>
      <c r="N30" s="235"/>
    </row>
    <row r="31" spans="1:14" s="225" customFormat="1">
      <c r="A31" s="226">
        <f t="shared" si="3"/>
        <v>17</v>
      </c>
      <c r="B31" s="227" t="s">
        <v>140</v>
      </c>
      <c r="C31" s="228">
        <v>59224001</v>
      </c>
      <c r="D31" s="229" t="s">
        <v>200</v>
      </c>
      <c r="E31" s="227" t="s">
        <v>28</v>
      </c>
      <c r="F31" s="230">
        <v>1</v>
      </c>
      <c r="G31" s="263"/>
      <c r="H31" s="264">
        <f t="shared" si="2"/>
        <v>0</v>
      </c>
      <c r="I31" s="231"/>
      <c r="J31" s="232"/>
      <c r="K31" s="232"/>
      <c r="L31" s="233"/>
      <c r="M31" s="234"/>
      <c r="N31" s="235"/>
    </row>
    <row r="32" spans="1:14" s="236" customFormat="1" ht="12">
      <c r="A32" s="226">
        <f t="shared" si="3"/>
        <v>18</v>
      </c>
      <c r="B32" s="227" t="s">
        <v>140</v>
      </c>
      <c r="C32" s="228">
        <v>59224306</v>
      </c>
      <c r="D32" s="229" t="s">
        <v>201</v>
      </c>
      <c r="E32" s="227" t="s">
        <v>28</v>
      </c>
      <c r="F32" s="230">
        <v>1</v>
      </c>
      <c r="G32" s="263"/>
      <c r="H32" s="264">
        <f t="shared" si="2"/>
        <v>0</v>
      </c>
      <c r="I32" s="231"/>
      <c r="J32" s="232"/>
      <c r="K32" s="232"/>
      <c r="L32" s="233"/>
      <c r="M32" s="234"/>
      <c r="N32" s="235"/>
    </row>
    <row r="33" spans="1:14" ht="12">
      <c r="A33" s="226">
        <f t="shared" si="3"/>
        <v>19</v>
      </c>
      <c r="B33" s="227" t="s">
        <v>140</v>
      </c>
      <c r="C33" s="228">
        <v>59224315</v>
      </c>
      <c r="D33" s="229" t="s">
        <v>168</v>
      </c>
      <c r="E33" s="227" t="s">
        <v>28</v>
      </c>
      <c r="F33" s="230">
        <v>1</v>
      </c>
      <c r="G33" s="263"/>
      <c r="H33" s="264">
        <f t="shared" si="2"/>
        <v>0</v>
      </c>
      <c r="I33" s="231"/>
      <c r="J33" s="232"/>
      <c r="K33" s="232"/>
      <c r="L33" s="233"/>
      <c r="M33" s="234"/>
      <c r="N33" s="235"/>
    </row>
    <row r="34" spans="1:14" ht="12">
      <c r="A34" s="226">
        <f t="shared" si="3"/>
        <v>20</v>
      </c>
      <c r="B34" s="227" t="s">
        <v>140</v>
      </c>
      <c r="C34" s="228">
        <v>59224323</v>
      </c>
      <c r="D34" s="229" t="s">
        <v>169</v>
      </c>
      <c r="E34" s="227" t="s">
        <v>28</v>
      </c>
      <c r="F34" s="230">
        <v>1</v>
      </c>
      <c r="G34" s="263"/>
      <c r="H34" s="264">
        <f t="shared" si="2"/>
        <v>0</v>
      </c>
      <c r="I34" s="231"/>
      <c r="J34" s="232"/>
      <c r="K34" s="232"/>
      <c r="L34" s="233"/>
      <c r="M34" s="234"/>
      <c r="N34" s="235"/>
    </row>
    <row r="35" spans="1:14" ht="12">
      <c r="A35" s="226">
        <f t="shared" si="3"/>
        <v>21</v>
      </c>
      <c r="B35" s="227" t="s">
        <v>140</v>
      </c>
      <c r="C35" s="228">
        <v>59224321</v>
      </c>
      <c r="D35" s="229" t="s">
        <v>202</v>
      </c>
      <c r="E35" s="227" t="s">
        <v>28</v>
      </c>
      <c r="F35" s="230">
        <v>1</v>
      </c>
      <c r="G35" s="263"/>
      <c r="H35" s="264">
        <f t="shared" si="2"/>
        <v>0</v>
      </c>
      <c r="I35" s="231"/>
      <c r="J35" s="232"/>
      <c r="K35" s="232"/>
      <c r="L35" s="233"/>
      <c r="M35" s="234"/>
      <c r="N35" s="235"/>
    </row>
    <row r="36" spans="1:14" ht="12">
      <c r="A36" s="226">
        <f t="shared" si="3"/>
        <v>22</v>
      </c>
      <c r="B36" s="227" t="s">
        <v>140</v>
      </c>
      <c r="C36" s="228"/>
      <c r="D36" s="229" t="s">
        <v>155</v>
      </c>
      <c r="E36" s="227" t="s">
        <v>28</v>
      </c>
      <c r="F36" s="230">
        <v>6</v>
      </c>
      <c r="G36" s="263"/>
      <c r="H36" s="264">
        <f t="shared" si="2"/>
        <v>0</v>
      </c>
      <c r="I36" s="231"/>
      <c r="J36" s="232"/>
      <c r="K36" s="232"/>
      <c r="L36" s="233"/>
      <c r="M36" s="234"/>
      <c r="N36" s="235"/>
    </row>
    <row r="37" spans="1:14" ht="12">
      <c r="A37" s="226">
        <f t="shared" si="3"/>
        <v>23</v>
      </c>
      <c r="B37" s="227" t="s">
        <v>140</v>
      </c>
      <c r="C37" s="228"/>
      <c r="D37" s="229" t="s">
        <v>156</v>
      </c>
      <c r="E37" s="227" t="s">
        <v>28</v>
      </c>
      <c r="F37" s="230">
        <v>6</v>
      </c>
      <c r="G37" s="263"/>
      <c r="H37" s="264">
        <f t="shared" si="2"/>
        <v>0</v>
      </c>
      <c r="I37" s="231"/>
      <c r="J37" s="232"/>
      <c r="K37" s="232"/>
      <c r="L37" s="233"/>
      <c r="M37" s="234"/>
      <c r="N37" s="235"/>
    </row>
    <row r="38" spans="1:14" ht="12">
      <c r="A38" s="226">
        <f t="shared" si="3"/>
        <v>24</v>
      </c>
      <c r="B38" s="227"/>
      <c r="C38" s="228">
        <v>899311112</v>
      </c>
      <c r="D38" s="229" t="s">
        <v>157</v>
      </c>
      <c r="E38" s="227" t="s">
        <v>28</v>
      </c>
      <c r="F38" s="230">
        <v>7</v>
      </c>
      <c r="G38" s="263"/>
      <c r="H38" s="264">
        <f t="shared" si="2"/>
        <v>0</v>
      </c>
      <c r="I38" s="231"/>
      <c r="J38" s="232"/>
      <c r="K38" s="232"/>
      <c r="L38" s="233"/>
      <c r="M38" s="234"/>
      <c r="N38" s="235"/>
    </row>
    <row r="39" spans="1:14" ht="12">
      <c r="A39" s="226">
        <f t="shared" si="3"/>
        <v>25</v>
      </c>
      <c r="B39" s="227"/>
      <c r="C39" s="228" t="s">
        <v>158</v>
      </c>
      <c r="D39" s="229" t="s">
        <v>159</v>
      </c>
      <c r="E39" s="227" t="s">
        <v>28</v>
      </c>
      <c r="F39" s="230">
        <v>1</v>
      </c>
      <c r="G39" s="263"/>
      <c r="H39" s="264">
        <f t="shared" si="2"/>
        <v>0</v>
      </c>
      <c r="I39" s="231"/>
      <c r="J39" s="232"/>
      <c r="K39" s="232"/>
      <c r="L39" s="233"/>
      <c r="M39" s="234"/>
      <c r="N39" s="235"/>
    </row>
    <row r="40" spans="1:14" ht="12">
      <c r="A40" s="226">
        <f t="shared" si="3"/>
        <v>26</v>
      </c>
      <c r="B40" s="227"/>
      <c r="C40" s="228" t="s">
        <v>203</v>
      </c>
      <c r="D40" s="229" t="s">
        <v>204</v>
      </c>
      <c r="E40" s="227" t="s">
        <v>28</v>
      </c>
      <c r="F40" s="230">
        <v>6</v>
      </c>
      <c r="G40" s="263"/>
      <c r="H40" s="264">
        <f>F40*G40</f>
        <v>0</v>
      </c>
      <c r="I40" s="231"/>
      <c r="J40" s="232"/>
      <c r="K40" s="232"/>
      <c r="L40" s="233"/>
      <c r="M40" s="234"/>
      <c r="N40" s="235"/>
    </row>
    <row r="41" spans="1:14" ht="12">
      <c r="A41" s="226">
        <f t="shared" si="3"/>
        <v>27</v>
      </c>
      <c r="B41" s="227"/>
      <c r="C41" s="237">
        <v>892351111</v>
      </c>
      <c r="D41" s="238" t="s">
        <v>170</v>
      </c>
      <c r="E41" s="227" t="s">
        <v>16</v>
      </c>
      <c r="F41" s="230">
        <f>F25</f>
        <v>102.3</v>
      </c>
      <c r="G41" s="263"/>
      <c r="H41" s="264">
        <f t="shared" si="2"/>
        <v>0</v>
      </c>
      <c r="I41" s="231"/>
      <c r="J41" s="232"/>
      <c r="K41" s="232"/>
      <c r="L41" s="233"/>
      <c r="M41" s="234"/>
      <c r="N41" s="235"/>
    </row>
    <row r="42" spans="1:14" ht="12">
      <c r="A42" s="226">
        <f t="shared" si="3"/>
        <v>28</v>
      </c>
      <c r="B42" s="227"/>
      <c r="C42" s="228">
        <v>892000091</v>
      </c>
      <c r="D42" s="229" t="s">
        <v>160</v>
      </c>
      <c r="E42" s="227" t="s">
        <v>16</v>
      </c>
      <c r="F42" s="230">
        <f>F25+43</f>
        <v>145.30000000000001</v>
      </c>
      <c r="G42" s="263"/>
      <c r="H42" s="264">
        <f t="shared" si="2"/>
        <v>0</v>
      </c>
      <c r="I42" s="231"/>
      <c r="J42" s="232"/>
      <c r="K42" s="232"/>
      <c r="L42" s="233"/>
      <c r="M42" s="234"/>
      <c r="N42" s="235"/>
    </row>
    <row r="43" spans="1:14" ht="12">
      <c r="A43" s="226">
        <f t="shared" si="3"/>
        <v>29</v>
      </c>
      <c r="B43" s="227"/>
      <c r="C43" s="228">
        <v>899000091</v>
      </c>
      <c r="D43" s="229" t="s">
        <v>161</v>
      </c>
      <c r="E43" s="227" t="s">
        <v>16</v>
      </c>
      <c r="F43" s="230">
        <f>F25</f>
        <v>102.3</v>
      </c>
      <c r="G43" s="263"/>
      <c r="H43" s="264">
        <f t="shared" si="2"/>
        <v>0</v>
      </c>
      <c r="I43" s="231"/>
      <c r="J43" s="232"/>
      <c r="K43" s="232"/>
      <c r="L43" s="233"/>
      <c r="M43" s="234"/>
      <c r="N43" s="235"/>
    </row>
    <row r="44" spans="1:14">
      <c r="A44" s="217"/>
      <c r="B44" s="218"/>
      <c r="C44" s="219"/>
      <c r="D44" s="219" t="s">
        <v>162</v>
      </c>
      <c r="E44" s="218"/>
      <c r="F44" s="220"/>
      <c r="G44" s="265"/>
      <c r="H44" s="265">
        <f>SUBTOTAL(9,H45:H45)</f>
        <v>0</v>
      </c>
      <c r="I44" s="231"/>
      <c r="J44" s="232"/>
      <c r="K44" s="232"/>
      <c r="L44" s="233"/>
      <c r="M44" s="234"/>
      <c r="N44" s="235"/>
    </row>
    <row r="45" spans="1:14" ht="24">
      <c r="A45" s="226">
        <f>MAX(A43:A44)+1</f>
        <v>30</v>
      </c>
      <c r="B45" s="227" t="s">
        <v>140</v>
      </c>
      <c r="C45" s="228">
        <v>998276101</v>
      </c>
      <c r="D45" s="229" t="s">
        <v>163</v>
      </c>
      <c r="E45" s="227" t="s">
        <v>14</v>
      </c>
      <c r="F45" s="230">
        <f>(F26*4)/1000</f>
        <v>0.2412</v>
      </c>
      <c r="G45" s="263"/>
      <c r="H45" s="264">
        <f>F45*G45</f>
        <v>0</v>
      </c>
      <c r="I45" s="231"/>
      <c r="J45" s="232"/>
      <c r="K45" s="232"/>
      <c r="L45" s="233"/>
      <c r="M45" s="234"/>
      <c r="N45" s="235"/>
    </row>
    <row r="46" spans="1:14">
      <c r="A46" s="217"/>
      <c r="B46" s="218"/>
      <c r="C46" s="219"/>
      <c r="D46" s="219" t="s">
        <v>164</v>
      </c>
      <c r="E46" s="218"/>
      <c r="F46" s="220"/>
      <c r="G46" s="265"/>
      <c r="H46" s="265">
        <f>SUBTOTAL(9,H47:H54)</f>
        <v>0</v>
      </c>
      <c r="I46" s="231"/>
      <c r="J46" s="232"/>
      <c r="K46" s="232"/>
      <c r="L46" s="233"/>
      <c r="M46" s="234"/>
      <c r="N46" s="235"/>
    </row>
    <row r="47" spans="1:14" ht="12">
      <c r="A47" s="226">
        <f t="shared" ref="A47:A54" si="4">MAX(A44:A46)+1</f>
        <v>31</v>
      </c>
      <c r="B47" s="227"/>
      <c r="C47" s="228">
        <v>990000003</v>
      </c>
      <c r="D47" s="238" t="s">
        <v>205</v>
      </c>
      <c r="E47" s="227" t="s">
        <v>28</v>
      </c>
      <c r="F47" s="230">
        <v>2</v>
      </c>
      <c r="G47" s="268"/>
      <c r="H47" s="264">
        <f t="shared" ref="H47:H54" si="5">F47*G47</f>
        <v>0</v>
      </c>
      <c r="I47" s="231"/>
      <c r="J47" s="232"/>
      <c r="K47" s="232"/>
      <c r="L47" s="233"/>
      <c r="M47" s="234"/>
      <c r="N47" s="235"/>
    </row>
    <row r="48" spans="1:14" ht="12">
      <c r="A48" s="226">
        <f t="shared" si="4"/>
        <v>32</v>
      </c>
      <c r="B48" s="227"/>
      <c r="C48" s="228">
        <v>990000004</v>
      </c>
      <c r="D48" s="229" t="s">
        <v>171</v>
      </c>
      <c r="E48" s="227" t="s">
        <v>65</v>
      </c>
      <c r="F48" s="230">
        <v>50</v>
      </c>
      <c r="G48" s="263"/>
      <c r="H48" s="264">
        <f t="shared" si="5"/>
        <v>0</v>
      </c>
      <c r="I48" s="231"/>
      <c r="J48" s="232"/>
      <c r="K48" s="232"/>
      <c r="L48" s="233"/>
      <c r="M48" s="234"/>
      <c r="N48" s="235"/>
    </row>
    <row r="49" spans="1:14" ht="12">
      <c r="A49" s="226">
        <f t="shared" si="4"/>
        <v>33</v>
      </c>
      <c r="B49" s="227"/>
      <c r="C49" s="228">
        <v>990000010</v>
      </c>
      <c r="D49" s="229" t="s">
        <v>206</v>
      </c>
      <c r="E49" s="227" t="s">
        <v>14</v>
      </c>
      <c r="F49" s="230">
        <f>(43*228)/1000</f>
        <v>9.8040000000000003</v>
      </c>
      <c r="G49" s="263"/>
      <c r="H49" s="264">
        <f t="shared" si="5"/>
        <v>0</v>
      </c>
      <c r="I49" s="231"/>
      <c r="J49" s="232"/>
      <c r="K49" s="232"/>
      <c r="L49" s="233"/>
      <c r="M49" s="234"/>
      <c r="N49" s="235"/>
    </row>
    <row r="50" spans="1:14" ht="12">
      <c r="A50" s="226">
        <f t="shared" si="4"/>
        <v>34</v>
      </c>
      <c r="B50" s="227"/>
      <c r="C50" s="228">
        <v>990000011</v>
      </c>
      <c r="D50" s="229" t="s">
        <v>207</v>
      </c>
      <c r="E50" s="227" t="s">
        <v>21</v>
      </c>
      <c r="F50" s="230">
        <v>1</v>
      </c>
      <c r="G50" s="263"/>
      <c r="H50" s="264">
        <f t="shared" si="5"/>
        <v>0</v>
      </c>
      <c r="I50" s="231"/>
      <c r="J50" s="232"/>
      <c r="K50" s="232"/>
      <c r="L50" s="233"/>
      <c r="M50" s="234"/>
      <c r="N50" s="235"/>
    </row>
    <row r="51" spans="1:14" ht="24">
      <c r="A51" s="226">
        <f t="shared" si="4"/>
        <v>35</v>
      </c>
      <c r="B51" s="227"/>
      <c r="C51" s="228" t="s">
        <v>208</v>
      </c>
      <c r="D51" s="229" t="s">
        <v>209</v>
      </c>
      <c r="E51" s="227" t="s">
        <v>14</v>
      </c>
      <c r="F51" s="230">
        <v>0.5</v>
      </c>
      <c r="G51" s="263"/>
      <c r="H51" s="264">
        <f t="shared" si="5"/>
        <v>0</v>
      </c>
      <c r="I51" s="231"/>
      <c r="J51" s="232"/>
      <c r="K51" s="232"/>
      <c r="L51" s="233"/>
      <c r="M51" s="234"/>
      <c r="N51" s="235"/>
    </row>
    <row r="52" spans="1:14" ht="24">
      <c r="A52" s="226">
        <f t="shared" si="4"/>
        <v>36</v>
      </c>
      <c r="B52" s="227"/>
      <c r="C52" s="228" t="s">
        <v>210</v>
      </c>
      <c r="D52" s="229" t="s">
        <v>211</v>
      </c>
      <c r="E52" s="227" t="s">
        <v>14</v>
      </c>
      <c r="F52" s="230">
        <f>10*F51</f>
        <v>5</v>
      </c>
      <c r="G52" s="263"/>
      <c r="H52" s="264">
        <f t="shared" si="5"/>
        <v>0</v>
      </c>
      <c r="I52" s="231"/>
      <c r="J52" s="232"/>
      <c r="K52" s="232"/>
      <c r="L52" s="233"/>
      <c r="M52" s="234"/>
      <c r="N52" s="235"/>
    </row>
    <row r="53" spans="1:14" ht="24">
      <c r="A53" s="226">
        <f t="shared" si="4"/>
        <v>37</v>
      </c>
      <c r="B53" s="246"/>
      <c r="C53" s="237" t="s">
        <v>212</v>
      </c>
      <c r="D53" s="238" t="s">
        <v>213</v>
      </c>
      <c r="E53" s="246" t="s">
        <v>14</v>
      </c>
      <c r="F53" s="247">
        <f>F51</f>
        <v>0.5</v>
      </c>
      <c r="G53" s="268"/>
      <c r="H53" s="267">
        <f t="shared" si="5"/>
        <v>0</v>
      </c>
      <c r="I53" s="231"/>
      <c r="J53" s="232"/>
      <c r="K53" s="232"/>
      <c r="L53" s="233"/>
      <c r="M53" s="234"/>
      <c r="N53" s="235"/>
    </row>
    <row r="54" spans="1:14" ht="24">
      <c r="A54" s="226">
        <f t="shared" si="4"/>
        <v>38</v>
      </c>
      <c r="B54" s="227"/>
      <c r="C54" s="228">
        <v>990000009</v>
      </c>
      <c r="D54" s="229" t="s">
        <v>214</v>
      </c>
      <c r="E54" s="227" t="s">
        <v>165</v>
      </c>
      <c r="F54" s="230">
        <v>4</v>
      </c>
      <c r="G54" s="263"/>
      <c r="H54" s="264">
        <f t="shared" si="5"/>
        <v>0</v>
      </c>
      <c r="I54" s="231"/>
      <c r="J54" s="232"/>
      <c r="K54" s="232"/>
      <c r="L54" s="233"/>
      <c r="M54" s="234"/>
      <c r="N54" s="235"/>
    </row>
  </sheetData>
  <protectedRanges>
    <protectedRange sqref="C16:C17 C14 C20:C21" name="Oblast3_3_1_2_1_1"/>
  </protectedRanges>
  <mergeCells count="1">
    <mergeCell ref="C6:D6"/>
  </mergeCells>
  <pageMargins left="0.19685039370078741" right="0.19685039370078741" top="0.78740157480314965" bottom="0.78740157480314965" header="0.31496062992125984" footer="0.31496062992125984"/>
  <pageSetup paperSize="9" scale="8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4"/>
  <sheetViews>
    <sheetView workbookViewId="0">
      <selection activeCell="D49" sqref="D48:D49"/>
    </sheetView>
  </sheetViews>
  <sheetFormatPr defaultRowHeight="12.75"/>
  <cols>
    <col min="1" max="1" width="8.1640625" style="239" customWidth="1"/>
    <col min="2" max="2" width="9.83203125" style="239" hidden="1" customWidth="1"/>
    <col min="3" max="3" width="16.6640625" style="240" customWidth="1"/>
    <col min="4" max="4" width="66.6640625" style="241" customWidth="1"/>
    <col min="5" max="5" width="12" style="242" customWidth="1"/>
    <col min="6" max="6" width="15.6640625" style="243" customWidth="1"/>
    <col min="7" max="7" width="14.5" style="244" customWidth="1"/>
    <col min="8" max="9" width="15.83203125" style="244" customWidth="1"/>
    <col min="10" max="10" width="11.83203125" style="244" customWidth="1"/>
    <col min="11" max="11" width="8.6640625" style="244" customWidth="1"/>
    <col min="12" max="12" width="11.33203125" style="244" customWidth="1"/>
    <col min="13" max="13" width="73.5" style="245" customWidth="1"/>
    <col min="14" max="14" width="40.83203125" style="245" customWidth="1"/>
    <col min="15" max="256" width="9.33203125" style="208"/>
    <col min="257" max="257" width="8.1640625" style="208" customWidth="1"/>
    <col min="258" max="258" width="0" style="208" hidden="1" customWidth="1"/>
    <col min="259" max="259" width="16.6640625" style="208" customWidth="1"/>
    <col min="260" max="260" width="66.6640625" style="208" customWidth="1"/>
    <col min="261" max="261" width="12" style="208" customWidth="1"/>
    <col min="262" max="262" width="15.6640625" style="208" customWidth="1"/>
    <col min="263" max="263" width="14.5" style="208" customWidth="1"/>
    <col min="264" max="265" width="15.83203125" style="208" customWidth="1"/>
    <col min="266" max="266" width="11.83203125" style="208" customWidth="1"/>
    <col min="267" max="267" width="8.6640625" style="208" customWidth="1"/>
    <col min="268" max="268" width="11.33203125" style="208" customWidth="1"/>
    <col min="269" max="269" width="73.5" style="208" customWidth="1"/>
    <col min="270" max="270" width="40.83203125" style="208" customWidth="1"/>
    <col min="271" max="512" width="9.33203125" style="208"/>
    <col min="513" max="513" width="8.1640625" style="208" customWidth="1"/>
    <col min="514" max="514" width="0" style="208" hidden="1" customWidth="1"/>
    <col min="515" max="515" width="16.6640625" style="208" customWidth="1"/>
    <col min="516" max="516" width="66.6640625" style="208" customWidth="1"/>
    <col min="517" max="517" width="12" style="208" customWidth="1"/>
    <col min="518" max="518" width="15.6640625" style="208" customWidth="1"/>
    <col min="519" max="519" width="14.5" style="208" customWidth="1"/>
    <col min="520" max="521" width="15.83203125" style="208" customWidth="1"/>
    <col min="522" max="522" width="11.83203125" style="208" customWidth="1"/>
    <col min="523" max="523" width="8.6640625" style="208" customWidth="1"/>
    <col min="524" max="524" width="11.33203125" style="208" customWidth="1"/>
    <col min="525" max="525" width="73.5" style="208" customWidth="1"/>
    <col min="526" max="526" width="40.83203125" style="208" customWidth="1"/>
    <col min="527" max="768" width="9.33203125" style="208"/>
    <col min="769" max="769" width="8.1640625" style="208" customWidth="1"/>
    <col min="770" max="770" width="0" style="208" hidden="1" customWidth="1"/>
    <col min="771" max="771" width="16.6640625" style="208" customWidth="1"/>
    <col min="772" max="772" width="66.6640625" style="208" customWidth="1"/>
    <col min="773" max="773" width="12" style="208" customWidth="1"/>
    <col min="774" max="774" width="15.6640625" style="208" customWidth="1"/>
    <col min="775" max="775" width="14.5" style="208" customWidth="1"/>
    <col min="776" max="777" width="15.83203125" style="208" customWidth="1"/>
    <col min="778" max="778" width="11.83203125" style="208" customWidth="1"/>
    <col min="779" max="779" width="8.6640625" style="208" customWidth="1"/>
    <col min="780" max="780" width="11.33203125" style="208" customWidth="1"/>
    <col min="781" max="781" width="73.5" style="208" customWidth="1"/>
    <col min="782" max="782" width="40.83203125" style="208" customWidth="1"/>
    <col min="783" max="1024" width="9.33203125" style="208"/>
    <col min="1025" max="1025" width="8.1640625" style="208" customWidth="1"/>
    <col min="1026" max="1026" width="0" style="208" hidden="1" customWidth="1"/>
    <col min="1027" max="1027" width="16.6640625" style="208" customWidth="1"/>
    <col min="1028" max="1028" width="66.6640625" style="208" customWidth="1"/>
    <col min="1029" max="1029" width="12" style="208" customWidth="1"/>
    <col min="1030" max="1030" width="15.6640625" style="208" customWidth="1"/>
    <col min="1031" max="1031" width="14.5" style="208" customWidth="1"/>
    <col min="1032" max="1033" width="15.83203125" style="208" customWidth="1"/>
    <col min="1034" max="1034" width="11.83203125" style="208" customWidth="1"/>
    <col min="1035" max="1035" width="8.6640625" style="208" customWidth="1"/>
    <col min="1036" max="1036" width="11.33203125" style="208" customWidth="1"/>
    <col min="1037" max="1037" width="73.5" style="208" customWidth="1"/>
    <col min="1038" max="1038" width="40.83203125" style="208" customWidth="1"/>
    <col min="1039" max="1280" width="9.33203125" style="208"/>
    <col min="1281" max="1281" width="8.1640625" style="208" customWidth="1"/>
    <col min="1282" max="1282" width="0" style="208" hidden="1" customWidth="1"/>
    <col min="1283" max="1283" width="16.6640625" style="208" customWidth="1"/>
    <col min="1284" max="1284" width="66.6640625" style="208" customWidth="1"/>
    <col min="1285" max="1285" width="12" style="208" customWidth="1"/>
    <col min="1286" max="1286" width="15.6640625" style="208" customWidth="1"/>
    <col min="1287" max="1287" width="14.5" style="208" customWidth="1"/>
    <col min="1288" max="1289" width="15.83203125" style="208" customWidth="1"/>
    <col min="1290" max="1290" width="11.83203125" style="208" customWidth="1"/>
    <col min="1291" max="1291" width="8.6640625" style="208" customWidth="1"/>
    <col min="1292" max="1292" width="11.33203125" style="208" customWidth="1"/>
    <col min="1293" max="1293" width="73.5" style="208" customWidth="1"/>
    <col min="1294" max="1294" width="40.83203125" style="208" customWidth="1"/>
    <col min="1295" max="1536" width="9.33203125" style="208"/>
    <col min="1537" max="1537" width="8.1640625" style="208" customWidth="1"/>
    <col min="1538" max="1538" width="0" style="208" hidden="1" customWidth="1"/>
    <col min="1539" max="1539" width="16.6640625" style="208" customWidth="1"/>
    <col min="1540" max="1540" width="66.6640625" style="208" customWidth="1"/>
    <col min="1541" max="1541" width="12" style="208" customWidth="1"/>
    <col min="1542" max="1542" width="15.6640625" style="208" customWidth="1"/>
    <col min="1543" max="1543" width="14.5" style="208" customWidth="1"/>
    <col min="1544" max="1545" width="15.83203125" style="208" customWidth="1"/>
    <col min="1546" max="1546" width="11.83203125" style="208" customWidth="1"/>
    <col min="1547" max="1547" width="8.6640625" style="208" customWidth="1"/>
    <col min="1548" max="1548" width="11.33203125" style="208" customWidth="1"/>
    <col min="1549" max="1549" width="73.5" style="208" customWidth="1"/>
    <col min="1550" max="1550" width="40.83203125" style="208" customWidth="1"/>
    <col min="1551" max="1792" width="9.33203125" style="208"/>
    <col min="1793" max="1793" width="8.1640625" style="208" customWidth="1"/>
    <col min="1794" max="1794" width="0" style="208" hidden="1" customWidth="1"/>
    <col min="1795" max="1795" width="16.6640625" style="208" customWidth="1"/>
    <col min="1796" max="1796" width="66.6640625" style="208" customWidth="1"/>
    <col min="1797" max="1797" width="12" style="208" customWidth="1"/>
    <col min="1798" max="1798" width="15.6640625" style="208" customWidth="1"/>
    <col min="1799" max="1799" width="14.5" style="208" customWidth="1"/>
    <col min="1800" max="1801" width="15.83203125" style="208" customWidth="1"/>
    <col min="1802" max="1802" width="11.83203125" style="208" customWidth="1"/>
    <col min="1803" max="1803" width="8.6640625" style="208" customWidth="1"/>
    <col min="1804" max="1804" width="11.33203125" style="208" customWidth="1"/>
    <col min="1805" max="1805" width="73.5" style="208" customWidth="1"/>
    <col min="1806" max="1806" width="40.83203125" style="208" customWidth="1"/>
    <col min="1807" max="2048" width="9.33203125" style="208"/>
    <col min="2049" max="2049" width="8.1640625" style="208" customWidth="1"/>
    <col min="2050" max="2050" width="0" style="208" hidden="1" customWidth="1"/>
    <col min="2051" max="2051" width="16.6640625" style="208" customWidth="1"/>
    <col min="2052" max="2052" width="66.6640625" style="208" customWidth="1"/>
    <col min="2053" max="2053" width="12" style="208" customWidth="1"/>
    <col min="2054" max="2054" width="15.6640625" style="208" customWidth="1"/>
    <col min="2055" max="2055" width="14.5" style="208" customWidth="1"/>
    <col min="2056" max="2057" width="15.83203125" style="208" customWidth="1"/>
    <col min="2058" max="2058" width="11.83203125" style="208" customWidth="1"/>
    <col min="2059" max="2059" width="8.6640625" style="208" customWidth="1"/>
    <col min="2060" max="2060" width="11.33203125" style="208" customWidth="1"/>
    <col min="2061" max="2061" width="73.5" style="208" customWidth="1"/>
    <col min="2062" max="2062" width="40.83203125" style="208" customWidth="1"/>
    <col min="2063" max="2304" width="9.33203125" style="208"/>
    <col min="2305" max="2305" width="8.1640625" style="208" customWidth="1"/>
    <col min="2306" max="2306" width="0" style="208" hidden="1" customWidth="1"/>
    <col min="2307" max="2307" width="16.6640625" style="208" customWidth="1"/>
    <col min="2308" max="2308" width="66.6640625" style="208" customWidth="1"/>
    <col min="2309" max="2309" width="12" style="208" customWidth="1"/>
    <col min="2310" max="2310" width="15.6640625" style="208" customWidth="1"/>
    <col min="2311" max="2311" width="14.5" style="208" customWidth="1"/>
    <col min="2312" max="2313" width="15.83203125" style="208" customWidth="1"/>
    <col min="2314" max="2314" width="11.83203125" style="208" customWidth="1"/>
    <col min="2315" max="2315" width="8.6640625" style="208" customWidth="1"/>
    <col min="2316" max="2316" width="11.33203125" style="208" customWidth="1"/>
    <col min="2317" max="2317" width="73.5" style="208" customWidth="1"/>
    <col min="2318" max="2318" width="40.83203125" style="208" customWidth="1"/>
    <col min="2319" max="2560" width="9.33203125" style="208"/>
    <col min="2561" max="2561" width="8.1640625" style="208" customWidth="1"/>
    <col min="2562" max="2562" width="0" style="208" hidden="1" customWidth="1"/>
    <col min="2563" max="2563" width="16.6640625" style="208" customWidth="1"/>
    <col min="2564" max="2564" width="66.6640625" style="208" customWidth="1"/>
    <col min="2565" max="2565" width="12" style="208" customWidth="1"/>
    <col min="2566" max="2566" width="15.6640625" style="208" customWidth="1"/>
    <col min="2567" max="2567" width="14.5" style="208" customWidth="1"/>
    <col min="2568" max="2569" width="15.83203125" style="208" customWidth="1"/>
    <col min="2570" max="2570" width="11.83203125" style="208" customWidth="1"/>
    <col min="2571" max="2571" width="8.6640625" style="208" customWidth="1"/>
    <col min="2572" max="2572" width="11.33203125" style="208" customWidth="1"/>
    <col min="2573" max="2573" width="73.5" style="208" customWidth="1"/>
    <col min="2574" max="2574" width="40.83203125" style="208" customWidth="1"/>
    <col min="2575" max="2816" width="9.33203125" style="208"/>
    <col min="2817" max="2817" width="8.1640625" style="208" customWidth="1"/>
    <col min="2818" max="2818" width="0" style="208" hidden="1" customWidth="1"/>
    <col min="2819" max="2819" width="16.6640625" style="208" customWidth="1"/>
    <col min="2820" max="2820" width="66.6640625" style="208" customWidth="1"/>
    <col min="2821" max="2821" width="12" style="208" customWidth="1"/>
    <col min="2822" max="2822" width="15.6640625" style="208" customWidth="1"/>
    <col min="2823" max="2823" width="14.5" style="208" customWidth="1"/>
    <col min="2824" max="2825" width="15.83203125" style="208" customWidth="1"/>
    <col min="2826" max="2826" width="11.83203125" style="208" customWidth="1"/>
    <col min="2827" max="2827" width="8.6640625" style="208" customWidth="1"/>
    <col min="2828" max="2828" width="11.33203125" style="208" customWidth="1"/>
    <col min="2829" max="2829" width="73.5" style="208" customWidth="1"/>
    <col min="2830" max="2830" width="40.83203125" style="208" customWidth="1"/>
    <col min="2831" max="3072" width="9.33203125" style="208"/>
    <col min="3073" max="3073" width="8.1640625" style="208" customWidth="1"/>
    <col min="3074" max="3074" width="0" style="208" hidden="1" customWidth="1"/>
    <col min="3075" max="3075" width="16.6640625" style="208" customWidth="1"/>
    <col min="3076" max="3076" width="66.6640625" style="208" customWidth="1"/>
    <col min="3077" max="3077" width="12" style="208" customWidth="1"/>
    <col min="3078" max="3078" width="15.6640625" style="208" customWidth="1"/>
    <col min="3079" max="3079" width="14.5" style="208" customWidth="1"/>
    <col min="3080" max="3081" width="15.83203125" style="208" customWidth="1"/>
    <col min="3082" max="3082" width="11.83203125" style="208" customWidth="1"/>
    <col min="3083" max="3083" width="8.6640625" style="208" customWidth="1"/>
    <col min="3084" max="3084" width="11.33203125" style="208" customWidth="1"/>
    <col min="3085" max="3085" width="73.5" style="208" customWidth="1"/>
    <col min="3086" max="3086" width="40.83203125" style="208" customWidth="1"/>
    <col min="3087" max="3328" width="9.33203125" style="208"/>
    <col min="3329" max="3329" width="8.1640625" style="208" customWidth="1"/>
    <col min="3330" max="3330" width="0" style="208" hidden="1" customWidth="1"/>
    <col min="3331" max="3331" width="16.6640625" style="208" customWidth="1"/>
    <col min="3332" max="3332" width="66.6640625" style="208" customWidth="1"/>
    <col min="3333" max="3333" width="12" style="208" customWidth="1"/>
    <col min="3334" max="3334" width="15.6640625" style="208" customWidth="1"/>
    <col min="3335" max="3335" width="14.5" style="208" customWidth="1"/>
    <col min="3336" max="3337" width="15.83203125" style="208" customWidth="1"/>
    <col min="3338" max="3338" width="11.83203125" style="208" customWidth="1"/>
    <col min="3339" max="3339" width="8.6640625" style="208" customWidth="1"/>
    <col min="3340" max="3340" width="11.33203125" style="208" customWidth="1"/>
    <col min="3341" max="3341" width="73.5" style="208" customWidth="1"/>
    <col min="3342" max="3342" width="40.83203125" style="208" customWidth="1"/>
    <col min="3343" max="3584" width="9.33203125" style="208"/>
    <col min="3585" max="3585" width="8.1640625" style="208" customWidth="1"/>
    <col min="3586" max="3586" width="0" style="208" hidden="1" customWidth="1"/>
    <col min="3587" max="3587" width="16.6640625" style="208" customWidth="1"/>
    <col min="3588" max="3588" width="66.6640625" style="208" customWidth="1"/>
    <col min="3589" max="3589" width="12" style="208" customWidth="1"/>
    <col min="3590" max="3590" width="15.6640625" style="208" customWidth="1"/>
    <col min="3591" max="3591" width="14.5" style="208" customWidth="1"/>
    <col min="3592" max="3593" width="15.83203125" style="208" customWidth="1"/>
    <col min="3594" max="3594" width="11.83203125" style="208" customWidth="1"/>
    <col min="3595" max="3595" width="8.6640625" style="208" customWidth="1"/>
    <col min="3596" max="3596" width="11.33203125" style="208" customWidth="1"/>
    <col min="3597" max="3597" width="73.5" style="208" customWidth="1"/>
    <col min="3598" max="3598" width="40.83203125" style="208" customWidth="1"/>
    <col min="3599" max="3840" width="9.33203125" style="208"/>
    <col min="3841" max="3841" width="8.1640625" style="208" customWidth="1"/>
    <col min="3842" max="3842" width="0" style="208" hidden="1" customWidth="1"/>
    <col min="3843" max="3843" width="16.6640625" style="208" customWidth="1"/>
    <col min="3844" max="3844" width="66.6640625" style="208" customWidth="1"/>
    <col min="3845" max="3845" width="12" style="208" customWidth="1"/>
    <col min="3846" max="3846" width="15.6640625" style="208" customWidth="1"/>
    <col min="3847" max="3847" width="14.5" style="208" customWidth="1"/>
    <col min="3848" max="3849" width="15.83203125" style="208" customWidth="1"/>
    <col min="3850" max="3850" width="11.83203125" style="208" customWidth="1"/>
    <col min="3851" max="3851" width="8.6640625" style="208" customWidth="1"/>
    <col min="3852" max="3852" width="11.33203125" style="208" customWidth="1"/>
    <col min="3853" max="3853" width="73.5" style="208" customWidth="1"/>
    <col min="3854" max="3854" width="40.83203125" style="208" customWidth="1"/>
    <col min="3855" max="4096" width="9.33203125" style="208"/>
    <col min="4097" max="4097" width="8.1640625" style="208" customWidth="1"/>
    <col min="4098" max="4098" width="0" style="208" hidden="1" customWidth="1"/>
    <col min="4099" max="4099" width="16.6640625" style="208" customWidth="1"/>
    <col min="4100" max="4100" width="66.6640625" style="208" customWidth="1"/>
    <col min="4101" max="4101" width="12" style="208" customWidth="1"/>
    <col min="4102" max="4102" width="15.6640625" style="208" customWidth="1"/>
    <col min="4103" max="4103" width="14.5" style="208" customWidth="1"/>
    <col min="4104" max="4105" width="15.83203125" style="208" customWidth="1"/>
    <col min="4106" max="4106" width="11.83203125" style="208" customWidth="1"/>
    <col min="4107" max="4107" width="8.6640625" style="208" customWidth="1"/>
    <col min="4108" max="4108" width="11.33203125" style="208" customWidth="1"/>
    <col min="4109" max="4109" width="73.5" style="208" customWidth="1"/>
    <col min="4110" max="4110" width="40.83203125" style="208" customWidth="1"/>
    <col min="4111" max="4352" width="9.33203125" style="208"/>
    <col min="4353" max="4353" width="8.1640625" style="208" customWidth="1"/>
    <col min="4354" max="4354" width="0" style="208" hidden="1" customWidth="1"/>
    <col min="4355" max="4355" width="16.6640625" style="208" customWidth="1"/>
    <col min="4356" max="4356" width="66.6640625" style="208" customWidth="1"/>
    <col min="4357" max="4357" width="12" style="208" customWidth="1"/>
    <col min="4358" max="4358" width="15.6640625" style="208" customWidth="1"/>
    <col min="4359" max="4359" width="14.5" style="208" customWidth="1"/>
    <col min="4360" max="4361" width="15.83203125" style="208" customWidth="1"/>
    <col min="4362" max="4362" width="11.83203125" style="208" customWidth="1"/>
    <col min="4363" max="4363" width="8.6640625" style="208" customWidth="1"/>
    <col min="4364" max="4364" width="11.33203125" style="208" customWidth="1"/>
    <col min="4365" max="4365" width="73.5" style="208" customWidth="1"/>
    <col min="4366" max="4366" width="40.83203125" style="208" customWidth="1"/>
    <col min="4367" max="4608" width="9.33203125" style="208"/>
    <col min="4609" max="4609" width="8.1640625" style="208" customWidth="1"/>
    <col min="4610" max="4610" width="0" style="208" hidden="1" customWidth="1"/>
    <col min="4611" max="4611" width="16.6640625" style="208" customWidth="1"/>
    <col min="4612" max="4612" width="66.6640625" style="208" customWidth="1"/>
    <col min="4613" max="4613" width="12" style="208" customWidth="1"/>
    <col min="4614" max="4614" width="15.6640625" style="208" customWidth="1"/>
    <col min="4615" max="4615" width="14.5" style="208" customWidth="1"/>
    <col min="4616" max="4617" width="15.83203125" style="208" customWidth="1"/>
    <col min="4618" max="4618" width="11.83203125" style="208" customWidth="1"/>
    <col min="4619" max="4619" width="8.6640625" style="208" customWidth="1"/>
    <col min="4620" max="4620" width="11.33203125" style="208" customWidth="1"/>
    <col min="4621" max="4621" width="73.5" style="208" customWidth="1"/>
    <col min="4622" max="4622" width="40.83203125" style="208" customWidth="1"/>
    <col min="4623" max="4864" width="9.33203125" style="208"/>
    <col min="4865" max="4865" width="8.1640625" style="208" customWidth="1"/>
    <col min="4866" max="4866" width="0" style="208" hidden="1" customWidth="1"/>
    <col min="4867" max="4867" width="16.6640625" style="208" customWidth="1"/>
    <col min="4868" max="4868" width="66.6640625" style="208" customWidth="1"/>
    <col min="4869" max="4869" width="12" style="208" customWidth="1"/>
    <col min="4870" max="4870" width="15.6640625" style="208" customWidth="1"/>
    <col min="4871" max="4871" width="14.5" style="208" customWidth="1"/>
    <col min="4872" max="4873" width="15.83203125" style="208" customWidth="1"/>
    <col min="4874" max="4874" width="11.83203125" style="208" customWidth="1"/>
    <col min="4875" max="4875" width="8.6640625" style="208" customWidth="1"/>
    <col min="4876" max="4876" width="11.33203125" style="208" customWidth="1"/>
    <col min="4877" max="4877" width="73.5" style="208" customWidth="1"/>
    <col min="4878" max="4878" width="40.83203125" style="208" customWidth="1"/>
    <col min="4879" max="5120" width="9.33203125" style="208"/>
    <col min="5121" max="5121" width="8.1640625" style="208" customWidth="1"/>
    <col min="5122" max="5122" width="0" style="208" hidden="1" customWidth="1"/>
    <col min="5123" max="5123" width="16.6640625" style="208" customWidth="1"/>
    <col min="5124" max="5124" width="66.6640625" style="208" customWidth="1"/>
    <col min="5125" max="5125" width="12" style="208" customWidth="1"/>
    <col min="5126" max="5126" width="15.6640625" style="208" customWidth="1"/>
    <col min="5127" max="5127" width="14.5" style="208" customWidth="1"/>
    <col min="5128" max="5129" width="15.83203125" style="208" customWidth="1"/>
    <col min="5130" max="5130" width="11.83203125" style="208" customWidth="1"/>
    <col min="5131" max="5131" width="8.6640625" style="208" customWidth="1"/>
    <col min="5132" max="5132" width="11.33203125" style="208" customWidth="1"/>
    <col min="5133" max="5133" width="73.5" style="208" customWidth="1"/>
    <col min="5134" max="5134" width="40.83203125" style="208" customWidth="1"/>
    <col min="5135" max="5376" width="9.33203125" style="208"/>
    <col min="5377" max="5377" width="8.1640625" style="208" customWidth="1"/>
    <col min="5378" max="5378" width="0" style="208" hidden="1" customWidth="1"/>
    <col min="5379" max="5379" width="16.6640625" style="208" customWidth="1"/>
    <col min="5380" max="5380" width="66.6640625" style="208" customWidth="1"/>
    <col min="5381" max="5381" width="12" style="208" customWidth="1"/>
    <col min="5382" max="5382" width="15.6640625" style="208" customWidth="1"/>
    <col min="5383" max="5383" width="14.5" style="208" customWidth="1"/>
    <col min="5384" max="5385" width="15.83203125" style="208" customWidth="1"/>
    <col min="5386" max="5386" width="11.83203125" style="208" customWidth="1"/>
    <col min="5387" max="5387" width="8.6640625" style="208" customWidth="1"/>
    <col min="5388" max="5388" width="11.33203125" style="208" customWidth="1"/>
    <col min="5389" max="5389" width="73.5" style="208" customWidth="1"/>
    <col min="5390" max="5390" width="40.83203125" style="208" customWidth="1"/>
    <col min="5391" max="5632" width="9.33203125" style="208"/>
    <col min="5633" max="5633" width="8.1640625" style="208" customWidth="1"/>
    <col min="5634" max="5634" width="0" style="208" hidden="1" customWidth="1"/>
    <col min="5635" max="5635" width="16.6640625" style="208" customWidth="1"/>
    <col min="5636" max="5636" width="66.6640625" style="208" customWidth="1"/>
    <col min="5637" max="5637" width="12" style="208" customWidth="1"/>
    <col min="5638" max="5638" width="15.6640625" style="208" customWidth="1"/>
    <col min="5639" max="5639" width="14.5" style="208" customWidth="1"/>
    <col min="5640" max="5641" width="15.83203125" style="208" customWidth="1"/>
    <col min="5642" max="5642" width="11.83203125" style="208" customWidth="1"/>
    <col min="5643" max="5643" width="8.6640625" style="208" customWidth="1"/>
    <col min="5644" max="5644" width="11.33203125" style="208" customWidth="1"/>
    <col min="5645" max="5645" width="73.5" style="208" customWidth="1"/>
    <col min="5646" max="5646" width="40.83203125" style="208" customWidth="1"/>
    <col min="5647" max="5888" width="9.33203125" style="208"/>
    <col min="5889" max="5889" width="8.1640625" style="208" customWidth="1"/>
    <col min="5890" max="5890" width="0" style="208" hidden="1" customWidth="1"/>
    <col min="5891" max="5891" width="16.6640625" style="208" customWidth="1"/>
    <col min="5892" max="5892" width="66.6640625" style="208" customWidth="1"/>
    <col min="5893" max="5893" width="12" style="208" customWidth="1"/>
    <col min="5894" max="5894" width="15.6640625" style="208" customWidth="1"/>
    <col min="5895" max="5895" width="14.5" style="208" customWidth="1"/>
    <col min="5896" max="5897" width="15.83203125" style="208" customWidth="1"/>
    <col min="5898" max="5898" width="11.83203125" style="208" customWidth="1"/>
    <col min="5899" max="5899" width="8.6640625" style="208" customWidth="1"/>
    <col min="5900" max="5900" width="11.33203125" style="208" customWidth="1"/>
    <col min="5901" max="5901" width="73.5" style="208" customWidth="1"/>
    <col min="5902" max="5902" width="40.83203125" style="208" customWidth="1"/>
    <col min="5903" max="6144" width="9.33203125" style="208"/>
    <col min="6145" max="6145" width="8.1640625" style="208" customWidth="1"/>
    <col min="6146" max="6146" width="0" style="208" hidden="1" customWidth="1"/>
    <col min="6147" max="6147" width="16.6640625" style="208" customWidth="1"/>
    <col min="6148" max="6148" width="66.6640625" style="208" customWidth="1"/>
    <col min="6149" max="6149" width="12" style="208" customWidth="1"/>
    <col min="6150" max="6150" width="15.6640625" style="208" customWidth="1"/>
    <col min="6151" max="6151" width="14.5" style="208" customWidth="1"/>
    <col min="6152" max="6153" width="15.83203125" style="208" customWidth="1"/>
    <col min="6154" max="6154" width="11.83203125" style="208" customWidth="1"/>
    <col min="6155" max="6155" width="8.6640625" style="208" customWidth="1"/>
    <col min="6156" max="6156" width="11.33203125" style="208" customWidth="1"/>
    <col min="6157" max="6157" width="73.5" style="208" customWidth="1"/>
    <col min="6158" max="6158" width="40.83203125" style="208" customWidth="1"/>
    <col min="6159" max="6400" width="9.33203125" style="208"/>
    <col min="6401" max="6401" width="8.1640625" style="208" customWidth="1"/>
    <col min="6402" max="6402" width="0" style="208" hidden="1" customWidth="1"/>
    <col min="6403" max="6403" width="16.6640625" style="208" customWidth="1"/>
    <col min="6404" max="6404" width="66.6640625" style="208" customWidth="1"/>
    <col min="6405" max="6405" width="12" style="208" customWidth="1"/>
    <col min="6406" max="6406" width="15.6640625" style="208" customWidth="1"/>
    <col min="6407" max="6407" width="14.5" style="208" customWidth="1"/>
    <col min="6408" max="6409" width="15.83203125" style="208" customWidth="1"/>
    <col min="6410" max="6410" width="11.83203125" style="208" customWidth="1"/>
    <col min="6411" max="6411" width="8.6640625" style="208" customWidth="1"/>
    <col min="6412" max="6412" width="11.33203125" style="208" customWidth="1"/>
    <col min="6413" max="6413" width="73.5" style="208" customWidth="1"/>
    <col min="6414" max="6414" width="40.83203125" style="208" customWidth="1"/>
    <col min="6415" max="6656" width="9.33203125" style="208"/>
    <col min="6657" max="6657" width="8.1640625" style="208" customWidth="1"/>
    <col min="6658" max="6658" width="0" style="208" hidden="1" customWidth="1"/>
    <col min="6659" max="6659" width="16.6640625" style="208" customWidth="1"/>
    <col min="6660" max="6660" width="66.6640625" style="208" customWidth="1"/>
    <col min="6661" max="6661" width="12" style="208" customWidth="1"/>
    <col min="6662" max="6662" width="15.6640625" style="208" customWidth="1"/>
    <col min="6663" max="6663" width="14.5" style="208" customWidth="1"/>
    <col min="6664" max="6665" width="15.83203125" style="208" customWidth="1"/>
    <col min="6666" max="6666" width="11.83203125" style="208" customWidth="1"/>
    <col min="6667" max="6667" width="8.6640625" style="208" customWidth="1"/>
    <col min="6668" max="6668" width="11.33203125" style="208" customWidth="1"/>
    <col min="6669" max="6669" width="73.5" style="208" customWidth="1"/>
    <col min="6670" max="6670" width="40.83203125" style="208" customWidth="1"/>
    <col min="6671" max="6912" width="9.33203125" style="208"/>
    <col min="6913" max="6913" width="8.1640625" style="208" customWidth="1"/>
    <col min="6914" max="6914" width="0" style="208" hidden="1" customWidth="1"/>
    <col min="6915" max="6915" width="16.6640625" style="208" customWidth="1"/>
    <col min="6916" max="6916" width="66.6640625" style="208" customWidth="1"/>
    <col min="6917" max="6917" width="12" style="208" customWidth="1"/>
    <col min="6918" max="6918" width="15.6640625" style="208" customWidth="1"/>
    <col min="6919" max="6919" width="14.5" style="208" customWidth="1"/>
    <col min="6920" max="6921" width="15.83203125" style="208" customWidth="1"/>
    <col min="6922" max="6922" width="11.83203125" style="208" customWidth="1"/>
    <col min="6923" max="6923" width="8.6640625" style="208" customWidth="1"/>
    <col min="6924" max="6924" width="11.33203125" style="208" customWidth="1"/>
    <col min="6925" max="6925" width="73.5" style="208" customWidth="1"/>
    <col min="6926" max="6926" width="40.83203125" style="208" customWidth="1"/>
    <col min="6927" max="7168" width="9.33203125" style="208"/>
    <col min="7169" max="7169" width="8.1640625" style="208" customWidth="1"/>
    <col min="7170" max="7170" width="0" style="208" hidden="1" customWidth="1"/>
    <col min="7171" max="7171" width="16.6640625" style="208" customWidth="1"/>
    <col min="7172" max="7172" width="66.6640625" style="208" customWidth="1"/>
    <col min="7173" max="7173" width="12" style="208" customWidth="1"/>
    <col min="7174" max="7174" width="15.6640625" style="208" customWidth="1"/>
    <col min="7175" max="7175" width="14.5" style="208" customWidth="1"/>
    <col min="7176" max="7177" width="15.83203125" style="208" customWidth="1"/>
    <col min="7178" max="7178" width="11.83203125" style="208" customWidth="1"/>
    <col min="7179" max="7179" width="8.6640625" style="208" customWidth="1"/>
    <col min="7180" max="7180" width="11.33203125" style="208" customWidth="1"/>
    <col min="7181" max="7181" width="73.5" style="208" customWidth="1"/>
    <col min="7182" max="7182" width="40.83203125" style="208" customWidth="1"/>
    <col min="7183" max="7424" width="9.33203125" style="208"/>
    <col min="7425" max="7425" width="8.1640625" style="208" customWidth="1"/>
    <col min="7426" max="7426" width="0" style="208" hidden="1" customWidth="1"/>
    <col min="7427" max="7427" width="16.6640625" style="208" customWidth="1"/>
    <col min="7428" max="7428" width="66.6640625" style="208" customWidth="1"/>
    <col min="7429" max="7429" width="12" style="208" customWidth="1"/>
    <col min="7430" max="7430" width="15.6640625" style="208" customWidth="1"/>
    <col min="7431" max="7431" width="14.5" style="208" customWidth="1"/>
    <col min="7432" max="7433" width="15.83203125" style="208" customWidth="1"/>
    <col min="7434" max="7434" width="11.83203125" style="208" customWidth="1"/>
    <col min="7435" max="7435" width="8.6640625" style="208" customWidth="1"/>
    <col min="7436" max="7436" width="11.33203125" style="208" customWidth="1"/>
    <col min="7437" max="7437" width="73.5" style="208" customWidth="1"/>
    <col min="7438" max="7438" width="40.83203125" style="208" customWidth="1"/>
    <col min="7439" max="7680" width="9.33203125" style="208"/>
    <col min="7681" max="7681" width="8.1640625" style="208" customWidth="1"/>
    <col min="7682" max="7682" width="0" style="208" hidden="1" customWidth="1"/>
    <col min="7683" max="7683" width="16.6640625" style="208" customWidth="1"/>
    <col min="7684" max="7684" width="66.6640625" style="208" customWidth="1"/>
    <col min="7685" max="7685" width="12" style="208" customWidth="1"/>
    <col min="7686" max="7686" width="15.6640625" style="208" customWidth="1"/>
    <col min="7687" max="7687" width="14.5" style="208" customWidth="1"/>
    <col min="7688" max="7689" width="15.83203125" style="208" customWidth="1"/>
    <col min="7690" max="7690" width="11.83203125" style="208" customWidth="1"/>
    <col min="7691" max="7691" width="8.6640625" style="208" customWidth="1"/>
    <col min="7692" max="7692" width="11.33203125" style="208" customWidth="1"/>
    <col min="7693" max="7693" width="73.5" style="208" customWidth="1"/>
    <col min="7694" max="7694" width="40.83203125" style="208" customWidth="1"/>
    <col min="7695" max="7936" width="9.33203125" style="208"/>
    <col min="7937" max="7937" width="8.1640625" style="208" customWidth="1"/>
    <col min="7938" max="7938" width="0" style="208" hidden="1" customWidth="1"/>
    <col min="7939" max="7939" width="16.6640625" style="208" customWidth="1"/>
    <col min="7940" max="7940" width="66.6640625" style="208" customWidth="1"/>
    <col min="7941" max="7941" width="12" style="208" customWidth="1"/>
    <col min="7942" max="7942" width="15.6640625" style="208" customWidth="1"/>
    <col min="7943" max="7943" width="14.5" style="208" customWidth="1"/>
    <col min="7944" max="7945" width="15.83203125" style="208" customWidth="1"/>
    <col min="7946" max="7946" width="11.83203125" style="208" customWidth="1"/>
    <col min="7947" max="7947" width="8.6640625" style="208" customWidth="1"/>
    <col min="7948" max="7948" width="11.33203125" style="208" customWidth="1"/>
    <col min="7949" max="7949" width="73.5" style="208" customWidth="1"/>
    <col min="7950" max="7950" width="40.83203125" style="208" customWidth="1"/>
    <col min="7951" max="8192" width="9.33203125" style="208"/>
    <col min="8193" max="8193" width="8.1640625" style="208" customWidth="1"/>
    <col min="8194" max="8194" width="0" style="208" hidden="1" customWidth="1"/>
    <col min="8195" max="8195" width="16.6640625" style="208" customWidth="1"/>
    <col min="8196" max="8196" width="66.6640625" style="208" customWidth="1"/>
    <col min="8197" max="8197" width="12" style="208" customWidth="1"/>
    <col min="8198" max="8198" width="15.6640625" style="208" customWidth="1"/>
    <col min="8199" max="8199" width="14.5" style="208" customWidth="1"/>
    <col min="8200" max="8201" width="15.83203125" style="208" customWidth="1"/>
    <col min="8202" max="8202" width="11.83203125" style="208" customWidth="1"/>
    <col min="8203" max="8203" width="8.6640625" style="208" customWidth="1"/>
    <col min="8204" max="8204" width="11.33203125" style="208" customWidth="1"/>
    <col min="8205" max="8205" width="73.5" style="208" customWidth="1"/>
    <col min="8206" max="8206" width="40.83203125" style="208" customWidth="1"/>
    <col min="8207" max="8448" width="9.33203125" style="208"/>
    <col min="8449" max="8449" width="8.1640625" style="208" customWidth="1"/>
    <col min="8450" max="8450" width="0" style="208" hidden="1" customWidth="1"/>
    <col min="8451" max="8451" width="16.6640625" style="208" customWidth="1"/>
    <col min="8452" max="8452" width="66.6640625" style="208" customWidth="1"/>
    <col min="8453" max="8453" width="12" style="208" customWidth="1"/>
    <col min="8454" max="8454" width="15.6640625" style="208" customWidth="1"/>
    <col min="8455" max="8455" width="14.5" style="208" customWidth="1"/>
    <col min="8456" max="8457" width="15.83203125" style="208" customWidth="1"/>
    <col min="8458" max="8458" width="11.83203125" style="208" customWidth="1"/>
    <col min="8459" max="8459" width="8.6640625" style="208" customWidth="1"/>
    <col min="8460" max="8460" width="11.33203125" style="208" customWidth="1"/>
    <col min="8461" max="8461" width="73.5" style="208" customWidth="1"/>
    <col min="8462" max="8462" width="40.83203125" style="208" customWidth="1"/>
    <col min="8463" max="8704" width="9.33203125" style="208"/>
    <col min="8705" max="8705" width="8.1640625" style="208" customWidth="1"/>
    <col min="8706" max="8706" width="0" style="208" hidden="1" customWidth="1"/>
    <col min="8707" max="8707" width="16.6640625" style="208" customWidth="1"/>
    <col min="8708" max="8708" width="66.6640625" style="208" customWidth="1"/>
    <col min="8709" max="8709" width="12" style="208" customWidth="1"/>
    <col min="8710" max="8710" width="15.6640625" style="208" customWidth="1"/>
    <col min="8711" max="8711" width="14.5" style="208" customWidth="1"/>
    <col min="8712" max="8713" width="15.83203125" style="208" customWidth="1"/>
    <col min="8714" max="8714" width="11.83203125" style="208" customWidth="1"/>
    <col min="8715" max="8715" width="8.6640625" style="208" customWidth="1"/>
    <col min="8716" max="8716" width="11.33203125" style="208" customWidth="1"/>
    <col min="8717" max="8717" width="73.5" style="208" customWidth="1"/>
    <col min="8718" max="8718" width="40.83203125" style="208" customWidth="1"/>
    <col min="8719" max="8960" width="9.33203125" style="208"/>
    <col min="8961" max="8961" width="8.1640625" style="208" customWidth="1"/>
    <col min="8962" max="8962" width="0" style="208" hidden="1" customWidth="1"/>
    <col min="8963" max="8963" width="16.6640625" style="208" customWidth="1"/>
    <col min="8964" max="8964" width="66.6640625" style="208" customWidth="1"/>
    <col min="8965" max="8965" width="12" style="208" customWidth="1"/>
    <col min="8966" max="8966" width="15.6640625" style="208" customWidth="1"/>
    <col min="8967" max="8967" width="14.5" style="208" customWidth="1"/>
    <col min="8968" max="8969" width="15.83203125" style="208" customWidth="1"/>
    <col min="8970" max="8970" width="11.83203125" style="208" customWidth="1"/>
    <col min="8971" max="8971" width="8.6640625" style="208" customWidth="1"/>
    <col min="8972" max="8972" width="11.33203125" style="208" customWidth="1"/>
    <col min="8973" max="8973" width="73.5" style="208" customWidth="1"/>
    <col min="8974" max="8974" width="40.83203125" style="208" customWidth="1"/>
    <col min="8975" max="9216" width="9.33203125" style="208"/>
    <col min="9217" max="9217" width="8.1640625" style="208" customWidth="1"/>
    <col min="9218" max="9218" width="0" style="208" hidden="1" customWidth="1"/>
    <col min="9219" max="9219" width="16.6640625" style="208" customWidth="1"/>
    <col min="9220" max="9220" width="66.6640625" style="208" customWidth="1"/>
    <col min="9221" max="9221" width="12" style="208" customWidth="1"/>
    <col min="9222" max="9222" width="15.6640625" style="208" customWidth="1"/>
    <col min="9223" max="9223" width="14.5" style="208" customWidth="1"/>
    <col min="9224" max="9225" width="15.83203125" style="208" customWidth="1"/>
    <col min="9226" max="9226" width="11.83203125" style="208" customWidth="1"/>
    <col min="9227" max="9227" width="8.6640625" style="208" customWidth="1"/>
    <col min="9228" max="9228" width="11.33203125" style="208" customWidth="1"/>
    <col min="9229" max="9229" width="73.5" style="208" customWidth="1"/>
    <col min="9230" max="9230" width="40.83203125" style="208" customWidth="1"/>
    <col min="9231" max="9472" width="9.33203125" style="208"/>
    <col min="9473" max="9473" width="8.1640625" style="208" customWidth="1"/>
    <col min="9474" max="9474" width="0" style="208" hidden="1" customWidth="1"/>
    <col min="9475" max="9475" width="16.6640625" style="208" customWidth="1"/>
    <col min="9476" max="9476" width="66.6640625" style="208" customWidth="1"/>
    <col min="9477" max="9477" width="12" style="208" customWidth="1"/>
    <col min="9478" max="9478" width="15.6640625" style="208" customWidth="1"/>
    <col min="9479" max="9479" width="14.5" style="208" customWidth="1"/>
    <col min="9480" max="9481" width="15.83203125" style="208" customWidth="1"/>
    <col min="9482" max="9482" width="11.83203125" style="208" customWidth="1"/>
    <col min="9483" max="9483" width="8.6640625" style="208" customWidth="1"/>
    <col min="9484" max="9484" width="11.33203125" style="208" customWidth="1"/>
    <col min="9485" max="9485" width="73.5" style="208" customWidth="1"/>
    <col min="9486" max="9486" width="40.83203125" style="208" customWidth="1"/>
    <col min="9487" max="9728" width="9.33203125" style="208"/>
    <col min="9729" max="9729" width="8.1640625" style="208" customWidth="1"/>
    <col min="9730" max="9730" width="0" style="208" hidden="1" customWidth="1"/>
    <col min="9731" max="9731" width="16.6640625" style="208" customWidth="1"/>
    <col min="9732" max="9732" width="66.6640625" style="208" customWidth="1"/>
    <col min="9733" max="9733" width="12" style="208" customWidth="1"/>
    <col min="9734" max="9734" width="15.6640625" style="208" customWidth="1"/>
    <col min="9735" max="9735" width="14.5" style="208" customWidth="1"/>
    <col min="9736" max="9737" width="15.83203125" style="208" customWidth="1"/>
    <col min="9738" max="9738" width="11.83203125" style="208" customWidth="1"/>
    <col min="9739" max="9739" width="8.6640625" style="208" customWidth="1"/>
    <col min="9740" max="9740" width="11.33203125" style="208" customWidth="1"/>
    <col min="9741" max="9741" width="73.5" style="208" customWidth="1"/>
    <col min="9742" max="9742" width="40.83203125" style="208" customWidth="1"/>
    <col min="9743" max="9984" width="9.33203125" style="208"/>
    <col min="9985" max="9985" width="8.1640625" style="208" customWidth="1"/>
    <col min="9986" max="9986" width="0" style="208" hidden="1" customWidth="1"/>
    <col min="9987" max="9987" width="16.6640625" style="208" customWidth="1"/>
    <col min="9988" max="9988" width="66.6640625" style="208" customWidth="1"/>
    <col min="9989" max="9989" width="12" style="208" customWidth="1"/>
    <col min="9990" max="9990" width="15.6640625" style="208" customWidth="1"/>
    <col min="9991" max="9991" width="14.5" style="208" customWidth="1"/>
    <col min="9992" max="9993" width="15.83203125" style="208" customWidth="1"/>
    <col min="9994" max="9994" width="11.83203125" style="208" customWidth="1"/>
    <col min="9995" max="9995" width="8.6640625" style="208" customWidth="1"/>
    <col min="9996" max="9996" width="11.33203125" style="208" customWidth="1"/>
    <col min="9997" max="9997" width="73.5" style="208" customWidth="1"/>
    <col min="9998" max="9998" width="40.83203125" style="208" customWidth="1"/>
    <col min="9999" max="10240" width="9.33203125" style="208"/>
    <col min="10241" max="10241" width="8.1640625" style="208" customWidth="1"/>
    <col min="10242" max="10242" width="0" style="208" hidden="1" customWidth="1"/>
    <col min="10243" max="10243" width="16.6640625" style="208" customWidth="1"/>
    <col min="10244" max="10244" width="66.6640625" style="208" customWidth="1"/>
    <col min="10245" max="10245" width="12" style="208" customWidth="1"/>
    <col min="10246" max="10246" width="15.6640625" style="208" customWidth="1"/>
    <col min="10247" max="10247" width="14.5" style="208" customWidth="1"/>
    <col min="10248" max="10249" width="15.83203125" style="208" customWidth="1"/>
    <col min="10250" max="10250" width="11.83203125" style="208" customWidth="1"/>
    <col min="10251" max="10251" width="8.6640625" style="208" customWidth="1"/>
    <col min="10252" max="10252" width="11.33203125" style="208" customWidth="1"/>
    <col min="10253" max="10253" width="73.5" style="208" customWidth="1"/>
    <col min="10254" max="10254" width="40.83203125" style="208" customWidth="1"/>
    <col min="10255" max="10496" width="9.33203125" style="208"/>
    <col min="10497" max="10497" width="8.1640625" style="208" customWidth="1"/>
    <col min="10498" max="10498" width="0" style="208" hidden="1" customWidth="1"/>
    <col min="10499" max="10499" width="16.6640625" style="208" customWidth="1"/>
    <col min="10500" max="10500" width="66.6640625" style="208" customWidth="1"/>
    <col min="10501" max="10501" width="12" style="208" customWidth="1"/>
    <col min="10502" max="10502" width="15.6640625" style="208" customWidth="1"/>
    <col min="10503" max="10503" width="14.5" style="208" customWidth="1"/>
    <col min="10504" max="10505" width="15.83203125" style="208" customWidth="1"/>
    <col min="10506" max="10506" width="11.83203125" style="208" customWidth="1"/>
    <col min="10507" max="10507" width="8.6640625" style="208" customWidth="1"/>
    <col min="10508" max="10508" width="11.33203125" style="208" customWidth="1"/>
    <col min="10509" max="10509" width="73.5" style="208" customWidth="1"/>
    <col min="10510" max="10510" width="40.83203125" style="208" customWidth="1"/>
    <col min="10511" max="10752" width="9.33203125" style="208"/>
    <col min="10753" max="10753" width="8.1640625" style="208" customWidth="1"/>
    <col min="10754" max="10754" width="0" style="208" hidden="1" customWidth="1"/>
    <col min="10755" max="10755" width="16.6640625" style="208" customWidth="1"/>
    <col min="10756" max="10756" width="66.6640625" style="208" customWidth="1"/>
    <col min="10757" max="10757" width="12" style="208" customWidth="1"/>
    <col min="10758" max="10758" width="15.6640625" style="208" customWidth="1"/>
    <col min="10759" max="10759" width="14.5" style="208" customWidth="1"/>
    <col min="10760" max="10761" width="15.83203125" style="208" customWidth="1"/>
    <col min="10762" max="10762" width="11.83203125" style="208" customWidth="1"/>
    <col min="10763" max="10763" width="8.6640625" style="208" customWidth="1"/>
    <col min="10764" max="10764" width="11.33203125" style="208" customWidth="1"/>
    <col min="10765" max="10765" width="73.5" style="208" customWidth="1"/>
    <col min="10766" max="10766" width="40.83203125" style="208" customWidth="1"/>
    <col min="10767" max="11008" width="9.33203125" style="208"/>
    <col min="11009" max="11009" width="8.1640625" style="208" customWidth="1"/>
    <col min="11010" max="11010" width="0" style="208" hidden="1" customWidth="1"/>
    <col min="11011" max="11011" width="16.6640625" style="208" customWidth="1"/>
    <col min="11012" max="11012" width="66.6640625" style="208" customWidth="1"/>
    <col min="11013" max="11013" width="12" style="208" customWidth="1"/>
    <col min="11014" max="11014" width="15.6640625" style="208" customWidth="1"/>
    <col min="11015" max="11015" width="14.5" style="208" customWidth="1"/>
    <col min="11016" max="11017" width="15.83203125" style="208" customWidth="1"/>
    <col min="11018" max="11018" width="11.83203125" style="208" customWidth="1"/>
    <col min="11019" max="11019" width="8.6640625" style="208" customWidth="1"/>
    <col min="11020" max="11020" width="11.33203125" style="208" customWidth="1"/>
    <col min="11021" max="11021" width="73.5" style="208" customWidth="1"/>
    <col min="11022" max="11022" width="40.83203125" style="208" customWidth="1"/>
    <col min="11023" max="11264" width="9.33203125" style="208"/>
    <col min="11265" max="11265" width="8.1640625" style="208" customWidth="1"/>
    <col min="11266" max="11266" width="0" style="208" hidden="1" customWidth="1"/>
    <col min="11267" max="11267" width="16.6640625" style="208" customWidth="1"/>
    <col min="11268" max="11268" width="66.6640625" style="208" customWidth="1"/>
    <col min="11269" max="11269" width="12" style="208" customWidth="1"/>
    <col min="11270" max="11270" width="15.6640625" style="208" customWidth="1"/>
    <col min="11271" max="11271" width="14.5" style="208" customWidth="1"/>
    <col min="11272" max="11273" width="15.83203125" style="208" customWidth="1"/>
    <col min="11274" max="11274" width="11.83203125" style="208" customWidth="1"/>
    <col min="11275" max="11275" width="8.6640625" style="208" customWidth="1"/>
    <col min="11276" max="11276" width="11.33203125" style="208" customWidth="1"/>
    <col min="11277" max="11277" width="73.5" style="208" customWidth="1"/>
    <col min="11278" max="11278" width="40.83203125" style="208" customWidth="1"/>
    <col min="11279" max="11520" width="9.33203125" style="208"/>
    <col min="11521" max="11521" width="8.1640625" style="208" customWidth="1"/>
    <col min="11522" max="11522" width="0" style="208" hidden="1" customWidth="1"/>
    <col min="11523" max="11523" width="16.6640625" style="208" customWidth="1"/>
    <col min="11524" max="11524" width="66.6640625" style="208" customWidth="1"/>
    <col min="11525" max="11525" width="12" style="208" customWidth="1"/>
    <col min="11526" max="11526" width="15.6640625" style="208" customWidth="1"/>
    <col min="11527" max="11527" width="14.5" style="208" customWidth="1"/>
    <col min="11528" max="11529" width="15.83203125" style="208" customWidth="1"/>
    <col min="11530" max="11530" width="11.83203125" style="208" customWidth="1"/>
    <col min="11531" max="11531" width="8.6640625" style="208" customWidth="1"/>
    <col min="11532" max="11532" width="11.33203125" style="208" customWidth="1"/>
    <col min="11533" max="11533" width="73.5" style="208" customWidth="1"/>
    <col min="11534" max="11534" width="40.83203125" style="208" customWidth="1"/>
    <col min="11535" max="11776" width="9.33203125" style="208"/>
    <col min="11777" max="11777" width="8.1640625" style="208" customWidth="1"/>
    <col min="11778" max="11778" width="0" style="208" hidden="1" customWidth="1"/>
    <col min="11779" max="11779" width="16.6640625" style="208" customWidth="1"/>
    <col min="11780" max="11780" width="66.6640625" style="208" customWidth="1"/>
    <col min="11781" max="11781" width="12" style="208" customWidth="1"/>
    <col min="11782" max="11782" width="15.6640625" style="208" customWidth="1"/>
    <col min="11783" max="11783" width="14.5" style="208" customWidth="1"/>
    <col min="11784" max="11785" width="15.83203125" style="208" customWidth="1"/>
    <col min="11786" max="11786" width="11.83203125" style="208" customWidth="1"/>
    <col min="11787" max="11787" width="8.6640625" style="208" customWidth="1"/>
    <col min="11788" max="11788" width="11.33203125" style="208" customWidth="1"/>
    <col min="11789" max="11789" width="73.5" style="208" customWidth="1"/>
    <col min="11790" max="11790" width="40.83203125" style="208" customWidth="1"/>
    <col min="11791" max="12032" width="9.33203125" style="208"/>
    <col min="12033" max="12033" width="8.1640625" style="208" customWidth="1"/>
    <col min="12034" max="12034" width="0" style="208" hidden="1" customWidth="1"/>
    <col min="12035" max="12035" width="16.6640625" style="208" customWidth="1"/>
    <col min="12036" max="12036" width="66.6640625" style="208" customWidth="1"/>
    <col min="12037" max="12037" width="12" style="208" customWidth="1"/>
    <col min="12038" max="12038" width="15.6640625" style="208" customWidth="1"/>
    <col min="12039" max="12039" width="14.5" style="208" customWidth="1"/>
    <col min="12040" max="12041" width="15.83203125" style="208" customWidth="1"/>
    <col min="12042" max="12042" width="11.83203125" style="208" customWidth="1"/>
    <col min="12043" max="12043" width="8.6640625" style="208" customWidth="1"/>
    <col min="12044" max="12044" width="11.33203125" style="208" customWidth="1"/>
    <col min="12045" max="12045" width="73.5" style="208" customWidth="1"/>
    <col min="12046" max="12046" width="40.83203125" style="208" customWidth="1"/>
    <col min="12047" max="12288" width="9.33203125" style="208"/>
    <col min="12289" max="12289" width="8.1640625" style="208" customWidth="1"/>
    <col min="12290" max="12290" width="0" style="208" hidden="1" customWidth="1"/>
    <col min="12291" max="12291" width="16.6640625" style="208" customWidth="1"/>
    <col min="12292" max="12292" width="66.6640625" style="208" customWidth="1"/>
    <col min="12293" max="12293" width="12" style="208" customWidth="1"/>
    <col min="12294" max="12294" width="15.6640625" style="208" customWidth="1"/>
    <col min="12295" max="12295" width="14.5" style="208" customWidth="1"/>
    <col min="12296" max="12297" width="15.83203125" style="208" customWidth="1"/>
    <col min="12298" max="12298" width="11.83203125" style="208" customWidth="1"/>
    <col min="12299" max="12299" width="8.6640625" style="208" customWidth="1"/>
    <col min="12300" max="12300" width="11.33203125" style="208" customWidth="1"/>
    <col min="12301" max="12301" width="73.5" style="208" customWidth="1"/>
    <col min="12302" max="12302" width="40.83203125" style="208" customWidth="1"/>
    <col min="12303" max="12544" width="9.33203125" style="208"/>
    <col min="12545" max="12545" width="8.1640625" style="208" customWidth="1"/>
    <col min="12546" max="12546" width="0" style="208" hidden="1" customWidth="1"/>
    <col min="12547" max="12547" width="16.6640625" style="208" customWidth="1"/>
    <col min="12548" max="12548" width="66.6640625" style="208" customWidth="1"/>
    <col min="12549" max="12549" width="12" style="208" customWidth="1"/>
    <col min="12550" max="12550" width="15.6640625" style="208" customWidth="1"/>
    <col min="12551" max="12551" width="14.5" style="208" customWidth="1"/>
    <col min="12552" max="12553" width="15.83203125" style="208" customWidth="1"/>
    <col min="12554" max="12554" width="11.83203125" style="208" customWidth="1"/>
    <col min="12555" max="12555" width="8.6640625" style="208" customWidth="1"/>
    <col min="12556" max="12556" width="11.33203125" style="208" customWidth="1"/>
    <col min="12557" max="12557" width="73.5" style="208" customWidth="1"/>
    <col min="12558" max="12558" width="40.83203125" style="208" customWidth="1"/>
    <col min="12559" max="12800" width="9.33203125" style="208"/>
    <col min="12801" max="12801" width="8.1640625" style="208" customWidth="1"/>
    <col min="12802" max="12802" width="0" style="208" hidden="1" customWidth="1"/>
    <col min="12803" max="12803" width="16.6640625" style="208" customWidth="1"/>
    <col min="12804" max="12804" width="66.6640625" style="208" customWidth="1"/>
    <col min="12805" max="12805" width="12" style="208" customWidth="1"/>
    <col min="12806" max="12806" width="15.6640625" style="208" customWidth="1"/>
    <col min="12807" max="12807" width="14.5" style="208" customWidth="1"/>
    <col min="12808" max="12809" width="15.83203125" style="208" customWidth="1"/>
    <col min="12810" max="12810" width="11.83203125" style="208" customWidth="1"/>
    <col min="12811" max="12811" width="8.6640625" style="208" customWidth="1"/>
    <col min="12812" max="12812" width="11.33203125" style="208" customWidth="1"/>
    <col min="12813" max="12813" width="73.5" style="208" customWidth="1"/>
    <col min="12814" max="12814" width="40.83203125" style="208" customWidth="1"/>
    <col min="12815" max="13056" width="9.33203125" style="208"/>
    <col min="13057" max="13057" width="8.1640625" style="208" customWidth="1"/>
    <col min="13058" max="13058" width="0" style="208" hidden="1" customWidth="1"/>
    <col min="13059" max="13059" width="16.6640625" style="208" customWidth="1"/>
    <col min="13060" max="13060" width="66.6640625" style="208" customWidth="1"/>
    <col min="13061" max="13061" width="12" style="208" customWidth="1"/>
    <col min="13062" max="13062" width="15.6640625" style="208" customWidth="1"/>
    <col min="13063" max="13063" width="14.5" style="208" customWidth="1"/>
    <col min="13064" max="13065" width="15.83203125" style="208" customWidth="1"/>
    <col min="13066" max="13066" width="11.83203125" style="208" customWidth="1"/>
    <col min="13067" max="13067" width="8.6640625" style="208" customWidth="1"/>
    <col min="13068" max="13068" width="11.33203125" style="208" customWidth="1"/>
    <col min="13069" max="13069" width="73.5" style="208" customWidth="1"/>
    <col min="13070" max="13070" width="40.83203125" style="208" customWidth="1"/>
    <col min="13071" max="13312" width="9.33203125" style="208"/>
    <col min="13313" max="13313" width="8.1640625" style="208" customWidth="1"/>
    <col min="13314" max="13314" width="0" style="208" hidden="1" customWidth="1"/>
    <col min="13315" max="13315" width="16.6640625" style="208" customWidth="1"/>
    <col min="13316" max="13316" width="66.6640625" style="208" customWidth="1"/>
    <col min="13317" max="13317" width="12" style="208" customWidth="1"/>
    <col min="13318" max="13318" width="15.6640625" style="208" customWidth="1"/>
    <col min="13319" max="13319" width="14.5" style="208" customWidth="1"/>
    <col min="13320" max="13321" width="15.83203125" style="208" customWidth="1"/>
    <col min="13322" max="13322" width="11.83203125" style="208" customWidth="1"/>
    <col min="13323" max="13323" width="8.6640625" style="208" customWidth="1"/>
    <col min="13324" max="13324" width="11.33203125" style="208" customWidth="1"/>
    <col min="13325" max="13325" width="73.5" style="208" customWidth="1"/>
    <col min="13326" max="13326" width="40.83203125" style="208" customWidth="1"/>
    <col min="13327" max="13568" width="9.33203125" style="208"/>
    <col min="13569" max="13569" width="8.1640625" style="208" customWidth="1"/>
    <col min="13570" max="13570" width="0" style="208" hidden="1" customWidth="1"/>
    <col min="13571" max="13571" width="16.6640625" style="208" customWidth="1"/>
    <col min="13572" max="13572" width="66.6640625" style="208" customWidth="1"/>
    <col min="13573" max="13573" width="12" style="208" customWidth="1"/>
    <col min="13574" max="13574" width="15.6640625" style="208" customWidth="1"/>
    <col min="13575" max="13575" width="14.5" style="208" customWidth="1"/>
    <col min="13576" max="13577" width="15.83203125" style="208" customWidth="1"/>
    <col min="13578" max="13578" width="11.83203125" style="208" customWidth="1"/>
    <col min="13579" max="13579" width="8.6640625" style="208" customWidth="1"/>
    <col min="13580" max="13580" width="11.33203125" style="208" customWidth="1"/>
    <col min="13581" max="13581" width="73.5" style="208" customWidth="1"/>
    <col min="13582" max="13582" width="40.83203125" style="208" customWidth="1"/>
    <col min="13583" max="13824" width="9.33203125" style="208"/>
    <col min="13825" max="13825" width="8.1640625" style="208" customWidth="1"/>
    <col min="13826" max="13826" width="0" style="208" hidden="1" customWidth="1"/>
    <col min="13827" max="13827" width="16.6640625" style="208" customWidth="1"/>
    <col min="13828" max="13828" width="66.6640625" style="208" customWidth="1"/>
    <col min="13829" max="13829" width="12" style="208" customWidth="1"/>
    <col min="13830" max="13830" width="15.6640625" style="208" customWidth="1"/>
    <col min="13831" max="13831" width="14.5" style="208" customWidth="1"/>
    <col min="13832" max="13833" width="15.83203125" style="208" customWidth="1"/>
    <col min="13834" max="13834" width="11.83203125" style="208" customWidth="1"/>
    <col min="13835" max="13835" width="8.6640625" style="208" customWidth="1"/>
    <col min="13836" max="13836" width="11.33203125" style="208" customWidth="1"/>
    <col min="13837" max="13837" width="73.5" style="208" customWidth="1"/>
    <col min="13838" max="13838" width="40.83203125" style="208" customWidth="1"/>
    <col min="13839" max="14080" width="9.33203125" style="208"/>
    <col min="14081" max="14081" width="8.1640625" style="208" customWidth="1"/>
    <col min="14082" max="14082" width="0" style="208" hidden="1" customWidth="1"/>
    <col min="14083" max="14083" width="16.6640625" style="208" customWidth="1"/>
    <col min="14084" max="14084" width="66.6640625" style="208" customWidth="1"/>
    <col min="14085" max="14085" width="12" style="208" customWidth="1"/>
    <col min="14086" max="14086" width="15.6640625" style="208" customWidth="1"/>
    <col min="14087" max="14087" width="14.5" style="208" customWidth="1"/>
    <col min="14088" max="14089" width="15.83203125" style="208" customWidth="1"/>
    <col min="14090" max="14090" width="11.83203125" style="208" customWidth="1"/>
    <col min="14091" max="14091" width="8.6640625" style="208" customWidth="1"/>
    <col min="14092" max="14092" width="11.33203125" style="208" customWidth="1"/>
    <col min="14093" max="14093" width="73.5" style="208" customWidth="1"/>
    <col min="14094" max="14094" width="40.83203125" style="208" customWidth="1"/>
    <col min="14095" max="14336" width="9.33203125" style="208"/>
    <col min="14337" max="14337" width="8.1640625" style="208" customWidth="1"/>
    <col min="14338" max="14338" width="0" style="208" hidden="1" customWidth="1"/>
    <col min="14339" max="14339" width="16.6640625" style="208" customWidth="1"/>
    <col min="14340" max="14340" width="66.6640625" style="208" customWidth="1"/>
    <col min="14341" max="14341" width="12" style="208" customWidth="1"/>
    <col min="14342" max="14342" width="15.6640625" style="208" customWidth="1"/>
    <col min="14343" max="14343" width="14.5" style="208" customWidth="1"/>
    <col min="14344" max="14345" width="15.83203125" style="208" customWidth="1"/>
    <col min="14346" max="14346" width="11.83203125" style="208" customWidth="1"/>
    <col min="14347" max="14347" width="8.6640625" style="208" customWidth="1"/>
    <col min="14348" max="14348" width="11.33203125" style="208" customWidth="1"/>
    <col min="14349" max="14349" width="73.5" style="208" customWidth="1"/>
    <col min="14350" max="14350" width="40.83203125" style="208" customWidth="1"/>
    <col min="14351" max="14592" width="9.33203125" style="208"/>
    <col min="14593" max="14593" width="8.1640625" style="208" customWidth="1"/>
    <col min="14594" max="14594" width="0" style="208" hidden="1" customWidth="1"/>
    <col min="14595" max="14595" width="16.6640625" style="208" customWidth="1"/>
    <col min="14596" max="14596" width="66.6640625" style="208" customWidth="1"/>
    <col min="14597" max="14597" width="12" style="208" customWidth="1"/>
    <col min="14598" max="14598" width="15.6640625" style="208" customWidth="1"/>
    <col min="14599" max="14599" width="14.5" style="208" customWidth="1"/>
    <col min="14600" max="14601" width="15.83203125" style="208" customWidth="1"/>
    <col min="14602" max="14602" width="11.83203125" style="208" customWidth="1"/>
    <col min="14603" max="14603" width="8.6640625" style="208" customWidth="1"/>
    <col min="14604" max="14604" width="11.33203125" style="208" customWidth="1"/>
    <col min="14605" max="14605" width="73.5" style="208" customWidth="1"/>
    <col min="14606" max="14606" width="40.83203125" style="208" customWidth="1"/>
    <col min="14607" max="14848" width="9.33203125" style="208"/>
    <col min="14849" max="14849" width="8.1640625" style="208" customWidth="1"/>
    <col min="14850" max="14850" width="0" style="208" hidden="1" customWidth="1"/>
    <col min="14851" max="14851" width="16.6640625" style="208" customWidth="1"/>
    <col min="14852" max="14852" width="66.6640625" style="208" customWidth="1"/>
    <col min="14853" max="14853" width="12" style="208" customWidth="1"/>
    <col min="14854" max="14854" width="15.6640625" style="208" customWidth="1"/>
    <col min="14855" max="14855" width="14.5" style="208" customWidth="1"/>
    <col min="14856" max="14857" width="15.83203125" style="208" customWidth="1"/>
    <col min="14858" max="14858" width="11.83203125" style="208" customWidth="1"/>
    <col min="14859" max="14859" width="8.6640625" style="208" customWidth="1"/>
    <col min="14860" max="14860" width="11.33203125" style="208" customWidth="1"/>
    <col min="14861" max="14861" width="73.5" style="208" customWidth="1"/>
    <col min="14862" max="14862" width="40.83203125" style="208" customWidth="1"/>
    <col min="14863" max="15104" width="9.33203125" style="208"/>
    <col min="15105" max="15105" width="8.1640625" style="208" customWidth="1"/>
    <col min="15106" max="15106" width="0" style="208" hidden="1" customWidth="1"/>
    <col min="15107" max="15107" width="16.6640625" style="208" customWidth="1"/>
    <col min="15108" max="15108" width="66.6640625" style="208" customWidth="1"/>
    <col min="15109" max="15109" width="12" style="208" customWidth="1"/>
    <col min="15110" max="15110" width="15.6640625" style="208" customWidth="1"/>
    <col min="15111" max="15111" width="14.5" style="208" customWidth="1"/>
    <col min="15112" max="15113" width="15.83203125" style="208" customWidth="1"/>
    <col min="15114" max="15114" width="11.83203125" style="208" customWidth="1"/>
    <col min="15115" max="15115" width="8.6640625" style="208" customWidth="1"/>
    <col min="15116" max="15116" width="11.33203125" style="208" customWidth="1"/>
    <col min="15117" max="15117" width="73.5" style="208" customWidth="1"/>
    <col min="15118" max="15118" width="40.83203125" style="208" customWidth="1"/>
    <col min="15119" max="15360" width="9.33203125" style="208"/>
    <col min="15361" max="15361" width="8.1640625" style="208" customWidth="1"/>
    <col min="15362" max="15362" width="0" style="208" hidden="1" customWidth="1"/>
    <col min="15363" max="15363" width="16.6640625" style="208" customWidth="1"/>
    <col min="15364" max="15364" width="66.6640625" style="208" customWidth="1"/>
    <col min="15365" max="15365" width="12" style="208" customWidth="1"/>
    <col min="15366" max="15366" width="15.6640625" style="208" customWidth="1"/>
    <col min="15367" max="15367" width="14.5" style="208" customWidth="1"/>
    <col min="15368" max="15369" width="15.83203125" style="208" customWidth="1"/>
    <col min="15370" max="15370" width="11.83203125" style="208" customWidth="1"/>
    <col min="15371" max="15371" width="8.6640625" style="208" customWidth="1"/>
    <col min="15372" max="15372" width="11.33203125" style="208" customWidth="1"/>
    <col min="15373" max="15373" width="73.5" style="208" customWidth="1"/>
    <col min="15374" max="15374" width="40.83203125" style="208" customWidth="1"/>
    <col min="15375" max="15616" width="9.33203125" style="208"/>
    <col min="15617" max="15617" width="8.1640625" style="208" customWidth="1"/>
    <col min="15618" max="15618" width="0" style="208" hidden="1" customWidth="1"/>
    <col min="15619" max="15619" width="16.6640625" style="208" customWidth="1"/>
    <col min="15620" max="15620" width="66.6640625" style="208" customWidth="1"/>
    <col min="15621" max="15621" width="12" style="208" customWidth="1"/>
    <col min="15622" max="15622" width="15.6640625" style="208" customWidth="1"/>
    <col min="15623" max="15623" width="14.5" style="208" customWidth="1"/>
    <col min="15624" max="15625" width="15.83203125" style="208" customWidth="1"/>
    <col min="15626" max="15626" width="11.83203125" style="208" customWidth="1"/>
    <col min="15627" max="15627" width="8.6640625" style="208" customWidth="1"/>
    <col min="15628" max="15628" width="11.33203125" style="208" customWidth="1"/>
    <col min="15629" max="15629" width="73.5" style="208" customWidth="1"/>
    <col min="15630" max="15630" width="40.83203125" style="208" customWidth="1"/>
    <col min="15631" max="15872" width="9.33203125" style="208"/>
    <col min="15873" max="15873" width="8.1640625" style="208" customWidth="1"/>
    <col min="15874" max="15874" width="0" style="208" hidden="1" customWidth="1"/>
    <col min="15875" max="15875" width="16.6640625" style="208" customWidth="1"/>
    <col min="15876" max="15876" width="66.6640625" style="208" customWidth="1"/>
    <col min="15877" max="15877" width="12" style="208" customWidth="1"/>
    <col min="15878" max="15878" width="15.6640625" style="208" customWidth="1"/>
    <col min="15879" max="15879" width="14.5" style="208" customWidth="1"/>
    <col min="15880" max="15881" width="15.83203125" style="208" customWidth="1"/>
    <col min="15882" max="15882" width="11.83203125" style="208" customWidth="1"/>
    <col min="15883" max="15883" width="8.6640625" style="208" customWidth="1"/>
    <col min="15884" max="15884" width="11.33203125" style="208" customWidth="1"/>
    <col min="15885" max="15885" width="73.5" style="208" customWidth="1"/>
    <col min="15886" max="15886" width="40.83203125" style="208" customWidth="1"/>
    <col min="15887" max="16128" width="9.33203125" style="208"/>
    <col min="16129" max="16129" width="8.1640625" style="208" customWidth="1"/>
    <col min="16130" max="16130" width="0" style="208" hidden="1" customWidth="1"/>
    <col min="16131" max="16131" width="16.6640625" style="208" customWidth="1"/>
    <col min="16132" max="16132" width="66.6640625" style="208" customWidth="1"/>
    <col min="16133" max="16133" width="12" style="208" customWidth="1"/>
    <col min="16134" max="16134" width="15.6640625" style="208" customWidth="1"/>
    <col min="16135" max="16135" width="14.5" style="208" customWidth="1"/>
    <col min="16136" max="16137" width="15.83203125" style="208" customWidth="1"/>
    <col min="16138" max="16138" width="11.83203125" style="208" customWidth="1"/>
    <col min="16139" max="16139" width="8.6640625" style="208" customWidth="1"/>
    <col min="16140" max="16140" width="11.33203125" style="208" customWidth="1"/>
    <col min="16141" max="16141" width="73.5" style="208" customWidth="1"/>
    <col min="16142" max="16142" width="40.83203125" style="208" customWidth="1"/>
    <col min="16143" max="16384" width="9.33203125" style="208"/>
  </cols>
  <sheetData>
    <row r="1" spans="1:15" s="195" customFormat="1" ht="18" customHeight="1">
      <c r="A1" s="259" t="s">
        <v>246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4"/>
    </row>
    <row r="2" spans="1:15" s="195" customFormat="1">
      <c r="A2" s="260" t="s">
        <v>216</v>
      </c>
      <c r="B2" s="193" t="s">
        <v>217</v>
      </c>
      <c r="C2" s="261" t="s">
        <v>218</v>
      </c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4"/>
    </row>
    <row r="3" spans="1:15" s="195" customFormat="1">
      <c r="A3" s="260" t="s">
        <v>13</v>
      </c>
      <c r="B3" s="261"/>
      <c r="C3" s="261" t="s">
        <v>172</v>
      </c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4"/>
    </row>
    <row r="4" spans="1:15" s="195" customFormat="1">
      <c r="A4" s="260" t="s">
        <v>219</v>
      </c>
      <c r="B4" s="193"/>
      <c r="C4" s="193"/>
      <c r="D4" s="193"/>
      <c r="E4" s="193"/>
      <c r="F4" s="193"/>
      <c r="G4" s="9" t="s">
        <v>11</v>
      </c>
      <c r="H4" s="11"/>
      <c r="I4" s="9"/>
      <c r="J4" s="9" t="s">
        <v>119</v>
      </c>
      <c r="K4" s="9"/>
      <c r="L4" s="9" t="s">
        <v>166</v>
      </c>
      <c r="M4" s="193"/>
      <c r="N4" s="193"/>
      <c r="O4" s="194"/>
    </row>
    <row r="5" spans="1:15" s="195" customFormat="1">
      <c r="A5" s="193" t="s">
        <v>220</v>
      </c>
      <c r="B5" s="193"/>
      <c r="C5" s="262"/>
      <c r="D5" s="193"/>
      <c r="E5" s="193"/>
      <c r="F5" s="193"/>
      <c r="G5" s="9" t="s">
        <v>1</v>
      </c>
      <c r="H5" s="11"/>
      <c r="I5" s="9"/>
      <c r="J5" s="11"/>
      <c r="K5" s="9"/>
      <c r="L5" s="9"/>
      <c r="M5" s="193"/>
      <c r="N5" s="193"/>
      <c r="O5" s="194"/>
    </row>
    <row r="6" spans="1:15" s="195" customFormat="1">
      <c r="A6" s="193"/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4"/>
    </row>
    <row r="7" spans="1:15" s="195" customFormat="1">
      <c r="A7" s="193" t="s">
        <v>130</v>
      </c>
      <c r="B7" s="193"/>
      <c r="C7" s="287" t="s">
        <v>221</v>
      </c>
      <c r="D7" s="288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4"/>
    </row>
    <row r="8" spans="1:15" s="195" customFormat="1" ht="13.5" thickBot="1">
      <c r="A8" s="193"/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4"/>
    </row>
    <row r="9" spans="1:15" s="198" customFormat="1" ht="23.25" thickBot="1">
      <c r="A9" s="55" t="s">
        <v>2</v>
      </c>
      <c r="B9" s="55"/>
      <c r="C9" s="55" t="s">
        <v>3</v>
      </c>
      <c r="D9" s="55" t="s">
        <v>4</v>
      </c>
      <c r="E9" s="55" t="s">
        <v>5</v>
      </c>
      <c r="F9" s="196" t="s">
        <v>6</v>
      </c>
      <c r="G9" s="196" t="s">
        <v>7</v>
      </c>
      <c r="H9" s="196" t="s">
        <v>8</v>
      </c>
      <c r="I9" s="196" t="s">
        <v>132</v>
      </c>
      <c r="J9" s="196" t="s">
        <v>133</v>
      </c>
      <c r="K9" s="196" t="s">
        <v>134</v>
      </c>
      <c r="L9" s="196" t="s">
        <v>135</v>
      </c>
      <c r="M9" s="197" t="s">
        <v>136</v>
      </c>
      <c r="N9" s="197" t="s">
        <v>137</v>
      </c>
    </row>
    <row r="10" spans="1:15" s="201" customFormat="1" ht="13.5" thickBot="1">
      <c r="A10" s="55" t="s">
        <v>31</v>
      </c>
      <c r="B10" s="55">
        <v>2</v>
      </c>
      <c r="C10" s="55">
        <v>3</v>
      </c>
      <c r="D10" s="55">
        <v>4</v>
      </c>
      <c r="E10" s="55">
        <v>5</v>
      </c>
      <c r="F10" s="55">
        <v>6</v>
      </c>
      <c r="G10" s="55">
        <v>7</v>
      </c>
      <c r="H10" s="55">
        <v>8</v>
      </c>
      <c r="I10" s="55">
        <v>9</v>
      </c>
      <c r="J10" s="55">
        <v>10</v>
      </c>
      <c r="K10" s="55">
        <v>11</v>
      </c>
      <c r="L10" s="55">
        <v>12</v>
      </c>
      <c r="M10" s="199">
        <v>9</v>
      </c>
      <c r="N10" s="199"/>
      <c r="O10" s="200"/>
    </row>
    <row r="11" spans="1:15" ht="12">
      <c r="A11" s="202"/>
      <c r="B11" s="202"/>
      <c r="C11" s="203"/>
      <c r="D11" s="204"/>
      <c r="E11" s="205"/>
      <c r="F11" s="206"/>
      <c r="G11" s="206"/>
      <c r="H11" s="206"/>
      <c r="I11" s="206"/>
      <c r="J11" s="206"/>
      <c r="K11" s="206"/>
      <c r="L11" s="206"/>
      <c r="M11" s="207"/>
      <c r="N11" s="207"/>
    </row>
    <row r="12" spans="1:15" s="216" customFormat="1">
      <c r="A12" s="209"/>
      <c r="B12" s="209"/>
      <c r="C12" s="210"/>
      <c r="D12" s="210" t="str">
        <f>C3</f>
        <v>SO 302 - Přípojky uličních vpustí</v>
      </c>
      <c r="E12" s="211"/>
      <c r="F12" s="212"/>
      <c r="G12" s="213"/>
      <c r="H12" s="266">
        <f>SUBTOTAL(9,H14:H34)</f>
        <v>0</v>
      </c>
      <c r="I12" s="214"/>
      <c r="J12" s="214"/>
      <c r="K12" s="214"/>
      <c r="L12" s="214"/>
      <c r="M12" s="215"/>
      <c r="N12" s="215"/>
    </row>
    <row r="13" spans="1:15" s="216" customFormat="1">
      <c r="A13" s="209"/>
      <c r="B13" s="209"/>
      <c r="C13" s="210"/>
      <c r="D13" s="210" t="s">
        <v>138</v>
      </c>
      <c r="E13" s="211"/>
      <c r="F13" s="212"/>
      <c r="G13" s="213"/>
      <c r="H13" s="266">
        <f>SUBTOTAL(9,H14:H34)</f>
        <v>0</v>
      </c>
      <c r="I13" s="214"/>
      <c r="J13" s="214"/>
      <c r="K13" s="214"/>
      <c r="L13" s="214"/>
      <c r="M13" s="215"/>
      <c r="N13" s="215"/>
    </row>
    <row r="14" spans="1:15" s="225" customFormat="1">
      <c r="A14" s="217"/>
      <c r="B14" s="218"/>
      <c r="C14" s="219"/>
      <c r="D14" s="219" t="s">
        <v>139</v>
      </c>
      <c r="E14" s="218"/>
      <c r="F14" s="220"/>
      <c r="G14" s="221"/>
      <c r="H14" s="265">
        <f>SUBTOTAL(9,H15:H26)</f>
        <v>0</v>
      </c>
      <c r="I14" s="222"/>
      <c r="J14" s="223">
        <f>SUBTOTAL(9,J15:J26)</f>
        <v>0</v>
      </c>
      <c r="K14" s="221"/>
      <c r="L14" s="223">
        <f>SUBTOTAL(9,L15:L22)</f>
        <v>0</v>
      </c>
      <c r="M14" s="224"/>
      <c r="N14" s="224"/>
    </row>
    <row r="15" spans="1:15" s="236" customFormat="1" ht="12">
      <c r="A15" s="226">
        <f>MAX(A11:A14)+1</f>
        <v>1</v>
      </c>
      <c r="B15" s="227" t="s">
        <v>140</v>
      </c>
      <c r="C15" s="228">
        <v>113107990</v>
      </c>
      <c r="D15" s="229" t="s">
        <v>195</v>
      </c>
      <c r="E15" s="227" t="s">
        <v>20</v>
      </c>
      <c r="F15" s="230">
        <v>0</v>
      </c>
      <c r="G15" s="263"/>
      <c r="H15" s="264">
        <f t="shared" ref="H15:H21" si="0">F15*G15</f>
        <v>0</v>
      </c>
      <c r="I15" s="231"/>
      <c r="J15" s="232"/>
      <c r="K15" s="232"/>
      <c r="L15" s="233"/>
      <c r="M15" s="234"/>
      <c r="N15" s="235"/>
    </row>
    <row r="16" spans="1:15" s="236" customFormat="1" ht="12">
      <c r="A16" s="226">
        <f>MAX(A13:A15)+1</f>
        <v>2</v>
      </c>
      <c r="B16" s="227" t="s">
        <v>140</v>
      </c>
      <c r="C16" s="228">
        <v>132201202</v>
      </c>
      <c r="D16" s="229" t="s">
        <v>141</v>
      </c>
      <c r="E16" s="227" t="s">
        <v>20</v>
      </c>
      <c r="F16" s="230">
        <f>(1*1.5*8)+(1*1*1.1)+(1*6*1.2)</f>
        <v>20.299999999999997</v>
      </c>
      <c r="G16" s="263"/>
      <c r="H16" s="264">
        <f t="shared" si="0"/>
        <v>0</v>
      </c>
      <c r="I16" s="231"/>
      <c r="J16" s="232"/>
      <c r="K16" s="232"/>
      <c r="L16" s="233"/>
      <c r="M16" s="234"/>
      <c r="N16" s="235"/>
    </row>
    <row r="17" spans="1:14" s="236" customFormat="1" ht="12">
      <c r="A17" s="226">
        <f>MAX(A14:A16)+1</f>
        <v>3</v>
      </c>
      <c r="B17" s="227"/>
      <c r="C17" s="228">
        <v>133201101</v>
      </c>
      <c r="D17" s="229" t="s">
        <v>142</v>
      </c>
      <c r="E17" s="227" t="s">
        <v>20</v>
      </c>
      <c r="F17" s="230">
        <v>0</v>
      </c>
      <c r="G17" s="263"/>
      <c r="H17" s="264">
        <f t="shared" si="0"/>
        <v>0</v>
      </c>
      <c r="I17" s="231"/>
      <c r="J17" s="232"/>
      <c r="K17" s="232"/>
      <c r="L17" s="233"/>
      <c r="M17" s="234"/>
      <c r="N17" s="235"/>
    </row>
    <row r="18" spans="1:14" s="236" customFormat="1" ht="12">
      <c r="A18" s="226">
        <f>MAX(A15:A17)+1</f>
        <v>4</v>
      </c>
      <c r="B18" s="227" t="s">
        <v>140</v>
      </c>
      <c r="C18" s="228">
        <v>151101102</v>
      </c>
      <c r="D18" s="229" t="s">
        <v>143</v>
      </c>
      <c r="E18" s="227" t="s">
        <v>15</v>
      </c>
      <c r="F18" s="230">
        <f>(2*1.5*8)+(2*6*1.2)</f>
        <v>38.4</v>
      </c>
      <c r="G18" s="263"/>
      <c r="H18" s="264">
        <f t="shared" si="0"/>
        <v>0</v>
      </c>
      <c r="I18" s="231"/>
      <c r="J18" s="232"/>
      <c r="K18" s="232"/>
      <c r="L18" s="233"/>
      <c r="M18" s="234"/>
      <c r="N18" s="235"/>
    </row>
    <row r="19" spans="1:14" s="236" customFormat="1" ht="12">
      <c r="A19" s="226">
        <f>MAX(A16:A18)+1</f>
        <v>5</v>
      </c>
      <c r="B19" s="227" t="s">
        <v>140</v>
      </c>
      <c r="C19" s="228">
        <v>151101112</v>
      </c>
      <c r="D19" s="229" t="s">
        <v>144</v>
      </c>
      <c r="E19" s="227" t="s">
        <v>15</v>
      </c>
      <c r="F19" s="230">
        <f>F18</f>
        <v>38.4</v>
      </c>
      <c r="G19" s="263"/>
      <c r="H19" s="264">
        <f t="shared" si="0"/>
        <v>0</v>
      </c>
      <c r="I19" s="231"/>
      <c r="J19" s="232"/>
      <c r="K19" s="232"/>
      <c r="L19" s="233"/>
      <c r="M19" s="234"/>
      <c r="N19" s="235"/>
    </row>
    <row r="20" spans="1:14" s="236" customFormat="1" ht="24">
      <c r="A20" s="226">
        <f>MAX(A17:A19)+1</f>
        <v>6</v>
      </c>
      <c r="B20" s="227" t="s">
        <v>140</v>
      </c>
      <c r="C20" s="228">
        <v>162701105</v>
      </c>
      <c r="D20" s="229" t="s">
        <v>145</v>
      </c>
      <c r="E20" s="227" t="s">
        <v>20</v>
      </c>
      <c r="F20" s="230">
        <f>F16+F17+F24</f>
        <v>31.4</v>
      </c>
      <c r="G20" s="263"/>
      <c r="H20" s="264">
        <f t="shared" si="0"/>
        <v>0</v>
      </c>
      <c r="I20" s="231"/>
      <c r="J20" s="232"/>
      <c r="K20" s="232"/>
      <c r="L20" s="233"/>
      <c r="M20" s="234"/>
      <c r="N20" s="235"/>
    </row>
    <row r="21" spans="1:14" s="236" customFormat="1" ht="24">
      <c r="A21" s="226">
        <f t="shared" ref="A21:A26" si="1">MAX(A18:A20)+1</f>
        <v>7</v>
      </c>
      <c r="B21" s="227" t="s">
        <v>140</v>
      </c>
      <c r="C21" s="228" t="s">
        <v>146</v>
      </c>
      <c r="D21" s="229" t="s">
        <v>147</v>
      </c>
      <c r="E21" s="227" t="s">
        <v>20</v>
      </c>
      <c r="F21" s="230">
        <f>F20*10</f>
        <v>314</v>
      </c>
      <c r="G21" s="263"/>
      <c r="H21" s="264">
        <f t="shared" si="0"/>
        <v>0</v>
      </c>
      <c r="I21" s="231"/>
      <c r="J21" s="232"/>
      <c r="K21" s="232"/>
      <c r="L21" s="233"/>
      <c r="M21" s="234"/>
      <c r="N21" s="235"/>
    </row>
    <row r="22" spans="1:14" s="236" customFormat="1" ht="12">
      <c r="A22" s="226">
        <f>MAX(A20:A21)+1</f>
        <v>8</v>
      </c>
      <c r="B22" s="227" t="s">
        <v>140</v>
      </c>
      <c r="C22" s="228">
        <v>171201211</v>
      </c>
      <c r="D22" s="229" t="s">
        <v>148</v>
      </c>
      <c r="E22" s="227" t="s">
        <v>14</v>
      </c>
      <c r="F22" s="230">
        <f>(F16+F17-F24)*1.8</f>
        <v>16.559999999999995</v>
      </c>
      <c r="G22" s="263"/>
      <c r="H22" s="264">
        <f>F22*G22</f>
        <v>0</v>
      </c>
      <c r="I22" s="231"/>
      <c r="J22" s="232"/>
      <c r="K22" s="232"/>
      <c r="L22" s="233"/>
      <c r="M22" s="234"/>
      <c r="N22" s="235"/>
    </row>
    <row r="23" spans="1:14" s="236" customFormat="1" ht="12">
      <c r="A23" s="226">
        <f>MAX(A21:A22)+1</f>
        <v>9</v>
      </c>
      <c r="B23" s="227"/>
      <c r="C23" s="228">
        <v>997221845</v>
      </c>
      <c r="D23" s="229" t="s">
        <v>196</v>
      </c>
      <c r="E23" s="227" t="s">
        <v>14</v>
      </c>
      <c r="F23" s="230">
        <f>2.5*F15</f>
        <v>0</v>
      </c>
      <c r="G23" s="263"/>
      <c r="H23" s="264"/>
      <c r="I23" s="231"/>
      <c r="J23" s="232"/>
      <c r="K23" s="232"/>
      <c r="L23" s="233"/>
      <c r="M23" s="234"/>
      <c r="N23" s="235"/>
    </row>
    <row r="24" spans="1:14" s="236" customFormat="1" ht="12">
      <c r="A24" s="226">
        <f>MAX(A22:A23)+1</f>
        <v>10</v>
      </c>
      <c r="B24" s="227" t="s">
        <v>140</v>
      </c>
      <c r="C24" s="228">
        <v>174101101</v>
      </c>
      <c r="D24" s="229" t="s">
        <v>149</v>
      </c>
      <c r="E24" s="227" t="s">
        <v>20</v>
      </c>
      <c r="F24" s="230">
        <f>(1*0.9*8)+(1*1*0.3)+(1*6*0.6)</f>
        <v>11.1</v>
      </c>
      <c r="G24" s="263"/>
      <c r="H24" s="264">
        <f>F24*G24</f>
        <v>0</v>
      </c>
      <c r="I24" s="231"/>
      <c r="J24" s="232"/>
      <c r="K24" s="232"/>
      <c r="L24" s="233"/>
      <c r="M24" s="234"/>
      <c r="N24" s="235"/>
    </row>
    <row r="25" spans="1:14" s="236" customFormat="1" ht="24">
      <c r="A25" s="226">
        <f t="shared" si="1"/>
        <v>11</v>
      </c>
      <c r="B25" s="227"/>
      <c r="C25" s="228">
        <v>175151101</v>
      </c>
      <c r="D25" s="229" t="s">
        <v>150</v>
      </c>
      <c r="E25" s="227" t="s">
        <v>20</v>
      </c>
      <c r="F25" s="230">
        <f>0.57*(8+6+1.5)</f>
        <v>8.8349999999999991</v>
      </c>
      <c r="G25" s="263"/>
      <c r="H25" s="264">
        <f>F25*G25</f>
        <v>0</v>
      </c>
      <c r="I25" s="231"/>
      <c r="J25" s="232"/>
      <c r="K25" s="232"/>
      <c r="L25" s="233"/>
      <c r="M25" s="234"/>
      <c r="N25" s="235"/>
    </row>
    <row r="26" spans="1:14" s="236" customFormat="1" ht="12">
      <c r="A26" s="226">
        <f t="shared" si="1"/>
        <v>12</v>
      </c>
      <c r="B26" s="227"/>
      <c r="C26" s="228">
        <v>58337368</v>
      </c>
      <c r="D26" s="229" t="s">
        <v>151</v>
      </c>
      <c r="E26" s="227" t="s">
        <v>14</v>
      </c>
      <c r="F26" s="230">
        <f>F25*1.8</f>
        <v>15.902999999999999</v>
      </c>
      <c r="G26" s="263"/>
      <c r="H26" s="264">
        <f>F26*G26</f>
        <v>0</v>
      </c>
      <c r="I26" s="231"/>
      <c r="J26" s="232"/>
      <c r="K26" s="232"/>
      <c r="L26" s="233"/>
      <c r="M26" s="234"/>
      <c r="N26" s="235"/>
    </row>
    <row r="27" spans="1:14" s="225" customFormat="1">
      <c r="A27" s="217"/>
      <c r="B27" s="218"/>
      <c r="C27" s="219"/>
      <c r="D27" s="219" t="s">
        <v>152</v>
      </c>
      <c r="E27" s="218"/>
      <c r="F27" s="220"/>
      <c r="G27" s="265"/>
      <c r="H27" s="265">
        <f>SUBTOTAL(9,H28:H32)</f>
        <v>0</v>
      </c>
      <c r="I27" s="222"/>
      <c r="J27" s="223"/>
      <c r="K27" s="221"/>
      <c r="L27" s="223"/>
      <c r="M27" s="224"/>
      <c r="N27" s="224"/>
    </row>
    <row r="28" spans="1:14" s="236" customFormat="1" ht="12">
      <c r="A28" s="226">
        <f>MAX(A26:A27)+1</f>
        <v>13</v>
      </c>
      <c r="B28" s="227" t="s">
        <v>140</v>
      </c>
      <c r="C28" s="228">
        <v>87139991</v>
      </c>
      <c r="D28" s="229" t="s">
        <v>153</v>
      </c>
      <c r="E28" s="227" t="s">
        <v>16</v>
      </c>
      <c r="F28" s="230">
        <f>8+6+1.5</f>
        <v>15.5</v>
      </c>
      <c r="G28" s="263"/>
      <c r="H28" s="264">
        <f>F28*G28</f>
        <v>0</v>
      </c>
      <c r="I28" s="231"/>
      <c r="J28" s="232"/>
      <c r="K28" s="232"/>
      <c r="L28" s="233"/>
      <c r="M28" s="234"/>
      <c r="N28" s="235"/>
    </row>
    <row r="29" spans="1:14" s="236" customFormat="1" ht="12">
      <c r="A29" s="226">
        <f>MAX(A27:A28)+1</f>
        <v>14</v>
      </c>
      <c r="B29" s="227" t="s">
        <v>140</v>
      </c>
      <c r="C29" s="228">
        <v>28617135</v>
      </c>
      <c r="D29" s="229" t="s">
        <v>154</v>
      </c>
      <c r="E29" s="227" t="s">
        <v>16</v>
      </c>
      <c r="F29" s="230">
        <f>F28</f>
        <v>15.5</v>
      </c>
      <c r="G29" s="263"/>
      <c r="H29" s="264">
        <f>F29*G29</f>
        <v>0</v>
      </c>
      <c r="I29" s="231"/>
      <c r="J29" s="232"/>
      <c r="K29" s="232"/>
      <c r="L29" s="233"/>
      <c r="M29" s="234"/>
      <c r="N29" s="235"/>
    </row>
    <row r="30" spans="1:14" s="236" customFormat="1" ht="12">
      <c r="A30" s="226">
        <f>MAX(A28:A29)+1</f>
        <v>15</v>
      </c>
      <c r="B30" s="227"/>
      <c r="C30" s="237">
        <v>892351111</v>
      </c>
      <c r="D30" s="238" t="s">
        <v>170</v>
      </c>
      <c r="E30" s="227" t="s">
        <v>16</v>
      </c>
      <c r="F30" s="230">
        <f>F28</f>
        <v>15.5</v>
      </c>
      <c r="G30" s="263"/>
      <c r="H30" s="264">
        <f>F30*G30</f>
        <v>0</v>
      </c>
      <c r="I30" s="231"/>
      <c r="J30" s="232"/>
      <c r="K30" s="232"/>
      <c r="L30" s="233"/>
      <c r="M30" s="234"/>
      <c r="N30" s="235"/>
    </row>
    <row r="31" spans="1:14" s="236" customFormat="1" ht="12">
      <c r="A31" s="226">
        <f>MAX(A29:A30)+1</f>
        <v>16</v>
      </c>
      <c r="B31" s="227"/>
      <c r="C31" s="228">
        <v>892000091</v>
      </c>
      <c r="D31" s="229" t="s">
        <v>160</v>
      </c>
      <c r="E31" s="227" t="s">
        <v>16</v>
      </c>
      <c r="F31" s="230">
        <f>F28</f>
        <v>15.5</v>
      </c>
      <c r="G31" s="263"/>
      <c r="H31" s="264">
        <f>F31*G31</f>
        <v>0</v>
      </c>
      <c r="I31" s="231"/>
      <c r="J31" s="232"/>
      <c r="K31" s="232"/>
      <c r="L31" s="233"/>
      <c r="M31" s="234"/>
      <c r="N31" s="235"/>
    </row>
    <row r="32" spans="1:14" s="236" customFormat="1" ht="12">
      <c r="A32" s="226">
        <f>MAX(A30:A31)+1</f>
        <v>17</v>
      </c>
      <c r="B32" s="227"/>
      <c r="C32" s="228">
        <v>899000091</v>
      </c>
      <c r="D32" s="229" t="s">
        <v>161</v>
      </c>
      <c r="E32" s="227" t="s">
        <v>16</v>
      </c>
      <c r="F32" s="230">
        <f>F28</f>
        <v>15.5</v>
      </c>
      <c r="G32" s="263"/>
      <c r="H32" s="264">
        <f>F32*G32</f>
        <v>0</v>
      </c>
      <c r="I32" s="231"/>
      <c r="J32" s="232"/>
      <c r="K32" s="232"/>
      <c r="L32" s="233"/>
      <c r="M32" s="234"/>
      <c r="N32" s="235"/>
    </row>
    <row r="33" spans="1:14" s="225" customFormat="1">
      <c r="A33" s="217"/>
      <c r="B33" s="218"/>
      <c r="C33" s="219"/>
      <c r="D33" s="219" t="s">
        <v>162</v>
      </c>
      <c r="E33" s="218"/>
      <c r="F33" s="220"/>
      <c r="G33" s="265"/>
      <c r="H33" s="265">
        <f>SUBTOTAL(9,H34:H34)</f>
        <v>0</v>
      </c>
      <c r="I33" s="222"/>
      <c r="J33" s="223"/>
      <c r="K33" s="221"/>
      <c r="L33" s="223"/>
      <c r="M33" s="224"/>
      <c r="N33" s="224"/>
    </row>
    <row r="34" spans="1:14" s="236" customFormat="1" ht="24">
      <c r="A34" s="226">
        <f>MAX(A32:A33)+1</f>
        <v>18</v>
      </c>
      <c r="B34" s="227" t="s">
        <v>140</v>
      </c>
      <c r="C34" s="228">
        <v>998276101</v>
      </c>
      <c r="D34" s="229" t="s">
        <v>163</v>
      </c>
      <c r="E34" s="227" t="s">
        <v>14</v>
      </c>
      <c r="F34" s="230">
        <f>(F29*4)/1000</f>
        <v>6.2E-2</v>
      </c>
      <c r="G34" s="263"/>
      <c r="H34" s="264">
        <f>F34*G34</f>
        <v>0</v>
      </c>
      <c r="I34" s="231"/>
      <c r="J34" s="232"/>
      <c r="K34" s="232"/>
      <c r="L34" s="233"/>
      <c r="M34" s="234"/>
      <c r="N34" s="235"/>
    </row>
  </sheetData>
  <protectedRanges>
    <protectedRange sqref="C18:C19 C22:C24 C15:C16" name="Oblast3_3_1_2_1_2"/>
  </protectedRanges>
  <mergeCells count="1">
    <mergeCell ref="C7:D7"/>
  </mergeCells>
  <pageMargins left="0.19685039370078741" right="0.19685039370078741" top="0.78740157480314965" bottom="0.78740157480314965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9</vt:i4>
      </vt:variant>
    </vt:vector>
  </HeadingPairs>
  <TitlesOfParts>
    <vt:vector size="15" baseType="lpstr">
      <vt:lpstr>Souhrn</vt:lpstr>
      <vt:lpstr>VON</vt:lpstr>
      <vt:lpstr>SO_101</vt:lpstr>
      <vt:lpstr>SO_102</vt:lpstr>
      <vt:lpstr>SO_301</vt:lpstr>
      <vt:lpstr>SO_302</vt:lpstr>
      <vt:lpstr>SO_101!Názvy_tisku</vt:lpstr>
      <vt:lpstr>SO_102!Názvy_tisku</vt:lpstr>
      <vt:lpstr>VON!Názvy_tisku</vt:lpstr>
      <vt:lpstr>SO_101!Oblast_tisku</vt:lpstr>
      <vt:lpstr>SO_102!Oblast_tisku</vt:lpstr>
      <vt:lpstr>SO_301!Oblast_tisku</vt:lpstr>
      <vt:lpstr>SO_302!Oblast_tisku</vt:lpstr>
      <vt:lpstr>Souhrn!Oblast_tisku</vt:lpstr>
      <vt:lpstr>VON!Oblast_tisku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Vorálková Jana</dc:creator>
  <cp:lastModifiedBy>Lipovcan</cp:lastModifiedBy>
  <cp:lastPrinted>2017-07-28T12:09:19Z</cp:lastPrinted>
  <dcterms:created xsi:type="dcterms:W3CDTF">2009-11-02T14:21:31Z</dcterms:created>
  <dcterms:modified xsi:type="dcterms:W3CDTF">2017-07-28T12:12:43Z</dcterms:modified>
</cp:coreProperties>
</file>