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15" windowWidth="13095" windowHeight="8895"/>
  </bookViews>
  <sheets>
    <sheet name="Rekapitulace stavby" sheetId="1" r:id="rId1"/>
    <sheet name="1655 b - Byty 1.3, 1.4, 1.5" sheetId="2" r:id="rId2"/>
  </sheets>
  <definedNames>
    <definedName name="_xlnm.Print_Titles" localSheetId="1">'1655 b - Byty 1.3, 1.4, 1.5'!$140:$140</definedName>
    <definedName name="_xlnm.Print_Titles" localSheetId="0">'Rekapitulace stavby'!$85:$85</definedName>
    <definedName name="_xlnm.Print_Area" localSheetId="1">'1655 b - Byty 1.3, 1.4, 1.5'!$C$4:$Q$70,'1655 b - Byty 1.3, 1.4, 1.5'!$C$76:$Q$123,'1655 b - Byty 1.3, 1.4, 1.5'!$C$129:$Q$355</definedName>
    <definedName name="_xlnm.Print_Area" localSheetId="0">'Rekapitulace stavby'!$C$4:$AP$70,'Rekapitulace stavby'!$C$76:$AP$97</definedName>
  </definedNames>
  <calcPr calcId="145621"/>
</workbook>
</file>

<file path=xl/calcChain.xml><?xml version="1.0" encoding="utf-8"?>
<calcChain xmlns="http://schemas.openxmlformats.org/spreadsheetml/2006/main">
  <c r="N355" i="2" l="1"/>
  <c r="AY89" i="1"/>
  <c r="AX89" i="1"/>
  <c r="BI354" i="2"/>
  <c r="BH354" i="2"/>
  <c r="BG354" i="2"/>
  <c r="BE354" i="2"/>
  <c r="AA354" i="2"/>
  <c r="Y354" i="2"/>
  <c r="W354" i="2"/>
  <c r="BK354" i="2"/>
  <c r="N354" i="2"/>
  <c r="BF354" i="2" s="1"/>
  <c r="BI353" i="2"/>
  <c r="BH353" i="2"/>
  <c r="BG353" i="2"/>
  <c r="BE353" i="2"/>
  <c r="AA353" i="2"/>
  <c r="Y353" i="2"/>
  <c r="W353" i="2"/>
  <c r="BK353" i="2"/>
  <c r="N353" i="2"/>
  <c r="BF353" i="2" s="1"/>
  <c r="BI352" i="2"/>
  <c r="BH352" i="2"/>
  <c r="BG352" i="2"/>
  <c r="BE352" i="2"/>
  <c r="AA352" i="2"/>
  <c r="Y352" i="2"/>
  <c r="W352" i="2"/>
  <c r="BK352" i="2"/>
  <c r="N352" i="2"/>
  <c r="BF352" i="2" s="1"/>
  <c r="BI351" i="2"/>
  <c r="BH351" i="2"/>
  <c r="BG351" i="2"/>
  <c r="BE351" i="2"/>
  <c r="AA351" i="2"/>
  <c r="AA350" i="2" s="1"/>
  <c r="Y351" i="2"/>
  <c r="Y350" i="2" s="1"/>
  <c r="W351" i="2"/>
  <c r="W350" i="2" s="1"/>
  <c r="BK351" i="2"/>
  <c r="BK350" i="2" s="1"/>
  <c r="N350" i="2" s="1"/>
  <c r="N113" i="2" s="1"/>
  <c r="N351" i="2"/>
  <c r="BF351" i="2" s="1"/>
  <c r="BI348" i="2"/>
  <c r="BH348" i="2"/>
  <c r="BG348" i="2"/>
  <c r="BE348" i="2"/>
  <c r="AA348" i="2"/>
  <c r="Y348" i="2"/>
  <c r="W348" i="2"/>
  <c r="BK348" i="2"/>
  <c r="N348" i="2"/>
  <c r="BF348" i="2" s="1"/>
  <c r="BI344" i="2"/>
  <c r="BH344" i="2"/>
  <c r="BG344" i="2"/>
  <c r="BE344" i="2"/>
  <c r="AA344" i="2"/>
  <c r="AA343" i="2" s="1"/>
  <c r="Y344" i="2"/>
  <c r="Y343" i="2" s="1"/>
  <c r="W344" i="2"/>
  <c r="W343" i="2" s="1"/>
  <c r="BK344" i="2"/>
  <c r="BK343" i="2" s="1"/>
  <c r="N343" i="2" s="1"/>
  <c r="N112" i="2" s="1"/>
  <c r="N344" i="2"/>
  <c r="BF344" i="2" s="1"/>
  <c r="BI339" i="2"/>
  <c r="BH339" i="2"/>
  <c r="BG339" i="2"/>
  <c r="BE339" i="2"/>
  <c r="AA339" i="2"/>
  <c r="AA338" i="2" s="1"/>
  <c r="Y339" i="2"/>
  <c r="Y338" i="2" s="1"/>
  <c r="W339" i="2"/>
  <c r="W338" i="2" s="1"/>
  <c r="BK339" i="2"/>
  <c r="BK338" i="2" s="1"/>
  <c r="N338" i="2" s="1"/>
  <c r="N111" i="2" s="1"/>
  <c r="N339" i="2"/>
  <c r="BF339" i="2" s="1"/>
  <c r="BI337" i="2"/>
  <c r="BH337" i="2"/>
  <c r="BG337" i="2"/>
  <c r="BE337" i="2"/>
  <c r="AA337" i="2"/>
  <c r="Y337" i="2"/>
  <c r="W337" i="2"/>
  <c r="BK337" i="2"/>
  <c r="N337" i="2"/>
  <c r="BF337" i="2" s="1"/>
  <c r="BI336" i="2"/>
  <c r="BH336" i="2"/>
  <c r="BG336" i="2"/>
  <c r="BE336" i="2"/>
  <c r="AA336" i="2"/>
  <c r="Y336" i="2"/>
  <c r="W336" i="2"/>
  <c r="BK336" i="2"/>
  <c r="N336" i="2"/>
  <c r="BF336" i="2" s="1"/>
  <c r="BI335" i="2"/>
  <c r="BH335" i="2"/>
  <c r="BG335" i="2"/>
  <c r="BE335" i="2"/>
  <c r="AA335" i="2"/>
  <c r="Y335" i="2"/>
  <c r="W335" i="2"/>
  <c r="BK335" i="2"/>
  <c r="N335" i="2"/>
  <c r="BF335" i="2" s="1"/>
  <c r="BI334" i="2"/>
  <c r="BH334" i="2"/>
  <c r="BG334" i="2"/>
  <c r="BE334" i="2"/>
  <c r="AA334" i="2"/>
  <c r="Y334" i="2"/>
  <c r="W334" i="2"/>
  <c r="BK334" i="2"/>
  <c r="N334" i="2"/>
  <c r="BF334" i="2" s="1"/>
  <c r="BI328" i="2"/>
  <c r="BH328" i="2"/>
  <c r="BG328" i="2"/>
  <c r="BE328" i="2"/>
  <c r="AA328" i="2"/>
  <c r="AA327" i="2" s="1"/>
  <c r="Y328" i="2"/>
  <c r="Y327" i="2" s="1"/>
  <c r="W328" i="2"/>
  <c r="W327" i="2" s="1"/>
  <c r="BK328" i="2"/>
  <c r="BK327" i="2" s="1"/>
  <c r="N327" i="2" s="1"/>
  <c r="N110" i="2" s="1"/>
  <c r="N328" i="2"/>
  <c r="BF328" i="2" s="1"/>
  <c r="BI326" i="2"/>
  <c r="BH326" i="2"/>
  <c r="BG326" i="2"/>
  <c r="BE326" i="2"/>
  <c r="AA326" i="2"/>
  <c r="Y326" i="2"/>
  <c r="W326" i="2"/>
  <c r="BK326" i="2"/>
  <c r="N326" i="2"/>
  <c r="BF326" i="2" s="1"/>
  <c r="BI324" i="2"/>
  <c r="BH324" i="2"/>
  <c r="BG324" i="2"/>
  <c r="BE324" i="2"/>
  <c r="AA324" i="2"/>
  <c r="Y324" i="2"/>
  <c r="W324" i="2"/>
  <c r="BK324" i="2"/>
  <c r="N324" i="2"/>
  <c r="BF324" i="2" s="1"/>
  <c r="BI323" i="2"/>
  <c r="BH323" i="2"/>
  <c r="BG323" i="2"/>
  <c r="BE323" i="2"/>
  <c r="AA323" i="2"/>
  <c r="Y323" i="2"/>
  <c r="W323" i="2"/>
  <c r="BK323" i="2"/>
  <c r="N323" i="2"/>
  <c r="BF323" i="2" s="1"/>
  <c r="BI319" i="2"/>
  <c r="BH319" i="2"/>
  <c r="BG319" i="2"/>
  <c r="BE319" i="2"/>
  <c r="AA319" i="2"/>
  <c r="Y319" i="2"/>
  <c r="W319" i="2"/>
  <c r="BK319" i="2"/>
  <c r="N319" i="2"/>
  <c r="BF319" i="2" s="1"/>
  <c r="BI315" i="2"/>
  <c r="BH315" i="2"/>
  <c r="BG315" i="2"/>
  <c r="BE315" i="2"/>
  <c r="AA315" i="2"/>
  <c r="Y315" i="2"/>
  <c r="W315" i="2"/>
  <c r="BK315" i="2"/>
  <c r="N315" i="2"/>
  <c r="BF315" i="2" s="1"/>
  <c r="BI314" i="2"/>
  <c r="BH314" i="2"/>
  <c r="BG314" i="2"/>
  <c r="BE314" i="2"/>
  <c r="AA314" i="2"/>
  <c r="Y314" i="2"/>
  <c r="W314" i="2"/>
  <c r="BK314" i="2"/>
  <c r="N314" i="2"/>
  <c r="BF314" i="2" s="1"/>
  <c r="BI312" i="2"/>
  <c r="BH312" i="2"/>
  <c r="BG312" i="2"/>
  <c r="BE312" i="2"/>
  <c r="AA312" i="2"/>
  <c r="Y312" i="2"/>
  <c r="W312" i="2"/>
  <c r="BK312" i="2"/>
  <c r="N312" i="2"/>
  <c r="BF312" i="2" s="1"/>
  <c r="BI310" i="2"/>
  <c r="BH310" i="2"/>
  <c r="BG310" i="2"/>
  <c r="BE310" i="2"/>
  <c r="AA310" i="2"/>
  <c r="AA309" i="2" s="1"/>
  <c r="Y310" i="2"/>
  <c r="Y309" i="2" s="1"/>
  <c r="W310" i="2"/>
  <c r="W309" i="2" s="1"/>
  <c r="BK310" i="2"/>
  <c r="BK309" i="2" s="1"/>
  <c r="N309" i="2" s="1"/>
  <c r="N310" i="2"/>
  <c r="BF310" i="2" s="1"/>
  <c r="N109" i="2"/>
  <c r="BI308" i="2"/>
  <c r="BH308" i="2"/>
  <c r="BG308" i="2"/>
  <c r="BE308" i="2"/>
  <c r="AA308" i="2"/>
  <c r="Y308" i="2"/>
  <c r="W308" i="2"/>
  <c r="BK308" i="2"/>
  <c r="N308" i="2"/>
  <c r="BF308" i="2" s="1"/>
  <c r="BI306" i="2"/>
  <c r="BH306" i="2"/>
  <c r="BG306" i="2"/>
  <c r="BE306" i="2"/>
  <c r="AA306" i="2"/>
  <c r="Y306" i="2"/>
  <c r="W306" i="2"/>
  <c r="BK306" i="2"/>
  <c r="N306" i="2"/>
  <c r="BF306" i="2" s="1"/>
  <c r="BI305" i="2"/>
  <c r="BH305" i="2"/>
  <c r="BG305" i="2"/>
  <c r="BE305" i="2"/>
  <c r="AA305" i="2"/>
  <c r="Y305" i="2"/>
  <c r="W305" i="2"/>
  <c r="BK305" i="2"/>
  <c r="N305" i="2"/>
  <c r="BF305" i="2" s="1"/>
  <c r="BI303" i="2"/>
  <c r="BH303" i="2"/>
  <c r="BG303" i="2"/>
  <c r="BE303" i="2"/>
  <c r="AA303" i="2"/>
  <c r="Y303" i="2"/>
  <c r="W303" i="2"/>
  <c r="BK303" i="2"/>
  <c r="N303" i="2"/>
  <c r="BF303" i="2" s="1"/>
  <c r="BI301" i="2"/>
  <c r="BH301" i="2"/>
  <c r="BG301" i="2"/>
  <c r="BE301" i="2"/>
  <c r="AA301" i="2"/>
  <c r="Y301" i="2"/>
  <c r="W301" i="2"/>
  <c r="BK301" i="2"/>
  <c r="N301" i="2"/>
  <c r="BF301" i="2" s="1"/>
  <c r="BI299" i="2"/>
  <c r="BH299" i="2"/>
  <c r="BG299" i="2"/>
  <c r="BE299" i="2"/>
  <c r="AA299" i="2"/>
  <c r="Y299" i="2"/>
  <c r="W299" i="2"/>
  <c r="BK299" i="2"/>
  <c r="N299" i="2"/>
  <c r="BF299" i="2" s="1"/>
  <c r="BI297" i="2"/>
  <c r="BH297" i="2"/>
  <c r="BG297" i="2"/>
  <c r="BE297" i="2"/>
  <c r="AA297" i="2"/>
  <c r="Y297" i="2"/>
  <c r="W297" i="2"/>
  <c r="BK297" i="2"/>
  <c r="N297" i="2"/>
  <c r="BF297" i="2" s="1"/>
  <c r="BI293" i="2"/>
  <c r="BH293" i="2"/>
  <c r="BG293" i="2"/>
  <c r="BE293" i="2"/>
  <c r="AA293" i="2"/>
  <c r="AA292" i="2" s="1"/>
  <c r="Y293" i="2"/>
  <c r="Y292" i="2" s="1"/>
  <c r="W293" i="2"/>
  <c r="W292" i="2" s="1"/>
  <c r="BK293" i="2"/>
  <c r="BK292" i="2" s="1"/>
  <c r="N292" i="2" s="1"/>
  <c r="N293" i="2"/>
  <c r="BF293" i="2" s="1"/>
  <c r="N108" i="2"/>
  <c r="BI291" i="2"/>
  <c r="BH291" i="2"/>
  <c r="BG291" i="2"/>
  <c r="BE291" i="2"/>
  <c r="AA291" i="2"/>
  <c r="Y291" i="2"/>
  <c r="W291" i="2"/>
  <c r="BK291" i="2"/>
  <c r="N291" i="2"/>
  <c r="BF291" i="2" s="1"/>
  <c r="BI290" i="2"/>
  <c r="BH290" i="2"/>
  <c r="BG290" i="2"/>
  <c r="BE290" i="2"/>
  <c r="AA290" i="2"/>
  <c r="Y290" i="2"/>
  <c r="W290" i="2"/>
  <c r="BK290" i="2"/>
  <c r="N290" i="2"/>
  <c r="BF290" i="2" s="1"/>
  <c r="BI289" i="2"/>
  <c r="BH289" i="2"/>
  <c r="BG289" i="2"/>
  <c r="BE289" i="2"/>
  <c r="AA289" i="2"/>
  <c r="Y289" i="2"/>
  <c r="W289" i="2"/>
  <c r="BK289" i="2"/>
  <c r="N289" i="2"/>
  <c r="BF289" i="2" s="1"/>
  <c r="BI288" i="2"/>
  <c r="BH288" i="2"/>
  <c r="BG288" i="2"/>
  <c r="BE288" i="2"/>
  <c r="AA288" i="2"/>
  <c r="Y288" i="2"/>
  <c r="W288" i="2"/>
  <c r="BK288" i="2"/>
  <c r="N288" i="2"/>
  <c r="BF288" i="2" s="1"/>
  <c r="BI287" i="2"/>
  <c r="BH287" i="2"/>
  <c r="BG287" i="2"/>
  <c r="BE287" i="2"/>
  <c r="AA287" i="2"/>
  <c r="Y287" i="2"/>
  <c r="W287" i="2"/>
  <c r="BK287" i="2"/>
  <c r="N287" i="2"/>
  <c r="BF287" i="2" s="1"/>
  <c r="BI286" i="2"/>
  <c r="BH286" i="2"/>
  <c r="BG286" i="2"/>
  <c r="BE286" i="2"/>
  <c r="AA286" i="2"/>
  <c r="Y286" i="2"/>
  <c r="W286" i="2"/>
  <c r="BK286" i="2"/>
  <c r="N286" i="2"/>
  <c r="BF286" i="2" s="1"/>
  <c r="BI285" i="2"/>
  <c r="BH285" i="2"/>
  <c r="BG285" i="2"/>
  <c r="BE285" i="2"/>
  <c r="AA285" i="2"/>
  <c r="Y285" i="2"/>
  <c r="W285" i="2"/>
  <c r="BK285" i="2"/>
  <c r="N285" i="2"/>
  <c r="BF285" i="2" s="1"/>
  <c r="BI283" i="2"/>
  <c r="BH283" i="2"/>
  <c r="BG283" i="2"/>
  <c r="BE283" i="2"/>
  <c r="AA283" i="2"/>
  <c r="Y283" i="2"/>
  <c r="W283" i="2"/>
  <c r="BK283" i="2"/>
  <c r="N283" i="2"/>
  <c r="BF283" i="2" s="1"/>
  <c r="BI282" i="2"/>
  <c r="BH282" i="2"/>
  <c r="BG282" i="2"/>
  <c r="BE282" i="2"/>
  <c r="AA282" i="2"/>
  <c r="Y282" i="2"/>
  <c r="W282" i="2"/>
  <c r="BK282" i="2"/>
  <c r="N282" i="2"/>
  <c r="BF282" i="2" s="1"/>
  <c r="BI280" i="2"/>
  <c r="BH280" i="2"/>
  <c r="BG280" i="2"/>
  <c r="BE280" i="2"/>
  <c r="AA280" i="2"/>
  <c r="Y280" i="2"/>
  <c r="W280" i="2"/>
  <c r="BK280" i="2"/>
  <c r="N280" i="2"/>
  <c r="BF280" i="2" s="1"/>
  <c r="BI279" i="2"/>
  <c r="BH279" i="2"/>
  <c r="BG279" i="2"/>
  <c r="BE279" i="2"/>
  <c r="AA279" i="2"/>
  <c r="Y279" i="2"/>
  <c r="W279" i="2"/>
  <c r="BK279" i="2"/>
  <c r="N279" i="2"/>
  <c r="BF279" i="2" s="1"/>
  <c r="BI278" i="2"/>
  <c r="BH278" i="2"/>
  <c r="BG278" i="2"/>
  <c r="BE278" i="2"/>
  <c r="AA278" i="2"/>
  <c r="Y278" i="2"/>
  <c r="W278" i="2"/>
  <c r="BK278" i="2"/>
  <c r="N278" i="2"/>
  <c r="BF278" i="2" s="1"/>
  <c r="BI277" i="2"/>
  <c r="BH277" i="2"/>
  <c r="BG277" i="2"/>
  <c r="BE277" i="2"/>
  <c r="AA277" i="2"/>
  <c r="Y277" i="2"/>
  <c r="W277" i="2"/>
  <c r="BK277" i="2"/>
  <c r="N277" i="2"/>
  <c r="BF277" i="2" s="1"/>
  <c r="BI276" i="2"/>
  <c r="BH276" i="2"/>
  <c r="BG276" i="2"/>
  <c r="BE276" i="2"/>
  <c r="AA276" i="2"/>
  <c r="Y276" i="2"/>
  <c r="W276" i="2"/>
  <c r="BK276" i="2"/>
  <c r="N276" i="2"/>
  <c r="BF276" i="2" s="1"/>
  <c r="BI275" i="2"/>
  <c r="BH275" i="2"/>
  <c r="BG275" i="2"/>
  <c r="BE275" i="2"/>
  <c r="AA275" i="2"/>
  <c r="Y275" i="2"/>
  <c r="W275" i="2"/>
  <c r="BK275" i="2"/>
  <c r="N275" i="2"/>
  <c r="BF275" i="2" s="1"/>
  <c r="BI274" i="2"/>
  <c r="BH274" i="2"/>
  <c r="BG274" i="2"/>
  <c r="BE274" i="2"/>
  <c r="AA274" i="2"/>
  <c r="Y274" i="2"/>
  <c r="W274" i="2"/>
  <c r="BK274" i="2"/>
  <c r="N274" i="2"/>
  <c r="BF274" i="2" s="1"/>
  <c r="BI273" i="2"/>
  <c r="BH273" i="2"/>
  <c r="BG273" i="2"/>
  <c r="BE273" i="2"/>
  <c r="AA273" i="2"/>
  <c r="Y273" i="2"/>
  <c r="W273" i="2"/>
  <c r="BK273" i="2"/>
  <c r="N273" i="2"/>
  <c r="BF273" i="2" s="1"/>
  <c r="BI272" i="2"/>
  <c r="BH272" i="2"/>
  <c r="BG272" i="2"/>
  <c r="BE272" i="2"/>
  <c r="AA272" i="2"/>
  <c r="Y272" i="2"/>
  <c r="W272" i="2"/>
  <c r="BK272" i="2"/>
  <c r="N272" i="2"/>
  <c r="BF272" i="2" s="1"/>
  <c r="BI270" i="2"/>
  <c r="BH270" i="2"/>
  <c r="BG270" i="2"/>
  <c r="BE270" i="2"/>
  <c r="AA270" i="2"/>
  <c r="Y270" i="2"/>
  <c r="W270" i="2"/>
  <c r="BK270" i="2"/>
  <c r="N270" i="2"/>
  <c r="BF270" i="2" s="1"/>
  <c r="BI269" i="2"/>
  <c r="BH269" i="2"/>
  <c r="BG269" i="2"/>
  <c r="BE269" i="2"/>
  <c r="AA269" i="2"/>
  <c r="Y269" i="2"/>
  <c r="W269" i="2"/>
  <c r="BK269" i="2"/>
  <c r="N269" i="2"/>
  <c r="BF269" i="2" s="1"/>
  <c r="BI268" i="2"/>
  <c r="BH268" i="2"/>
  <c r="BG268" i="2"/>
  <c r="BE268" i="2"/>
  <c r="AA268" i="2"/>
  <c r="AA267" i="2" s="1"/>
  <c r="Y268" i="2"/>
  <c r="Y267" i="2" s="1"/>
  <c r="W268" i="2"/>
  <c r="W267" i="2" s="1"/>
  <c r="BK268" i="2"/>
  <c r="BK267" i="2" s="1"/>
  <c r="N267" i="2" s="1"/>
  <c r="N268" i="2"/>
  <c r="BF268" i="2" s="1"/>
  <c r="N107" i="2"/>
  <c r="BI266" i="2"/>
  <c r="BH266" i="2"/>
  <c r="BG266" i="2"/>
  <c r="BE266" i="2"/>
  <c r="AA266" i="2"/>
  <c r="Y266" i="2"/>
  <c r="W266" i="2"/>
  <c r="BK266" i="2"/>
  <c r="N266" i="2"/>
  <c r="BF266" i="2" s="1"/>
  <c r="BI264" i="2"/>
  <c r="BH264" i="2"/>
  <c r="BG264" i="2"/>
  <c r="BE264" i="2"/>
  <c r="AA264" i="2"/>
  <c r="Y264" i="2"/>
  <c r="W264" i="2"/>
  <c r="BK264" i="2"/>
  <c r="N264" i="2"/>
  <c r="BF264" i="2" s="1"/>
  <c r="BI262" i="2"/>
  <c r="BH262" i="2"/>
  <c r="BG262" i="2"/>
  <c r="BE262" i="2"/>
  <c r="AA262" i="2"/>
  <c r="AA261" i="2" s="1"/>
  <c r="Y262" i="2"/>
  <c r="Y261" i="2" s="1"/>
  <c r="W262" i="2"/>
  <c r="W261" i="2" s="1"/>
  <c r="BK262" i="2"/>
  <c r="BK261" i="2" s="1"/>
  <c r="N261" i="2" s="1"/>
  <c r="N262" i="2"/>
  <c r="BF262" i="2" s="1"/>
  <c r="N106" i="2"/>
  <c r="BI259" i="2"/>
  <c r="BH259" i="2"/>
  <c r="BG259" i="2"/>
  <c r="BE259" i="2"/>
  <c r="AA259" i="2"/>
  <c r="AA258" i="2" s="1"/>
  <c r="Y259" i="2"/>
  <c r="Y258" i="2" s="1"/>
  <c r="W259" i="2"/>
  <c r="W258" i="2" s="1"/>
  <c r="BK259" i="2"/>
  <c r="BK258" i="2" s="1"/>
  <c r="N258" i="2" s="1"/>
  <c r="N259" i="2"/>
  <c r="BF259" i="2" s="1"/>
  <c r="N105" i="2"/>
  <c r="BI257" i="2"/>
  <c r="BH257" i="2"/>
  <c r="BG257" i="2"/>
  <c r="BE257" i="2"/>
  <c r="AA257" i="2"/>
  <c r="AA256" i="2" s="1"/>
  <c r="Y257" i="2"/>
  <c r="Y256" i="2" s="1"/>
  <c r="W257" i="2"/>
  <c r="W256" i="2" s="1"/>
  <c r="BK257" i="2"/>
  <c r="BK256" i="2" s="1"/>
  <c r="N256" i="2" s="1"/>
  <c r="N257" i="2"/>
  <c r="BF257" i="2" s="1"/>
  <c r="N104" i="2"/>
  <c r="BI255" i="2"/>
  <c r="BH255" i="2"/>
  <c r="BG255" i="2"/>
  <c r="BE255" i="2"/>
  <c r="AA255" i="2"/>
  <c r="AA254" i="2" s="1"/>
  <c r="Y255" i="2"/>
  <c r="Y254" i="2" s="1"/>
  <c r="W255" i="2"/>
  <c r="W254" i="2" s="1"/>
  <c r="BK255" i="2"/>
  <c r="BK254" i="2" s="1"/>
  <c r="N254" i="2" s="1"/>
  <c r="N255" i="2"/>
  <c r="BF255" i="2" s="1"/>
  <c r="N103" i="2"/>
  <c r="BI253" i="2"/>
  <c r="BH253" i="2"/>
  <c r="BG253" i="2"/>
  <c r="BE253" i="2"/>
  <c r="AA253" i="2"/>
  <c r="AA252" i="2" s="1"/>
  <c r="Y253" i="2"/>
  <c r="Y252" i="2" s="1"/>
  <c r="W253" i="2"/>
  <c r="W252" i="2" s="1"/>
  <c r="BK253" i="2"/>
  <c r="BK252" i="2" s="1"/>
  <c r="N252" i="2" s="1"/>
  <c r="N253" i="2"/>
  <c r="BF253" i="2" s="1"/>
  <c r="N102" i="2"/>
  <c r="BI250" i="2"/>
  <c r="BH250" i="2"/>
  <c r="BG250" i="2"/>
  <c r="BE250" i="2"/>
  <c r="AA250" i="2"/>
  <c r="Y250" i="2"/>
  <c r="W250" i="2"/>
  <c r="BK250" i="2"/>
  <c r="N250" i="2"/>
  <c r="BF250" i="2" s="1"/>
  <c r="BI248" i="2"/>
  <c r="BH248" i="2"/>
  <c r="BG248" i="2"/>
  <c r="BE248" i="2"/>
  <c r="AA248" i="2"/>
  <c r="AA247" i="2" s="1"/>
  <c r="Y248" i="2"/>
  <c r="Y247" i="2" s="1"/>
  <c r="W248" i="2"/>
  <c r="W247" i="2" s="1"/>
  <c r="BK248" i="2"/>
  <c r="BK247" i="2" s="1"/>
  <c r="N247" i="2" s="1"/>
  <c r="N248" i="2"/>
  <c r="BF248" i="2" s="1"/>
  <c r="N101" i="2"/>
  <c r="BI246" i="2"/>
  <c r="BH246" i="2"/>
  <c r="BG246" i="2"/>
  <c r="BE246" i="2"/>
  <c r="AA246" i="2"/>
  <c r="Y246" i="2"/>
  <c r="W246" i="2"/>
  <c r="BK246" i="2"/>
  <c r="N246" i="2"/>
  <c r="BF246" i="2" s="1"/>
  <c r="BI245" i="2"/>
  <c r="BH245" i="2"/>
  <c r="BG245" i="2"/>
  <c r="BE245" i="2"/>
  <c r="AA245" i="2"/>
  <c r="Y245" i="2"/>
  <c r="W245" i="2"/>
  <c r="BK245" i="2"/>
  <c r="N245" i="2"/>
  <c r="BF245" i="2" s="1"/>
  <c r="BI244" i="2"/>
  <c r="BH244" i="2"/>
  <c r="BG244" i="2"/>
  <c r="BE244" i="2"/>
  <c r="AA244" i="2"/>
  <c r="Y244" i="2"/>
  <c r="W244" i="2"/>
  <c r="BK244" i="2"/>
  <c r="N244" i="2"/>
  <c r="BF244" i="2" s="1"/>
  <c r="BI243" i="2"/>
  <c r="BH243" i="2"/>
  <c r="BG243" i="2"/>
  <c r="BE243" i="2"/>
  <c r="AA243" i="2"/>
  <c r="Y243" i="2"/>
  <c r="W243" i="2"/>
  <c r="BK243" i="2"/>
  <c r="N243" i="2"/>
  <c r="BF243" i="2" s="1"/>
  <c r="BI242" i="2"/>
  <c r="BH242" i="2"/>
  <c r="BG242" i="2"/>
  <c r="BE242" i="2"/>
  <c r="AA242" i="2"/>
  <c r="Y242" i="2"/>
  <c r="W242" i="2"/>
  <c r="BK242" i="2"/>
  <c r="N242" i="2"/>
  <c r="BF242" i="2" s="1"/>
  <c r="BI241" i="2"/>
  <c r="BH241" i="2"/>
  <c r="BG241" i="2"/>
  <c r="BE241" i="2"/>
  <c r="AA241" i="2"/>
  <c r="Y241" i="2"/>
  <c r="W241" i="2"/>
  <c r="BK241" i="2"/>
  <c r="N241" i="2"/>
  <c r="BF241" i="2" s="1"/>
  <c r="BI240" i="2"/>
  <c r="BH240" i="2"/>
  <c r="BG240" i="2"/>
  <c r="BE240" i="2"/>
  <c r="AA240" i="2"/>
  <c r="Y240" i="2"/>
  <c r="W240" i="2"/>
  <c r="BK240" i="2"/>
  <c r="N240" i="2"/>
  <c r="BF240" i="2" s="1"/>
  <c r="BI238" i="2"/>
  <c r="BH238" i="2"/>
  <c r="BG238" i="2"/>
  <c r="BE238" i="2"/>
  <c r="AA238" i="2"/>
  <c r="Y238" i="2"/>
  <c r="W238" i="2"/>
  <c r="BK238" i="2"/>
  <c r="N238" i="2"/>
  <c r="BF238" i="2" s="1"/>
  <c r="BI237" i="2"/>
  <c r="BH237" i="2"/>
  <c r="BG237" i="2"/>
  <c r="BE237" i="2"/>
  <c r="AA237" i="2"/>
  <c r="AA236" i="2" s="1"/>
  <c r="Y237" i="2"/>
  <c r="Y236" i="2" s="1"/>
  <c r="W237" i="2"/>
  <c r="W236" i="2" s="1"/>
  <c r="BK237" i="2"/>
  <c r="BK236" i="2" s="1"/>
  <c r="N236" i="2" s="1"/>
  <c r="N237" i="2"/>
  <c r="BF237" i="2" s="1"/>
  <c r="N100" i="2"/>
  <c r="BI235" i="2"/>
  <c r="BH235" i="2"/>
  <c r="BG235" i="2"/>
  <c r="BE235" i="2"/>
  <c r="AA235" i="2"/>
  <c r="Y235" i="2"/>
  <c r="W235" i="2"/>
  <c r="BK235" i="2"/>
  <c r="N235" i="2"/>
  <c r="BF235" i="2" s="1"/>
  <c r="BI234" i="2"/>
  <c r="BH234" i="2"/>
  <c r="BG234" i="2"/>
  <c r="BE234" i="2"/>
  <c r="AA234" i="2"/>
  <c r="Y234" i="2"/>
  <c r="W234" i="2"/>
  <c r="BK234" i="2"/>
  <c r="N234" i="2"/>
  <c r="BF234" i="2" s="1"/>
  <c r="BI232" i="2"/>
  <c r="BH232" i="2"/>
  <c r="BG232" i="2"/>
  <c r="BE232" i="2"/>
  <c r="AA232" i="2"/>
  <c r="Y232" i="2"/>
  <c r="W232" i="2"/>
  <c r="BK232" i="2"/>
  <c r="N232" i="2"/>
  <c r="BF232" i="2" s="1"/>
  <c r="BI231" i="2"/>
  <c r="BH231" i="2"/>
  <c r="BG231" i="2"/>
  <c r="BE231" i="2"/>
  <c r="AA231" i="2"/>
  <c r="Y231" i="2"/>
  <c r="W231" i="2"/>
  <c r="BK231" i="2"/>
  <c r="N231" i="2"/>
  <c r="BF231" i="2" s="1"/>
  <c r="BI229" i="2"/>
  <c r="BH229" i="2"/>
  <c r="BG229" i="2"/>
  <c r="BE229" i="2"/>
  <c r="AA229" i="2"/>
  <c r="AA228" i="2" s="1"/>
  <c r="Y229" i="2"/>
  <c r="Y228" i="2" s="1"/>
  <c r="W229" i="2"/>
  <c r="W228" i="2" s="1"/>
  <c r="BK229" i="2"/>
  <c r="BK228" i="2" s="1"/>
  <c r="N228" i="2" s="1"/>
  <c r="N229" i="2"/>
  <c r="BF229" i="2" s="1"/>
  <c r="N99" i="2"/>
  <c r="BI227" i="2"/>
  <c r="BH227" i="2"/>
  <c r="BG227" i="2"/>
  <c r="BE227" i="2"/>
  <c r="AA227" i="2"/>
  <c r="Y227" i="2"/>
  <c r="W227" i="2"/>
  <c r="BK227" i="2"/>
  <c r="N227" i="2"/>
  <c r="BF227" i="2" s="1"/>
  <c r="BI226" i="2"/>
  <c r="BH226" i="2"/>
  <c r="BG226" i="2"/>
  <c r="BE226" i="2"/>
  <c r="AA226" i="2"/>
  <c r="Y226" i="2"/>
  <c r="W226" i="2"/>
  <c r="BK226" i="2"/>
  <c r="N226" i="2"/>
  <c r="BF226" i="2" s="1"/>
  <c r="BI224" i="2"/>
  <c r="BH224" i="2"/>
  <c r="BG224" i="2"/>
  <c r="BE224" i="2"/>
  <c r="AA224" i="2"/>
  <c r="AA223" i="2" s="1"/>
  <c r="AA222" i="2" s="1"/>
  <c r="Y224" i="2"/>
  <c r="Y223" i="2" s="1"/>
  <c r="Y222" i="2" s="1"/>
  <c r="W224" i="2"/>
  <c r="W223" i="2" s="1"/>
  <c r="W222" i="2" s="1"/>
  <c r="BK224" i="2"/>
  <c r="BK223" i="2" s="1"/>
  <c r="N224" i="2"/>
  <c r="BF224" i="2" s="1"/>
  <c r="BI221" i="2"/>
  <c r="BH221" i="2"/>
  <c r="BG221" i="2"/>
  <c r="BE221" i="2"/>
  <c r="AA221" i="2"/>
  <c r="AA220" i="2" s="1"/>
  <c r="Y221" i="2"/>
  <c r="Y220" i="2" s="1"/>
  <c r="W221" i="2"/>
  <c r="W220" i="2" s="1"/>
  <c r="BK221" i="2"/>
  <c r="BK220" i="2" s="1"/>
  <c r="N220" i="2" s="1"/>
  <c r="N221" i="2"/>
  <c r="BF221" i="2" s="1"/>
  <c r="N96" i="2"/>
  <c r="BI219" i="2"/>
  <c r="BH219" i="2"/>
  <c r="BG219" i="2"/>
  <c r="BE219" i="2"/>
  <c r="AA219" i="2"/>
  <c r="Y219" i="2"/>
  <c r="W219" i="2"/>
  <c r="BK219" i="2"/>
  <c r="N219" i="2"/>
  <c r="BF219" i="2" s="1"/>
  <c r="BI217" i="2"/>
  <c r="BH217" i="2"/>
  <c r="BG217" i="2"/>
  <c r="BE217" i="2"/>
  <c r="AA217" i="2"/>
  <c r="Y217" i="2"/>
  <c r="W217" i="2"/>
  <c r="BK217" i="2"/>
  <c r="N217" i="2"/>
  <c r="BF217" i="2" s="1"/>
  <c r="BI215" i="2"/>
  <c r="BH215" i="2"/>
  <c r="BG215" i="2"/>
  <c r="BE215" i="2"/>
  <c r="AA215" i="2"/>
  <c r="AA214" i="2" s="1"/>
  <c r="Y215" i="2"/>
  <c r="Y214" i="2" s="1"/>
  <c r="W215" i="2"/>
  <c r="W214" i="2" s="1"/>
  <c r="BK215" i="2"/>
  <c r="BK214" i="2" s="1"/>
  <c r="N214" i="2" s="1"/>
  <c r="N215" i="2"/>
  <c r="BF215" i="2" s="1"/>
  <c r="N95" i="2"/>
  <c r="BI212" i="2"/>
  <c r="BH212" i="2"/>
  <c r="BG212" i="2"/>
  <c r="BE212" i="2"/>
  <c r="AA212" i="2"/>
  <c r="Y212" i="2"/>
  <c r="W212" i="2"/>
  <c r="BK212" i="2"/>
  <c r="N212" i="2"/>
  <c r="BF212" i="2" s="1"/>
  <c r="BI210" i="2"/>
  <c r="BH210" i="2"/>
  <c r="BG210" i="2"/>
  <c r="BE210" i="2"/>
  <c r="AA210" i="2"/>
  <c r="Y210" i="2"/>
  <c r="W210" i="2"/>
  <c r="BK210" i="2"/>
  <c r="N210" i="2"/>
  <c r="BF210" i="2" s="1"/>
  <c r="BI208" i="2"/>
  <c r="BH208" i="2"/>
  <c r="BG208" i="2"/>
  <c r="BE208" i="2"/>
  <c r="AA208" i="2"/>
  <c r="Y208" i="2"/>
  <c r="W208" i="2"/>
  <c r="BK208" i="2"/>
  <c r="N208" i="2"/>
  <c r="BF208" i="2" s="1"/>
  <c r="BI206" i="2"/>
  <c r="BH206" i="2"/>
  <c r="BG206" i="2"/>
  <c r="BE206" i="2"/>
  <c r="AA206" i="2"/>
  <c r="Y206" i="2"/>
  <c r="W206" i="2"/>
  <c r="BK206" i="2"/>
  <c r="N206" i="2"/>
  <c r="BF206" i="2" s="1"/>
  <c r="BI204" i="2"/>
  <c r="BH204" i="2"/>
  <c r="BG204" i="2"/>
  <c r="BE204" i="2"/>
  <c r="AA204" i="2"/>
  <c r="Y204" i="2"/>
  <c r="W204" i="2"/>
  <c r="BK204" i="2"/>
  <c r="N204" i="2"/>
  <c r="BF204" i="2" s="1"/>
  <c r="BI202" i="2"/>
  <c r="BH202" i="2"/>
  <c r="BG202" i="2"/>
  <c r="BE202" i="2"/>
  <c r="AA202" i="2"/>
  <c r="Y202" i="2"/>
  <c r="W202" i="2"/>
  <c r="BK202" i="2"/>
  <c r="N202" i="2"/>
  <c r="BF202" i="2" s="1"/>
  <c r="BI200" i="2"/>
  <c r="BH200" i="2"/>
  <c r="BG200" i="2"/>
  <c r="BE200" i="2"/>
  <c r="AA200" i="2"/>
  <c r="Y200" i="2"/>
  <c r="W200" i="2"/>
  <c r="BK200" i="2"/>
  <c r="N200" i="2"/>
  <c r="BF200" i="2" s="1"/>
  <c r="BI198" i="2"/>
  <c r="BH198" i="2"/>
  <c r="BG198" i="2"/>
  <c r="BE198" i="2"/>
  <c r="AA198" i="2"/>
  <c r="Y198" i="2"/>
  <c r="W198" i="2"/>
  <c r="BK198" i="2"/>
  <c r="N198" i="2"/>
  <c r="BF198" i="2" s="1"/>
  <c r="BI196" i="2"/>
  <c r="BH196" i="2"/>
  <c r="BG196" i="2"/>
  <c r="BE196" i="2"/>
  <c r="AA196" i="2"/>
  <c r="Y196" i="2"/>
  <c r="W196" i="2"/>
  <c r="BK196" i="2"/>
  <c r="N196" i="2"/>
  <c r="BF196" i="2" s="1"/>
  <c r="BI194" i="2"/>
  <c r="BH194" i="2"/>
  <c r="BG194" i="2"/>
  <c r="BE194" i="2"/>
  <c r="AA194" i="2"/>
  <c r="Y194" i="2"/>
  <c r="W194" i="2"/>
  <c r="BK194" i="2"/>
  <c r="N194" i="2"/>
  <c r="BF194" i="2" s="1"/>
  <c r="BI192" i="2"/>
  <c r="BH192" i="2"/>
  <c r="BG192" i="2"/>
  <c r="BE192" i="2"/>
  <c r="AA192" i="2"/>
  <c r="AA191" i="2" s="1"/>
  <c r="Y192" i="2"/>
  <c r="Y191" i="2" s="1"/>
  <c r="W192" i="2"/>
  <c r="W191" i="2" s="1"/>
  <c r="BK192" i="2"/>
  <c r="BK191" i="2" s="1"/>
  <c r="N191" i="2" s="1"/>
  <c r="N192" i="2"/>
  <c r="BF192" i="2" s="1"/>
  <c r="N94" i="2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 s="1"/>
  <c r="BI186" i="2"/>
  <c r="BH186" i="2"/>
  <c r="BG186" i="2"/>
  <c r="BE186" i="2"/>
  <c r="AA186" i="2"/>
  <c r="Y186" i="2"/>
  <c r="W186" i="2"/>
  <c r="BK186" i="2"/>
  <c r="N186" i="2"/>
  <c r="BF186" i="2" s="1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 s="1"/>
  <c r="BI179" i="2"/>
  <c r="BH179" i="2"/>
  <c r="BG179" i="2"/>
  <c r="BE179" i="2"/>
  <c r="AA179" i="2"/>
  <c r="Y179" i="2"/>
  <c r="W179" i="2"/>
  <c r="BK179" i="2"/>
  <c r="N179" i="2"/>
  <c r="BF179" i="2" s="1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BK176" i="2"/>
  <c r="N176" i="2"/>
  <c r="BF176" i="2" s="1"/>
  <c r="BI169" i="2"/>
  <c r="BH169" i="2"/>
  <c r="BG169" i="2"/>
  <c r="BE169" i="2"/>
  <c r="AA169" i="2"/>
  <c r="Y169" i="2"/>
  <c r="W169" i="2"/>
  <c r="BK169" i="2"/>
  <c r="N169" i="2"/>
  <c r="BF169" i="2" s="1"/>
  <c r="BI167" i="2"/>
  <c r="BH167" i="2"/>
  <c r="BG167" i="2"/>
  <c r="BE167" i="2"/>
  <c r="AA167" i="2"/>
  <c r="Y167" i="2"/>
  <c r="W167" i="2"/>
  <c r="BK167" i="2"/>
  <c r="N167" i="2"/>
  <c r="BF167" i="2" s="1"/>
  <c r="BI165" i="2"/>
  <c r="BH165" i="2"/>
  <c r="BG165" i="2"/>
  <c r="BE165" i="2"/>
  <c r="AA165" i="2"/>
  <c r="Y165" i="2"/>
  <c r="W165" i="2"/>
  <c r="BK165" i="2"/>
  <c r="N165" i="2"/>
  <c r="BF165" i="2" s="1"/>
  <c r="BI163" i="2"/>
  <c r="BH163" i="2"/>
  <c r="BG163" i="2"/>
  <c r="BE163" i="2"/>
  <c r="AA163" i="2"/>
  <c r="Y163" i="2"/>
  <c r="W163" i="2"/>
  <c r="BK163" i="2"/>
  <c r="N163" i="2"/>
  <c r="BF163" i="2" s="1"/>
  <c r="BI161" i="2"/>
  <c r="BH161" i="2"/>
  <c r="BG161" i="2"/>
  <c r="BE161" i="2"/>
  <c r="AA161" i="2"/>
  <c r="AA160" i="2" s="1"/>
  <c r="Y161" i="2"/>
  <c r="Y160" i="2" s="1"/>
  <c r="W161" i="2"/>
  <c r="W160" i="2" s="1"/>
  <c r="BK161" i="2"/>
  <c r="BK160" i="2" s="1"/>
  <c r="N160" i="2" s="1"/>
  <c r="N161" i="2"/>
  <c r="BF161" i="2" s="1"/>
  <c r="N93" i="2"/>
  <c r="BI158" i="2"/>
  <c r="BH158" i="2"/>
  <c r="BG158" i="2"/>
  <c r="BE158" i="2"/>
  <c r="AA158" i="2"/>
  <c r="Y158" i="2"/>
  <c r="W158" i="2"/>
  <c r="BK158" i="2"/>
  <c r="N158" i="2"/>
  <c r="BF158" i="2" s="1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3" i="2"/>
  <c r="BH153" i="2"/>
  <c r="BG153" i="2"/>
  <c r="BE153" i="2"/>
  <c r="AA153" i="2"/>
  <c r="AA152" i="2" s="1"/>
  <c r="Y153" i="2"/>
  <c r="Y152" i="2" s="1"/>
  <c r="W153" i="2"/>
  <c r="W152" i="2" s="1"/>
  <c r="BK153" i="2"/>
  <c r="BK152" i="2" s="1"/>
  <c r="N152" i="2" s="1"/>
  <c r="N153" i="2"/>
  <c r="BF153" i="2" s="1"/>
  <c r="N92" i="2"/>
  <c r="BI150" i="2"/>
  <c r="BH150" i="2"/>
  <c r="BG150" i="2"/>
  <c r="BE150" i="2"/>
  <c r="AA150" i="2"/>
  <c r="Y150" i="2"/>
  <c r="W150" i="2"/>
  <c r="BK150" i="2"/>
  <c r="N150" i="2"/>
  <c r="BF150" i="2" s="1"/>
  <c r="BI148" i="2"/>
  <c r="BH148" i="2"/>
  <c r="BG148" i="2"/>
  <c r="BE148" i="2"/>
  <c r="AA148" i="2"/>
  <c r="Y148" i="2"/>
  <c r="W148" i="2"/>
  <c r="BK148" i="2"/>
  <c r="N148" i="2"/>
  <c r="BF148" i="2" s="1"/>
  <c r="BI144" i="2"/>
  <c r="BH144" i="2"/>
  <c r="BG144" i="2"/>
  <c r="BE144" i="2"/>
  <c r="AA144" i="2"/>
  <c r="AA143" i="2" s="1"/>
  <c r="AA142" i="2" s="1"/>
  <c r="AA141" i="2" s="1"/>
  <c r="Y144" i="2"/>
  <c r="Y143" i="2" s="1"/>
  <c r="Y142" i="2" s="1"/>
  <c r="Y141" i="2" s="1"/>
  <c r="W144" i="2"/>
  <c r="W143" i="2" s="1"/>
  <c r="W142" i="2" s="1"/>
  <c r="W141" i="2" s="1"/>
  <c r="AU89" i="1" s="1"/>
  <c r="BK144" i="2"/>
  <c r="BK143" i="2" s="1"/>
  <c r="N144" i="2"/>
  <c r="BF144" i="2" s="1"/>
  <c r="M138" i="2"/>
  <c r="F138" i="2"/>
  <c r="M137" i="2"/>
  <c r="F137" i="2"/>
  <c r="F135" i="2"/>
  <c r="F133" i="2"/>
  <c r="BI121" i="2"/>
  <c r="BH121" i="2"/>
  <c r="BG121" i="2"/>
  <c r="BE121" i="2"/>
  <c r="BI120" i="2"/>
  <c r="BH120" i="2"/>
  <c r="BG120" i="2"/>
  <c r="BE120" i="2"/>
  <c r="BI119" i="2"/>
  <c r="BH119" i="2"/>
  <c r="BG119" i="2"/>
  <c r="BE119" i="2"/>
  <c r="BI118" i="2"/>
  <c r="BH118" i="2"/>
  <c r="BG118" i="2"/>
  <c r="BE118" i="2"/>
  <c r="BI117" i="2"/>
  <c r="BH117" i="2"/>
  <c r="BG117" i="2"/>
  <c r="BE117" i="2"/>
  <c r="BI116" i="2"/>
  <c r="H37" i="2" s="1"/>
  <c r="BD89" i="1" s="1"/>
  <c r="BH116" i="2"/>
  <c r="H36" i="2" s="1"/>
  <c r="BC89" i="1" s="1"/>
  <c r="BG116" i="2"/>
  <c r="H35" i="2" s="1"/>
  <c r="BB89" i="1" s="1"/>
  <c r="BE116" i="2"/>
  <c r="M85" i="2"/>
  <c r="F85" i="2"/>
  <c r="M84" i="2"/>
  <c r="F84" i="2"/>
  <c r="F82" i="2"/>
  <c r="F80" i="2"/>
  <c r="O10" i="2"/>
  <c r="M135" i="2" s="1"/>
  <c r="F6" i="2"/>
  <c r="F131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BD88" i="1"/>
  <c r="BD87" i="1" s="1"/>
  <c r="W35" i="1" s="1"/>
  <c r="BC88" i="1"/>
  <c r="BB88" i="1"/>
  <c r="BB87" i="1" s="1"/>
  <c r="AY88" i="1"/>
  <c r="AX88" i="1"/>
  <c r="AU88" i="1"/>
  <c r="BC87" i="1"/>
  <c r="W34" i="1" s="1"/>
  <c r="AY87" i="1"/>
  <c r="AU87" i="1"/>
  <c r="AM83" i="1"/>
  <c r="L83" i="1"/>
  <c r="AM82" i="1"/>
  <c r="L82" i="1"/>
  <c r="AM80" i="1"/>
  <c r="L80" i="1"/>
  <c r="L78" i="1"/>
  <c r="L77" i="1"/>
  <c r="W33" i="1" l="1"/>
  <c r="AX87" i="1"/>
  <c r="M82" i="2"/>
  <c r="M33" i="2"/>
  <c r="AV89" i="1" s="1"/>
  <c r="H33" i="2"/>
  <c r="AZ89" i="1" s="1"/>
  <c r="AZ88" i="1" s="1"/>
  <c r="N143" i="2"/>
  <c r="N91" i="2" s="1"/>
  <c r="BK142" i="2"/>
  <c r="F78" i="2"/>
  <c r="N223" i="2"/>
  <c r="N98" i="2" s="1"/>
  <c r="BK222" i="2"/>
  <c r="N222" i="2" s="1"/>
  <c r="N97" i="2" s="1"/>
  <c r="N142" i="2" l="1"/>
  <c r="N90" i="2" s="1"/>
  <c r="BK141" i="2"/>
  <c r="N141" i="2" s="1"/>
  <c r="N89" i="2" s="1"/>
  <c r="AZ87" i="1"/>
  <c r="AV88" i="1"/>
  <c r="AV87" i="1" l="1"/>
  <c r="N121" i="2"/>
  <c r="BF121" i="2" s="1"/>
  <c r="N120" i="2"/>
  <c r="BF120" i="2" s="1"/>
  <c r="N119" i="2"/>
  <c r="BF119" i="2" s="1"/>
  <c r="N118" i="2"/>
  <c r="BF118" i="2" s="1"/>
  <c r="N117" i="2"/>
  <c r="BF117" i="2" s="1"/>
  <c r="N116" i="2"/>
  <c r="M28" i="2"/>
  <c r="N115" i="2" l="1"/>
  <c r="BF116" i="2"/>
  <c r="M29" i="2" l="1"/>
  <c r="L123" i="2"/>
  <c r="M34" i="2"/>
  <c r="AW89" i="1" s="1"/>
  <c r="AT89" i="1" s="1"/>
  <c r="H34" i="2"/>
  <c r="BA89" i="1" s="1"/>
  <c r="BA88" i="1" s="1"/>
  <c r="AW88" i="1" l="1"/>
  <c r="AT88" i="1" s="1"/>
  <c r="BA87" i="1"/>
  <c r="AS89" i="1"/>
  <c r="AS88" i="1" s="1"/>
  <c r="AS87" i="1" s="1"/>
  <c r="M31" i="2"/>
  <c r="AG89" i="1" l="1"/>
  <c r="L39" i="2"/>
  <c r="W32" i="1"/>
  <c r="AW87" i="1"/>
  <c r="AK32" i="1" l="1"/>
  <c r="AT87" i="1"/>
  <c r="AN89" i="1"/>
  <c r="AG88" i="1"/>
  <c r="AG87" i="1" l="1"/>
  <c r="AN88" i="1"/>
  <c r="AK26" i="1" l="1"/>
  <c r="AG95" i="1"/>
  <c r="AG94" i="1"/>
  <c r="AG92" i="1"/>
  <c r="AN87" i="1"/>
  <c r="AG93" i="1"/>
  <c r="CD93" i="1" l="1"/>
  <c r="AV93" i="1"/>
  <c r="BY93" i="1" s="1"/>
  <c r="CD94" i="1"/>
  <c r="AV94" i="1"/>
  <c r="BY94" i="1" s="1"/>
  <c r="AV92" i="1"/>
  <c r="BY92" i="1" s="1"/>
  <c r="AG91" i="1"/>
  <c r="CD92" i="1"/>
  <c r="AN92" i="1"/>
  <c r="CD95" i="1"/>
  <c r="AN95" i="1"/>
  <c r="AV95" i="1"/>
  <c r="BY95" i="1" s="1"/>
  <c r="W31" i="1" l="1"/>
  <c r="AK31" i="1"/>
  <c r="AN94" i="1"/>
  <c r="AN93" i="1"/>
  <c r="AN91" i="1" s="1"/>
  <c r="AN97" i="1" s="1"/>
  <c r="AK27" i="1"/>
  <c r="AK29" i="1" s="1"/>
  <c r="AK37" i="1" s="1"/>
  <c r="AG97" i="1"/>
</calcChain>
</file>

<file path=xl/sharedStrings.xml><?xml version="1.0" encoding="utf-8"?>
<sst xmlns="http://schemas.openxmlformats.org/spreadsheetml/2006/main" count="2649" uniqueCount="684">
  <si>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</si>
  <si>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</si>
  <si>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</si>
  <si>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</si>
  <si>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</si>
  <si>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</si>
  <si>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</si>
  <si>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</si>
  <si>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</si>
  <si>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</si>
  <si>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</si>
  <si>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</si>
  <si>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</si>
  <si>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</si>
  <si>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</si>
  <si>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1655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</si>
  <si>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</si>
  <si>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</si>
  <si>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 části bytového domu - sociální bydlení</t>
  </si>
  <si>
    <t>0,1</t>
  </si>
  <si>
    <t>JKSO:</t>
  </si>
  <si>
    <t>CC-CZ:</t>
  </si>
  <si>
    <t>1</t>
  </si>
  <si>
    <t>Místo:</t>
  </si>
  <si>
    <t>Kolín V, Tovární čp. 45</t>
  </si>
  <si>
    <t>Datum:</t>
  </si>
  <si>
    <t>21.07.2016</t>
  </si>
  <si>
    <t>10</t>
  </si>
  <si>
    <t>100</t>
  </si>
  <si>
    <t>Objednatel:</t>
  </si>
  <si>
    <t>IČ:</t>
  </si>
  <si>
    <t>Město Kolín, Karlovo nám. 45, Kolín I</t>
  </si>
  <si>
    <t>DIČ:</t>
  </si>
  <si>
    <t>Zhotovitel:</t>
  </si>
  <si>
    <t>Vyplň údaj</t>
  </si>
  <si>
    <t>Projektant:</t>
  </si>
  <si>
    <t>10251120</t>
  </si>
  <si>
    <t>Ing. Karel Vrátný, Rubešova 60, Kolín I</t>
  </si>
  <si>
    <t>CZ531005056</t>
  </si>
  <si>
    <t>True</t>
  </si>
  <si>
    <t>Zpracovatel:</t>
  </si>
  <si>
    <t>Alena Vrátná, Rubešova 60, Kolín I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</si>
  <si>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</si>
  <si>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</si>
  <si>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</si>
  <si>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</si>
  <si>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</si>
  <si>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</si>
  <si>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</si>
  <si>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</si>
  <si>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</si>
  <si>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</si>
  <si>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</si>
  <si>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</si>
  <si>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</si>
  <si>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</si>
  <si>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</si>
  <si>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</si>
  <si>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</si>
  <si>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</si>
  <si>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</si>
  <si>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</si>
  <si>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</si>
  <si>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</si>
  <si>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</si>
  <si>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</si>
  <si>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</si>
  <si>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</si>
  <si>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</si>
  <si>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</si>
  <si>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</si>
  <si>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</si>
  <si>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</si>
  <si>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</si>
  <si>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</si>
  <si>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</si>
  <si>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</si>
  <si>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</si>
  <si>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</si>
  <si>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</si>
  <si>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</si>
  <si>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</si>
  <si>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</si>
  <si>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</si>
  <si>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</si>
  <si>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</si>
  <si>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{bbd60d94-257e-4393-b310-0cc16853fa3a}</t>
  </si>
  <si>
    <t>{00000000-0000-0000-0000-000000000000}</t>
  </si>
  <si>
    <t>1655a</t>
  </si>
  <si>
    <t>Byty 1.3, 1.4, 1.5</t>
  </si>
  <si>
    <t>{e942e629-0d16-4b1d-b184-094f55789eb6}</t>
  </si>
  <si>
    <t>1655 b</t>
  </si>
  <si>
    <t>2</t>
  </si>
  <si>
    <t>{9ed3156b-f46b-4ca5-b721-f9b1a2fdbe9c}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</si>
  <si>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</si>
  <si>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</si>
  <si>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</si>
  <si>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</si>
  <si>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</si>
  <si>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</si>
  <si>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</si>
  <si>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</si>
  <si>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</si>
  <si>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</si>
  <si>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KRYCÍ LIST ROZPOČTU</t>
  </si>
  <si>
    <t>Objekt:</t>
  </si>
  <si>
    <t>1655a - Byty 1.3, 1.4, 1.5</t>
  </si>
  <si>
    <t>Část:</t>
  </si>
  <si>
    <t>1655 b - Byty 1.3, 1.4, 1.5</t>
  </si>
  <si>
    <t>po výběru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</si>
  <si>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</si>
  <si>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</si>
  <si>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</si>
  <si>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</si>
  <si>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</si>
  <si>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</si>
  <si>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</si>
  <si>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</si>
  <si>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</si>
  <si>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</si>
  <si>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</si>
  <si>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</si>
  <si>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</si>
  <si>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</si>
  <si>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</si>
  <si>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</si>
  <si>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Kanalizace, vodovod, zařizovací předměty</t>
  </si>
  <si>
    <t xml:space="preserve">    731 - Topení, domovní plynovod</t>
  </si>
  <si>
    <t xml:space="preserve">    741 - Elektromontáže </t>
  </si>
  <si>
    <t xml:space="preserve">    751 - Vzduchotechnika</t>
  </si>
  <si>
    <t xml:space="preserve">    761 - Vybavení kuchyně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</si>
  <si>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</si>
  <si>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</si>
  <si>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</si>
  <si>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</si>
  <si>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</si>
  <si>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</si>
  <si>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</si>
  <si>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</si>
  <si>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PBŘ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</si>
  <si>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</si>
  <si>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</si>
  <si>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</si>
  <si>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</si>
  <si>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</si>
  <si>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</si>
  <si>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Rezerva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</si>
  <si>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</si>
  <si>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</si>
  <si>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</si>
  <si>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</si>
  <si>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</si>
  <si>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</si>
  <si>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</si>
  <si>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</si>
  <si>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</si>
  <si>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</si>
  <si>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</si>
  <si>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</si>
  <si>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</si>
  <si>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</si>
  <si>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</si>
  <si>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</si>
  <si>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</si>
  <si>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</si>
  <si>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271532213</t>
  </si>
  <si>
    <t>Podsyp pod základové konstrukce se zhutněním z hrubého kameniva frakce 8 až 16 mm</t>
  </si>
  <si>
    <t>m3</t>
  </si>
  <si>
    <t>4</t>
  </si>
  <si>
    <t>1874034386</t>
  </si>
  <si>
    <t>(5,6*3,15+3,45*3,4+3,45*1,8+3,95*1,8+2,3*1,15-0,4*0,65+1,2*2,1+0,3*0,9+1,7*12,4+(4,1+4,15+4,1)*5,4)*0,1"zdevast. byt</t>
  </si>
  <si>
    <t>VV</t>
  </si>
  <si>
    <t>(1,4*0,3*6+1,3*0,4*2+1*0,4+1,2*0,4*2+1*0,2+1*0,4)*0,1</t>
  </si>
  <si>
    <t>Součet</t>
  </si>
  <si>
    <t>273321311</t>
  </si>
  <si>
    <t>Základové desky ze ŽB tř. C 16/20</t>
  </si>
  <si>
    <t>-1155724136</t>
  </si>
  <si>
    <t>(136,253+5,52)*0,12"zdevast. byt</t>
  </si>
  <si>
    <t>3</t>
  </si>
  <si>
    <t>273362021</t>
  </si>
  <si>
    <t>Výztuž základových desek svařovanými sítěmi Kari</t>
  </si>
  <si>
    <t>t</t>
  </si>
  <si>
    <t>1708457537</t>
  </si>
  <si>
    <t>(136,253+5,52)*4,4*1,08/1000</t>
  </si>
  <si>
    <t>311272223</t>
  </si>
  <si>
    <t>Zdivo nosné tl 250 mm z pórobetonových přesných hladkých tvárnic Ytong hmotnosti 500 kg/m3</t>
  </si>
  <si>
    <t>2066379001</t>
  </si>
  <si>
    <t>(1,2*2,2*3+1,8*3,5+1,15*3,2)*0,25</t>
  </si>
  <si>
    <t>5</t>
  </si>
  <si>
    <t>317142221</t>
  </si>
  <si>
    <t>Překlady nenosné přímé z pórobetonu Ytong v příčkách tl 100 mm pro světlost otvoru do 1010 mm</t>
  </si>
  <si>
    <t>kus</t>
  </si>
  <si>
    <t>-1587442181</t>
  </si>
  <si>
    <t>6</t>
  </si>
  <si>
    <t>342272323</t>
  </si>
  <si>
    <t>Příčky tl 100 mm z pórobetonových přesných hladkých příčkovek objemové hmotnosti 500 kg/m3</t>
  </si>
  <si>
    <t>m2</t>
  </si>
  <si>
    <t>-1270639967</t>
  </si>
  <si>
    <t>1,9*3,5+1,45*3,5+4,1*3+4,1*0,3-0,6*1,97*2-0,8*1,97"zdevast. byt</t>
  </si>
  <si>
    <t>7</t>
  </si>
  <si>
    <t>342272523</t>
  </si>
  <si>
    <t>Příčky tl 150 mm z pórobetonových přesných hladkých příčkovek objemové hmotnosti 500 kg/m3</t>
  </si>
  <si>
    <t>1430436126</t>
  </si>
  <si>
    <t>1*2,1+3,6*3+1,7*3,2*2-0,8*1,97*2</t>
  </si>
  <si>
    <t>8</t>
  </si>
  <si>
    <t>611135101</t>
  </si>
  <si>
    <t>Hrubá výplň rýh ve stropech maltou jakékoli šířky rýhy</t>
  </si>
  <si>
    <t>812010137</t>
  </si>
  <si>
    <t>(1,7+1,3)*0,15</t>
  </si>
  <si>
    <t>9</t>
  </si>
  <si>
    <t>611311141</t>
  </si>
  <si>
    <t>Vápenná omítka štuková dvouvrstvá vnitřních stropů rovných nanášená ručně</t>
  </si>
  <si>
    <t>70016418</t>
  </si>
  <si>
    <t>1*(5,6+3,4+1,8*2+5,45*3+12,4)*(0,4+3,15)+1,25*2,3-0,4*0,6+1,2*2,1+0,3*0,9"zdevastovaný byt</t>
  </si>
  <si>
    <t>611325121</t>
  </si>
  <si>
    <t>Vápenocementová štuková omítka rýh ve stropech šířky do 150 mm</t>
  </si>
  <si>
    <t>-442966587</t>
  </si>
  <si>
    <t>11</t>
  </si>
  <si>
    <t>612135101</t>
  </si>
  <si>
    <t>Hrubá výplň rýh ve stěnách maltou jakékoli šířky rýhy</t>
  </si>
  <si>
    <t>-2124860378</t>
  </si>
  <si>
    <t>2,9*3*0,15</t>
  </si>
  <si>
    <t>12</t>
  </si>
  <si>
    <t>612311141</t>
  </si>
  <si>
    <t>Vápenná omítka štuková dvouvrstvá vnitřních stěn nanášená ručně</t>
  </si>
  <si>
    <t>-1469102762</t>
  </si>
  <si>
    <t>2,9*2*(5,6+3,15+3,45+3,4+1,8+3,35+2,3+1,15+3,95+1,8+1,2+2,1+0,3+11,4+4,1*2+4,15+5,45*6-1,1)+2,9*1,7*5+2,9*(4,1+5,4*2+1,45*2+1,5+1,7+1,4)"zdevast. byt</t>
  </si>
  <si>
    <t>-(1*1,8*6+0,8*1,97*18+0,6*1,97*8)</t>
  </si>
  <si>
    <t>0,5*1*6+0,5*2*2,7*6+1*0,2+1,2*0,3+1*0,3+1,2*0,4*2+0,2*2*4+0,3*2*2+0,4*2*6"podhledy, ostění</t>
  </si>
  <si>
    <t>2,9*(2*1,7+1,45*3+5,45+4,1+1,6)-(0,8*1,97*4+0,6*1,97*2)+4,1*0,3*2+1,6*0,2+1,6*0,2+0,3*(1,4+1,7)"byty 1.1, 1.2</t>
  </si>
  <si>
    <t>-37,55"sanační omítka</t>
  </si>
  <si>
    <t>13</t>
  </si>
  <si>
    <t>612325121</t>
  </si>
  <si>
    <t>Vápenocementová štuková omítka rýh ve stěnách šířky do 150 mm</t>
  </si>
  <si>
    <t>-1307439102</t>
  </si>
  <si>
    <t>14</t>
  </si>
  <si>
    <t>612821002</t>
  </si>
  <si>
    <t>Vnitřní sanační štuková omítka pro vlhké zdivo prováděná ručně</t>
  </si>
  <si>
    <t>-1546504486</t>
  </si>
  <si>
    <t>1*(4,1+4+4,1+5,45+1,7+5,6+3,15+3,45+0,5*2*6)"zdevast. byt</t>
  </si>
  <si>
    <t>631311124</t>
  </si>
  <si>
    <t>Mazanina tl do 120 mm z betonu prostého bez zvýšených nároků na prostředí tř. C 16/20</t>
  </si>
  <si>
    <t>2010716735</t>
  </si>
  <si>
    <t>(3,4*3,45+3,15*5,6+1,65*1,9+1,9*1,65+1,15*0,2+2,3*1,15-0,4*0,65+3,95*1,9+1,2*0,4+0,8*0,2+1,3*2+0,3*1)*0,1"zdevast. byt</t>
  </si>
  <si>
    <t>(3,45*1,65+0,2*1+1,7*5,3+1,7*4,3+4,1*5,45+1,2*0,3+4*3,6+2,6*1,8+1*0,4+1,3*1,5+0,15*1,3+1,3*1,6+1,45*1,45+1,3*0,45+4,1*3,9+1,3*0,3*6)*0,1</t>
  </si>
  <si>
    <t>16</t>
  </si>
  <si>
    <t>631319012</t>
  </si>
  <si>
    <t>Příplatek k mazanině tl do 120 mm za přehlazení povrchu</t>
  </si>
  <si>
    <t>-1236603788</t>
  </si>
  <si>
    <t>17</t>
  </si>
  <si>
    <t>632450122</t>
  </si>
  <si>
    <t>Vyrovnávací cementový potěr tl do 30 mm ze suchých směsí provedený v pásu</t>
  </si>
  <si>
    <t>14400998</t>
  </si>
  <si>
    <t>0,25*(1*3+1,1+0,55)"parapety</t>
  </si>
  <si>
    <t>18</t>
  </si>
  <si>
    <t>634111115</t>
  </si>
  <si>
    <t>Obvodová dilatace pružnou těsnicí páskou v 120 mm mezi stěnou a mazaninou</t>
  </si>
  <si>
    <t>m</t>
  </si>
  <si>
    <t>552330774</t>
  </si>
  <si>
    <t>4,1+4+5,45+1,7+5,6+3,15+3,45+0,5*2*6</t>
  </si>
  <si>
    <t>19</t>
  </si>
  <si>
    <t>642942111</t>
  </si>
  <si>
    <t>Osazování zárubní nebo rámů dveřních kovových do 2,5 m2 na MC</t>
  </si>
  <si>
    <t>353603809</t>
  </si>
  <si>
    <t>20</t>
  </si>
  <si>
    <t>M</t>
  </si>
  <si>
    <t>553311130</t>
  </si>
  <si>
    <t>zárubeň ocelová pro běžné zdění H 110 600 L/P</t>
  </si>
  <si>
    <t>-1268590213</t>
  </si>
  <si>
    <t>553311170</t>
  </si>
  <si>
    <t>zárubeň ocelová pro běžné zdění H 110 800 L/P</t>
  </si>
  <si>
    <t>568121505</t>
  </si>
  <si>
    <t>22</t>
  </si>
  <si>
    <t>952901111</t>
  </si>
  <si>
    <t>Vyčištění budov bytové a občanské výstavby při výšce podlaží do 4 m</t>
  </si>
  <si>
    <t>-1960088473</t>
  </si>
  <si>
    <t>25+58,1+50,2+46,7"byty + chodba</t>
  </si>
  <si>
    <t>23</t>
  </si>
  <si>
    <t>952901R01</t>
  </si>
  <si>
    <t>Vyčištění komínového průduchu</t>
  </si>
  <si>
    <t>-1347309131</t>
  </si>
  <si>
    <t>14,6*2</t>
  </si>
  <si>
    <t>24</t>
  </si>
  <si>
    <t>962031132</t>
  </si>
  <si>
    <t>Bourání příček z cihel pálených na MVC tl do 100 mm</t>
  </si>
  <si>
    <t>-26121635</t>
  </si>
  <si>
    <t>1,2*3,2-0,6*1,97</t>
  </si>
  <si>
    <t>25</t>
  </si>
  <si>
    <t>962031133</t>
  </si>
  <si>
    <t>Bourání příček z cihel pálených na MVC tl do 150 mm</t>
  </si>
  <si>
    <t>197705975</t>
  </si>
  <si>
    <t>1,7*2,9-0,8*1,97</t>
  </si>
  <si>
    <t>26</t>
  </si>
  <si>
    <t>965081213</t>
  </si>
  <si>
    <t>Bourání podlah z dlaždic keramických nebo xylolitových tl do 10 mm plochy přes 1 m2</t>
  </si>
  <si>
    <t>-1132352832</t>
  </si>
  <si>
    <t>3,95*1,8+2,1*1,2+0,3*0,9</t>
  </si>
  <si>
    <t>27</t>
  </si>
  <si>
    <t>965082941</t>
  </si>
  <si>
    <t>Odstranění násypů pod podlahy tl přes 200 mm</t>
  </si>
  <si>
    <t>-842903764</t>
  </si>
  <si>
    <t>141,773*0,34"zdevast. byt</t>
  </si>
  <si>
    <t>28</t>
  </si>
  <si>
    <t>968062354</t>
  </si>
  <si>
    <t>Vybourání dřevěných rámů oken dvojitých včetně křídel pl do 1 m2</t>
  </si>
  <si>
    <t>1843954065</t>
  </si>
  <si>
    <t>1,1*0,6+0,55*1,5</t>
  </si>
  <si>
    <t>29</t>
  </si>
  <si>
    <t>968062375</t>
  </si>
  <si>
    <t>Vybourání dřevěných rámů oken zdvojených včetně křídel pl do 2 m2</t>
  </si>
  <si>
    <t>1338632010</t>
  </si>
  <si>
    <t>1,05*1,8*3</t>
  </si>
  <si>
    <t>30</t>
  </si>
  <si>
    <t>968072455</t>
  </si>
  <si>
    <t>Vybourání kovových dveřních zárubní pl do 2 m2</t>
  </si>
  <si>
    <t>-1333757694</t>
  </si>
  <si>
    <t>0,8*1,97*9+0,6*1,97*3</t>
  </si>
  <si>
    <t>31</t>
  </si>
  <si>
    <t>977331111</t>
  </si>
  <si>
    <t>Frézování hloubky do 10 mm komínového průduchu z cihel plných pálených</t>
  </si>
  <si>
    <t>1613743777</t>
  </si>
  <si>
    <t>32</t>
  </si>
  <si>
    <t>978059541</t>
  </si>
  <si>
    <t>Odsekání a odebrání obkladů stěn z vnitřních obkládaček plochy přes 1 m2</t>
  </si>
  <si>
    <t>68516187</t>
  </si>
  <si>
    <t>1,8*1,5</t>
  </si>
  <si>
    <t>33</t>
  </si>
  <si>
    <t>997013501</t>
  </si>
  <si>
    <t>Odvoz suti a vybouraných hmot na skládku nebo meziskládku do 1 km se složením</t>
  </si>
  <si>
    <t>-1624495065</t>
  </si>
  <si>
    <t>70,912+3,357</t>
  </si>
  <si>
    <t>34</t>
  </si>
  <si>
    <t>997013509</t>
  </si>
  <si>
    <t>Příplatek k odvozu suti a vybouraných hmot na skládku ZKD 1 km přes 1 km</t>
  </si>
  <si>
    <t>1731956496</t>
  </si>
  <si>
    <t>74,269*21</t>
  </si>
  <si>
    <t>35</t>
  </si>
  <si>
    <t>997013831</t>
  </si>
  <si>
    <t>Poplatek za uložení stavebního směsného odpadu na skládce (skládkovné)</t>
  </si>
  <si>
    <t>-795180992</t>
  </si>
  <si>
    <t>36</t>
  </si>
  <si>
    <t>998011002</t>
  </si>
  <si>
    <t>Přesun hmot pro budovy zděné v do 12 m</t>
  </si>
  <si>
    <t>-535245069</t>
  </si>
  <si>
    <t>37</t>
  </si>
  <si>
    <t>711461103</t>
  </si>
  <si>
    <t>Provedení izolace proti tlakové vodě vodorovné fólií přilepenou v plné ploše</t>
  </si>
  <si>
    <t>-1656768384</t>
  </si>
  <si>
    <t>141,773"hydroizolace na mazanině, zdevast. byt</t>
  </si>
  <si>
    <t>38</t>
  </si>
  <si>
    <t>283220800</t>
  </si>
  <si>
    <t>zemní izolační fólie  tl. 1 mm, šířka 2,05 délka role 20 m</t>
  </si>
  <si>
    <t>-1765143417</t>
  </si>
  <si>
    <t>39</t>
  </si>
  <si>
    <t>998711202</t>
  </si>
  <si>
    <t>Přesun hmot procentní pro izolace proti vodě, vlhkosti a plynům v objektech v do 12 m</t>
  </si>
  <si>
    <t>%</t>
  </si>
  <si>
    <t>-1572291334</t>
  </si>
  <si>
    <t>40</t>
  </si>
  <si>
    <t>713121111</t>
  </si>
  <si>
    <t>Montáž izolace tepelné podlah volně kladenými rohožemi, pásy, dílci, deskami 1 vrstva</t>
  </si>
  <si>
    <t>2142138431</t>
  </si>
  <si>
    <t>141,773"zdevast. místnost</t>
  </si>
  <si>
    <t>41</t>
  </si>
  <si>
    <t>283759090</t>
  </si>
  <si>
    <t>deska z pěnového polystyrenu EPS 150 S 1000 x 500 x 50 mm</t>
  </si>
  <si>
    <t>223572067</t>
  </si>
  <si>
    <t>42</t>
  </si>
  <si>
    <t>713191132</t>
  </si>
  <si>
    <t>Montáž izolace tepelné podlah, stropů vrchem nebo střech překrytí separační fólií z PE</t>
  </si>
  <si>
    <t>1464709953</t>
  </si>
  <si>
    <t>141,773</t>
  </si>
  <si>
    <t>43</t>
  </si>
  <si>
    <t>283231500</t>
  </si>
  <si>
    <t>fólie separační PE bal. 100 m2</t>
  </si>
  <si>
    <t>784958082</t>
  </si>
  <si>
    <t>44</t>
  </si>
  <si>
    <t>998713202</t>
  </si>
  <si>
    <t>Přesun hmot procentní pro izolace tepelné v objektech v do 12 m</t>
  </si>
  <si>
    <t>-1655782461</t>
  </si>
  <si>
    <t>45</t>
  </si>
  <si>
    <t>725110814</t>
  </si>
  <si>
    <t>Demontáž klozetu Kombi, odsávací</t>
  </si>
  <si>
    <t>soubor</t>
  </si>
  <si>
    <t>-844105594</t>
  </si>
  <si>
    <t>46</t>
  </si>
  <si>
    <t>7251119R1</t>
  </si>
  <si>
    <t>Kanalizace, vodovod, zařizovací předměty - v.v. viz příloha</t>
  </si>
  <si>
    <t>kpl</t>
  </si>
  <si>
    <t>-1332280382</t>
  </si>
  <si>
    <t>47</t>
  </si>
  <si>
    <t>725210821</t>
  </si>
  <si>
    <t>Demontáž umyvadel bez výtokových armatur</t>
  </si>
  <si>
    <t>975373825</t>
  </si>
  <si>
    <t>48</t>
  </si>
  <si>
    <t>725220842</t>
  </si>
  <si>
    <t>Demontáž van ocelových volně stojících</t>
  </si>
  <si>
    <t>-880345802</t>
  </si>
  <si>
    <t>49</t>
  </si>
  <si>
    <t>725530823</t>
  </si>
  <si>
    <t>Demontáž ohřívač elektrický tlakový do 200 litrů</t>
  </si>
  <si>
    <t>380195433</t>
  </si>
  <si>
    <t>50</t>
  </si>
  <si>
    <t>725650805</t>
  </si>
  <si>
    <t xml:space="preserve">Demontáž těleso otopných plynových </t>
  </si>
  <si>
    <t>343411796</t>
  </si>
  <si>
    <t>51</t>
  </si>
  <si>
    <t>725820801</t>
  </si>
  <si>
    <t>Demontáž baterie nástěnné do G 3 / 4</t>
  </si>
  <si>
    <t>-563666080</t>
  </si>
  <si>
    <t>52</t>
  </si>
  <si>
    <t>725840850</t>
  </si>
  <si>
    <t>Demontáž baterie sprch T 954 diferenciální do G 3/4x1</t>
  </si>
  <si>
    <t>-708127853</t>
  </si>
  <si>
    <t>53</t>
  </si>
  <si>
    <t>725860811</t>
  </si>
  <si>
    <t>Demontáž uzávěrů zápachu jednoduchých</t>
  </si>
  <si>
    <t>2057780321</t>
  </si>
  <si>
    <t>54</t>
  </si>
  <si>
    <t>7311101R1</t>
  </si>
  <si>
    <t>Topení - v.v. viz příloha</t>
  </si>
  <si>
    <t>815938155</t>
  </si>
  <si>
    <t>55</t>
  </si>
  <si>
    <t>7311101R2</t>
  </si>
  <si>
    <t>Domovní plynovod - v.v. viz příloha</t>
  </si>
  <si>
    <t>988386915</t>
  </si>
  <si>
    <t>56</t>
  </si>
  <si>
    <t>741311R01</t>
  </si>
  <si>
    <t>Silnoproud - v.v. viz příloha</t>
  </si>
  <si>
    <t>480455819</t>
  </si>
  <si>
    <t>57</t>
  </si>
  <si>
    <t>751111R01</t>
  </si>
  <si>
    <t>Dodávka + montáž vent axiální vč. potrubí, provedení prostupů m.č. 1.23</t>
  </si>
  <si>
    <t>1813878969</t>
  </si>
  <si>
    <t>58</t>
  </si>
  <si>
    <t>76111R001</t>
  </si>
  <si>
    <t>Dodávka + montáž kuchyňské linky vč. filtrační digestoře, dřez vč. příslušenství, elektrický sporák</t>
  </si>
  <si>
    <t>93852504</t>
  </si>
  <si>
    <t>59</t>
  </si>
  <si>
    <t>762522811</t>
  </si>
  <si>
    <t>Demontáž podlah s polštáři z prken tloušťky do 32 mm</t>
  </si>
  <si>
    <t>-1439009794</t>
  </si>
  <si>
    <t>141,773"zdevast. byt</t>
  </si>
  <si>
    <t>60</t>
  </si>
  <si>
    <t>764002851</t>
  </si>
  <si>
    <t>Demontáž oplechování parapetů do suti</t>
  </si>
  <si>
    <t>919210055</t>
  </si>
  <si>
    <t>1,1*3+0,55+0,6</t>
  </si>
  <si>
    <t>61</t>
  </si>
  <si>
    <t>764216603</t>
  </si>
  <si>
    <t>Oplechování rovných parapetů mechanicky kotvené z Pz s povrchovou úpravou rš 250 mm</t>
  </si>
  <si>
    <t>-1644501362</t>
  </si>
  <si>
    <t>4,45</t>
  </si>
  <si>
    <t>62</t>
  </si>
  <si>
    <t>998764202</t>
  </si>
  <si>
    <t>Přesun hmot procentní pro konstrukce klempířské v objektech v do 12 m</t>
  </si>
  <si>
    <t>427445691</t>
  </si>
  <si>
    <t>63</t>
  </si>
  <si>
    <t>766441812</t>
  </si>
  <si>
    <t>Demontáž parapetních desek dřevěných nebo plastových šířky přes 30 cm délky do 1,0 m</t>
  </si>
  <si>
    <t>399639433</t>
  </si>
  <si>
    <t>64</t>
  </si>
  <si>
    <t>766441822</t>
  </si>
  <si>
    <t>Demontáž parapetních desek dřevěných nebo plastových šířky přes 30 cm délky přes 1,0 m</t>
  </si>
  <si>
    <t>-1872919491</t>
  </si>
  <si>
    <t>65</t>
  </si>
  <si>
    <t>766622115</t>
  </si>
  <si>
    <t>Montáž plastových oken plochy přes 1 m2 pevných výšky do 1,5 m s rámem do zdiva</t>
  </si>
  <si>
    <t>-486831806</t>
  </si>
  <si>
    <t>0,55*1,5+1,1*0,6+1*1,8*3</t>
  </si>
  <si>
    <t>66</t>
  </si>
  <si>
    <t>6114300R2</t>
  </si>
  <si>
    <t>okno plastové jednodílné otevíravé, sklopné 0,55/1,5 m</t>
  </si>
  <si>
    <t>556533357</t>
  </si>
  <si>
    <t>67</t>
  </si>
  <si>
    <t>6114300R3</t>
  </si>
  <si>
    <t>okno plastové jednodílné otevíravé, sklopné 1,1/0,6 m</t>
  </si>
  <si>
    <t>1576548957</t>
  </si>
  <si>
    <t>68</t>
  </si>
  <si>
    <t>6114300R4</t>
  </si>
  <si>
    <t>okno plastové dvokřídlé otevíravé 1/1,8 m</t>
  </si>
  <si>
    <t>-304415678</t>
  </si>
  <si>
    <t>69</t>
  </si>
  <si>
    <t>766660001</t>
  </si>
  <si>
    <t>Montáž dveřních křídel otvíravých 1křídlových š do 0,8 m do ocelové zárubně</t>
  </si>
  <si>
    <t>1339112619</t>
  </si>
  <si>
    <t>70</t>
  </si>
  <si>
    <t>611601320</t>
  </si>
  <si>
    <t>dveře dřevěné vnitřní hladké plné 1křídlové 60x197 cm vč. kování</t>
  </si>
  <si>
    <t>-1949408470</t>
  </si>
  <si>
    <t>71</t>
  </si>
  <si>
    <t>611601920</t>
  </si>
  <si>
    <t>dveře dřevěné vnitřní hladké plné 1křídlové bílé 80x197 cm vč. kování</t>
  </si>
  <si>
    <t>-1458408496</t>
  </si>
  <si>
    <t>72</t>
  </si>
  <si>
    <t>61160192R</t>
  </si>
  <si>
    <t>dveře dřevěné vnitřní hladké plné 1křídlové bílé 80x197 cm vstupní vč. kování</t>
  </si>
  <si>
    <t>-616173303</t>
  </si>
  <si>
    <t>73</t>
  </si>
  <si>
    <t>766662811</t>
  </si>
  <si>
    <t>Demontáž truhlářských prahů dveří jednokřídlových</t>
  </si>
  <si>
    <t>-895069368</t>
  </si>
  <si>
    <t>74</t>
  </si>
  <si>
    <t>766691914</t>
  </si>
  <si>
    <t>Vyvěšení nebo zavěšení dřevěných křídel dveří pl do 2 m2</t>
  </si>
  <si>
    <t>1467734883</t>
  </si>
  <si>
    <t>75</t>
  </si>
  <si>
    <t>766694112</t>
  </si>
  <si>
    <t>Montáž parapetních desek dřevěných nebo plastových šířky do 30 cm délky do 1,6 m</t>
  </si>
  <si>
    <t>1066617040</t>
  </si>
  <si>
    <t>76</t>
  </si>
  <si>
    <t>607941040</t>
  </si>
  <si>
    <t>deska parapetní dřevotřísková vnitřní POSTFORMING 0,34 x 1 m</t>
  </si>
  <si>
    <t>1944764092</t>
  </si>
  <si>
    <t>1,1*4</t>
  </si>
  <si>
    <t>77</t>
  </si>
  <si>
    <t>766694121</t>
  </si>
  <si>
    <t>Montáž parapetních desek dřevěných nebo plastových šířky přes 30 cm délky do 1,0 m</t>
  </si>
  <si>
    <t>1972703490</t>
  </si>
  <si>
    <t>78</t>
  </si>
  <si>
    <t>1758045529</t>
  </si>
  <si>
    <t>79</t>
  </si>
  <si>
    <t>766695212</t>
  </si>
  <si>
    <t>Montáž truhlářských prahů dveří 1křídlových šířky do 10 cm</t>
  </si>
  <si>
    <t>55101813</t>
  </si>
  <si>
    <t>80</t>
  </si>
  <si>
    <t>611871160</t>
  </si>
  <si>
    <t>prah dveřní dřevěný dubový tl 2 cm dl.62 cm š 10 cm</t>
  </si>
  <si>
    <t>1765128064</t>
  </si>
  <si>
    <t>81</t>
  </si>
  <si>
    <t>611871560</t>
  </si>
  <si>
    <t>prah dveřní dřevěný dubový tl 2 cm dl.82 cm š 10 cm</t>
  </si>
  <si>
    <t>2091965201</t>
  </si>
  <si>
    <t>82</t>
  </si>
  <si>
    <t>766812820</t>
  </si>
  <si>
    <t>Demontáž kuchyňských linek dřevěných nebo kovových délky do 1,5 m</t>
  </si>
  <si>
    <t>1229812266</t>
  </si>
  <si>
    <t>83</t>
  </si>
  <si>
    <t>998766202</t>
  </si>
  <si>
    <t>Přesun hmot procentní pro konstrukce truhlářské v objektech v do 12 m</t>
  </si>
  <si>
    <t>785894387</t>
  </si>
  <si>
    <t>84</t>
  </si>
  <si>
    <t>771413111</t>
  </si>
  <si>
    <t>Montáž soklíků pórovinových lepených rovných v do 65 mm</t>
  </si>
  <si>
    <t>359590282</t>
  </si>
  <si>
    <t>2*(1,7+5,3+3,95+1,9+2,1+1,65)</t>
  </si>
  <si>
    <t>-0,8*6</t>
  </si>
  <si>
    <t>85</t>
  </si>
  <si>
    <t>771571116</t>
  </si>
  <si>
    <t>Montáž podlah z keramických dlaždic režných hladkých do malty do 25 ks/m2</t>
  </si>
  <si>
    <t>1679500622</t>
  </si>
  <si>
    <t>4,1+9+6+8,1+2,5+3,5+3,1</t>
  </si>
  <si>
    <t>86</t>
  </si>
  <si>
    <t>5976115R2</t>
  </si>
  <si>
    <t>dlaždice keramické</t>
  </si>
  <si>
    <t>-629389875</t>
  </si>
  <si>
    <t>28,4*0,065+36,3</t>
  </si>
  <si>
    <t>87</t>
  </si>
  <si>
    <t>771579191</t>
  </si>
  <si>
    <t>Příplatek k montáž podlah keramických za plochu do 5 m2</t>
  </si>
  <si>
    <t>1745696484</t>
  </si>
  <si>
    <t xml:space="preserve">4,5+4,1+2,5+3,5+3,1                        </t>
  </si>
  <si>
    <t>88</t>
  </si>
  <si>
    <t>771579196</t>
  </si>
  <si>
    <t>Příplatek k montáž podlah keramických za spárování tmelem dvousložkovým</t>
  </si>
  <si>
    <t>1998969049</t>
  </si>
  <si>
    <t>30,246</t>
  </si>
  <si>
    <t>89</t>
  </si>
  <si>
    <t>771579197</t>
  </si>
  <si>
    <t>Příplatek k montáž podlah keramických za lepení dvousložkovým lepidlem</t>
  </si>
  <si>
    <t>926565236</t>
  </si>
  <si>
    <t>90</t>
  </si>
  <si>
    <t>771591111</t>
  </si>
  <si>
    <t>Podlahy penetrace podkladu</t>
  </si>
  <si>
    <t>-774318110</t>
  </si>
  <si>
    <t>28,4</t>
  </si>
  <si>
    <t>91</t>
  </si>
  <si>
    <t>998771202</t>
  </si>
  <si>
    <t>Přesun hmot procentní pro podlahy z dlaždic v objektech v do 12 m</t>
  </si>
  <si>
    <t>679050574</t>
  </si>
  <si>
    <t>92</t>
  </si>
  <si>
    <t>776141112</t>
  </si>
  <si>
    <t>Vyrovnání podkladu povlakových podlah stěrkou pevnosti 20 MPa tl 5 mm</t>
  </si>
  <si>
    <t>-1252996818</t>
  </si>
  <si>
    <t>16,4+20+23,1+2,6+12,3+18,1</t>
  </si>
  <si>
    <t>93</t>
  </si>
  <si>
    <t>776221111</t>
  </si>
  <si>
    <t>Lepení pásů z PVC standardním lepidlem</t>
  </si>
  <si>
    <t>-2020968581</t>
  </si>
  <si>
    <t>92,5</t>
  </si>
  <si>
    <t>94</t>
  </si>
  <si>
    <t>284122450</t>
  </si>
  <si>
    <t>podlahovina Novoflor Standard šíře 1500 tl. 2 mm</t>
  </si>
  <si>
    <t>-1622007013</t>
  </si>
  <si>
    <t>95</t>
  </si>
  <si>
    <t>776410811</t>
  </si>
  <si>
    <t>Odstranění soklíků a lišt pryžových nebo plastových</t>
  </si>
  <si>
    <t>-325766519</t>
  </si>
  <si>
    <t>2*(3,4+3,45+3,15+5,6+3,45+1,8+12,4+1,7+4,1+4,15+4,1+5,45*3)</t>
  </si>
  <si>
    <t>-0,8*9*2-0,6+0,45*2*8</t>
  </si>
  <si>
    <t>96</t>
  </si>
  <si>
    <t>776411111</t>
  </si>
  <si>
    <t>Montáž obvodových soklíků výšky do 80 mm</t>
  </si>
  <si>
    <t>-1821061439</t>
  </si>
  <si>
    <t xml:space="preserve">2*(4,1+3,9+4+4,1+5,45*2+4,1+2,3+1,15+3,4+3,45+3,15+5,6)+2*0,45*9+0,2*2*3 </t>
  </si>
  <si>
    <t>-0,8*8</t>
  </si>
  <si>
    <t>97</t>
  </si>
  <si>
    <t>283421400</t>
  </si>
  <si>
    <t>lišty pro obklady délka 2,5 m barva šedá profil číslo 8</t>
  </si>
  <si>
    <t>197629484</t>
  </si>
  <si>
    <t>98</t>
  </si>
  <si>
    <t>77651R001</t>
  </si>
  <si>
    <t>Odstranění povlakových podlah z nášlapné plochy</t>
  </si>
  <si>
    <t>-772706446</t>
  </si>
  <si>
    <t>3,45*3,4+3,15*5,6+1,8*3,45+12,4*1,7+4,1*5,45*2+4,15*5,45</t>
  </si>
  <si>
    <t>99</t>
  </si>
  <si>
    <t>998776202</t>
  </si>
  <si>
    <t>Přesun hmot procentní pro podlahy povlakové v objektech v do 12 m</t>
  </si>
  <si>
    <t>-39205461</t>
  </si>
  <si>
    <t>781414112</t>
  </si>
  <si>
    <t>Montáž obkladaček vnitřních pórovinových pravoúhlých do 25 ks/m2 lepených flexibilním lepidlem</t>
  </si>
  <si>
    <t>669786580</t>
  </si>
  <si>
    <t>2*(2,7*2+1,55*2+0,2*2+3,45*2+1,7*2+0,2*2+1,65*2+1,8*2)+1,5*(1,55*2+2*2)</t>
  </si>
  <si>
    <t>-0,6*2*3-0,6*1,5</t>
  </si>
  <si>
    <t>-2*0,6*5-1,5*0,6-1,3*1,1-1*1,1</t>
  </si>
  <si>
    <t>0,6*(0,6*3+2,2*3)"kuch. linky</t>
  </si>
  <si>
    <t>101</t>
  </si>
  <si>
    <t>597610260</t>
  </si>
  <si>
    <t>obkládačky keramické  I. j.</t>
  </si>
  <si>
    <t>685971574</t>
  </si>
  <si>
    <t>102</t>
  </si>
  <si>
    <t>781419191</t>
  </si>
  <si>
    <t>Příplatek k montáži obkladů vnitřních pórovinových za plochu do 10 m2</t>
  </si>
  <si>
    <t>-9597313</t>
  </si>
  <si>
    <t>103</t>
  </si>
  <si>
    <t>781419197</t>
  </si>
  <si>
    <t>Příplatek k montáži obkladů vnitřních pórovinových za spárování silikonem</t>
  </si>
  <si>
    <t>-972754408</t>
  </si>
  <si>
    <t>104</t>
  </si>
  <si>
    <t>998781202</t>
  </si>
  <si>
    <t>Přesun hmot procentní pro obklady keramické v objektech v do 12 m</t>
  </si>
  <si>
    <t>-1427985419</t>
  </si>
  <si>
    <t>105</t>
  </si>
  <si>
    <t>783327101</t>
  </si>
  <si>
    <t>Krycí jednonásobný akrylátový nátěr zámečnických konstrukcí</t>
  </si>
  <si>
    <t>-41597055</t>
  </si>
  <si>
    <t>(2*1,97+0,6)*(0,1+2*0,05)*4"zárubně</t>
  </si>
  <si>
    <t>(2*1,97+0,8)*(0,1+2*0,5)*8</t>
  </si>
  <si>
    <t>106</t>
  </si>
  <si>
    <t>784181111</t>
  </si>
  <si>
    <t>Základní silikátová jednonásobná penetrace podkladu v místnostech výšky do 3,80m</t>
  </si>
  <si>
    <t>-1997170648</t>
  </si>
  <si>
    <t>152,218+605,23"zdevast. byt</t>
  </si>
  <si>
    <t>2,9*(4,3*2+3,55*2+1,7*2+4,5*2+0,1+0,1*2+6,5*2+2,2+0,1*4+0,1+0,5)+3,2*2*2+2,2-1,5*3,25"společná chodba</t>
  </si>
  <si>
    <t>107</t>
  </si>
  <si>
    <t>784211011</t>
  </si>
  <si>
    <t>Jednonásobné bílé malby ze směsí za mokra velmi dobře otěruvzdorných v místnostech výšky do 3,80 m</t>
  </si>
  <si>
    <t>906166352</t>
  </si>
  <si>
    <t>896,913</t>
  </si>
  <si>
    <t>108</t>
  </si>
  <si>
    <t>786617R01</t>
  </si>
  <si>
    <t>Dodávka + montáž nástěnný požární hydrant D25 s 20 m dlouhou tvarově stálou hadicí (0,33 l/as průtok, 0,2 NPa přetlak)</t>
  </si>
  <si>
    <t>767287022</t>
  </si>
  <si>
    <t>109</t>
  </si>
  <si>
    <t>786627R02</t>
  </si>
  <si>
    <t>PHP P6 21A</t>
  </si>
  <si>
    <t>-783216804</t>
  </si>
  <si>
    <t>110</t>
  </si>
  <si>
    <t>786627R03</t>
  </si>
  <si>
    <t>Bezpečnostní tabulky</t>
  </si>
  <si>
    <t>1234733843</t>
  </si>
  <si>
    <t>111</t>
  </si>
  <si>
    <t>786627R04</t>
  </si>
  <si>
    <t>Dodávka + montáž autonomní hlásiče</t>
  </si>
  <si>
    <t>-633858427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</si>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</sst>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vertical="center"/>
    </xf>
    <xf numFmtId="166" fontId="20" fillId="0" borderId="17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9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37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4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9413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42C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273" t="s">
        <v>0</v>
      </c>
      <c r="B1" s="274"/>
      <c r="C1" s="274"/>
      <c r="D1" s="275" t="s">
        <v>1</v>
      </c>
      <c r="E1" s="274"/>
      <c r="F1" s="274"/>
      <c r="G1" s="274"/>
      <c r="H1" s="274"/>
      <c r="I1" s="274"/>
      <c r="J1" s="274"/>
      <c r="K1" s="276" t="s">
        <v>677</v>
      </c>
      <c r="L1" s="276"/>
      <c r="M1" s="276"/>
      <c r="N1" s="276"/>
      <c r="O1" s="276"/>
      <c r="P1" s="276"/>
      <c r="Q1" s="276"/>
      <c r="R1" s="276"/>
      <c r="S1" s="276"/>
      <c r="T1" s="274"/>
      <c r="U1" s="274"/>
      <c r="V1" s="274"/>
      <c r="W1" s="276" t="s">
        <v>678</v>
      </c>
      <c r="X1" s="276"/>
      <c r="Y1" s="276"/>
      <c r="Z1" s="276"/>
      <c r="AA1" s="276"/>
      <c r="AB1" s="276"/>
      <c r="AC1" s="276"/>
      <c r="AD1" s="276"/>
      <c r="AE1" s="276"/>
      <c r="AF1" s="276"/>
      <c r="AG1" s="274"/>
      <c r="AH1" s="27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50000000000003" customHeight="1" x14ac:dyDescent="0.3">
      <c r="C2" s="188" t="s">
        <v>5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R2" s="232" t="s">
        <v>6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7</v>
      </c>
      <c r="BT2" s="16" t="s">
        <v>8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50000000000003" customHeight="1" x14ac:dyDescent="0.3">
      <c r="B4" s="20"/>
      <c r="C4" s="190" t="s">
        <v>10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22"/>
      <c r="AS4" s="23" t="s">
        <v>11</v>
      </c>
      <c r="BE4" s="24" t="s">
        <v>12</v>
      </c>
      <c r="BS4" s="16" t="s">
        <v>13</v>
      </c>
    </row>
    <row r="5" spans="1:73" ht="14.45" customHeight="1" x14ac:dyDescent="0.3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195" t="s">
        <v>15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21"/>
      <c r="AQ5" s="22"/>
      <c r="BE5" s="192" t="s">
        <v>16</v>
      </c>
      <c r="BS5" s="16" t="s">
        <v>7</v>
      </c>
    </row>
    <row r="6" spans="1:73" ht="36.950000000000003" customHeight="1" x14ac:dyDescent="0.3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196" t="s">
        <v>18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21"/>
      <c r="AQ6" s="22"/>
      <c r="BE6" s="189"/>
      <c r="BS6" s="16" t="s">
        <v>19</v>
      </c>
    </row>
    <row r="7" spans="1:73" ht="14.45" customHeight="1" x14ac:dyDescent="0.3">
      <c r="B7" s="20"/>
      <c r="C7" s="21"/>
      <c r="D7" s="28" t="s">
        <v>20</v>
      </c>
      <c r="E7" s="21"/>
      <c r="F7" s="21"/>
      <c r="G7" s="21"/>
      <c r="H7" s="21"/>
      <c r="I7" s="21"/>
      <c r="J7" s="21"/>
      <c r="K7" s="26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3</v>
      </c>
      <c r="AO7" s="21"/>
      <c r="AP7" s="21"/>
      <c r="AQ7" s="22"/>
      <c r="BE7" s="189"/>
      <c r="BS7" s="16" t="s">
        <v>22</v>
      </c>
    </row>
    <row r="8" spans="1:73" ht="14.45" customHeight="1" x14ac:dyDescent="0.3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2"/>
      <c r="BE8" s="189"/>
      <c r="BS8" s="16" t="s">
        <v>27</v>
      </c>
    </row>
    <row r="9" spans="1:73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E9" s="189"/>
      <c r="BS9" s="16" t="s">
        <v>28</v>
      </c>
    </row>
    <row r="10" spans="1:73" ht="14.45" customHeight="1" x14ac:dyDescent="0.3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</v>
      </c>
      <c r="AO10" s="21"/>
      <c r="AP10" s="21"/>
      <c r="AQ10" s="22"/>
      <c r="BE10" s="189"/>
      <c r="BS10" s="16" t="s">
        <v>19</v>
      </c>
    </row>
    <row r="11" spans="1:73" ht="18.399999999999999" customHeight="1" x14ac:dyDescent="0.3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32</v>
      </c>
      <c r="AL11" s="21"/>
      <c r="AM11" s="21"/>
      <c r="AN11" s="26" t="s">
        <v>3</v>
      </c>
      <c r="AO11" s="21"/>
      <c r="AP11" s="21"/>
      <c r="AQ11" s="22"/>
      <c r="BE11" s="189"/>
      <c r="BS11" s="16" t="s">
        <v>19</v>
      </c>
    </row>
    <row r="12" spans="1:73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E12" s="189"/>
      <c r="BS12" s="16" t="s">
        <v>19</v>
      </c>
    </row>
    <row r="13" spans="1:73" ht="14.45" customHeight="1" x14ac:dyDescent="0.3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0" t="s">
        <v>34</v>
      </c>
      <c r="AO13" s="21"/>
      <c r="AP13" s="21"/>
      <c r="AQ13" s="22"/>
      <c r="BE13" s="189"/>
      <c r="BS13" s="16" t="s">
        <v>19</v>
      </c>
    </row>
    <row r="14" spans="1:73" x14ac:dyDescent="0.3">
      <c r="B14" s="20"/>
      <c r="C14" s="21"/>
      <c r="D14" s="21"/>
      <c r="E14" s="197" t="s">
        <v>34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8" t="s">
        <v>32</v>
      </c>
      <c r="AL14" s="21"/>
      <c r="AM14" s="21"/>
      <c r="AN14" s="30" t="s">
        <v>34</v>
      </c>
      <c r="AO14" s="21"/>
      <c r="AP14" s="21"/>
      <c r="AQ14" s="22"/>
      <c r="BE14" s="189"/>
      <c r="BS14" s="16" t="s">
        <v>19</v>
      </c>
    </row>
    <row r="15" spans="1:73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E15" s="189"/>
      <c r="BS15" s="16" t="s">
        <v>4</v>
      </c>
    </row>
    <row r="16" spans="1:73" ht="14.45" customHeight="1" x14ac:dyDescent="0.3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36</v>
      </c>
      <c r="AO16" s="21"/>
      <c r="AP16" s="21"/>
      <c r="AQ16" s="22"/>
      <c r="BE16" s="189"/>
      <c r="BS16" s="16" t="s">
        <v>4</v>
      </c>
    </row>
    <row r="17" spans="2:71" ht="18.399999999999999" customHeight="1" x14ac:dyDescent="0.3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32</v>
      </c>
      <c r="AL17" s="21"/>
      <c r="AM17" s="21"/>
      <c r="AN17" s="26" t="s">
        <v>38</v>
      </c>
      <c r="AO17" s="21"/>
      <c r="AP17" s="21"/>
      <c r="AQ17" s="22"/>
      <c r="BE17" s="189"/>
      <c r="BS17" s="16" t="s">
        <v>39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E18" s="189"/>
      <c r="BS18" s="16" t="s">
        <v>7</v>
      </c>
    </row>
    <row r="19" spans="2:71" ht="14.45" customHeight="1" x14ac:dyDescent="0.3">
      <c r="B19" s="20"/>
      <c r="C19" s="21"/>
      <c r="D19" s="28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3</v>
      </c>
      <c r="AO19" s="21"/>
      <c r="AP19" s="21"/>
      <c r="AQ19" s="22"/>
      <c r="BE19" s="189"/>
      <c r="BS19" s="16" t="s">
        <v>7</v>
      </c>
    </row>
    <row r="20" spans="2:71" ht="18.399999999999999" customHeight="1" x14ac:dyDescent="0.3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32</v>
      </c>
      <c r="AL20" s="21"/>
      <c r="AM20" s="21"/>
      <c r="AN20" s="26" t="s">
        <v>3</v>
      </c>
      <c r="AO20" s="21"/>
      <c r="AP20" s="21"/>
      <c r="AQ20" s="22"/>
      <c r="BE20" s="189"/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  <c r="BE21" s="189"/>
    </row>
    <row r="22" spans="2:71" x14ac:dyDescent="0.3">
      <c r="B22" s="20"/>
      <c r="C22" s="21"/>
      <c r="D22" s="28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  <c r="BE22" s="189"/>
    </row>
    <row r="23" spans="2:71" ht="63" customHeight="1" x14ac:dyDescent="0.3">
      <c r="B23" s="20"/>
      <c r="C23" s="21"/>
      <c r="D23" s="21"/>
      <c r="E23" s="198" t="s">
        <v>43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21"/>
      <c r="AP23" s="21"/>
      <c r="AQ23" s="22"/>
      <c r="BE23" s="189"/>
    </row>
    <row r="24" spans="2:71" ht="6.95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  <c r="BE24" s="189"/>
    </row>
    <row r="25" spans="2:71" ht="6.95" customHeight="1" x14ac:dyDescent="0.3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2"/>
      <c r="BE25" s="189"/>
    </row>
    <row r="26" spans="2:71" ht="14.45" customHeight="1" x14ac:dyDescent="0.3">
      <c r="B26" s="20"/>
      <c r="C26" s="21"/>
      <c r="D26" s="32" t="s">
        <v>44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99">
        <f>ROUND(AG87,2)</f>
        <v>0</v>
      </c>
      <c r="AL26" s="191"/>
      <c r="AM26" s="191"/>
      <c r="AN26" s="191"/>
      <c r="AO26" s="191"/>
      <c r="AP26" s="21"/>
      <c r="AQ26" s="22"/>
      <c r="BE26" s="189"/>
    </row>
    <row r="27" spans="2:71" ht="14.45" customHeight="1" x14ac:dyDescent="0.3">
      <c r="B27" s="20"/>
      <c r="C27" s="21"/>
      <c r="D27" s="32" t="s">
        <v>45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99">
        <f>ROUND(AG91,2)</f>
        <v>0</v>
      </c>
      <c r="AL27" s="191"/>
      <c r="AM27" s="191"/>
      <c r="AN27" s="191"/>
      <c r="AO27" s="191"/>
      <c r="AP27" s="21"/>
      <c r="AQ27" s="22"/>
      <c r="BE27" s="189"/>
    </row>
    <row r="28" spans="2:71" s="1" customFormat="1" ht="6.95" customHeight="1" x14ac:dyDescent="0.3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93"/>
    </row>
    <row r="29" spans="2:71" s="1" customFormat="1" ht="25.9" customHeight="1" x14ac:dyDescent="0.3">
      <c r="B29" s="33"/>
      <c r="C29" s="34"/>
      <c r="D29" s="36" t="s">
        <v>46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00">
        <f>ROUND(AK26+AK27,2)</f>
        <v>0</v>
      </c>
      <c r="AL29" s="201"/>
      <c r="AM29" s="201"/>
      <c r="AN29" s="201"/>
      <c r="AO29" s="201"/>
      <c r="AP29" s="34"/>
      <c r="AQ29" s="35"/>
      <c r="BE29" s="193"/>
    </row>
    <row r="30" spans="2:71" s="1" customFormat="1" ht="6.95" customHeight="1" x14ac:dyDescent="0.3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93"/>
    </row>
    <row r="31" spans="2:71" s="2" customFormat="1" ht="14.45" customHeight="1" x14ac:dyDescent="0.3">
      <c r="B31" s="38"/>
      <c r="C31" s="39"/>
      <c r="D31" s="40" t="s">
        <v>47</v>
      </c>
      <c r="E31" s="39"/>
      <c r="F31" s="40" t="s">
        <v>48</v>
      </c>
      <c r="G31" s="39"/>
      <c r="H31" s="39"/>
      <c r="I31" s="39"/>
      <c r="J31" s="39"/>
      <c r="K31" s="39"/>
      <c r="L31" s="202">
        <v>0.21</v>
      </c>
      <c r="M31" s="203"/>
      <c r="N31" s="203"/>
      <c r="O31" s="203"/>
      <c r="P31" s="39"/>
      <c r="Q31" s="39"/>
      <c r="R31" s="39"/>
      <c r="S31" s="39"/>
      <c r="T31" s="42" t="s">
        <v>49</v>
      </c>
      <c r="U31" s="39"/>
      <c r="V31" s="39"/>
      <c r="W31" s="204">
        <f>ROUND(AZ87+SUM(CD92:CD96),2)</f>
        <v>0</v>
      </c>
      <c r="X31" s="203"/>
      <c r="Y31" s="203"/>
      <c r="Z31" s="203"/>
      <c r="AA31" s="203"/>
      <c r="AB31" s="203"/>
      <c r="AC31" s="203"/>
      <c r="AD31" s="203"/>
      <c r="AE31" s="203"/>
      <c r="AF31" s="39"/>
      <c r="AG31" s="39"/>
      <c r="AH31" s="39"/>
      <c r="AI31" s="39"/>
      <c r="AJ31" s="39"/>
      <c r="AK31" s="204">
        <f>ROUND(AV87+SUM(BY92:BY96),2)</f>
        <v>0</v>
      </c>
      <c r="AL31" s="203"/>
      <c r="AM31" s="203"/>
      <c r="AN31" s="203"/>
      <c r="AO31" s="203"/>
      <c r="AP31" s="39"/>
      <c r="AQ31" s="43"/>
      <c r="BE31" s="194"/>
    </row>
    <row r="32" spans="2:71" s="2" customFormat="1" ht="14.45" customHeight="1" x14ac:dyDescent="0.3">
      <c r="B32" s="38"/>
      <c r="C32" s="39"/>
      <c r="D32" s="39"/>
      <c r="E32" s="39"/>
      <c r="F32" s="40" t="s">
        <v>50</v>
      </c>
      <c r="G32" s="39"/>
      <c r="H32" s="39"/>
      <c r="I32" s="39"/>
      <c r="J32" s="39"/>
      <c r="K32" s="39"/>
      <c r="L32" s="202">
        <v>0.15</v>
      </c>
      <c r="M32" s="203"/>
      <c r="N32" s="203"/>
      <c r="O32" s="203"/>
      <c r="P32" s="39"/>
      <c r="Q32" s="39"/>
      <c r="R32" s="39"/>
      <c r="S32" s="39"/>
      <c r="T32" s="42" t="s">
        <v>49</v>
      </c>
      <c r="U32" s="39"/>
      <c r="V32" s="39"/>
      <c r="W32" s="204">
        <f>ROUND(BA87+SUM(CE92:CE96),2)</f>
        <v>0</v>
      </c>
      <c r="X32" s="203"/>
      <c r="Y32" s="203"/>
      <c r="Z32" s="203"/>
      <c r="AA32" s="203"/>
      <c r="AB32" s="203"/>
      <c r="AC32" s="203"/>
      <c r="AD32" s="203"/>
      <c r="AE32" s="203"/>
      <c r="AF32" s="39"/>
      <c r="AG32" s="39"/>
      <c r="AH32" s="39"/>
      <c r="AI32" s="39"/>
      <c r="AJ32" s="39"/>
      <c r="AK32" s="204">
        <f>ROUND(AW87+SUM(BZ92:BZ96),2)</f>
        <v>0</v>
      </c>
      <c r="AL32" s="203"/>
      <c r="AM32" s="203"/>
      <c r="AN32" s="203"/>
      <c r="AO32" s="203"/>
      <c r="AP32" s="39"/>
      <c r="AQ32" s="43"/>
      <c r="BE32" s="194"/>
    </row>
    <row r="33" spans="2:57" s="2" customFormat="1" ht="14.45" hidden="1" customHeight="1" x14ac:dyDescent="0.3">
      <c r="B33" s="38"/>
      <c r="C33" s="39"/>
      <c r="D33" s="39"/>
      <c r="E33" s="39"/>
      <c r="F33" s="40" t="s">
        <v>51</v>
      </c>
      <c r="G33" s="39"/>
      <c r="H33" s="39"/>
      <c r="I33" s="39"/>
      <c r="J33" s="39"/>
      <c r="K33" s="39"/>
      <c r="L33" s="202">
        <v>0.21</v>
      </c>
      <c r="M33" s="203"/>
      <c r="N33" s="203"/>
      <c r="O33" s="203"/>
      <c r="P33" s="39"/>
      <c r="Q33" s="39"/>
      <c r="R33" s="39"/>
      <c r="S33" s="39"/>
      <c r="T33" s="42" t="s">
        <v>49</v>
      </c>
      <c r="U33" s="39"/>
      <c r="V33" s="39"/>
      <c r="W33" s="204">
        <f>ROUND(BB87+SUM(CF92:CF96),2)</f>
        <v>0</v>
      </c>
      <c r="X33" s="203"/>
      <c r="Y33" s="203"/>
      <c r="Z33" s="203"/>
      <c r="AA33" s="203"/>
      <c r="AB33" s="203"/>
      <c r="AC33" s="203"/>
      <c r="AD33" s="203"/>
      <c r="AE33" s="203"/>
      <c r="AF33" s="39"/>
      <c r="AG33" s="39"/>
      <c r="AH33" s="39"/>
      <c r="AI33" s="39"/>
      <c r="AJ33" s="39"/>
      <c r="AK33" s="204">
        <v>0</v>
      </c>
      <c r="AL33" s="203"/>
      <c r="AM33" s="203"/>
      <c r="AN33" s="203"/>
      <c r="AO33" s="203"/>
      <c r="AP33" s="39"/>
      <c r="AQ33" s="43"/>
      <c r="BE33" s="194"/>
    </row>
    <row r="34" spans="2:57" s="2" customFormat="1" ht="14.45" hidden="1" customHeight="1" x14ac:dyDescent="0.3">
      <c r="B34" s="38"/>
      <c r="C34" s="39"/>
      <c r="D34" s="39"/>
      <c r="E34" s="39"/>
      <c r="F34" s="40" t="s">
        <v>52</v>
      </c>
      <c r="G34" s="39"/>
      <c r="H34" s="39"/>
      <c r="I34" s="39"/>
      <c r="J34" s="39"/>
      <c r="K34" s="39"/>
      <c r="L34" s="202">
        <v>0.15</v>
      </c>
      <c r="M34" s="203"/>
      <c r="N34" s="203"/>
      <c r="O34" s="203"/>
      <c r="P34" s="39"/>
      <c r="Q34" s="39"/>
      <c r="R34" s="39"/>
      <c r="S34" s="39"/>
      <c r="T34" s="42" t="s">
        <v>49</v>
      </c>
      <c r="U34" s="39"/>
      <c r="V34" s="39"/>
      <c r="W34" s="204">
        <f>ROUND(BC87+SUM(CG92:CG96),2)</f>
        <v>0</v>
      </c>
      <c r="X34" s="203"/>
      <c r="Y34" s="203"/>
      <c r="Z34" s="203"/>
      <c r="AA34" s="203"/>
      <c r="AB34" s="203"/>
      <c r="AC34" s="203"/>
      <c r="AD34" s="203"/>
      <c r="AE34" s="203"/>
      <c r="AF34" s="39"/>
      <c r="AG34" s="39"/>
      <c r="AH34" s="39"/>
      <c r="AI34" s="39"/>
      <c r="AJ34" s="39"/>
      <c r="AK34" s="204">
        <v>0</v>
      </c>
      <c r="AL34" s="203"/>
      <c r="AM34" s="203"/>
      <c r="AN34" s="203"/>
      <c r="AO34" s="203"/>
      <c r="AP34" s="39"/>
      <c r="AQ34" s="43"/>
      <c r="BE34" s="194"/>
    </row>
    <row r="35" spans="2:57" s="2" customFormat="1" ht="14.45" hidden="1" customHeight="1" x14ac:dyDescent="0.3">
      <c r="B35" s="38"/>
      <c r="C35" s="39"/>
      <c r="D35" s="39"/>
      <c r="E35" s="39"/>
      <c r="F35" s="40" t="s">
        <v>53</v>
      </c>
      <c r="G35" s="39"/>
      <c r="H35" s="39"/>
      <c r="I35" s="39"/>
      <c r="J35" s="39"/>
      <c r="K35" s="39"/>
      <c r="L35" s="202">
        <v>0</v>
      </c>
      <c r="M35" s="203"/>
      <c r="N35" s="203"/>
      <c r="O35" s="203"/>
      <c r="P35" s="39"/>
      <c r="Q35" s="39"/>
      <c r="R35" s="39"/>
      <c r="S35" s="39"/>
      <c r="T35" s="42" t="s">
        <v>49</v>
      </c>
      <c r="U35" s="39"/>
      <c r="V35" s="39"/>
      <c r="W35" s="204">
        <f>ROUND(BD87+SUM(CH92:CH96),2)</f>
        <v>0</v>
      </c>
      <c r="X35" s="203"/>
      <c r="Y35" s="203"/>
      <c r="Z35" s="203"/>
      <c r="AA35" s="203"/>
      <c r="AB35" s="203"/>
      <c r="AC35" s="203"/>
      <c r="AD35" s="203"/>
      <c r="AE35" s="203"/>
      <c r="AF35" s="39"/>
      <c r="AG35" s="39"/>
      <c r="AH35" s="39"/>
      <c r="AI35" s="39"/>
      <c r="AJ35" s="39"/>
      <c r="AK35" s="204">
        <v>0</v>
      </c>
      <c r="AL35" s="203"/>
      <c r="AM35" s="203"/>
      <c r="AN35" s="203"/>
      <c r="AO35" s="203"/>
      <c r="AP35" s="39"/>
      <c r="AQ35" s="43"/>
    </row>
    <row r="36" spans="2:57" s="1" customFormat="1" ht="6.95" customHeight="1" x14ac:dyDescent="0.3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 x14ac:dyDescent="0.3">
      <c r="B37" s="33"/>
      <c r="C37" s="44"/>
      <c r="D37" s="45" t="s">
        <v>54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55</v>
      </c>
      <c r="U37" s="46"/>
      <c r="V37" s="46"/>
      <c r="W37" s="46"/>
      <c r="X37" s="205" t="s">
        <v>56</v>
      </c>
      <c r="Y37" s="206"/>
      <c r="Z37" s="206"/>
      <c r="AA37" s="206"/>
      <c r="AB37" s="206"/>
      <c r="AC37" s="46"/>
      <c r="AD37" s="46"/>
      <c r="AE37" s="46"/>
      <c r="AF37" s="46"/>
      <c r="AG37" s="46"/>
      <c r="AH37" s="46"/>
      <c r="AI37" s="46"/>
      <c r="AJ37" s="46"/>
      <c r="AK37" s="207">
        <f>SUM(AK29:AK35)</f>
        <v>0</v>
      </c>
      <c r="AL37" s="206"/>
      <c r="AM37" s="206"/>
      <c r="AN37" s="206"/>
      <c r="AO37" s="208"/>
      <c r="AP37" s="44"/>
      <c r="AQ37" s="35"/>
    </row>
    <row r="38" spans="2:57" s="1" customFormat="1" ht="14.4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 ht="13.5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57" ht="13.5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57" ht="13.5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57" ht="13.5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57" ht="13.5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57" ht="13.5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57" ht="13.5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57" ht="13.5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57" ht="13.5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57" ht="13.5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x14ac:dyDescent="0.3">
      <c r="B49" s="33"/>
      <c r="C49" s="34"/>
      <c r="D49" s="48" t="s">
        <v>57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58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 x14ac:dyDescent="0.3">
      <c r="B50" s="20"/>
      <c r="C50" s="21"/>
      <c r="D50" s="5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52"/>
      <c r="AA50" s="21"/>
      <c r="AB50" s="21"/>
      <c r="AC50" s="5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52"/>
      <c r="AP50" s="21"/>
      <c r="AQ50" s="22"/>
    </row>
    <row r="51" spans="2:43" ht="13.5" x14ac:dyDescent="0.3">
      <c r="B51" s="20"/>
      <c r="C51" s="21"/>
      <c r="D51" s="5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52"/>
      <c r="AA51" s="21"/>
      <c r="AB51" s="21"/>
      <c r="AC51" s="5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52"/>
      <c r="AP51" s="21"/>
      <c r="AQ51" s="22"/>
    </row>
    <row r="52" spans="2:43" ht="13.5" x14ac:dyDescent="0.3">
      <c r="B52" s="20"/>
      <c r="C52" s="21"/>
      <c r="D52" s="5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52"/>
      <c r="AA52" s="21"/>
      <c r="AB52" s="21"/>
      <c r="AC52" s="5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52"/>
      <c r="AP52" s="21"/>
      <c r="AQ52" s="22"/>
    </row>
    <row r="53" spans="2:43" ht="13.5" x14ac:dyDescent="0.3">
      <c r="B53" s="20"/>
      <c r="C53" s="21"/>
      <c r="D53" s="5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52"/>
      <c r="AA53" s="21"/>
      <c r="AB53" s="21"/>
      <c r="AC53" s="5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52"/>
      <c r="AP53" s="21"/>
      <c r="AQ53" s="22"/>
    </row>
    <row r="54" spans="2:43" ht="13.5" x14ac:dyDescent="0.3">
      <c r="B54" s="20"/>
      <c r="C54" s="21"/>
      <c r="D54" s="5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52"/>
      <c r="AA54" s="21"/>
      <c r="AB54" s="21"/>
      <c r="AC54" s="5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52"/>
      <c r="AP54" s="21"/>
      <c r="AQ54" s="22"/>
    </row>
    <row r="55" spans="2:43" ht="13.5" x14ac:dyDescent="0.3">
      <c r="B55" s="20"/>
      <c r="C55" s="21"/>
      <c r="D55" s="5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52"/>
      <c r="AA55" s="21"/>
      <c r="AB55" s="21"/>
      <c r="AC55" s="5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52"/>
      <c r="AP55" s="21"/>
      <c r="AQ55" s="22"/>
    </row>
    <row r="56" spans="2:43" ht="13.5" x14ac:dyDescent="0.3">
      <c r="B56" s="20"/>
      <c r="C56" s="21"/>
      <c r="D56" s="5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52"/>
      <c r="AA56" s="21"/>
      <c r="AB56" s="21"/>
      <c r="AC56" s="5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52"/>
      <c r="AP56" s="21"/>
      <c r="AQ56" s="22"/>
    </row>
    <row r="57" spans="2:43" ht="13.5" x14ac:dyDescent="0.3">
      <c r="B57" s="20"/>
      <c r="C57" s="21"/>
      <c r="D57" s="5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52"/>
      <c r="AA57" s="21"/>
      <c r="AB57" s="21"/>
      <c r="AC57" s="5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52"/>
      <c r="AP57" s="21"/>
      <c r="AQ57" s="22"/>
    </row>
    <row r="58" spans="2:43" s="1" customFormat="1" x14ac:dyDescent="0.3">
      <c r="B58" s="33"/>
      <c r="C58" s="34"/>
      <c r="D58" s="53" t="s">
        <v>59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60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59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60</v>
      </c>
      <c r="AN58" s="54"/>
      <c r="AO58" s="56"/>
      <c r="AP58" s="34"/>
      <c r="AQ58" s="35"/>
    </row>
    <row r="59" spans="2:43" ht="13.5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x14ac:dyDescent="0.3">
      <c r="B60" s="33"/>
      <c r="C60" s="34"/>
      <c r="D60" s="48" t="s">
        <v>61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62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 x14ac:dyDescent="0.3">
      <c r="B61" s="20"/>
      <c r="C61" s="21"/>
      <c r="D61" s="5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52"/>
      <c r="AA61" s="21"/>
      <c r="AB61" s="21"/>
      <c r="AC61" s="5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52"/>
      <c r="AP61" s="21"/>
      <c r="AQ61" s="22"/>
    </row>
    <row r="62" spans="2:43" ht="13.5" x14ac:dyDescent="0.3">
      <c r="B62" s="20"/>
      <c r="C62" s="21"/>
      <c r="D62" s="5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52"/>
      <c r="AA62" s="21"/>
      <c r="AB62" s="21"/>
      <c r="AC62" s="5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52"/>
      <c r="AP62" s="21"/>
      <c r="AQ62" s="22"/>
    </row>
    <row r="63" spans="2:43" ht="13.5" x14ac:dyDescent="0.3">
      <c r="B63" s="20"/>
      <c r="C63" s="21"/>
      <c r="D63" s="5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52"/>
      <c r="AA63" s="21"/>
      <c r="AB63" s="21"/>
      <c r="AC63" s="5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52"/>
      <c r="AP63" s="21"/>
      <c r="AQ63" s="22"/>
    </row>
    <row r="64" spans="2:43" ht="13.5" x14ac:dyDescent="0.3">
      <c r="B64" s="20"/>
      <c r="C64" s="21"/>
      <c r="D64" s="5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52"/>
      <c r="AA64" s="21"/>
      <c r="AB64" s="21"/>
      <c r="AC64" s="5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52"/>
      <c r="AP64" s="21"/>
      <c r="AQ64" s="22"/>
    </row>
    <row r="65" spans="2:43" ht="13.5" x14ac:dyDescent="0.3">
      <c r="B65" s="20"/>
      <c r="C65" s="21"/>
      <c r="D65" s="5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52"/>
      <c r="AA65" s="21"/>
      <c r="AB65" s="21"/>
      <c r="AC65" s="5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52"/>
      <c r="AP65" s="21"/>
      <c r="AQ65" s="22"/>
    </row>
    <row r="66" spans="2:43" ht="13.5" x14ac:dyDescent="0.3">
      <c r="B66" s="20"/>
      <c r="C66" s="21"/>
      <c r="D66" s="5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52"/>
      <c r="AA66" s="21"/>
      <c r="AB66" s="21"/>
      <c r="AC66" s="5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52"/>
      <c r="AP66" s="21"/>
      <c r="AQ66" s="22"/>
    </row>
    <row r="67" spans="2:43" ht="13.5" x14ac:dyDescent="0.3">
      <c r="B67" s="20"/>
      <c r="C67" s="21"/>
      <c r="D67" s="5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52"/>
      <c r="AA67" s="21"/>
      <c r="AB67" s="21"/>
      <c r="AC67" s="5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52"/>
      <c r="AP67" s="21"/>
      <c r="AQ67" s="22"/>
    </row>
    <row r="68" spans="2:43" ht="13.5" x14ac:dyDescent="0.3">
      <c r="B68" s="20"/>
      <c r="C68" s="21"/>
      <c r="D68" s="5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52"/>
      <c r="AA68" s="21"/>
      <c r="AB68" s="21"/>
      <c r="AC68" s="5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52"/>
      <c r="AP68" s="21"/>
      <c r="AQ68" s="22"/>
    </row>
    <row r="69" spans="2:43" s="1" customFormat="1" x14ac:dyDescent="0.3">
      <c r="B69" s="33"/>
      <c r="C69" s="34"/>
      <c r="D69" s="53" t="s">
        <v>59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60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59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60</v>
      </c>
      <c r="AN69" s="54"/>
      <c r="AO69" s="56"/>
      <c r="AP69" s="34"/>
      <c r="AQ69" s="35"/>
    </row>
    <row r="70" spans="2:43" s="1" customFormat="1" ht="6.95" customHeight="1" x14ac:dyDescent="0.3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 x14ac:dyDescent="0.3">
      <c r="B76" s="33"/>
      <c r="C76" s="190" t="s">
        <v>63</v>
      </c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209"/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35"/>
    </row>
    <row r="77" spans="2:43" s="3" customFormat="1" ht="14.45" customHeight="1" x14ac:dyDescent="0.3">
      <c r="B77" s="63"/>
      <c r="C77" s="28" t="s">
        <v>14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1655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 x14ac:dyDescent="0.3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Stavební úpravy části bytového domu - sociální bydlení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x14ac:dyDescent="0.3">
      <c r="B80" s="33"/>
      <c r="C80" s="28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Kolín V, Tovární čp. 45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25</v>
      </c>
      <c r="AJ80" s="34"/>
      <c r="AK80" s="34"/>
      <c r="AL80" s="34"/>
      <c r="AM80" s="71" t="str">
        <f>IF(AN8= "","",AN8)</f>
        <v>21.07.2016</v>
      </c>
      <c r="AN80" s="34"/>
      <c r="AO80" s="34"/>
      <c r="AP80" s="34"/>
      <c r="AQ80" s="35"/>
    </row>
    <row r="81" spans="1:89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x14ac:dyDescent="0.3">
      <c r="B82" s="33"/>
      <c r="C82" s="28" t="s">
        <v>29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Kolín, Karlovo nám. 45, Kolín I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35</v>
      </c>
      <c r="AJ82" s="34"/>
      <c r="AK82" s="34"/>
      <c r="AL82" s="34"/>
      <c r="AM82" s="212" t="str">
        <f>IF(E17="","",E17)</f>
        <v>Ing. Karel Vrátný, Rubešova 60, Kolín I</v>
      </c>
      <c r="AN82" s="209"/>
      <c r="AO82" s="209"/>
      <c r="AP82" s="209"/>
      <c r="AQ82" s="35"/>
      <c r="AS82" s="213" t="s">
        <v>64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x14ac:dyDescent="0.3">
      <c r="B83" s="33"/>
      <c r="C83" s="28" t="s">
        <v>33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40</v>
      </c>
      <c r="AJ83" s="34"/>
      <c r="AK83" s="34"/>
      <c r="AL83" s="34"/>
      <c r="AM83" s="212" t="str">
        <f>IF(E20="","",E20)</f>
        <v>Alena Vrátná, Rubešova 60, Kolín I</v>
      </c>
      <c r="AN83" s="209"/>
      <c r="AO83" s="209"/>
      <c r="AP83" s="209"/>
      <c r="AQ83" s="35"/>
      <c r="AS83" s="215"/>
      <c r="AT83" s="209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 x14ac:dyDescent="0.3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09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 x14ac:dyDescent="0.3">
      <c r="B85" s="33"/>
      <c r="C85" s="216" t="s">
        <v>65</v>
      </c>
      <c r="D85" s="217"/>
      <c r="E85" s="217"/>
      <c r="F85" s="217"/>
      <c r="G85" s="217"/>
      <c r="H85" s="73"/>
      <c r="I85" s="218" t="s">
        <v>66</v>
      </c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8" t="s">
        <v>67</v>
      </c>
      <c r="AH85" s="217"/>
      <c r="AI85" s="217"/>
      <c r="AJ85" s="217"/>
      <c r="AK85" s="217"/>
      <c r="AL85" s="217"/>
      <c r="AM85" s="217"/>
      <c r="AN85" s="218" t="s">
        <v>68</v>
      </c>
      <c r="AO85" s="217"/>
      <c r="AP85" s="219"/>
      <c r="AQ85" s="35"/>
      <c r="AS85" s="74" t="s">
        <v>69</v>
      </c>
      <c r="AT85" s="75" t="s">
        <v>70</v>
      </c>
      <c r="AU85" s="75" t="s">
        <v>71</v>
      </c>
      <c r="AV85" s="75" t="s">
        <v>72</v>
      </c>
      <c r="AW85" s="75" t="s">
        <v>73</v>
      </c>
      <c r="AX85" s="75" t="s">
        <v>74</v>
      </c>
      <c r="AY85" s="75" t="s">
        <v>75</v>
      </c>
      <c r="AZ85" s="75" t="s">
        <v>76</v>
      </c>
      <c r="BA85" s="75" t="s">
        <v>77</v>
      </c>
      <c r="BB85" s="75" t="s">
        <v>78</v>
      </c>
      <c r="BC85" s="75" t="s">
        <v>79</v>
      </c>
      <c r="BD85" s="76" t="s">
        <v>80</v>
      </c>
    </row>
    <row r="86" spans="1:89" s="1" customFormat="1" ht="10.9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 x14ac:dyDescent="0.3">
      <c r="B87" s="66"/>
      <c r="C87" s="78" t="s">
        <v>81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29">
        <f>ROUND(AG88,2)</f>
        <v>0</v>
      </c>
      <c r="AH87" s="229"/>
      <c r="AI87" s="229"/>
      <c r="AJ87" s="229"/>
      <c r="AK87" s="229"/>
      <c r="AL87" s="229"/>
      <c r="AM87" s="229"/>
      <c r="AN87" s="230">
        <f>SUM(AG87,AT87)</f>
        <v>0</v>
      </c>
      <c r="AO87" s="230"/>
      <c r="AP87" s="230"/>
      <c r="AQ87" s="69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 t="shared" ref="AZ87:BD88" si="0">ROUND(AZ88,2)</f>
        <v>0</v>
      </c>
      <c r="BA87" s="81">
        <f t="shared" si="0"/>
        <v>0</v>
      </c>
      <c r="BB87" s="81">
        <f t="shared" si="0"/>
        <v>0</v>
      </c>
      <c r="BC87" s="81">
        <f t="shared" si="0"/>
        <v>0</v>
      </c>
      <c r="BD87" s="83">
        <f t="shared" si="0"/>
        <v>0</v>
      </c>
      <c r="BS87" s="84" t="s">
        <v>82</v>
      </c>
      <c r="BT87" s="84" t="s">
        <v>83</v>
      </c>
      <c r="BU87" s="85" t="s">
        <v>84</v>
      </c>
      <c r="BV87" s="84" t="s">
        <v>85</v>
      </c>
      <c r="BW87" s="84" t="s">
        <v>86</v>
      </c>
      <c r="BX87" s="84" t="s">
        <v>87</v>
      </c>
    </row>
    <row r="88" spans="1:89" s="5" customFormat="1" ht="22.5" customHeight="1" x14ac:dyDescent="0.3">
      <c r="B88" s="86"/>
      <c r="C88" s="87"/>
      <c r="D88" s="223" t="s">
        <v>88</v>
      </c>
      <c r="E88" s="221"/>
      <c r="F88" s="221"/>
      <c r="G88" s="221"/>
      <c r="H88" s="221"/>
      <c r="I88" s="88"/>
      <c r="J88" s="223" t="s">
        <v>89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22">
        <f>ROUND(AG89,2)</f>
        <v>0</v>
      </c>
      <c r="AH88" s="221"/>
      <c r="AI88" s="221"/>
      <c r="AJ88" s="221"/>
      <c r="AK88" s="221"/>
      <c r="AL88" s="221"/>
      <c r="AM88" s="221"/>
      <c r="AN88" s="220">
        <f>SUM(AG88,AT88)</f>
        <v>0</v>
      </c>
      <c r="AO88" s="221"/>
      <c r="AP88" s="221"/>
      <c r="AQ88" s="89"/>
      <c r="AS88" s="90">
        <f>ROUND(AS89,2)</f>
        <v>0</v>
      </c>
      <c r="AT88" s="91">
        <f>ROUND(SUM(AV88:AW88),2)</f>
        <v>0</v>
      </c>
      <c r="AU88" s="92">
        <f>ROUND(AU89,5)</f>
        <v>0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 t="shared" si="0"/>
        <v>0</v>
      </c>
      <c r="BA88" s="91">
        <f t="shared" si="0"/>
        <v>0</v>
      </c>
      <c r="BB88" s="91">
        <f t="shared" si="0"/>
        <v>0</v>
      </c>
      <c r="BC88" s="91">
        <f t="shared" si="0"/>
        <v>0</v>
      </c>
      <c r="BD88" s="93">
        <f t="shared" si="0"/>
        <v>0</v>
      </c>
      <c r="BS88" s="94" t="s">
        <v>82</v>
      </c>
      <c r="BT88" s="94" t="s">
        <v>22</v>
      </c>
      <c r="BU88" s="94" t="s">
        <v>84</v>
      </c>
      <c r="BV88" s="94" t="s">
        <v>85</v>
      </c>
      <c r="BW88" s="94" t="s">
        <v>90</v>
      </c>
      <c r="BX88" s="94" t="s">
        <v>86</v>
      </c>
    </row>
    <row r="89" spans="1:89" s="6" customFormat="1" ht="22.5" customHeight="1" x14ac:dyDescent="0.3">
      <c r="A89" s="272" t="s">
        <v>679</v>
      </c>
      <c r="B89" s="95"/>
      <c r="C89" s="96"/>
      <c r="D89" s="96"/>
      <c r="E89" s="226" t="s">
        <v>91</v>
      </c>
      <c r="F89" s="225"/>
      <c r="G89" s="225"/>
      <c r="H89" s="225"/>
      <c r="I89" s="225"/>
      <c r="J89" s="96"/>
      <c r="K89" s="226" t="s">
        <v>89</v>
      </c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4">
        <f>'1655 b - Byty 1.3, 1.4, 1.5'!M31</f>
        <v>0</v>
      </c>
      <c r="AH89" s="225"/>
      <c r="AI89" s="225"/>
      <c r="AJ89" s="225"/>
      <c r="AK89" s="225"/>
      <c r="AL89" s="225"/>
      <c r="AM89" s="225"/>
      <c r="AN89" s="224">
        <f>SUM(AG89,AT89)</f>
        <v>0</v>
      </c>
      <c r="AO89" s="225"/>
      <c r="AP89" s="225"/>
      <c r="AQ89" s="97"/>
      <c r="AS89" s="98">
        <f>'1655 b - Byty 1.3, 1.4, 1.5'!M29</f>
        <v>0</v>
      </c>
      <c r="AT89" s="99">
        <f>ROUND(SUM(AV89:AW89),2)</f>
        <v>0</v>
      </c>
      <c r="AU89" s="100">
        <f>'1655 b - Byty 1.3, 1.4, 1.5'!W141</f>
        <v>0</v>
      </c>
      <c r="AV89" s="99">
        <f>'1655 b - Byty 1.3, 1.4, 1.5'!M33</f>
        <v>0</v>
      </c>
      <c r="AW89" s="99">
        <f>'1655 b - Byty 1.3, 1.4, 1.5'!M34</f>
        <v>0</v>
      </c>
      <c r="AX89" s="99">
        <f>'1655 b - Byty 1.3, 1.4, 1.5'!M35</f>
        <v>0</v>
      </c>
      <c r="AY89" s="99">
        <f>'1655 b - Byty 1.3, 1.4, 1.5'!M36</f>
        <v>0</v>
      </c>
      <c r="AZ89" s="99">
        <f>'1655 b - Byty 1.3, 1.4, 1.5'!H33</f>
        <v>0</v>
      </c>
      <c r="BA89" s="99">
        <f>'1655 b - Byty 1.3, 1.4, 1.5'!H34</f>
        <v>0</v>
      </c>
      <c r="BB89" s="99">
        <f>'1655 b - Byty 1.3, 1.4, 1.5'!H35</f>
        <v>0</v>
      </c>
      <c r="BC89" s="99">
        <f>'1655 b - Byty 1.3, 1.4, 1.5'!H36</f>
        <v>0</v>
      </c>
      <c r="BD89" s="101">
        <f>'1655 b - Byty 1.3, 1.4, 1.5'!H37</f>
        <v>0</v>
      </c>
      <c r="BT89" s="102" t="s">
        <v>92</v>
      </c>
      <c r="BV89" s="102" t="s">
        <v>85</v>
      </c>
      <c r="BW89" s="102" t="s">
        <v>93</v>
      </c>
      <c r="BX89" s="102" t="s">
        <v>90</v>
      </c>
    </row>
    <row r="90" spans="1:89" ht="13.5" x14ac:dyDescent="0.3">
      <c r="B90" s="20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2"/>
    </row>
    <row r="91" spans="1:89" s="1" customFormat="1" ht="30" customHeight="1" x14ac:dyDescent="0.3">
      <c r="B91" s="33"/>
      <c r="C91" s="78" t="s">
        <v>94</v>
      </c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230">
        <f>ROUND(SUM(AG92:AG95),2)</f>
        <v>0</v>
      </c>
      <c r="AH91" s="209"/>
      <c r="AI91" s="209"/>
      <c r="AJ91" s="209"/>
      <c r="AK91" s="209"/>
      <c r="AL91" s="209"/>
      <c r="AM91" s="209"/>
      <c r="AN91" s="230">
        <f>ROUND(SUM(AN92:AN95),2)</f>
        <v>0</v>
      </c>
      <c r="AO91" s="209"/>
      <c r="AP91" s="209"/>
      <c r="AQ91" s="35"/>
      <c r="AS91" s="74" t="s">
        <v>95</v>
      </c>
      <c r="AT91" s="75" t="s">
        <v>96</v>
      </c>
      <c r="AU91" s="75" t="s">
        <v>47</v>
      </c>
      <c r="AV91" s="76" t="s">
        <v>70</v>
      </c>
    </row>
    <row r="92" spans="1:89" s="1" customFormat="1" ht="19.899999999999999" customHeight="1" x14ac:dyDescent="0.3">
      <c r="B92" s="33"/>
      <c r="C92" s="34"/>
      <c r="D92" s="103" t="s">
        <v>97</v>
      </c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227">
        <f>ROUND(AG87*AS92,2)</f>
        <v>0</v>
      </c>
      <c r="AH92" s="209"/>
      <c r="AI92" s="209"/>
      <c r="AJ92" s="209"/>
      <c r="AK92" s="209"/>
      <c r="AL92" s="209"/>
      <c r="AM92" s="209"/>
      <c r="AN92" s="224">
        <f>ROUND(AG92+AV92,2)</f>
        <v>0</v>
      </c>
      <c r="AO92" s="209"/>
      <c r="AP92" s="209"/>
      <c r="AQ92" s="35"/>
      <c r="AS92" s="104">
        <v>0</v>
      </c>
      <c r="AT92" s="105" t="s">
        <v>98</v>
      </c>
      <c r="AU92" s="105" t="s">
        <v>48</v>
      </c>
      <c r="AV92" s="106">
        <f>ROUND(IF(AU92="základní",AG92*L31,IF(AU92="snížená",AG92*L32,0)),2)</f>
        <v>0</v>
      </c>
      <c r="BV92" s="16" t="s">
        <v>99</v>
      </c>
      <c r="BY92" s="107">
        <f>IF(AU92="základní",AV92,0)</f>
        <v>0</v>
      </c>
      <c r="BZ92" s="107">
        <f>IF(AU92="snížená",AV92,0)</f>
        <v>0</v>
      </c>
      <c r="CA92" s="107">
        <v>0</v>
      </c>
      <c r="CB92" s="107">
        <v>0</v>
      </c>
      <c r="CC92" s="107"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16">
        <f>IF(AU92="základní",1,IF(AU92="snížená",2,IF(AU92="zákl. přenesená",4,IF(AU92="sníž. přenesená",5,3))))</f>
        <v>1</v>
      </c>
      <c r="CJ92" s="16">
        <f>IF(AT92="stavební čast",1,IF(8892="investiční čast",2,3))</f>
        <v>1</v>
      </c>
      <c r="CK92" s="16" t="str">
        <f>IF(D92="Vyplň vlastní","","x")</f>
        <v>x</v>
      </c>
    </row>
    <row r="93" spans="1:89" s="1" customFormat="1" ht="19.899999999999999" customHeight="1" x14ac:dyDescent="0.3">
      <c r="B93" s="33"/>
      <c r="C93" s="34"/>
      <c r="D93" s="228" t="s">
        <v>100</v>
      </c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34"/>
      <c r="AD93" s="34"/>
      <c r="AE93" s="34"/>
      <c r="AF93" s="34"/>
      <c r="AG93" s="227">
        <f>AG87*AS93</f>
        <v>0</v>
      </c>
      <c r="AH93" s="209"/>
      <c r="AI93" s="209"/>
      <c r="AJ93" s="209"/>
      <c r="AK93" s="209"/>
      <c r="AL93" s="209"/>
      <c r="AM93" s="209"/>
      <c r="AN93" s="224">
        <f>AG93+AV93</f>
        <v>0</v>
      </c>
      <c r="AO93" s="209"/>
      <c r="AP93" s="209"/>
      <c r="AQ93" s="35"/>
      <c r="AS93" s="108">
        <v>0</v>
      </c>
      <c r="AT93" s="109" t="s">
        <v>98</v>
      </c>
      <c r="AU93" s="109" t="s">
        <v>48</v>
      </c>
      <c r="AV93" s="110">
        <f>ROUND(IF(AU93="nulová",0,IF(OR(AU93="základní",AU93="zákl. přenesená"),AG93*L31,AG93*L32)),2)</f>
        <v>0</v>
      </c>
      <c r="BV93" s="16" t="s">
        <v>101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/>
      </c>
    </row>
    <row r="94" spans="1:89" s="1" customFormat="1" ht="19.899999999999999" customHeight="1" x14ac:dyDescent="0.3">
      <c r="B94" s="33"/>
      <c r="C94" s="34"/>
      <c r="D94" s="228" t="s">
        <v>100</v>
      </c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34"/>
      <c r="AD94" s="34"/>
      <c r="AE94" s="34"/>
      <c r="AF94" s="34"/>
      <c r="AG94" s="227">
        <f>AG87*AS94</f>
        <v>0</v>
      </c>
      <c r="AH94" s="209"/>
      <c r="AI94" s="209"/>
      <c r="AJ94" s="209"/>
      <c r="AK94" s="209"/>
      <c r="AL94" s="209"/>
      <c r="AM94" s="209"/>
      <c r="AN94" s="224">
        <f>AG94+AV94</f>
        <v>0</v>
      </c>
      <c r="AO94" s="209"/>
      <c r="AP94" s="209"/>
      <c r="AQ94" s="35"/>
      <c r="AS94" s="108">
        <v>0</v>
      </c>
      <c r="AT94" s="109" t="s">
        <v>98</v>
      </c>
      <c r="AU94" s="109" t="s">
        <v>48</v>
      </c>
      <c r="AV94" s="110">
        <f>ROUND(IF(AU94="nulová",0,IF(OR(AU94="základní",AU94="zákl. přenesená"),AG94*L31,AG94*L32)),2)</f>
        <v>0</v>
      </c>
      <c r="BV94" s="16" t="s">
        <v>101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9.899999999999999" customHeight="1" x14ac:dyDescent="0.3">
      <c r="B95" s="33"/>
      <c r="C95" s="34"/>
      <c r="D95" s="228" t="s">
        <v>100</v>
      </c>
      <c r="E95" s="209"/>
      <c r="F95" s="209"/>
      <c r="G95" s="209"/>
      <c r="H95" s="209"/>
      <c r="I95" s="209"/>
      <c r="J95" s="209"/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34"/>
      <c r="AD95" s="34"/>
      <c r="AE95" s="34"/>
      <c r="AF95" s="34"/>
      <c r="AG95" s="227">
        <f>AG87*AS95</f>
        <v>0</v>
      </c>
      <c r="AH95" s="209"/>
      <c r="AI95" s="209"/>
      <c r="AJ95" s="209"/>
      <c r="AK95" s="209"/>
      <c r="AL95" s="209"/>
      <c r="AM95" s="209"/>
      <c r="AN95" s="224">
        <f>AG95+AV95</f>
        <v>0</v>
      </c>
      <c r="AO95" s="209"/>
      <c r="AP95" s="209"/>
      <c r="AQ95" s="35"/>
      <c r="AS95" s="111">
        <v>0</v>
      </c>
      <c r="AT95" s="112" t="s">
        <v>98</v>
      </c>
      <c r="AU95" s="112" t="s">
        <v>48</v>
      </c>
      <c r="AV95" s="101">
        <f>ROUND(IF(AU95="nulová",0,IF(OR(AU95="základní",AU95="zákl. přenesená"),AG95*L31,AG95*L32)),2)</f>
        <v>0</v>
      </c>
      <c r="BV95" s="16" t="s">
        <v>101</v>
      </c>
      <c r="BY95" s="107">
        <f>IF(AU95="základní",AV95,0)</f>
        <v>0</v>
      </c>
      <c r="BZ95" s="107">
        <f>IF(AU95="snížená",AV95,0)</f>
        <v>0</v>
      </c>
      <c r="CA95" s="107">
        <f>IF(AU95="zákl. přenesená",AV95,0)</f>
        <v>0</v>
      </c>
      <c r="CB95" s="107">
        <f>IF(AU95="sníž. přenesená",AV95,0)</f>
        <v>0</v>
      </c>
      <c r="CC95" s="107">
        <f>IF(AU95="nulová",AV95,0)</f>
        <v>0</v>
      </c>
      <c r="CD95" s="107">
        <f>IF(AU95="základní",AG95,0)</f>
        <v>0</v>
      </c>
      <c r="CE95" s="107">
        <f>IF(AU95="snížená",AG95,0)</f>
        <v>0</v>
      </c>
      <c r="CF95" s="107">
        <f>IF(AU95="zákl. přenesená",AG95,0)</f>
        <v>0</v>
      </c>
      <c r="CG95" s="107">
        <f>IF(AU95="sníž. přenesená",AG95,0)</f>
        <v>0</v>
      </c>
      <c r="CH95" s="107">
        <f>IF(AU95="nulová",AG95,0)</f>
        <v>0</v>
      </c>
      <c r="CI95" s="16">
        <f>IF(AU95="základní",1,IF(AU95="snížená",2,IF(AU95="zákl. přenesená",4,IF(AU95="sníž. přenesená",5,3))))</f>
        <v>1</v>
      </c>
      <c r="CJ95" s="16">
        <f>IF(AT95="stavební čast",1,IF(8895="investiční čast",2,3))</f>
        <v>1</v>
      </c>
      <c r="CK95" s="16" t="str">
        <f>IF(D95="Vyplň vlastní","","x")</f>
        <v/>
      </c>
    </row>
    <row r="96" spans="1:89" s="1" customFormat="1" ht="10.9" customHeight="1" x14ac:dyDescent="0.3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5"/>
    </row>
    <row r="97" spans="2:43" s="1" customFormat="1" ht="30" customHeight="1" x14ac:dyDescent="0.3">
      <c r="B97" s="33"/>
      <c r="C97" s="113" t="s">
        <v>102</v>
      </c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231">
        <f>ROUND(AG87+AG91,2)</f>
        <v>0</v>
      </c>
      <c r="AH97" s="231"/>
      <c r="AI97" s="231"/>
      <c r="AJ97" s="231"/>
      <c r="AK97" s="231"/>
      <c r="AL97" s="231"/>
      <c r="AM97" s="231"/>
      <c r="AN97" s="231">
        <f>AN87+AN91</f>
        <v>0</v>
      </c>
      <c r="AO97" s="231"/>
      <c r="AP97" s="231"/>
      <c r="AQ97" s="35"/>
    </row>
    <row r="98" spans="2:43" s="1" customFormat="1" ht="6.95" customHeight="1" x14ac:dyDescent="0.3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9"/>
    </row>
  </sheetData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E89:I89"/>
    <mergeCell ref="K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2:AT96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9" location="'1655 b - Byty 1.3, 1.4, 1.5'!C2" tooltip="1655 b - Byty 1.3, 1.4, 1.5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56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77"/>
      <c r="B1" s="274"/>
      <c r="C1" s="274"/>
      <c r="D1" s="275" t="s">
        <v>1</v>
      </c>
      <c r="E1" s="274"/>
      <c r="F1" s="276" t="s">
        <v>680</v>
      </c>
      <c r="G1" s="276"/>
      <c r="H1" s="278" t="s">
        <v>681</v>
      </c>
      <c r="I1" s="278"/>
      <c r="J1" s="278"/>
      <c r="K1" s="278"/>
      <c r="L1" s="276" t="s">
        <v>682</v>
      </c>
      <c r="M1" s="274"/>
      <c r="N1" s="274"/>
      <c r="O1" s="275" t="s">
        <v>103</v>
      </c>
      <c r="P1" s="274"/>
      <c r="Q1" s="274"/>
      <c r="R1" s="274"/>
      <c r="S1" s="276" t="s">
        <v>683</v>
      </c>
      <c r="T1" s="276"/>
      <c r="U1" s="277"/>
      <c r="V1" s="27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188" t="s">
        <v>5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S2" s="232" t="s">
        <v>6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6" t="s">
        <v>93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22</v>
      </c>
    </row>
    <row r="4" spans="1:66" ht="36.950000000000003" customHeight="1" x14ac:dyDescent="0.3">
      <c r="B4" s="20"/>
      <c r="C4" s="190" t="s">
        <v>104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2"/>
      <c r="T4" s="23" t="s">
        <v>11</v>
      </c>
      <c r="AT4" s="16" t="s">
        <v>4</v>
      </c>
    </row>
    <row r="5" spans="1:66" ht="6.95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8" t="s">
        <v>17</v>
      </c>
      <c r="E6" s="21"/>
      <c r="F6" s="233" t="str">
        <f>'Rekapitulace stavby'!K6</f>
        <v>Stavební úpravy části bytového domu - sociální bydlení</v>
      </c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21"/>
      <c r="R6" s="22"/>
    </row>
    <row r="7" spans="1:66" ht="25.35" customHeight="1" x14ac:dyDescent="0.3">
      <c r="B7" s="20"/>
      <c r="C7" s="21"/>
      <c r="D7" s="28" t="s">
        <v>105</v>
      </c>
      <c r="E7" s="21"/>
      <c r="F7" s="233" t="s">
        <v>106</v>
      </c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21"/>
      <c r="R7" s="22"/>
    </row>
    <row r="8" spans="1:66" s="1" customFormat="1" ht="32.85" customHeight="1" x14ac:dyDescent="0.3">
      <c r="B8" s="33"/>
      <c r="C8" s="34"/>
      <c r="D8" s="27" t="s">
        <v>107</v>
      </c>
      <c r="E8" s="34"/>
      <c r="F8" s="196" t="s">
        <v>108</v>
      </c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34"/>
      <c r="R8" s="35"/>
    </row>
    <row r="9" spans="1:66" s="1" customFormat="1" ht="14.45" customHeight="1" x14ac:dyDescent="0.3">
      <c r="B9" s="33"/>
      <c r="C9" s="34"/>
      <c r="D9" s="28" t="s">
        <v>20</v>
      </c>
      <c r="E9" s="34"/>
      <c r="F9" s="26" t="s">
        <v>3</v>
      </c>
      <c r="G9" s="34"/>
      <c r="H9" s="34"/>
      <c r="I9" s="34"/>
      <c r="J9" s="34"/>
      <c r="K9" s="34"/>
      <c r="L9" s="34"/>
      <c r="M9" s="28" t="s">
        <v>21</v>
      </c>
      <c r="N9" s="34"/>
      <c r="O9" s="26" t="s">
        <v>3</v>
      </c>
      <c r="P9" s="34"/>
      <c r="Q9" s="34"/>
      <c r="R9" s="35"/>
    </row>
    <row r="10" spans="1:66" s="1" customFormat="1" ht="14.45" customHeight="1" x14ac:dyDescent="0.3">
      <c r="B10" s="33"/>
      <c r="C10" s="34"/>
      <c r="D10" s="28" t="s">
        <v>23</v>
      </c>
      <c r="E10" s="34"/>
      <c r="F10" s="26" t="s">
        <v>24</v>
      </c>
      <c r="G10" s="34"/>
      <c r="H10" s="34"/>
      <c r="I10" s="34"/>
      <c r="J10" s="34"/>
      <c r="K10" s="34"/>
      <c r="L10" s="34"/>
      <c r="M10" s="28" t="s">
        <v>25</v>
      </c>
      <c r="N10" s="34"/>
      <c r="O10" s="234" t="str">
        <f>'Rekapitulace stavby'!AN8</f>
        <v>21.07.2016</v>
      </c>
      <c r="P10" s="209"/>
      <c r="Q10" s="34"/>
      <c r="R10" s="35"/>
    </row>
    <row r="11" spans="1:66" s="1" customFormat="1" ht="10.9" customHeight="1" x14ac:dyDescent="0.3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5" customHeight="1" x14ac:dyDescent="0.3">
      <c r="B12" s="33"/>
      <c r="C12" s="34"/>
      <c r="D12" s="28" t="s">
        <v>29</v>
      </c>
      <c r="E12" s="34"/>
      <c r="F12" s="34"/>
      <c r="G12" s="34"/>
      <c r="H12" s="34"/>
      <c r="I12" s="34"/>
      <c r="J12" s="34"/>
      <c r="K12" s="34"/>
      <c r="L12" s="34"/>
      <c r="M12" s="28" t="s">
        <v>30</v>
      </c>
      <c r="N12" s="34"/>
      <c r="O12" s="195" t="s">
        <v>3</v>
      </c>
      <c r="P12" s="209"/>
      <c r="Q12" s="34"/>
      <c r="R12" s="35"/>
    </row>
    <row r="13" spans="1:66" s="1" customFormat="1" ht="18" customHeight="1" x14ac:dyDescent="0.3">
      <c r="B13" s="33"/>
      <c r="C13" s="34"/>
      <c r="D13" s="34"/>
      <c r="E13" s="26" t="s">
        <v>31</v>
      </c>
      <c r="F13" s="34"/>
      <c r="G13" s="34"/>
      <c r="H13" s="34"/>
      <c r="I13" s="34"/>
      <c r="J13" s="34"/>
      <c r="K13" s="34"/>
      <c r="L13" s="34"/>
      <c r="M13" s="28" t="s">
        <v>32</v>
      </c>
      <c r="N13" s="34"/>
      <c r="O13" s="195" t="s">
        <v>3</v>
      </c>
      <c r="P13" s="209"/>
      <c r="Q13" s="34"/>
      <c r="R13" s="35"/>
    </row>
    <row r="14" spans="1:66" s="1" customFormat="1" ht="6.95" customHeight="1" x14ac:dyDescent="0.3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5" customHeight="1" x14ac:dyDescent="0.3">
      <c r="B15" s="33"/>
      <c r="C15" s="34"/>
      <c r="D15" s="28" t="s">
        <v>33</v>
      </c>
      <c r="E15" s="34"/>
      <c r="F15" s="34"/>
      <c r="G15" s="34"/>
      <c r="H15" s="34"/>
      <c r="I15" s="34"/>
      <c r="J15" s="34"/>
      <c r="K15" s="34"/>
      <c r="L15" s="34"/>
      <c r="M15" s="28" t="s">
        <v>30</v>
      </c>
      <c r="N15" s="34"/>
      <c r="O15" s="235" t="s">
        <v>3</v>
      </c>
      <c r="P15" s="209"/>
      <c r="Q15" s="34"/>
      <c r="R15" s="35"/>
    </row>
    <row r="16" spans="1:66" s="1" customFormat="1" ht="18" customHeight="1" x14ac:dyDescent="0.3">
      <c r="B16" s="33"/>
      <c r="C16" s="34"/>
      <c r="D16" s="34"/>
      <c r="E16" s="235" t="s">
        <v>109</v>
      </c>
      <c r="F16" s="209"/>
      <c r="G16" s="209"/>
      <c r="H16" s="209"/>
      <c r="I16" s="209"/>
      <c r="J16" s="209"/>
      <c r="K16" s="209"/>
      <c r="L16" s="209"/>
      <c r="M16" s="28" t="s">
        <v>32</v>
      </c>
      <c r="N16" s="34"/>
      <c r="O16" s="235" t="s">
        <v>3</v>
      </c>
      <c r="P16" s="209"/>
      <c r="Q16" s="34"/>
      <c r="R16" s="35"/>
    </row>
    <row r="17" spans="2:18" s="1" customFormat="1" ht="6.95" customHeight="1" x14ac:dyDescent="0.3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5" customHeight="1" x14ac:dyDescent="0.3">
      <c r="B18" s="33"/>
      <c r="C18" s="34"/>
      <c r="D18" s="28" t="s">
        <v>35</v>
      </c>
      <c r="E18" s="34"/>
      <c r="F18" s="34"/>
      <c r="G18" s="34"/>
      <c r="H18" s="34"/>
      <c r="I18" s="34"/>
      <c r="J18" s="34"/>
      <c r="K18" s="34"/>
      <c r="L18" s="34"/>
      <c r="M18" s="28" t="s">
        <v>30</v>
      </c>
      <c r="N18" s="34"/>
      <c r="O18" s="195" t="s">
        <v>36</v>
      </c>
      <c r="P18" s="209"/>
      <c r="Q18" s="34"/>
      <c r="R18" s="35"/>
    </row>
    <row r="19" spans="2:18" s="1" customFormat="1" ht="18" customHeight="1" x14ac:dyDescent="0.3">
      <c r="B19" s="33"/>
      <c r="C19" s="34"/>
      <c r="D19" s="34"/>
      <c r="E19" s="26" t="s">
        <v>37</v>
      </c>
      <c r="F19" s="34"/>
      <c r="G19" s="34"/>
      <c r="H19" s="34"/>
      <c r="I19" s="34"/>
      <c r="J19" s="34"/>
      <c r="K19" s="34"/>
      <c r="L19" s="34"/>
      <c r="M19" s="28" t="s">
        <v>32</v>
      </c>
      <c r="N19" s="34"/>
      <c r="O19" s="195" t="s">
        <v>38</v>
      </c>
      <c r="P19" s="209"/>
      <c r="Q19" s="34"/>
      <c r="R19" s="35"/>
    </row>
    <row r="20" spans="2:18" s="1" customFormat="1" ht="6.95" customHeight="1" x14ac:dyDescent="0.3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5" customHeight="1" x14ac:dyDescent="0.3">
      <c r="B21" s="33"/>
      <c r="C21" s="34"/>
      <c r="D21" s="28" t="s">
        <v>40</v>
      </c>
      <c r="E21" s="34"/>
      <c r="F21" s="34"/>
      <c r="G21" s="34"/>
      <c r="H21" s="34"/>
      <c r="I21" s="34"/>
      <c r="J21" s="34"/>
      <c r="K21" s="34"/>
      <c r="L21" s="34"/>
      <c r="M21" s="28" t="s">
        <v>30</v>
      </c>
      <c r="N21" s="34"/>
      <c r="O21" s="195" t="s">
        <v>3</v>
      </c>
      <c r="P21" s="209"/>
      <c r="Q21" s="34"/>
      <c r="R21" s="35"/>
    </row>
    <row r="22" spans="2:18" s="1" customFormat="1" ht="18" customHeight="1" x14ac:dyDescent="0.3">
      <c r="B22" s="33"/>
      <c r="C22" s="34"/>
      <c r="D22" s="34"/>
      <c r="E22" s="26" t="s">
        <v>41</v>
      </c>
      <c r="F22" s="34"/>
      <c r="G22" s="34"/>
      <c r="H22" s="34"/>
      <c r="I22" s="34"/>
      <c r="J22" s="34"/>
      <c r="K22" s="34"/>
      <c r="L22" s="34"/>
      <c r="M22" s="28" t="s">
        <v>32</v>
      </c>
      <c r="N22" s="34"/>
      <c r="O22" s="195" t="s">
        <v>3</v>
      </c>
      <c r="P22" s="209"/>
      <c r="Q22" s="34"/>
      <c r="R22" s="35"/>
    </row>
    <row r="23" spans="2:18" s="1" customFormat="1" ht="6.95" customHeight="1" x14ac:dyDescent="0.3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5" customHeight="1" x14ac:dyDescent="0.3">
      <c r="B24" s="33"/>
      <c r="C24" s="34"/>
      <c r="D24" s="28" t="s">
        <v>42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2.5" customHeight="1" x14ac:dyDescent="0.3">
      <c r="B25" s="33"/>
      <c r="C25" s="34"/>
      <c r="D25" s="34"/>
      <c r="E25" s="198" t="s">
        <v>3</v>
      </c>
      <c r="F25" s="209"/>
      <c r="G25" s="209"/>
      <c r="H25" s="209"/>
      <c r="I25" s="209"/>
      <c r="J25" s="209"/>
      <c r="K25" s="209"/>
      <c r="L25" s="209"/>
      <c r="M25" s="34"/>
      <c r="N25" s="34"/>
      <c r="O25" s="34"/>
      <c r="P25" s="34"/>
      <c r="Q25" s="34"/>
      <c r="R25" s="35"/>
    </row>
    <row r="26" spans="2:18" s="1" customFormat="1" ht="6.95" customHeight="1" x14ac:dyDescent="0.3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5" customHeight="1" x14ac:dyDescent="0.3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5" customHeight="1" x14ac:dyDescent="0.3">
      <c r="B28" s="33"/>
      <c r="C28" s="34"/>
      <c r="D28" s="115" t="s">
        <v>110</v>
      </c>
      <c r="E28" s="34"/>
      <c r="F28" s="34"/>
      <c r="G28" s="34"/>
      <c r="H28" s="34"/>
      <c r="I28" s="34"/>
      <c r="J28" s="34"/>
      <c r="K28" s="34"/>
      <c r="L28" s="34"/>
      <c r="M28" s="199">
        <f>N89</f>
        <v>0</v>
      </c>
      <c r="N28" s="209"/>
      <c r="O28" s="209"/>
      <c r="P28" s="209"/>
      <c r="Q28" s="34"/>
      <c r="R28" s="35"/>
    </row>
    <row r="29" spans="2:18" s="1" customFormat="1" ht="14.45" customHeight="1" x14ac:dyDescent="0.3">
      <c r="B29" s="33"/>
      <c r="C29" s="34"/>
      <c r="D29" s="32" t="s">
        <v>97</v>
      </c>
      <c r="E29" s="34"/>
      <c r="F29" s="34"/>
      <c r="G29" s="34"/>
      <c r="H29" s="34"/>
      <c r="I29" s="34"/>
      <c r="J29" s="34"/>
      <c r="K29" s="34"/>
      <c r="L29" s="34"/>
      <c r="M29" s="199">
        <f>N115</f>
        <v>0</v>
      </c>
      <c r="N29" s="209"/>
      <c r="O29" s="209"/>
      <c r="P29" s="209"/>
      <c r="Q29" s="34"/>
      <c r="R29" s="35"/>
    </row>
    <row r="30" spans="2:18" s="1" customFormat="1" ht="6.95" customHeight="1" x14ac:dyDescent="0.3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 x14ac:dyDescent="0.3">
      <c r="B31" s="33"/>
      <c r="C31" s="34"/>
      <c r="D31" s="116" t="s">
        <v>46</v>
      </c>
      <c r="E31" s="34"/>
      <c r="F31" s="34"/>
      <c r="G31" s="34"/>
      <c r="H31" s="34"/>
      <c r="I31" s="34"/>
      <c r="J31" s="34"/>
      <c r="K31" s="34"/>
      <c r="L31" s="34"/>
      <c r="M31" s="236">
        <f>ROUND(M28+M29,2)</f>
        <v>0</v>
      </c>
      <c r="N31" s="209"/>
      <c r="O31" s="209"/>
      <c r="P31" s="209"/>
      <c r="Q31" s="34"/>
      <c r="R31" s="35"/>
    </row>
    <row r="32" spans="2:18" s="1" customFormat="1" ht="6.95" customHeight="1" x14ac:dyDescent="0.3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5" customHeight="1" x14ac:dyDescent="0.3">
      <c r="B33" s="33"/>
      <c r="C33" s="34"/>
      <c r="D33" s="40" t="s">
        <v>47</v>
      </c>
      <c r="E33" s="40" t="s">
        <v>48</v>
      </c>
      <c r="F33" s="41">
        <v>0.21</v>
      </c>
      <c r="G33" s="117" t="s">
        <v>49</v>
      </c>
      <c r="H33" s="237">
        <f>(SUM(BE115:BE122)+SUM(BE141:BE354))</f>
        <v>0</v>
      </c>
      <c r="I33" s="209"/>
      <c r="J33" s="209"/>
      <c r="K33" s="34"/>
      <c r="L33" s="34"/>
      <c r="M33" s="237">
        <f>ROUND((SUM(BE115:BE122)+SUM(BE141:BE354)), 2)*F33</f>
        <v>0</v>
      </c>
      <c r="N33" s="209"/>
      <c r="O33" s="209"/>
      <c r="P33" s="209"/>
      <c r="Q33" s="34"/>
      <c r="R33" s="35"/>
    </row>
    <row r="34" spans="2:18" s="1" customFormat="1" ht="14.45" customHeight="1" x14ac:dyDescent="0.3">
      <c r="B34" s="33"/>
      <c r="C34" s="34"/>
      <c r="D34" s="34"/>
      <c r="E34" s="40" t="s">
        <v>50</v>
      </c>
      <c r="F34" s="41">
        <v>0.15</v>
      </c>
      <c r="G34" s="117" t="s">
        <v>49</v>
      </c>
      <c r="H34" s="237">
        <f>(SUM(BF115:BF122)+SUM(BF141:BF354))</f>
        <v>0</v>
      </c>
      <c r="I34" s="209"/>
      <c r="J34" s="209"/>
      <c r="K34" s="34"/>
      <c r="L34" s="34"/>
      <c r="M34" s="237">
        <f>ROUND((SUM(BF115:BF122)+SUM(BF141:BF354)), 2)*F34</f>
        <v>0</v>
      </c>
      <c r="N34" s="209"/>
      <c r="O34" s="209"/>
      <c r="P34" s="209"/>
      <c r="Q34" s="34"/>
      <c r="R34" s="35"/>
    </row>
    <row r="35" spans="2:18" s="1" customFormat="1" ht="14.45" hidden="1" customHeight="1" x14ac:dyDescent="0.3">
      <c r="B35" s="33"/>
      <c r="C35" s="34"/>
      <c r="D35" s="34"/>
      <c r="E35" s="40" t="s">
        <v>51</v>
      </c>
      <c r="F35" s="41">
        <v>0.21</v>
      </c>
      <c r="G35" s="117" t="s">
        <v>49</v>
      </c>
      <c r="H35" s="237">
        <f>(SUM(BG115:BG122)+SUM(BG141:BG354))</f>
        <v>0</v>
      </c>
      <c r="I35" s="209"/>
      <c r="J35" s="209"/>
      <c r="K35" s="34"/>
      <c r="L35" s="34"/>
      <c r="M35" s="237">
        <v>0</v>
      </c>
      <c r="N35" s="209"/>
      <c r="O35" s="209"/>
      <c r="P35" s="209"/>
      <c r="Q35" s="34"/>
      <c r="R35" s="35"/>
    </row>
    <row r="36" spans="2:18" s="1" customFormat="1" ht="14.45" hidden="1" customHeight="1" x14ac:dyDescent="0.3">
      <c r="B36" s="33"/>
      <c r="C36" s="34"/>
      <c r="D36" s="34"/>
      <c r="E36" s="40" t="s">
        <v>52</v>
      </c>
      <c r="F36" s="41">
        <v>0.15</v>
      </c>
      <c r="G36" s="117" t="s">
        <v>49</v>
      </c>
      <c r="H36" s="237">
        <f>(SUM(BH115:BH122)+SUM(BH141:BH354))</f>
        <v>0</v>
      </c>
      <c r="I36" s="209"/>
      <c r="J36" s="209"/>
      <c r="K36" s="34"/>
      <c r="L36" s="34"/>
      <c r="M36" s="237">
        <v>0</v>
      </c>
      <c r="N36" s="209"/>
      <c r="O36" s="209"/>
      <c r="P36" s="209"/>
      <c r="Q36" s="34"/>
      <c r="R36" s="35"/>
    </row>
    <row r="37" spans="2:18" s="1" customFormat="1" ht="14.45" hidden="1" customHeight="1" x14ac:dyDescent="0.3">
      <c r="B37" s="33"/>
      <c r="C37" s="34"/>
      <c r="D37" s="34"/>
      <c r="E37" s="40" t="s">
        <v>53</v>
      </c>
      <c r="F37" s="41">
        <v>0</v>
      </c>
      <c r="G37" s="117" t="s">
        <v>49</v>
      </c>
      <c r="H37" s="237">
        <f>(SUM(BI115:BI122)+SUM(BI141:BI354))</f>
        <v>0</v>
      </c>
      <c r="I37" s="209"/>
      <c r="J37" s="209"/>
      <c r="K37" s="34"/>
      <c r="L37" s="34"/>
      <c r="M37" s="237">
        <v>0</v>
      </c>
      <c r="N37" s="209"/>
      <c r="O37" s="209"/>
      <c r="P37" s="209"/>
      <c r="Q37" s="34"/>
      <c r="R37" s="35"/>
    </row>
    <row r="38" spans="2:18" s="1" customFormat="1" ht="6.95" customHeight="1" x14ac:dyDescent="0.3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 x14ac:dyDescent="0.3">
      <c r="B39" s="33"/>
      <c r="C39" s="114"/>
      <c r="D39" s="118" t="s">
        <v>54</v>
      </c>
      <c r="E39" s="73"/>
      <c r="F39" s="73"/>
      <c r="G39" s="119" t="s">
        <v>55</v>
      </c>
      <c r="H39" s="120" t="s">
        <v>56</v>
      </c>
      <c r="I39" s="73"/>
      <c r="J39" s="73"/>
      <c r="K39" s="73"/>
      <c r="L39" s="238">
        <f>SUM(M31:M37)</f>
        <v>0</v>
      </c>
      <c r="M39" s="217"/>
      <c r="N39" s="217"/>
      <c r="O39" s="217"/>
      <c r="P39" s="219"/>
      <c r="Q39" s="114"/>
      <c r="R39" s="35"/>
    </row>
    <row r="40" spans="2:18" s="1" customFormat="1" ht="14.45" customHeight="1" x14ac:dyDescent="0.3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5" customHeight="1" x14ac:dyDescent="0.3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 ht="13.5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ht="13.5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ht="13.5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ht="13.5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ht="13.5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ht="13.5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ht="13.5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ht="13.5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x14ac:dyDescent="0.3">
      <c r="B50" s="33"/>
      <c r="C50" s="34"/>
      <c r="D50" s="48" t="s">
        <v>57</v>
      </c>
      <c r="E50" s="49"/>
      <c r="F50" s="49"/>
      <c r="G50" s="49"/>
      <c r="H50" s="50"/>
      <c r="I50" s="34"/>
      <c r="J50" s="48" t="s">
        <v>58</v>
      </c>
      <c r="K50" s="49"/>
      <c r="L50" s="49"/>
      <c r="M50" s="49"/>
      <c r="N50" s="49"/>
      <c r="O50" s="49"/>
      <c r="P50" s="50"/>
      <c r="Q50" s="34"/>
      <c r="R50" s="35"/>
    </row>
    <row r="51" spans="2:18" ht="13.5" x14ac:dyDescent="0.3">
      <c r="B51" s="20"/>
      <c r="C51" s="21"/>
      <c r="D51" s="51"/>
      <c r="E51" s="21"/>
      <c r="F51" s="21"/>
      <c r="G51" s="21"/>
      <c r="H51" s="52"/>
      <c r="I51" s="21"/>
      <c r="J51" s="51"/>
      <c r="K51" s="21"/>
      <c r="L51" s="21"/>
      <c r="M51" s="21"/>
      <c r="N51" s="21"/>
      <c r="O51" s="21"/>
      <c r="P51" s="52"/>
      <c r="Q51" s="21"/>
      <c r="R51" s="22"/>
    </row>
    <row r="52" spans="2:18" ht="13.5" x14ac:dyDescent="0.3">
      <c r="B52" s="20"/>
      <c r="C52" s="21"/>
      <c r="D52" s="51"/>
      <c r="E52" s="21"/>
      <c r="F52" s="21"/>
      <c r="G52" s="21"/>
      <c r="H52" s="52"/>
      <c r="I52" s="21"/>
      <c r="J52" s="51"/>
      <c r="K52" s="21"/>
      <c r="L52" s="21"/>
      <c r="M52" s="21"/>
      <c r="N52" s="21"/>
      <c r="O52" s="21"/>
      <c r="P52" s="52"/>
      <c r="Q52" s="21"/>
      <c r="R52" s="22"/>
    </row>
    <row r="53" spans="2:18" ht="13.5" x14ac:dyDescent="0.3">
      <c r="B53" s="20"/>
      <c r="C53" s="21"/>
      <c r="D53" s="51"/>
      <c r="E53" s="21"/>
      <c r="F53" s="21"/>
      <c r="G53" s="21"/>
      <c r="H53" s="52"/>
      <c r="I53" s="21"/>
      <c r="J53" s="51"/>
      <c r="K53" s="21"/>
      <c r="L53" s="21"/>
      <c r="M53" s="21"/>
      <c r="N53" s="21"/>
      <c r="O53" s="21"/>
      <c r="P53" s="52"/>
      <c r="Q53" s="21"/>
      <c r="R53" s="22"/>
    </row>
    <row r="54" spans="2:18" ht="13.5" x14ac:dyDescent="0.3">
      <c r="B54" s="20"/>
      <c r="C54" s="21"/>
      <c r="D54" s="51"/>
      <c r="E54" s="21"/>
      <c r="F54" s="21"/>
      <c r="G54" s="21"/>
      <c r="H54" s="52"/>
      <c r="I54" s="21"/>
      <c r="J54" s="51"/>
      <c r="K54" s="21"/>
      <c r="L54" s="21"/>
      <c r="M54" s="21"/>
      <c r="N54" s="21"/>
      <c r="O54" s="21"/>
      <c r="P54" s="52"/>
      <c r="Q54" s="21"/>
      <c r="R54" s="22"/>
    </row>
    <row r="55" spans="2:18" ht="13.5" x14ac:dyDescent="0.3">
      <c r="B55" s="20"/>
      <c r="C55" s="21"/>
      <c r="D55" s="51"/>
      <c r="E55" s="21"/>
      <c r="F55" s="21"/>
      <c r="G55" s="21"/>
      <c r="H55" s="52"/>
      <c r="I55" s="21"/>
      <c r="J55" s="51"/>
      <c r="K55" s="21"/>
      <c r="L55" s="21"/>
      <c r="M55" s="21"/>
      <c r="N55" s="21"/>
      <c r="O55" s="21"/>
      <c r="P55" s="52"/>
      <c r="Q55" s="21"/>
      <c r="R55" s="22"/>
    </row>
    <row r="56" spans="2:18" ht="13.5" x14ac:dyDescent="0.3">
      <c r="B56" s="20"/>
      <c r="C56" s="21"/>
      <c r="D56" s="51"/>
      <c r="E56" s="21"/>
      <c r="F56" s="21"/>
      <c r="G56" s="21"/>
      <c r="H56" s="52"/>
      <c r="I56" s="21"/>
      <c r="J56" s="51"/>
      <c r="K56" s="21"/>
      <c r="L56" s="21"/>
      <c r="M56" s="21"/>
      <c r="N56" s="21"/>
      <c r="O56" s="21"/>
      <c r="P56" s="52"/>
      <c r="Q56" s="21"/>
      <c r="R56" s="22"/>
    </row>
    <row r="57" spans="2:18" ht="13.5" x14ac:dyDescent="0.3">
      <c r="B57" s="20"/>
      <c r="C57" s="21"/>
      <c r="D57" s="51"/>
      <c r="E57" s="21"/>
      <c r="F57" s="21"/>
      <c r="G57" s="21"/>
      <c r="H57" s="52"/>
      <c r="I57" s="21"/>
      <c r="J57" s="51"/>
      <c r="K57" s="21"/>
      <c r="L57" s="21"/>
      <c r="M57" s="21"/>
      <c r="N57" s="21"/>
      <c r="O57" s="21"/>
      <c r="P57" s="52"/>
      <c r="Q57" s="21"/>
      <c r="R57" s="22"/>
    </row>
    <row r="58" spans="2:18" ht="13.5" x14ac:dyDescent="0.3">
      <c r="B58" s="20"/>
      <c r="C58" s="21"/>
      <c r="D58" s="51"/>
      <c r="E58" s="21"/>
      <c r="F58" s="21"/>
      <c r="G58" s="21"/>
      <c r="H58" s="52"/>
      <c r="I58" s="21"/>
      <c r="J58" s="51"/>
      <c r="K58" s="21"/>
      <c r="L58" s="21"/>
      <c r="M58" s="21"/>
      <c r="N58" s="21"/>
      <c r="O58" s="21"/>
      <c r="P58" s="52"/>
      <c r="Q58" s="21"/>
      <c r="R58" s="22"/>
    </row>
    <row r="59" spans="2:18" s="1" customFormat="1" x14ac:dyDescent="0.3">
      <c r="B59" s="33"/>
      <c r="C59" s="34"/>
      <c r="D59" s="53" t="s">
        <v>59</v>
      </c>
      <c r="E59" s="54"/>
      <c r="F59" s="54"/>
      <c r="G59" s="55" t="s">
        <v>60</v>
      </c>
      <c r="H59" s="56"/>
      <c r="I59" s="34"/>
      <c r="J59" s="53" t="s">
        <v>59</v>
      </c>
      <c r="K59" s="54"/>
      <c r="L59" s="54"/>
      <c r="M59" s="54"/>
      <c r="N59" s="55" t="s">
        <v>60</v>
      </c>
      <c r="O59" s="54"/>
      <c r="P59" s="56"/>
      <c r="Q59" s="34"/>
      <c r="R59" s="35"/>
    </row>
    <row r="60" spans="2:18" ht="13.5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x14ac:dyDescent="0.3">
      <c r="B61" s="33"/>
      <c r="C61" s="34"/>
      <c r="D61" s="48" t="s">
        <v>61</v>
      </c>
      <c r="E61" s="49"/>
      <c r="F61" s="49"/>
      <c r="G61" s="49"/>
      <c r="H61" s="50"/>
      <c r="I61" s="34"/>
      <c r="J61" s="48" t="s">
        <v>62</v>
      </c>
      <c r="K61" s="49"/>
      <c r="L61" s="49"/>
      <c r="M61" s="49"/>
      <c r="N61" s="49"/>
      <c r="O61" s="49"/>
      <c r="P61" s="50"/>
      <c r="Q61" s="34"/>
      <c r="R61" s="35"/>
    </row>
    <row r="62" spans="2:18" ht="13.5" x14ac:dyDescent="0.3">
      <c r="B62" s="20"/>
      <c r="C62" s="21"/>
      <c r="D62" s="51"/>
      <c r="E62" s="21"/>
      <c r="F62" s="21"/>
      <c r="G62" s="21"/>
      <c r="H62" s="52"/>
      <c r="I62" s="21"/>
      <c r="J62" s="51"/>
      <c r="K62" s="21"/>
      <c r="L62" s="21"/>
      <c r="M62" s="21"/>
      <c r="N62" s="21"/>
      <c r="O62" s="21"/>
      <c r="P62" s="52"/>
      <c r="Q62" s="21"/>
      <c r="R62" s="22"/>
    </row>
    <row r="63" spans="2:18" ht="13.5" x14ac:dyDescent="0.3">
      <c r="B63" s="20"/>
      <c r="C63" s="21"/>
      <c r="D63" s="51"/>
      <c r="E63" s="21"/>
      <c r="F63" s="21"/>
      <c r="G63" s="21"/>
      <c r="H63" s="52"/>
      <c r="I63" s="21"/>
      <c r="J63" s="51"/>
      <c r="K63" s="21"/>
      <c r="L63" s="21"/>
      <c r="M63" s="21"/>
      <c r="N63" s="21"/>
      <c r="O63" s="21"/>
      <c r="P63" s="52"/>
      <c r="Q63" s="21"/>
      <c r="R63" s="22"/>
    </row>
    <row r="64" spans="2:18" ht="13.5" x14ac:dyDescent="0.3">
      <c r="B64" s="20"/>
      <c r="C64" s="21"/>
      <c r="D64" s="51"/>
      <c r="E64" s="21"/>
      <c r="F64" s="21"/>
      <c r="G64" s="21"/>
      <c r="H64" s="52"/>
      <c r="I64" s="21"/>
      <c r="J64" s="51"/>
      <c r="K64" s="21"/>
      <c r="L64" s="21"/>
      <c r="M64" s="21"/>
      <c r="N64" s="21"/>
      <c r="O64" s="21"/>
      <c r="P64" s="52"/>
      <c r="Q64" s="21"/>
      <c r="R64" s="22"/>
    </row>
    <row r="65" spans="2:18" ht="13.5" x14ac:dyDescent="0.3">
      <c r="B65" s="20"/>
      <c r="C65" s="21"/>
      <c r="D65" s="51"/>
      <c r="E65" s="21"/>
      <c r="F65" s="21"/>
      <c r="G65" s="21"/>
      <c r="H65" s="52"/>
      <c r="I65" s="21"/>
      <c r="J65" s="51"/>
      <c r="K65" s="21"/>
      <c r="L65" s="21"/>
      <c r="M65" s="21"/>
      <c r="N65" s="21"/>
      <c r="O65" s="21"/>
      <c r="P65" s="52"/>
      <c r="Q65" s="21"/>
      <c r="R65" s="22"/>
    </row>
    <row r="66" spans="2:18" ht="13.5" x14ac:dyDescent="0.3">
      <c r="B66" s="20"/>
      <c r="C66" s="21"/>
      <c r="D66" s="51"/>
      <c r="E66" s="21"/>
      <c r="F66" s="21"/>
      <c r="G66" s="21"/>
      <c r="H66" s="52"/>
      <c r="I66" s="21"/>
      <c r="J66" s="51"/>
      <c r="K66" s="21"/>
      <c r="L66" s="21"/>
      <c r="M66" s="21"/>
      <c r="N66" s="21"/>
      <c r="O66" s="21"/>
      <c r="P66" s="52"/>
      <c r="Q66" s="21"/>
      <c r="R66" s="22"/>
    </row>
    <row r="67" spans="2:18" ht="13.5" x14ac:dyDescent="0.3">
      <c r="B67" s="20"/>
      <c r="C67" s="21"/>
      <c r="D67" s="51"/>
      <c r="E67" s="21"/>
      <c r="F67" s="21"/>
      <c r="G67" s="21"/>
      <c r="H67" s="52"/>
      <c r="I67" s="21"/>
      <c r="J67" s="51"/>
      <c r="K67" s="21"/>
      <c r="L67" s="21"/>
      <c r="M67" s="21"/>
      <c r="N67" s="21"/>
      <c r="O67" s="21"/>
      <c r="P67" s="52"/>
      <c r="Q67" s="21"/>
      <c r="R67" s="22"/>
    </row>
    <row r="68" spans="2:18" ht="13.5" x14ac:dyDescent="0.3">
      <c r="B68" s="20"/>
      <c r="C68" s="21"/>
      <c r="D68" s="51"/>
      <c r="E68" s="21"/>
      <c r="F68" s="21"/>
      <c r="G68" s="21"/>
      <c r="H68" s="52"/>
      <c r="I68" s="21"/>
      <c r="J68" s="51"/>
      <c r="K68" s="21"/>
      <c r="L68" s="21"/>
      <c r="M68" s="21"/>
      <c r="N68" s="21"/>
      <c r="O68" s="21"/>
      <c r="P68" s="52"/>
      <c r="Q68" s="21"/>
      <c r="R68" s="22"/>
    </row>
    <row r="69" spans="2:18" ht="13.5" x14ac:dyDescent="0.3">
      <c r="B69" s="20"/>
      <c r="C69" s="21"/>
      <c r="D69" s="51"/>
      <c r="E69" s="21"/>
      <c r="F69" s="21"/>
      <c r="G69" s="21"/>
      <c r="H69" s="52"/>
      <c r="I69" s="21"/>
      <c r="J69" s="51"/>
      <c r="K69" s="21"/>
      <c r="L69" s="21"/>
      <c r="M69" s="21"/>
      <c r="N69" s="21"/>
      <c r="O69" s="21"/>
      <c r="P69" s="52"/>
      <c r="Q69" s="21"/>
      <c r="R69" s="22"/>
    </row>
    <row r="70" spans="2:18" s="1" customFormat="1" x14ac:dyDescent="0.3">
      <c r="B70" s="33"/>
      <c r="C70" s="34"/>
      <c r="D70" s="53" t="s">
        <v>59</v>
      </c>
      <c r="E70" s="54"/>
      <c r="F70" s="54"/>
      <c r="G70" s="55" t="s">
        <v>60</v>
      </c>
      <c r="H70" s="56"/>
      <c r="I70" s="34"/>
      <c r="J70" s="53" t="s">
        <v>59</v>
      </c>
      <c r="K70" s="54"/>
      <c r="L70" s="54"/>
      <c r="M70" s="54"/>
      <c r="N70" s="55" t="s">
        <v>60</v>
      </c>
      <c r="O70" s="54"/>
      <c r="P70" s="56"/>
      <c r="Q70" s="34"/>
      <c r="R70" s="35"/>
    </row>
    <row r="71" spans="2:18" s="1" customFormat="1" ht="14.45" customHeight="1" x14ac:dyDescent="0.3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 x14ac:dyDescent="0.3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 x14ac:dyDescent="0.3">
      <c r="B76" s="33"/>
      <c r="C76" s="190" t="s">
        <v>111</v>
      </c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35"/>
    </row>
    <row r="77" spans="2:18" s="1" customFormat="1" ht="6.95" customHeight="1" x14ac:dyDescent="0.3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 x14ac:dyDescent="0.3">
      <c r="B78" s="33"/>
      <c r="C78" s="28" t="s">
        <v>17</v>
      </c>
      <c r="D78" s="34"/>
      <c r="E78" s="34"/>
      <c r="F78" s="233" t="str">
        <f>F6</f>
        <v>Stavební úpravy části bytového domu - sociální bydlení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34"/>
      <c r="R78" s="35"/>
    </row>
    <row r="79" spans="2:18" ht="30" customHeight="1" x14ac:dyDescent="0.3">
      <c r="B79" s="20"/>
      <c r="C79" s="28" t="s">
        <v>105</v>
      </c>
      <c r="D79" s="21"/>
      <c r="E79" s="21"/>
      <c r="F79" s="233" t="s">
        <v>106</v>
      </c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21"/>
      <c r="R79" s="22"/>
    </row>
    <row r="80" spans="2:18" s="1" customFormat="1" ht="36.950000000000003" customHeight="1" x14ac:dyDescent="0.3">
      <c r="B80" s="33"/>
      <c r="C80" s="67" t="s">
        <v>107</v>
      </c>
      <c r="D80" s="34"/>
      <c r="E80" s="34"/>
      <c r="F80" s="210" t="str">
        <f>F8</f>
        <v>1655 b - Byty 1.3, 1.4, 1.5</v>
      </c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34"/>
      <c r="R80" s="35"/>
    </row>
    <row r="81" spans="2:47" s="1" customFormat="1" ht="6.95" customHeight="1" x14ac:dyDescent="0.3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47" s="1" customFormat="1" ht="18" customHeight="1" x14ac:dyDescent="0.3">
      <c r="B82" s="33"/>
      <c r="C82" s="28" t="s">
        <v>23</v>
      </c>
      <c r="D82" s="34"/>
      <c r="E82" s="34"/>
      <c r="F82" s="26" t="str">
        <f>F10</f>
        <v>Kolín V, Tovární čp. 45</v>
      </c>
      <c r="G82" s="34"/>
      <c r="H82" s="34"/>
      <c r="I82" s="34"/>
      <c r="J82" s="34"/>
      <c r="K82" s="28" t="s">
        <v>25</v>
      </c>
      <c r="L82" s="34"/>
      <c r="M82" s="239" t="str">
        <f>IF(O10="","",O10)</f>
        <v>21.07.2016</v>
      </c>
      <c r="N82" s="209"/>
      <c r="O82" s="209"/>
      <c r="P82" s="209"/>
      <c r="Q82" s="34"/>
      <c r="R82" s="35"/>
    </row>
    <row r="83" spans="2:47" s="1" customFormat="1" ht="6.95" customHeight="1" x14ac:dyDescent="0.3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47" s="1" customFormat="1" x14ac:dyDescent="0.3">
      <c r="B84" s="33"/>
      <c r="C84" s="28" t="s">
        <v>29</v>
      </c>
      <c r="D84" s="34"/>
      <c r="E84" s="34"/>
      <c r="F84" s="26" t="str">
        <f>E13</f>
        <v>Město Kolín, Karlovo nám. 45, Kolín I</v>
      </c>
      <c r="G84" s="34"/>
      <c r="H84" s="34"/>
      <c r="I84" s="34"/>
      <c r="J84" s="34"/>
      <c r="K84" s="28" t="s">
        <v>35</v>
      </c>
      <c r="L84" s="34"/>
      <c r="M84" s="195" t="str">
        <f>E19</f>
        <v>Ing. Karel Vrátný, Rubešova 60, Kolín I</v>
      </c>
      <c r="N84" s="209"/>
      <c r="O84" s="209"/>
      <c r="P84" s="209"/>
      <c r="Q84" s="209"/>
      <c r="R84" s="35"/>
    </row>
    <row r="85" spans="2:47" s="1" customFormat="1" ht="14.45" customHeight="1" x14ac:dyDescent="0.3">
      <c r="B85" s="33"/>
      <c r="C85" s="28" t="s">
        <v>33</v>
      </c>
      <c r="D85" s="34"/>
      <c r="E85" s="34"/>
      <c r="F85" s="26" t="str">
        <f>IF(E16="","",E16)</f>
        <v>po výběru</v>
      </c>
      <c r="G85" s="34"/>
      <c r="H85" s="34"/>
      <c r="I85" s="34"/>
      <c r="J85" s="34"/>
      <c r="K85" s="28" t="s">
        <v>40</v>
      </c>
      <c r="L85" s="34"/>
      <c r="M85" s="195" t="str">
        <f>E22</f>
        <v>Alena Vrátná, Rubešova 60, Kolín I</v>
      </c>
      <c r="N85" s="209"/>
      <c r="O85" s="209"/>
      <c r="P85" s="209"/>
      <c r="Q85" s="209"/>
      <c r="R85" s="35"/>
    </row>
    <row r="86" spans="2:47" s="1" customFormat="1" ht="10.35" customHeight="1" x14ac:dyDescent="0.3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47" s="1" customFormat="1" ht="29.25" customHeight="1" x14ac:dyDescent="0.3">
      <c r="B87" s="33"/>
      <c r="C87" s="240" t="s">
        <v>112</v>
      </c>
      <c r="D87" s="241"/>
      <c r="E87" s="241"/>
      <c r="F87" s="241"/>
      <c r="G87" s="241"/>
      <c r="H87" s="114"/>
      <c r="I87" s="114"/>
      <c r="J87" s="114"/>
      <c r="K87" s="114"/>
      <c r="L87" s="114"/>
      <c r="M87" s="114"/>
      <c r="N87" s="240" t="s">
        <v>113</v>
      </c>
      <c r="O87" s="209"/>
      <c r="P87" s="209"/>
      <c r="Q87" s="209"/>
      <c r="R87" s="35"/>
    </row>
    <row r="88" spans="2:47" s="1" customFormat="1" ht="10.35" customHeight="1" x14ac:dyDescent="0.3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47" s="1" customFormat="1" ht="29.25" customHeight="1" x14ac:dyDescent="0.3">
      <c r="B89" s="33"/>
      <c r="C89" s="121" t="s">
        <v>114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230">
        <f>N141</f>
        <v>0</v>
      </c>
      <c r="O89" s="209"/>
      <c r="P89" s="209"/>
      <c r="Q89" s="209"/>
      <c r="R89" s="35"/>
      <c r="AU89" s="16" t="s">
        <v>115</v>
      </c>
    </row>
    <row r="90" spans="2:47" s="7" customFormat="1" ht="24.95" customHeight="1" x14ac:dyDescent="0.3">
      <c r="B90" s="122"/>
      <c r="C90" s="123"/>
      <c r="D90" s="124" t="s">
        <v>116</v>
      </c>
      <c r="E90" s="123"/>
      <c r="F90" s="123"/>
      <c r="G90" s="123"/>
      <c r="H90" s="123"/>
      <c r="I90" s="123"/>
      <c r="J90" s="123"/>
      <c r="K90" s="123"/>
      <c r="L90" s="123"/>
      <c r="M90" s="123"/>
      <c r="N90" s="242">
        <f>N142</f>
        <v>0</v>
      </c>
      <c r="O90" s="243"/>
      <c r="P90" s="243"/>
      <c r="Q90" s="243"/>
      <c r="R90" s="125"/>
    </row>
    <row r="91" spans="2:47" s="8" customFormat="1" ht="19.899999999999999" customHeight="1" x14ac:dyDescent="0.3">
      <c r="B91" s="126"/>
      <c r="C91" s="96"/>
      <c r="D91" s="103" t="s">
        <v>117</v>
      </c>
      <c r="E91" s="96"/>
      <c r="F91" s="96"/>
      <c r="G91" s="96"/>
      <c r="H91" s="96"/>
      <c r="I91" s="96"/>
      <c r="J91" s="96"/>
      <c r="K91" s="96"/>
      <c r="L91" s="96"/>
      <c r="M91" s="96"/>
      <c r="N91" s="224">
        <f>N143</f>
        <v>0</v>
      </c>
      <c r="O91" s="225"/>
      <c r="P91" s="225"/>
      <c r="Q91" s="225"/>
      <c r="R91" s="127"/>
    </row>
    <row r="92" spans="2:47" s="8" customFormat="1" ht="19.899999999999999" customHeight="1" x14ac:dyDescent="0.3">
      <c r="B92" s="126"/>
      <c r="C92" s="96"/>
      <c r="D92" s="103" t="s">
        <v>118</v>
      </c>
      <c r="E92" s="96"/>
      <c r="F92" s="96"/>
      <c r="G92" s="96"/>
      <c r="H92" s="96"/>
      <c r="I92" s="96"/>
      <c r="J92" s="96"/>
      <c r="K92" s="96"/>
      <c r="L92" s="96"/>
      <c r="M92" s="96"/>
      <c r="N92" s="224">
        <f>N152</f>
        <v>0</v>
      </c>
      <c r="O92" s="225"/>
      <c r="P92" s="225"/>
      <c r="Q92" s="225"/>
      <c r="R92" s="127"/>
    </row>
    <row r="93" spans="2:47" s="8" customFormat="1" ht="19.899999999999999" customHeight="1" x14ac:dyDescent="0.3">
      <c r="B93" s="126"/>
      <c r="C93" s="96"/>
      <c r="D93" s="103" t="s">
        <v>119</v>
      </c>
      <c r="E93" s="96"/>
      <c r="F93" s="96"/>
      <c r="G93" s="96"/>
      <c r="H93" s="96"/>
      <c r="I93" s="96"/>
      <c r="J93" s="96"/>
      <c r="K93" s="96"/>
      <c r="L93" s="96"/>
      <c r="M93" s="96"/>
      <c r="N93" s="224">
        <f>N160</f>
        <v>0</v>
      </c>
      <c r="O93" s="225"/>
      <c r="P93" s="225"/>
      <c r="Q93" s="225"/>
      <c r="R93" s="127"/>
    </row>
    <row r="94" spans="2:47" s="8" customFormat="1" ht="19.899999999999999" customHeight="1" x14ac:dyDescent="0.3">
      <c r="B94" s="126"/>
      <c r="C94" s="96"/>
      <c r="D94" s="103" t="s">
        <v>120</v>
      </c>
      <c r="E94" s="96"/>
      <c r="F94" s="96"/>
      <c r="G94" s="96"/>
      <c r="H94" s="96"/>
      <c r="I94" s="96"/>
      <c r="J94" s="96"/>
      <c r="K94" s="96"/>
      <c r="L94" s="96"/>
      <c r="M94" s="96"/>
      <c r="N94" s="224">
        <f>N191</f>
        <v>0</v>
      </c>
      <c r="O94" s="225"/>
      <c r="P94" s="225"/>
      <c r="Q94" s="225"/>
      <c r="R94" s="127"/>
    </row>
    <row r="95" spans="2:47" s="8" customFormat="1" ht="19.899999999999999" customHeight="1" x14ac:dyDescent="0.3">
      <c r="B95" s="126"/>
      <c r="C95" s="96"/>
      <c r="D95" s="103" t="s">
        <v>121</v>
      </c>
      <c r="E95" s="96"/>
      <c r="F95" s="96"/>
      <c r="G95" s="96"/>
      <c r="H95" s="96"/>
      <c r="I95" s="96"/>
      <c r="J95" s="96"/>
      <c r="K95" s="96"/>
      <c r="L95" s="96"/>
      <c r="M95" s="96"/>
      <c r="N95" s="224">
        <f>N214</f>
        <v>0</v>
      </c>
      <c r="O95" s="225"/>
      <c r="P95" s="225"/>
      <c r="Q95" s="225"/>
      <c r="R95" s="127"/>
    </row>
    <row r="96" spans="2:47" s="8" customFormat="1" ht="19.899999999999999" customHeight="1" x14ac:dyDescent="0.3">
      <c r="B96" s="126"/>
      <c r="C96" s="96"/>
      <c r="D96" s="103" t="s">
        <v>122</v>
      </c>
      <c r="E96" s="96"/>
      <c r="F96" s="96"/>
      <c r="G96" s="96"/>
      <c r="H96" s="96"/>
      <c r="I96" s="96"/>
      <c r="J96" s="96"/>
      <c r="K96" s="96"/>
      <c r="L96" s="96"/>
      <c r="M96" s="96"/>
      <c r="N96" s="224">
        <f>N220</f>
        <v>0</v>
      </c>
      <c r="O96" s="225"/>
      <c r="P96" s="225"/>
      <c r="Q96" s="225"/>
      <c r="R96" s="127"/>
    </row>
    <row r="97" spans="2:18" s="7" customFormat="1" ht="24.95" customHeight="1" x14ac:dyDescent="0.3">
      <c r="B97" s="122"/>
      <c r="C97" s="123"/>
      <c r="D97" s="124" t="s">
        <v>123</v>
      </c>
      <c r="E97" s="123"/>
      <c r="F97" s="123"/>
      <c r="G97" s="123"/>
      <c r="H97" s="123"/>
      <c r="I97" s="123"/>
      <c r="J97" s="123"/>
      <c r="K97" s="123"/>
      <c r="L97" s="123"/>
      <c r="M97" s="123"/>
      <c r="N97" s="242">
        <f>N222</f>
        <v>0</v>
      </c>
      <c r="O97" s="243"/>
      <c r="P97" s="243"/>
      <c r="Q97" s="243"/>
      <c r="R97" s="125"/>
    </row>
    <row r="98" spans="2:18" s="8" customFormat="1" ht="19.899999999999999" customHeight="1" x14ac:dyDescent="0.3">
      <c r="B98" s="126"/>
      <c r="C98" s="96"/>
      <c r="D98" s="103" t="s">
        <v>124</v>
      </c>
      <c r="E98" s="96"/>
      <c r="F98" s="96"/>
      <c r="G98" s="96"/>
      <c r="H98" s="96"/>
      <c r="I98" s="96"/>
      <c r="J98" s="96"/>
      <c r="K98" s="96"/>
      <c r="L98" s="96"/>
      <c r="M98" s="96"/>
      <c r="N98" s="224">
        <f>N223</f>
        <v>0</v>
      </c>
      <c r="O98" s="225"/>
      <c r="P98" s="225"/>
      <c r="Q98" s="225"/>
      <c r="R98" s="127"/>
    </row>
    <row r="99" spans="2:18" s="8" customFormat="1" ht="19.899999999999999" customHeight="1" x14ac:dyDescent="0.3">
      <c r="B99" s="126"/>
      <c r="C99" s="96"/>
      <c r="D99" s="103" t="s">
        <v>125</v>
      </c>
      <c r="E99" s="96"/>
      <c r="F99" s="96"/>
      <c r="G99" s="96"/>
      <c r="H99" s="96"/>
      <c r="I99" s="96"/>
      <c r="J99" s="96"/>
      <c r="K99" s="96"/>
      <c r="L99" s="96"/>
      <c r="M99" s="96"/>
      <c r="N99" s="224">
        <f>N228</f>
        <v>0</v>
      </c>
      <c r="O99" s="225"/>
      <c r="P99" s="225"/>
      <c r="Q99" s="225"/>
      <c r="R99" s="127"/>
    </row>
    <row r="100" spans="2:18" s="8" customFormat="1" ht="19.899999999999999" customHeight="1" x14ac:dyDescent="0.3">
      <c r="B100" s="126"/>
      <c r="C100" s="96"/>
      <c r="D100" s="103" t="s">
        <v>126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224">
        <f>N236</f>
        <v>0</v>
      </c>
      <c r="O100" s="225"/>
      <c r="P100" s="225"/>
      <c r="Q100" s="225"/>
      <c r="R100" s="127"/>
    </row>
    <row r="101" spans="2:18" s="8" customFormat="1" ht="19.899999999999999" customHeight="1" x14ac:dyDescent="0.3">
      <c r="B101" s="126"/>
      <c r="C101" s="96"/>
      <c r="D101" s="103" t="s">
        <v>127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224">
        <f>N247</f>
        <v>0</v>
      </c>
      <c r="O101" s="225"/>
      <c r="P101" s="225"/>
      <c r="Q101" s="225"/>
      <c r="R101" s="127"/>
    </row>
    <row r="102" spans="2:18" s="8" customFormat="1" ht="19.899999999999999" customHeight="1" x14ac:dyDescent="0.3">
      <c r="B102" s="126"/>
      <c r="C102" s="96"/>
      <c r="D102" s="103" t="s">
        <v>128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224">
        <f>N252</f>
        <v>0</v>
      </c>
      <c r="O102" s="225"/>
      <c r="P102" s="225"/>
      <c r="Q102" s="225"/>
      <c r="R102" s="127"/>
    </row>
    <row r="103" spans="2:18" s="8" customFormat="1" ht="19.899999999999999" customHeight="1" x14ac:dyDescent="0.3">
      <c r="B103" s="126"/>
      <c r="C103" s="96"/>
      <c r="D103" s="103" t="s">
        <v>129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224">
        <f>N254</f>
        <v>0</v>
      </c>
      <c r="O103" s="225"/>
      <c r="P103" s="225"/>
      <c r="Q103" s="225"/>
      <c r="R103" s="127"/>
    </row>
    <row r="104" spans="2:18" s="8" customFormat="1" ht="19.899999999999999" customHeight="1" x14ac:dyDescent="0.3">
      <c r="B104" s="126"/>
      <c r="C104" s="96"/>
      <c r="D104" s="103" t="s">
        <v>130</v>
      </c>
      <c r="E104" s="96"/>
      <c r="F104" s="96"/>
      <c r="G104" s="96"/>
      <c r="H104" s="96"/>
      <c r="I104" s="96"/>
      <c r="J104" s="96"/>
      <c r="K104" s="96"/>
      <c r="L104" s="96"/>
      <c r="M104" s="96"/>
      <c r="N104" s="224">
        <f>N256</f>
        <v>0</v>
      </c>
      <c r="O104" s="225"/>
      <c r="P104" s="225"/>
      <c r="Q104" s="225"/>
      <c r="R104" s="127"/>
    </row>
    <row r="105" spans="2:18" s="8" customFormat="1" ht="19.899999999999999" customHeight="1" x14ac:dyDescent="0.3">
      <c r="B105" s="126"/>
      <c r="C105" s="96"/>
      <c r="D105" s="103" t="s">
        <v>131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224">
        <f>N258</f>
        <v>0</v>
      </c>
      <c r="O105" s="225"/>
      <c r="P105" s="225"/>
      <c r="Q105" s="225"/>
      <c r="R105" s="127"/>
    </row>
    <row r="106" spans="2:18" s="8" customFormat="1" ht="19.899999999999999" customHeight="1" x14ac:dyDescent="0.3">
      <c r="B106" s="126"/>
      <c r="C106" s="96"/>
      <c r="D106" s="103" t="s">
        <v>132</v>
      </c>
      <c r="E106" s="96"/>
      <c r="F106" s="96"/>
      <c r="G106" s="96"/>
      <c r="H106" s="96"/>
      <c r="I106" s="96"/>
      <c r="J106" s="96"/>
      <c r="K106" s="96"/>
      <c r="L106" s="96"/>
      <c r="M106" s="96"/>
      <c r="N106" s="224">
        <f>N261</f>
        <v>0</v>
      </c>
      <c r="O106" s="225"/>
      <c r="P106" s="225"/>
      <c r="Q106" s="225"/>
      <c r="R106" s="127"/>
    </row>
    <row r="107" spans="2:18" s="8" customFormat="1" ht="19.899999999999999" customHeight="1" x14ac:dyDescent="0.3">
      <c r="B107" s="126"/>
      <c r="C107" s="96"/>
      <c r="D107" s="103" t="s">
        <v>133</v>
      </c>
      <c r="E107" s="96"/>
      <c r="F107" s="96"/>
      <c r="G107" s="96"/>
      <c r="H107" s="96"/>
      <c r="I107" s="96"/>
      <c r="J107" s="96"/>
      <c r="K107" s="96"/>
      <c r="L107" s="96"/>
      <c r="M107" s="96"/>
      <c r="N107" s="224">
        <f>N267</f>
        <v>0</v>
      </c>
      <c r="O107" s="225"/>
      <c r="P107" s="225"/>
      <c r="Q107" s="225"/>
      <c r="R107" s="127"/>
    </row>
    <row r="108" spans="2:18" s="8" customFormat="1" ht="19.899999999999999" customHeight="1" x14ac:dyDescent="0.3">
      <c r="B108" s="126"/>
      <c r="C108" s="96"/>
      <c r="D108" s="103" t="s">
        <v>134</v>
      </c>
      <c r="E108" s="96"/>
      <c r="F108" s="96"/>
      <c r="G108" s="96"/>
      <c r="H108" s="96"/>
      <c r="I108" s="96"/>
      <c r="J108" s="96"/>
      <c r="K108" s="96"/>
      <c r="L108" s="96"/>
      <c r="M108" s="96"/>
      <c r="N108" s="224">
        <f>N292</f>
        <v>0</v>
      </c>
      <c r="O108" s="225"/>
      <c r="P108" s="225"/>
      <c r="Q108" s="225"/>
      <c r="R108" s="127"/>
    </row>
    <row r="109" spans="2:18" s="8" customFormat="1" ht="19.899999999999999" customHeight="1" x14ac:dyDescent="0.3">
      <c r="B109" s="126"/>
      <c r="C109" s="96"/>
      <c r="D109" s="103" t="s">
        <v>135</v>
      </c>
      <c r="E109" s="96"/>
      <c r="F109" s="96"/>
      <c r="G109" s="96"/>
      <c r="H109" s="96"/>
      <c r="I109" s="96"/>
      <c r="J109" s="96"/>
      <c r="K109" s="96"/>
      <c r="L109" s="96"/>
      <c r="M109" s="96"/>
      <c r="N109" s="224">
        <f>N309</f>
        <v>0</v>
      </c>
      <c r="O109" s="225"/>
      <c r="P109" s="225"/>
      <c r="Q109" s="225"/>
      <c r="R109" s="127"/>
    </row>
    <row r="110" spans="2:18" s="8" customFormat="1" ht="19.899999999999999" customHeight="1" x14ac:dyDescent="0.3">
      <c r="B110" s="126"/>
      <c r="C110" s="96"/>
      <c r="D110" s="103" t="s">
        <v>136</v>
      </c>
      <c r="E110" s="96"/>
      <c r="F110" s="96"/>
      <c r="G110" s="96"/>
      <c r="H110" s="96"/>
      <c r="I110" s="96"/>
      <c r="J110" s="96"/>
      <c r="K110" s="96"/>
      <c r="L110" s="96"/>
      <c r="M110" s="96"/>
      <c r="N110" s="224">
        <f>N327</f>
        <v>0</v>
      </c>
      <c r="O110" s="225"/>
      <c r="P110" s="225"/>
      <c r="Q110" s="225"/>
      <c r="R110" s="127"/>
    </row>
    <row r="111" spans="2:18" s="8" customFormat="1" ht="19.899999999999999" customHeight="1" x14ac:dyDescent="0.3">
      <c r="B111" s="126"/>
      <c r="C111" s="96"/>
      <c r="D111" s="103" t="s">
        <v>137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224">
        <f>N338</f>
        <v>0</v>
      </c>
      <c r="O111" s="225"/>
      <c r="P111" s="225"/>
      <c r="Q111" s="225"/>
      <c r="R111" s="127"/>
    </row>
    <row r="112" spans="2:18" s="8" customFormat="1" ht="19.899999999999999" customHeight="1" x14ac:dyDescent="0.3">
      <c r="B112" s="126"/>
      <c r="C112" s="96"/>
      <c r="D112" s="103" t="s">
        <v>138</v>
      </c>
      <c r="E112" s="96"/>
      <c r="F112" s="96"/>
      <c r="G112" s="96"/>
      <c r="H112" s="96"/>
      <c r="I112" s="96"/>
      <c r="J112" s="96"/>
      <c r="K112" s="96"/>
      <c r="L112" s="96"/>
      <c r="M112" s="96"/>
      <c r="N112" s="224">
        <f>N343</f>
        <v>0</v>
      </c>
      <c r="O112" s="225"/>
      <c r="P112" s="225"/>
      <c r="Q112" s="225"/>
      <c r="R112" s="127"/>
    </row>
    <row r="113" spans="2:65" s="8" customFormat="1" ht="19.899999999999999" customHeight="1" x14ac:dyDescent="0.3">
      <c r="B113" s="126"/>
      <c r="C113" s="96"/>
      <c r="D113" s="103" t="s">
        <v>139</v>
      </c>
      <c r="E113" s="96"/>
      <c r="F113" s="96"/>
      <c r="G113" s="96"/>
      <c r="H113" s="96"/>
      <c r="I113" s="96"/>
      <c r="J113" s="96"/>
      <c r="K113" s="96"/>
      <c r="L113" s="96"/>
      <c r="M113" s="96"/>
      <c r="N113" s="224">
        <f>N350</f>
        <v>0</v>
      </c>
      <c r="O113" s="225"/>
      <c r="P113" s="225"/>
      <c r="Q113" s="225"/>
      <c r="R113" s="127"/>
    </row>
    <row r="114" spans="2:65" s="1" customFormat="1" ht="21.75" customHeight="1" x14ac:dyDescent="0.3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 ht="29.25" customHeight="1" x14ac:dyDescent="0.3">
      <c r="B115" s="33"/>
      <c r="C115" s="121" t="s">
        <v>140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244">
        <f>ROUND(N116+N117+N118+N119+N120+N121,2)</f>
        <v>0</v>
      </c>
      <c r="O115" s="209"/>
      <c r="P115" s="209"/>
      <c r="Q115" s="209"/>
      <c r="R115" s="35"/>
      <c r="T115" s="128"/>
      <c r="U115" s="129" t="s">
        <v>47</v>
      </c>
    </row>
    <row r="116" spans="2:65" s="1" customFormat="1" ht="18" customHeight="1" x14ac:dyDescent="0.3">
      <c r="B116" s="130"/>
      <c r="C116" s="131"/>
      <c r="D116" s="228" t="s">
        <v>141</v>
      </c>
      <c r="E116" s="245"/>
      <c r="F116" s="245"/>
      <c r="G116" s="245"/>
      <c r="H116" s="245"/>
      <c r="I116" s="131"/>
      <c r="J116" s="131"/>
      <c r="K116" s="131"/>
      <c r="L116" s="131"/>
      <c r="M116" s="131"/>
      <c r="N116" s="227">
        <f>ROUND(N89*T116,2)</f>
        <v>0</v>
      </c>
      <c r="O116" s="245"/>
      <c r="P116" s="245"/>
      <c r="Q116" s="245"/>
      <c r="R116" s="132"/>
      <c r="S116" s="131"/>
      <c r="T116" s="133"/>
      <c r="U116" s="134" t="s">
        <v>50</v>
      </c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6" t="s">
        <v>142</v>
      </c>
      <c r="AZ116" s="135"/>
      <c r="BA116" s="135"/>
      <c r="BB116" s="135"/>
      <c r="BC116" s="135"/>
      <c r="BD116" s="135"/>
      <c r="BE116" s="137">
        <f t="shared" ref="BE116:BE121" si="0">IF(U116="základní",N116,0)</f>
        <v>0</v>
      </c>
      <c r="BF116" s="137">
        <f t="shared" ref="BF116:BF121" si="1">IF(U116="snížená",N116,0)</f>
        <v>0</v>
      </c>
      <c r="BG116" s="137">
        <f t="shared" ref="BG116:BG121" si="2">IF(U116="zákl. přenesená",N116,0)</f>
        <v>0</v>
      </c>
      <c r="BH116" s="137">
        <f t="shared" ref="BH116:BH121" si="3">IF(U116="sníž. přenesená",N116,0)</f>
        <v>0</v>
      </c>
      <c r="BI116" s="137">
        <f t="shared" ref="BI116:BI121" si="4">IF(U116="nulová",N116,0)</f>
        <v>0</v>
      </c>
      <c r="BJ116" s="136" t="s">
        <v>92</v>
      </c>
      <c r="BK116" s="135"/>
      <c r="BL116" s="135"/>
      <c r="BM116" s="135"/>
    </row>
    <row r="117" spans="2:65" s="1" customFormat="1" ht="18" customHeight="1" x14ac:dyDescent="0.3">
      <c r="B117" s="130"/>
      <c r="C117" s="131"/>
      <c r="D117" s="228" t="s">
        <v>143</v>
      </c>
      <c r="E117" s="245"/>
      <c r="F117" s="245"/>
      <c r="G117" s="245"/>
      <c r="H117" s="245"/>
      <c r="I117" s="131"/>
      <c r="J117" s="131"/>
      <c r="K117" s="131"/>
      <c r="L117" s="131"/>
      <c r="M117" s="131"/>
      <c r="N117" s="227">
        <f>ROUND(N89*T117,2)</f>
        <v>0</v>
      </c>
      <c r="O117" s="245"/>
      <c r="P117" s="245"/>
      <c r="Q117" s="245"/>
      <c r="R117" s="132"/>
      <c r="S117" s="131"/>
      <c r="T117" s="133"/>
      <c r="U117" s="134" t="s">
        <v>50</v>
      </c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  <c r="AU117" s="135"/>
      <c r="AV117" s="135"/>
      <c r="AW117" s="135"/>
      <c r="AX117" s="135"/>
      <c r="AY117" s="136" t="s">
        <v>142</v>
      </c>
      <c r="AZ117" s="135"/>
      <c r="BA117" s="135"/>
      <c r="BB117" s="135"/>
      <c r="BC117" s="135"/>
      <c r="BD117" s="135"/>
      <c r="BE117" s="137">
        <f t="shared" si="0"/>
        <v>0</v>
      </c>
      <c r="BF117" s="137">
        <f t="shared" si="1"/>
        <v>0</v>
      </c>
      <c r="BG117" s="137">
        <f t="shared" si="2"/>
        <v>0</v>
      </c>
      <c r="BH117" s="137">
        <f t="shared" si="3"/>
        <v>0</v>
      </c>
      <c r="BI117" s="137">
        <f t="shared" si="4"/>
        <v>0</v>
      </c>
      <c r="BJ117" s="136" t="s">
        <v>92</v>
      </c>
      <c r="BK117" s="135"/>
      <c r="BL117" s="135"/>
      <c r="BM117" s="135"/>
    </row>
    <row r="118" spans="2:65" s="1" customFormat="1" ht="18" customHeight="1" x14ac:dyDescent="0.3">
      <c r="B118" s="130"/>
      <c r="C118" s="131"/>
      <c r="D118" s="228" t="s">
        <v>144</v>
      </c>
      <c r="E118" s="245"/>
      <c r="F118" s="245"/>
      <c r="G118" s="245"/>
      <c r="H118" s="245"/>
      <c r="I118" s="131"/>
      <c r="J118" s="131"/>
      <c r="K118" s="131"/>
      <c r="L118" s="131"/>
      <c r="M118" s="131"/>
      <c r="N118" s="227">
        <f>ROUND(N89*T118,2)</f>
        <v>0</v>
      </c>
      <c r="O118" s="245"/>
      <c r="P118" s="245"/>
      <c r="Q118" s="245"/>
      <c r="R118" s="132"/>
      <c r="S118" s="131"/>
      <c r="T118" s="133"/>
      <c r="U118" s="134" t="s">
        <v>50</v>
      </c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  <c r="AU118" s="135"/>
      <c r="AV118" s="135"/>
      <c r="AW118" s="135"/>
      <c r="AX118" s="135"/>
      <c r="AY118" s="136" t="s">
        <v>142</v>
      </c>
      <c r="AZ118" s="135"/>
      <c r="BA118" s="135"/>
      <c r="BB118" s="135"/>
      <c r="BC118" s="135"/>
      <c r="BD118" s="135"/>
      <c r="BE118" s="137">
        <f t="shared" si="0"/>
        <v>0</v>
      </c>
      <c r="BF118" s="137">
        <f t="shared" si="1"/>
        <v>0</v>
      </c>
      <c r="BG118" s="137">
        <f t="shared" si="2"/>
        <v>0</v>
      </c>
      <c r="BH118" s="137">
        <f t="shared" si="3"/>
        <v>0</v>
      </c>
      <c r="BI118" s="137">
        <f t="shared" si="4"/>
        <v>0</v>
      </c>
      <c r="BJ118" s="136" t="s">
        <v>92</v>
      </c>
      <c r="BK118" s="135"/>
      <c r="BL118" s="135"/>
      <c r="BM118" s="135"/>
    </row>
    <row r="119" spans="2:65" s="1" customFormat="1" ht="18" customHeight="1" x14ac:dyDescent="0.3">
      <c r="B119" s="130"/>
      <c r="C119" s="131"/>
      <c r="D119" s="228" t="s">
        <v>145</v>
      </c>
      <c r="E119" s="245"/>
      <c r="F119" s="245"/>
      <c r="G119" s="245"/>
      <c r="H119" s="245"/>
      <c r="I119" s="131"/>
      <c r="J119" s="131"/>
      <c r="K119" s="131"/>
      <c r="L119" s="131"/>
      <c r="M119" s="131"/>
      <c r="N119" s="227">
        <f>ROUND(N89*T119,2)</f>
        <v>0</v>
      </c>
      <c r="O119" s="245"/>
      <c r="P119" s="245"/>
      <c r="Q119" s="245"/>
      <c r="R119" s="132"/>
      <c r="S119" s="131"/>
      <c r="T119" s="133"/>
      <c r="U119" s="134" t="s">
        <v>50</v>
      </c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  <c r="AU119" s="135"/>
      <c r="AV119" s="135"/>
      <c r="AW119" s="135"/>
      <c r="AX119" s="135"/>
      <c r="AY119" s="136" t="s">
        <v>142</v>
      </c>
      <c r="AZ119" s="135"/>
      <c r="BA119" s="135"/>
      <c r="BB119" s="135"/>
      <c r="BC119" s="135"/>
      <c r="BD119" s="135"/>
      <c r="BE119" s="137">
        <f t="shared" si="0"/>
        <v>0</v>
      </c>
      <c r="BF119" s="137">
        <f t="shared" si="1"/>
        <v>0</v>
      </c>
      <c r="BG119" s="137">
        <f t="shared" si="2"/>
        <v>0</v>
      </c>
      <c r="BH119" s="137">
        <f t="shared" si="3"/>
        <v>0</v>
      </c>
      <c r="BI119" s="137">
        <f t="shared" si="4"/>
        <v>0</v>
      </c>
      <c r="BJ119" s="136" t="s">
        <v>92</v>
      </c>
      <c r="BK119" s="135"/>
      <c r="BL119" s="135"/>
      <c r="BM119" s="135"/>
    </row>
    <row r="120" spans="2:65" s="1" customFormat="1" ht="18" customHeight="1" x14ac:dyDescent="0.3">
      <c r="B120" s="130"/>
      <c r="C120" s="131"/>
      <c r="D120" s="228" t="s">
        <v>146</v>
      </c>
      <c r="E120" s="245"/>
      <c r="F120" s="245"/>
      <c r="G120" s="245"/>
      <c r="H120" s="245"/>
      <c r="I120" s="131"/>
      <c r="J120" s="131"/>
      <c r="K120" s="131"/>
      <c r="L120" s="131"/>
      <c r="M120" s="131"/>
      <c r="N120" s="227">
        <f>ROUND(N89*T120,2)</f>
        <v>0</v>
      </c>
      <c r="O120" s="245"/>
      <c r="P120" s="245"/>
      <c r="Q120" s="245"/>
      <c r="R120" s="132"/>
      <c r="S120" s="131"/>
      <c r="T120" s="133"/>
      <c r="U120" s="134" t="s">
        <v>50</v>
      </c>
      <c r="V120" s="135"/>
      <c r="W120" s="135"/>
      <c r="X120" s="135"/>
      <c r="Y120" s="135"/>
      <c r="Z120" s="135"/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  <c r="AU120" s="135"/>
      <c r="AV120" s="135"/>
      <c r="AW120" s="135"/>
      <c r="AX120" s="135"/>
      <c r="AY120" s="136" t="s">
        <v>142</v>
      </c>
      <c r="AZ120" s="135"/>
      <c r="BA120" s="135"/>
      <c r="BB120" s="135"/>
      <c r="BC120" s="135"/>
      <c r="BD120" s="135"/>
      <c r="BE120" s="137">
        <f t="shared" si="0"/>
        <v>0</v>
      </c>
      <c r="BF120" s="137">
        <f t="shared" si="1"/>
        <v>0</v>
      </c>
      <c r="BG120" s="137">
        <f t="shared" si="2"/>
        <v>0</v>
      </c>
      <c r="BH120" s="137">
        <f t="shared" si="3"/>
        <v>0</v>
      </c>
      <c r="BI120" s="137">
        <f t="shared" si="4"/>
        <v>0</v>
      </c>
      <c r="BJ120" s="136" t="s">
        <v>92</v>
      </c>
      <c r="BK120" s="135"/>
      <c r="BL120" s="135"/>
      <c r="BM120" s="135"/>
    </row>
    <row r="121" spans="2:65" s="1" customFormat="1" ht="18" customHeight="1" x14ac:dyDescent="0.3">
      <c r="B121" s="130"/>
      <c r="C121" s="131"/>
      <c r="D121" s="138" t="s">
        <v>147</v>
      </c>
      <c r="E121" s="131"/>
      <c r="F121" s="131"/>
      <c r="G121" s="131"/>
      <c r="H121" s="131"/>
      <c r="I121" s="131"/>
      <c r="J121" s="131"/>
      <c r="K121" s="131"/>
      <c r="L121" s="131"/>
      <c r="M121" s="131"/>
      <c r="N121" s="227">
        <f>ROUND(N89*T121,2)</f>
        <v>0</v>
      </c>
      <c r="O121" s="245"/>
      <c r="P121" s="245"/>
      <c r="Q121" s="245"/>
      <c r="R121" s="132"/>
      <c r="S121" s="131"/>
      <c r="T121" s="139"/>
      <c r="U121" s="140" t="s">
        <v>50</v>
      </c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  <c r="AU121" s="135"/>
      <c r="AV121" s="135"/>
      <c r="AW121" s="135"/>
      <c r="AX121" s="135"/>
      <c r="AY121" s="136" t="s">
        <v>148</v>
      </c>
      <c r="AZ121" s="135"/>
      <c r="BA121" s="135"/>
      <c r="BB121" s="135"/>
      <c r="BC121" s="135"/>
      <c r="BD121" s="135"/>
      <c r="BE121" s="137">
        <f t="shared" si="0"/>
        <v>0</v>
      </c>
      <c r="BF121" s="137">
        <f t="shared" si="1"/>
        <v>0</v>
      </c>
      <c r="BG121" s="137">
        <f t="shared" si="2"/>
        <v>0</v>
      </c>
      <c r="BH121" s="137">
        <f t="shared" si="3"/>
        <v>0</v>
      </c>
      <c r="BI121" s="137">
        <f t="shared" si="4"/>
        <v>0</v>
      </c>
      <c r="BJ121" s="136" t="s">
        <v>92</v>
      </c>
      <c r="BK121" s="135"/>
      <c r="BL121" s="135"/>
      <c r="BM121" s="135"/>
    </row>
    <row r="122" spans="2:65" s="1" customFormat="1" ht="13.5" x14ac:dyDescent="0.3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5"/>
    </row>
    <row r="123" spans="2:65" s="1" customFormat="1" ht="29.25" customHeight="1" x14ac:dyDescent="0.3">
      <c r="B123" s="33"/>
      <c r="C123" s="113" t="s">
        <v>102</v>
      </c>
      <c r="D123" s="114"/>
      <c r="E123" s="114"/>
      <c r="F123" s="114"/>
      <c r="G123" s="114"/>
      <c r="H123" s="114"/>
      <c r="I123" s="114"/>
      <c r="J123" s="114"/>
      <c r="K123" s="114"/>
      <c r="L123" s="231">
        <f>ROUND(SUM(N89+N115),2)</f>
        <v>0</v>
      </c>
      <c r="M123" s="241"/>
      <c r="N123" s="241"/>
      <c r="O123" s="241"/>
      <c r="P123" s="241"/>
      <c r="Q123" s="241"/>
      <c r="R123" s="35"/>
    </row>
    <row r="124" spans="2:65" s="1" customFormat="1" ht="6.95" customHeight="1" x14ac:dyDescent="0.3"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9"/>
    </row>
    <row r="128" spans="2:65" s="1" customFormat="1" ht="6.95" customHeight="1" x14ac:dyDescent="0.3"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2"/>
    </row>
    <row r="129" spans="2:65" s="1" customFormat="1" ht="36.950000000000003" customHeight="1" x14ac:dyDescent="0.3">
      <c r="B129" s="33"/>
      <c r="C129" s="190" t="s">
        <v>149</v>
      </c>
      <c r="D129" s="209"/>
      <c r="E129" s="209"/>
      <c r="F129" s="209"/>
      <c r="G129" s="209"/>
      <c r="H129" s="209"/>
      <c r="I129" s="209"/>
      <c r="J129" s="209"/>
      <c r="K129" s="209"/>
      <c r="L129" s="209"/>
      <c r="M129" s="209"/>
      <c r="N129" s="209"/>
      <c r="O129" s="209"/>
      <c r="P129" s="209"/>
      <c r="Q129" s="209"/>
      <c r="R129" s="35"/>
    </row>
    <row r="130" spans="2:65" s="1" customFormat="1" ht="6.95" customHeight="1" x14ac:dyDescent="0.3"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5"/>
    </row>
    <row r="131" spans="2:65" s="1" customFormat="1" ht="30" customHeight="1" x14ac:dyDescent="0.3">
      <c r="B131" s="33"/>
      <c r="C131" s="28" t="s">
        <v>17</v>
      </c>
      <c r="D131" s="34"/>
      <c r="E131" s="34"/>
      <c r="F131" s="233" t="str">
        <f>F6</f>
        <v>Stavební úpravy části bytového domu - sociální bydlení</v>
      </c>
      <c r="G131" s="209"/>
      <c r="H131" s="209"/>
      <c r="I131" s="209"/>
      <c r="J131" s="209"/>
      <c r="K131" s="209"/>
      <c r="L131" s="209"/>
      <c r="M131" s="209"/>
      <c r="N131" s="209"/>
      <c r="O131" s="209"/>
      <c r="P131" s="209"/>
      <c r="Q131" s="34"/>
      <c r="R131" s="35"/>
    </row>
    <row r="132" spans="2:65" ht="30" customHeight="1" x14ac:dyDescent="0.3">
      <c r="B132" s="20"/>
      <c r="C132" s="28" t="s">
        <v>105</v>
      </c>
      <c r="D132" s="21"/>
      <c r="E132" s="21"/>
      <c r="F132" s="233" t="s">
        <v>106</v>
      </c>
      <c r="G132" s="191"/>
      <c r="H132" s="191"/>
      <c r="I132" s="191"/>
      <c r="J132" s="191"/>
      <c r="K132" s="191"/>
      <c r="L132" s="191"/>
      <c r="M132" s="191"/>
      <c r="N132" s="191"/>
      <c r="O132" s="191"/>
      <c r="P132" s="191"/>
      <c r="Q132" s="21"/>
      <c r="R132" s="22"/>
    </row>
    <row r="133" spans="2:65" s="1" customFormat="1" ht="36.950000000000003" customHeight="1" x14ac:dyDescent="0.3">
      <c r="B133" s="33"/>
      <c r="C133" s="67" t="s">
        <v>107</v>
      </c>
      <c r="D133" s="34"/>
      <c r="E133" s="34"/>
      <c r="F133" s="210" t="str">
        <f>F8</f>
        <v>1655 b - Byty 1.3, 1.4, 1.5</v>
      </c>
      <c r="G133" s="209"/>
      <c r="H133" s="209"/>
      <c r="I133" s="209"/>
      <c r="J133" s="209"/>
      <c r="K133" s="209"/>
      <c r="L133" s="209"/>
      <c r="M133" s="209"/>
      <c r="N133" s="209"/>
      <c r="O133" s="209"/>
      <c r="P133" s="209"/>
      <c r="Q133" s="34"/>
      <c r="R133" s="35"/>
    </row>
    <row r="134" spans="2:65" s="1" customFormat="1" ht="6.95" customHeight="1" x14ac:dyDescent="0.3">
      <c r="B134" s="33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5"/>
    </row>
    <row r="135" spans="2:65" s="1" customFormat="1" ht="18" customHeight="1" x14ac:dyDescent="0.3">
      <c r="B135" s="33"/>
      <c r="C135" s="28" t="s">
        <v>23</v>
      </c>
      <c r="D135" s="34"/>
      <c r="E135" s="34"/>
      <c r="F135" s="26" t="str">
        <f>F10</f>
        <v>Kolín V, Tovární čp. 45</v>
      </c>
      <c r="G135" s="34"/>
      <c r="H135" s="34"/>
      <c r="I135" s="34"/>
      <c r="J135" s="34"/>
      <c r="K135" s="28" t="s">
        <v>25</v>
      </c>
      <c r="L135" s="34"/>
      <c r="M135" s="239" t="str">
        <f>IF(O10="","",O10)</f>
        <v>21.07.2016</v>
      </c>
      <c r="N135" s="209"/>
      <c r="O135" s="209"/>
      <c r="P135" s="209"/>
      <c r="Q135" s="34"/>
      <c r="R135" s="35"/>
    </row>
    <row r="136" spans="2:65" s="1" customFormat="1" ht="6.95" customHeight="1" x14ac:dyDescent="0.3">
      <c r="B136" s="33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5"/>
    </row>
    <row r="137" spans="2:65" s="1" customFormat="1" x14ac:dyDescent="0.3">
      <c r="B137" s="33"/>
      <c r="C137" s="28" t="s">
        <v>29</v>
      </c>
      <c r="D137" s="34"/>
      <c r="E137" s="34"/>
      <c r="F137" s="26" t="str">
        <f>E13</f>
        <v>Město Kolín, Karlovo nám. 45, Kolín I</v>
      </c>
      <c r="G137" s="34"/>
      <c r="H137" s="34"/>
      <c r="I137" s="34"/>
      <c r="J137" s="34"/>
      <c r="K137" s="28" t="s">
        <v>35</v>
      </c>
      <c r="L137" s="34"/>
      <c r="M137" s="195" t="str">
        <f>E19</f>
        <v>Ing. Karel Vrátný, Rubešova 60, Kolín I</v>
      </c>
      <c r="N137" s="209"/>
      <c r="O137" s="209"/>
      <c r="P137" s="209"/>
      <c r="Q137" s="209"/>
      <c r="R137" s="35"/>
    </row>
    <row r="138" spans="2:65" s="1" customFormat="1" ht="14.45" customHeight="1" x14ac:dyDescent="0.3">
      <c r="B138" s="33"/>
      <c r="C138" s="28" t="s">
        <v>33</v>
      </c>
      <c r="D138" s="34"/>
      <c r="E138" s="34"/>
      <c r="F138" s="26" t="str">
        <f>IF(E16="","",E16)</f>
        <v>po výběru</v>
      </c>
      <c r="G138" s="34"/>
      <c r="H138" s="34"/>
      <c r="I138" s="34"/>
      <c r="J138" s="34"/>
      <c r="K138" s="28" t="s">
        <v>40</v>
      </c>
      <c r="L138" s="34"/>
      <c r="M138" s="195" t="str">
        <f>E22</f>
        <v>Alena Vrátná, Rubešova 60, Kolín I</v>
      </c>
      <c r="N138" s="209"/>
      <c r="O138" s="209"/>
      <c r="P138" s="209"/>
      <c r="Q138" s="209"/>
      <c r="R138" s="35"/>
    </row>
    <row r="139" spans="2:65" s="1" customFormat="1" ht="10.35" customHeight="1" x14ac:dyDescent="0.3">
      <c r="B139" s="33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5"/>
    </row>
    <row r="140" spans="2:65" s="9" customFormat="1" ht="29.25" customHeight="1" x14ac:dyDescent="0.3">
      <c r="B140" s="141"/>
      <c r="C140" s="142" t="s">
        <v>150</v>
      </c>
      <c r="D140" s="143" t="s">
        <v>151</v>
      </c>
      <c r="E140" s="143" t="s">
        <v>65</v>
      </c>
      <c r="F140" s="246" t="s">
        <v>152</v>
      </c>
      <c r="G140" s="247"/>
      <c r="H140" s="247"/>
      <c r="I140" s="247"/>
      <c r="J140" s="143" t="s">
        <v>153</v>
      </c>
      <c r="K140" s="143" t="s">
        <v>154</v>
      </c>
      <c r="L140" s="248" t="s">
        <v>155</v>
      </c>
      <c r="M140" s="247"/>
      <c r="N140" s="246" t="s">
        <v>113</v>
      </c>
      <c r="O140" s="247"/>
      <c r="P140" s="247"/>
      <c r="Q140" s="249"/>
      <c r="R140" s="144"/>
      <c r="T140" s="74" t="s">
        <v>156</v>
      </c>
      <c r="U140" s="75" t="s">
        <v>47</v>
      </c>
      <c r="V140" s="75" t="s">
        <v>157</v>
      </c>
      <c r="W140" s="75" t="s">
        <v>158</v>
      </c>
      <c r="X140" s="75" t="s">
        <v>159</v>
      </c>
      <c r="Y140" s="75" t="s">
        <v>160</v>
      </c>
      <c r="Z140" s="75" t="s">
        <v>161</v>
      </c>
      <c r="AA140" s="76" t="s">
        <v>162</v>
      </c>
    </row>
    <row r="141" spans="2:65" s="1" customFormat="1" ht="29.25" customHeight="1" x14ac:dyDescent="0.35">
      <c r="B141" s="33"/>
      <c r="C141" s="78" t="s">
        <v>110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63">
        <f>BK141</f>
        <v>0</v>
      </c>
      <c r="O141" s="264"/>
      <c r="P141" s="264"/>
      <c r="Q141" s="264"/>
      <c r="R141" s="35"/>
      <c r="T141" s="77"/>
      <c r="U141" s="49"/>
      <c r="V141" s="49"/>
      <c r="W141" s="145">
        <f>W142+W222+W355</f>
        <v>0</v>
      </c>
      <c r="X141" s="49"/>
      <c r="Y141" s="145">
        <f>Y142+Y222+Y355</f>
        <v>128.84726313000002</v>
      </c>
      <c r="Z141" s="49"/>
      <c r="AA141" s="146">
        <f>AA142+AA222+AA355</f>
        <v>74.298182499999996</v>
      </c>
      <c r="AT141" s="16" t="s">
        <v>82</v>
      </c>
      <c r="AU141" s="16" t="s">
        <v>115</v>
      </c>
      <c r="BK141" s="147">
        <f>BK142+BK222+BK355</f>
        <v>0</v>
      </c>
    </row>
    <row r="142" spans="2:65" s="10" customFormat="1" ht="37.35" customHeight="1" x14ac:dyDescent="0.35">
      <c r="B142" s="148"/>
      <c r="C142" s="149"/>
      <c r="D142" s="150" t="s">
        <v>116</v>
      </c>
      <c r="E142" s="150"/>
      <c r="F142" s="150"/>
      <c r="G142" s="150"/>
      <c r="H142" s="150"/>
      <c r="I142" s="150"/>
      <c r="J142" s="150"/>
      <c r="K142" s="150"/>
      <c r="L142" s="150"/>
      <c r="M142" s="150"/>
      <c r="N142" s="265">
        <f>BK142</f>
        <v>0</v>
      </c>
      <c r="O142" s="242"/>
      <c r="P142" s="242"/>
      <c r="Q142" s="242"/>
      <c r="R142" s="151"/>
      <c r="T142" s="152"/>
      <c r="U142" s="149"/>
      <c r="V142" s="149"/>
      <c r="W142" s="153">
        <f>W143+W152+W160+W191+W214+W220</f>
        <v>0</v>
      </c>
      <c r="X142" s="149"/>
      <c r="Y142" s="153">
        <f>Y143+Y152+Y160+Y191+Y214+Y220</f>
        <v>122.94996071000003</v>
      </c>
      <c r="Z142" s="149"/>
      <c r="AA142" s="154">
        <f>AA143+AA152+AA160+AA191+AA214+AA220</f>
        <v>70.941406999999998</v>
      </c>
      <c r="AR142" s="155" t="s">
        <v>22</v>
      </c>
      <c r="AT142" s="156" t="s">
        <v>82</v>
      </c>
      <c r="AU142" s="156" t="s">
        <v>83</v>
      </c>
      <c r="AY142" s="155" t="s">
        <v>163</v>
      </c>
      <c r="BK142" s="157">
        <f>BK143+BK152+BK160+BK191+BK214+BK220</f>
        <v>0</v>
      </c>
    </row>
    <row r="143" spans="2:65" s="10" customFormat="1" ht="19.899999999999999" customHeight="1" x14ac:dyDescent="0.3">
      <c r="B143" s="148"/>
      <c r="C143" s="149"/>
      <c r="D143" s="158" t="s">
        <v>117</v>
      </c>
      <c r="E143" s="158"/>
      <c r="F143" s="158"/>
      <c r="G143" s="158"/>
      <c r="H143" s="158"/>
      <c r="I143" s="158"/>
      <c r="J143" s="158"/>
      <c r="K143" s="158"/>
      <c r="L143" s="158"/>
      <c r="M143" s="158"/>
      <c r="N143" s="266">
        <f>BK143</f>
        <v>0</v>
      </c>
      <c r="O143" s="267"/>
      <c r="P143" s="267"/>
      <c r="Q143" s="267"/>
      <c r="R143" s="151"/>
      <c r="T143" s="152"/>
      <c r="U143" s="149"/>
      <c r="V143" s="149"/>
      <c r="W143" s="153">
        <f>SUM(W144:W151)</f>
        <v>0</v>
      </c>
      <c r="X143" s="149"/>
      <c r="Y143" s="153">
        <f>SUM(Y144:Y151)</f>
        <v>69.587434860000016</v>
      </c>
      <c r="Z143" s="149"/>
      <c r="AA143" s="154">
        <f>SUM(AA144:AA151)</f>
        <v>0</v>
      </c>
      <c r="AR143" s="155" t="s">
        <v>22</v>
      </c>
      <c r="AT143" s="156" t="s">
        <v>82</v>
      </c>
      <c r="AU143" s="156" t="s">
        <v>22</v>
      </c>
      <c r="AY143" s="155" t="s">
        <v>163</v>
      </c>
      <c r="BK143" s="157">
        <f>SUM(BK144:BK151)</f>
        <v>0</v>
      </c>
    </row>
    <row r="144" spans="2:65" s="1" customFormat="1" ht="31.5" customHeight="1" x14ac:dyDescent="0.3">
      <c r="B144" s="130"/>
      <c r="C144" s="159" t="s">
        <v>22</v>
      </c>
      <c r="D144" s="159" t="s">
        <v>164</v>
      </c>
      <c r="E144" s="160" t="s">
        <v>165</v>
      </c>
      <c r="F144" s="250" t="s">
        <v>166</v>
      </c>
      <c r="G144" s="251"/>
      <c r="H144" s="251"/>
      <c r="I144" s="251"/>
      <c r="J144" s="161" t="s">
        <v>167</v>
      </c>
      <c r="K144" s="162">
        <v>14.116</v>
      </c>
      <c r="L144" s="252">
        <v>0</v>
      </c>
      <c r="M144" s="251"/>
      <c r="N144" s="253">
        <f>ROUND(L144*K144,2)</f>
        <v>0</v>
      </c>
      <c r="O144" s="251"/>
      <c r="P144" s="251"/>
      <c r="Q144" s="251"/>
      <c r="R144" s="132"/>
      <c r="T144" s="163" t="s">
        <v>3</v>
      </c>
      <c r="U144" s="42" t="s">
        <v>50</v>
      </c>
      <c r="V144" s="34"/>
      <c r="W144" s="164">
        <f>V144*K144</f>
        <v>0</v>
      </c>
      <c r="X144" s="164">
        <v>2.16</v>
      </c>
      <c r="Y144" s="164">
        <f>X144*K144</f>
        <v>30.490560000000002</v>
      </c>
      <c r="Z144" s="164">
        <v>0</v>
      </c>
      <c r="AA144" s="165">
        <f>Z144*K144</f>
        <v>0</v>
      </c>
      <c r="AR144" s="16" t="s">
        <v>168</v>
      </c>
      <c r="AT144" s="16" t="s">
        <v>164</v>
      </c>
      <c r="AU144" s="16" t="s">
        <v>92</v>
      </c>
      <c r="AY144" s="16" t="s">
        <v>163</v>
      </c>
      <c r="BE144" s="107">
        <f>IF(U144="základní",N144,0)</f>
        <v>0</v>
      </c>
      <c r="BF144" s="107">
        <f>IF(U144="snížená",N144,0)</f>
        <v>0</v>
      </c>
      <c r="BG144" s="107">
        <f>IF(U144="zákl. přenesená",N144,0)</f>
        <v>0</v>
      </c>
      <c r="BH144" s="107">
        <f>IF(U144="sníž. přenesená",N144,0)</f>
        <v>0</v>
      </c>
      <c r="BI144" s="107">
        <f>IF(U144="nulová",N144,0)</f>
        <v>0</v>
      </c>
      <c r="BJ144" s="16" t="s">
        <v>92</v>
      </c>
      <c r="BK144" s="107">
        <f>ROUND(L144*K144,2)</f>
        <v>0</v>
      </c>
      <c r="BL144" s="16" t="s">
        <v>168</v>
      </c>
      <c r="BM144" s="16" t="s">
        <v>169</v>
      </c>
    </row>
    <row r="145" spans="2:65" s="11" customFormat="1" ht="44.25" customHeight="1" x14ac:dyDescent="0.3">
      <c r="B145" s="166"/>
      <c r="C145" s="167"/>
      <c r="D145" s="167"/>
      <c r="E145" s="168" t="s">
        <v>3</v>
      </c>
      <c r="F145" s="254" t="s">
        <v>170</v>
      </c>
      <c r="G145" s="255"/>
      <c r="H145" s="255"/>
      <c r="I145" s="255"/>
      <c r="J145" s="167"/>
      <c r="K145" s="169">
        <v>13.564</v>
      </c>
      <c r="L145" s="167"/>
      <c r="M145" s="167"/>
      <c r="N145" s="167"/>
      <c r="O145" s="167"/>
      <c r="P145" s="167"/>
      <c r="Q145" s="167"/>
      <c r="R145" s="170"/>
      <c r="T145" s="171"/>
      <c r="U145" s="167"/>
      <c r="V145" s="167"/>
      <c r="W145" s="167"/>
      <c r="X145" s="167"/>
      <c r="Y145" s="167"/>
      <c r="Z145" s="167"/>
      <c r="AA145" s="172"/>
      <c r="AT145" s="173" t="s">
        <v>171</v>
      </c>
      <c r="AU145" s="173" t="s">
        <v>92</v>
      </c>
      <c r="AV145" s="11" t="s">
        <v>92</v>
      </c>
      <c r="AW145" s="11" t="s">
        <v>39</v>
      </c>
      <c r="AX145" s="11" t="s">
        <v>83</v>
      </c>
      <c r="AY145" s="173" t="s">
        <v>163</v>
      </c>
    </row>
    <row r="146" spans="2:65" s="11" customFormat="1" ht="31.5" customHeight="1" x14ac:dyDescent="0.3">
      <c r="B146" s="166"/>
      <c r="C146" s="167"/>
      <c r="D146" s="167"/>
      <c r="E146" s="168" t="s">
        <v>3</v>
      </c>
      <c r="F146" s="256" t="s">
        <v>172</v>
      </c>
      <c r="G146" s="255"/>
      <c r="H146" s="255"/>
      <c r="I146" s="255"/>
      <c r="J146" s="167"/>
      <c r="K146" s="169">
        <v>0.55200000000000005</v>
      </c>
      <c r="L146" s="167"/>
      <c r="M146" s="167"/>
      <c r="N146" s="167"/>
      <c r="O146" s="167"/>
      <c r="P146" s="167"/>
      <c r="Q146" s="167"/>
      <c r="R146" s="170"/>
      <c r="T146" s="171"/>
      <c r="U146" s="167"/>
      <c r="V146" s="167"/>
      <c r="W146" s="167"/>
      <c r="X146" s="167"/>
      <c r="Y146" s="167"/>
      <c r="Z146" s="167"/>
      <c r="AA146" s="172"/>
      <c r="AT146" s="173" t="s">
        <v>171</v>
      </c>
      <c r="AU146" s="173" t="s">
        <v>92</v>
      </c>
      <c r="AV146" s="11" t="s">
        <v>92</v>
      </c>
      <c r="AW146" s="11" t="s">
        <v>39</v>
      </c>
      <c r="AX146" s="11" t="s">
        <v>83</v>
      </c>
      <c r="AY146" s="173" t="s">
        <v>163</v>
      </c>
    </row>
    <row r="147" spans="2:65" s="12" customFormat="1" ht="22.5" customHeight="1" x14ac:dyDescent="0.3">
      <c r="B147" s="174"/>
      <c r="C147" s="175"/>
      <c r="D147" s="175"/>
      <c r="E147" s="176" t="s">
        <v>3</v>
      </c>
      <c r="F147" s="257" t="s">
        <v>173</v>
      </c>
      <c r="G147" s="258"/>
      <c r="H147" s="258"/>
      <c r="I147" s="258"/>
      <c r="J147" s="175"/>
      <c r="K147" s="177">
        <v>14.116</v>
      </c>
      <c r="L147" s="175"/>
      <c r="M147" s="175"/>
      <c r="N147" s="175"/>
      <c r="O147" s="175"/>
      <c r="P147" s="175"/>
      <c r="Q147" s="175"/>
      <c r="R147" s="178"/>
      <c r="T147" s="179"/>
      <c r="U147" s="175"/>
      <c r="V147" s="175"/>
      <c r="W147" s="175"/>
      <c r="X147" s="175"/>
      <c r="Y147" s="175"/>
      <c r="Z147" s="175"/>
      <c r="AA147" s="180"/>
      <c r="AT147" s="181" t="s">
        <v>171</v>
      </c>
      <c r="AU147" s="181" t="s">
        <v>92</v>
      </c>
      <c r="AV147" s="12" t="s">
        <v>168</v>
      </c>
      <c r="AW147" s="12" t="s">
        <v>39</v>
      </c>
      <c r="AX147" s="12" t="s">
        <v>22</v>
      </c>
      <c r="AY147" s="181" t="s">
        <v>163</v>
      </c>
    </row>
    <row r="148" spans="2:65" s="1" customFormat="1" ht="22.5" customHeight="1" x14ac:dyDescent="0.3">
      <c r="B148" s="130"/>
      <c r="C148" s="159" t="s">
        <v>92</v>
      </c>
      <c r="D148" s="159" t="s">
        <v>164</v>
      </c>
      <c r="E148" s="160" t="s">
        <v>174</v>
      </c>
      <c r="F148" s="250" t="s">
        <v>175</v>
      </c>
      <c r="G148" s="251"/>
      <c r="H148" s="251"/>
      <c r="I148" s="251"/>
      <c r="J148" s="161" t="s">
        <v>167</v>
      </c>
      <c r="K148" s="162">
        <v>17.013000000000002</v>
      </c>
      <c r="L148" s="252">
        <v>0</v>
      </c>
      <c r="M148" s="251"/>
      <c r="N148" s="253">
        <f>ROUND(L148*K148,2)</f>
        <v>0</v>
      </c>
      <c r="O148" s="251"/>
      <c r="P148" s="251"/>
      <c r="Q148" s="251"/>
      <c r="R148" s="132"/>
      <c r="T148" s="163" t="s">
        <v>3</v>
      </c>
      <c r="U148" s="42" t="s">
        <v>50</v>
      </c>
      <c r="V148" s="34"/>
      <c r="W148" s="164">
        <f>V148*K148</f>
        <v>0</v>
      </c>
      <c r="X148" s="164">
        <v>2.2563399999999998</v>
      </c>
      <c r="Y148" s="164">
        <f>X148*K148</f>
        <v>38.387112420000001</v>
      </c>
      <c r="Z148" s="164">
        <v>0</v>
      </c>
      <c r="AA148" s="165">
        <f>Z148*K148</f>
        <v>0</v>
      </c>
      <c r="AR148" s="16" t="s">
        <v>168</v>
      </c>
      <c r="AT148" s="16" t="s">
        <v>164</v>
      </c>
      <c r="AU148" s="16" t="s">
        <v>92</v>
      </c>
      <c r="AY148" s="16" t="s">
        <v>163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16" t="s">
        <v>92</v>
      </c>
      <c r="BK148" s="107">
        <f>ROUND(L148*K148,2)</f>
        <v>0</v>
      </c>
      <c r="BL148" s="16" t="s">
        <v>168</v>
      </c>
      <c r="BM148" s="16" t="s">
        <v>176</v>
      </c>
    </row>
    <row r="149" spans="2:65" s="11" customFormat="1" ht="22.5" customHeight="1" x14ac:dyDescent="0.3">
      <c r="B149" s="166"/>
      <c r="C149" s="167"/>
      <c r="D149" s="167"/>
      <c r="E149" s="168" t="s">
        <v>3</v>
      </c>
      <c r="F149" s="254" t="s">
        <v>177</v>
      </c>
      <c r="G149" s="255"/>
      <c r="H149" s="255"/>
      <c r="I149" s="255"/>
      <c r="J149" s="167"/>
      <c r="K149" s="169">
        <v>17.013000000000002</v>
      </c>
      <c r="L149" s="167"/>
      <c r="M149" s="167"/>
      <c r="N149" s="167"/>
      <c r="O149" s="167"/>
      <c r="P149" s="167"/>
      <c r="Q149" s="167"/>
      <c r="R149" s="170"/>
      <c r="T149" s="171"/>
      <c r="U149" s="167"/>
      <c r="V149" s="167"/>
      <c r="W149" s="167"/>
      <c r="X149" s="167"/>
      <c r="Y149" s="167"/>
      <c r="Z149" s="167"/>
      <c r="AA149" s="172"/>
      <c r="AT149" s="173" t="s">
        <v>171</v>
      </c>
      <c r="AU149" s="173" t="s">
        <v>92</v>
      </c>
      <c r="AV149" s="11" t="s">
        <v>92</v>
      </c>
      <c r="AW149" s="11" t="s">
        <v>39</v>
      </c>
      <c r="AX149" s="11" t="s">
        <v>22</v>
      </c>
      <c r="AY149" s="173" t="s">
        <v>163</v>
      </c>
    </row>
    <row r="150" spans="2:65" s="1" customFormat="1" ht="31.5" customHeight="1" x14ac:dyDescent="0.3">
      <c r="B150" s="130"/>
      <c r="C150" s="159" t="s">
        <v>178</v>
      </c>
      <c r="D150" s="159" t="s">
        <v>164</v>
      </c>
      <c r="E150" s="160" t="s">
        <v>179</v>
      </c>
      <c r="F150" s="250" t="s">
        <v>180</v>
      </c>
      <c r="G150" s="251"/>
      <c r="H150" s="251"/>
      <c r="I150" s="251"/>
      <c r="J150" s="161" t="s">
        <v>181</v>
      </c>
      <c r="K150" s="162">
        <v>0.67400000000000004</v>
      </c>
      <c r="L150" s="252">
        <v>0</v>
      </c>
      <c r="M150" s="251"/>
      <c r="N150" s="253">
        <f>ROUND(L150*K150,2)</f>
        <v>0</v>
      </c>
      <c r="O150" s="251"/>
      <c r="P150" s="251"/>
      <c r="Q150" s="251"/>
      <c r="R150" s="132"/>
      <c r="T150" s="163" t="s">
        <v>3</v>
      </c>
      <c r="U150" s="42" t="s">
        <v>50</v>
      </c>
      <c r="V150" s="34"/>
      <c r="W150" s="164">
        <f>V150*K150</f>
        <v>0</v>
      </c>
      <c r="X150" s="164">
        <v>1.0530600000000001</v>
      </c>
      <c r="Y150" s="164">
        <f>X150*K150</f>
        <v>0.70976244000000011</v>
      </c>
      <c r="Z150" s="164">
        <v>0</v>
      </c>
      <c r="AA150" s="165">
        <f>Z150*K150</f>
        <v>0</v>
      </c>
      <c r="AR150" s="16" t="s">
        <v>168</v>
      </c>
      <c r="AT150" s="16" t="s">
        <v>164</v>
      </c>
      <c r="AU150" s="16" t="s">
        <v>92</v>
      </c>
      <c r="AY150" s="16" t="s">
        <v>163</v>
      </c>
      <c r="BE150" s="107">
        <f>IF(U150="základní",N150,0)</f>
        <v>0</v>
      </c>
      <c r="BF150" s="107">
        <f>IF(U150="snížená",N150,0)</f>
        <v>0</v>
      </c>
      <c r="BG150" s="107">
        <f>IF(U150="zákl. přenesená",N150,0)</f>
        <v>0</v>
      </c>
      <c r="BH150" s="107">
        <f>IF(U150="sníž. přenesená",N150,0)</f>
        <v>0</v>
      </c>
      <c r="BI150" s="107">
        <f>IF(U150="nulová",N150,0)</f>
        <v>0</v>
      </c>
      <c r="BJ150" s="16" t="s">
        <v>92</v>
      </c>
      <c r="BK150" s="107">
        <f>ROUND(L150*K150,2)</f>
        <v>0</v>
      </c>
      <c r="BL150" s="16" t="s">
        <v>168</v>
      </c>
      <c r="BM150" s="16" t="s">
        <v>182</v>
      </c>
    </row>
    <row r="151" spans="2:65" s="11" customFormat="1" ht="22.5" customHeight="1" x14ac:dyDescent="0.3">
      <c r="B151" s="166"/>
      <c r="C151" s="167"/>
      <c r="D151" s="167"/>
      <c r="E151" s="168" t="s">
        <v>3</v>
      </c>
      <c r="F151" s="254" t="s">
        <v>183</v>
      </c>
      <c r="G151" s="255"/>
      <c r="H151" s="255"/>
      <c r="I151" s="255"/>
      <c r="J151" s="167"/>
      <c r="K151" s="169">
        <v>0.67400000000000004</v>
      </c>
      <c r="L151" s="167"/>
      <c r="M151" s="167"/>
      <c r="N151" s="167"/>
      <c r="O151" s="167"/>
      <c r="P151" s="167"/>
      <c r="Q151" s="167"/>
      <c r="R151" s="170"/>
      <c r="T151" s="171"/>
      <c r="U151" s="167"/>
      <c r="V151" s="167"/>
      <c r="W151" s="167"/>
      <c r="X151" s="167"/>
      <c r="Y151" s="167"/>
      <c r="Z151" s="167"/>
      <c r="AA151" s="172"/>
      <c r="AT151" s="173" t="s">
        <v>171</v>
      </c>
      <c r="AU151" s="173" t="s">
        <v>92</v>
      </c>
      <c r="AV151" s="11" t="s">
        <v>92</v>
      </c>
      <c r="AW151" s="11" t="s">
        <v>39</v>
      </c>
      <c r="AX151" s="11" t="s">
        <v>22</v>
      </c>
      <c r="AY151" s="173" t="s">
        <v>163</v>
      </c>
    </row>
    <row r="152" spans="2:65" s="10" customFormat="1" ht="29.85" customHeight="1" x14ac:dyDescent="0.3">
      <c r="B152" s="148"/>
      <c r="C152" s="149"/>
      <c r="D152" s="158" t="s">
        <v>118</v>
      </c>
      <c r="E152" s="158"/>
      <c r="F152" s="158"/>
      <c r="G152" s="158"/>
      <c r="H152" s="158"/>
      <c r="I152" s="158"/>
      <c r="J152" s="158"/>
      <c r="K152" s="158"/>
      <c r="L152" s="158"/>
      <c r="M152" s="158"/>
      <c r="N152" s="266">
        <f>BK152</f>
        <v>0</v>
      </c>
      <c r="O152" s="267"/>
      <c r="P152" s="267"/>
      <c r="Q152" s="267"/>
      <c r="R152" s="151"/>
      <c r="T152" s="152"/>
      <c r="U152" s="149"/>
      <c r="V152" s="149"/>
      <c r="W152" s="153">
        <f>SUM(W153:W159)</f>
        <v>0</v>
      </c>
      <c r="X152" s="149"/>
      <c r="Y152" s="153">
        <f>SUM(Y153:Y159)</f>
        <v>6.8541264599999998</v>
      </c>
      <c r="Z152" s="149"/>
      <c r="AA152" s="154">
        <f>SUM(AA153:AA159)</f>
        <v>0</v>
      </c>
      <c r="AR152" s="155" t="s">
        <v>22</v>
      </c>
      <c r="AT152" s="156" t="s">
        <v>82</v>
      </c>
      <c r="AU152" s="156" t="s">
        <v>22</v>
      </c>
      <c r="AY152" s="155" t="s">
        <v>163</v>
      </c>
      <c r="BK152" s="157">
        <f>SUM(BK153:BK159)</f>
        <v>0</v>
      </c>
    </row>
    <row r="153" spans="2:65" s="1" customFormat="1" ht="44.25" customHeight="1" x14ac:dyDescent="0.3">
      <c r="B153" s="130"/>
      <c r="C153" s="159" t="s">
        <v>168</v>
      </c>
      <c r="D153" s="159" t="s">
        <v>164</v>
      </c>
      <c r="E153" s="160" t="s">
        <v>184</v>
      </c>
      <c r="F153" s="250" t="s">
        <v>185</v>
      </c>
      <c r="G153" s="251"/>
      <c r="H153" s="251"/>
      <c r="I153" s="251"/>
      <c r="J153" s="161" t="s">
        <v>167</v>
      </c>
      <c r="K153" s="162">
        <v>4.4749999999999996</v>
      </c>
      <c r="L153" s="252">
        <v>0</v>
      </c>
      <c r="M153" s="251"/>
      <c r="N153" s="253">
        <f>ROUND(L153*K153,2)</f>
        <v>0</v>
      </c>
      <c r="O153" s="251"/>
      <c r="P153" s="251"/>
      <c r="Q153" s="251"/>
      <c r="R153" s="132"/>
      <c r="T153" s="163" t="s">
        <v>3</v>
      </c>
      <c r="U153" s="42" t="s">
        <v>50</v>
      </c>
      <c r="V153" s="34"/>
      <c r="W153" s="164">
        <f>V153*K153</f>
        <v>0</v>
      </c>
      <c r="X153" s="164">
        <v>0.70067999999999997</v>
      </c>
      <c r="Y153" s="164">
        <f>X153*K153</f>
        <v>3.1355429999999997</v>
      </c>
      <c r="Z153" s="164">
        <v>0</v>
      </c>
      <c r="AA153" s="165">
        <f>Z153*K153</f>
        <v>0</v>
      </c>
      <c r="AR153" s="16" t="s">
        <v>168</v>
      </c>
      <c r="AT153" s="16" t="s">
        <v>164</v>
      </c>
      <c r="AU153" s="16" t="s">
        <v>92</v>
      </c>
      <c r="AY153" s="16" t="s">
        <v>163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16" t="s">
        <v>92</v>
      </c>
      <c r="BK153" s="107">
        <f>ROUND(L153*K153,2)</f>
        <v>0</v>
      </c>
      <c r="BL153" s="16" t="s">
        <v>168</v>
      </c>
      <c r="BM153" s="16" t="s">
        <v>186</v>
      </c>
    </row>
    <row r="154" spans="2:65" s="11" customFormat="1" ht="22.5" customHeight="1" x14ac:dyDescent="0.3">
      <c r="B154" s="166"/>
      <c r="C154" s="167"/>
      <c r="D154" s="167"/>
      <c r="E154" s="168" t="s">
        <v>3</v>
      </c>
      <c r="F154" s="254" t="s">
        <v>187</v>
      </c>
      <c r="G154" s="255"/>
      <c r="H154" s="255"/>
      <c r="I154" s="255"/>
      <c r="J154" s="167"/>
      <c r="K154" s="169">
        <v>4.4749999999999996</v>
      </c>
      <c r="L154" s="167"/>
      <c r="M154" s="167"/>
      <c r="N154" s="167"/>
      <c r="O154" s="167"/>
      <c r="P154" s="167"/>
      <c r="Q154" s="167"/>
      <c r="R154" s="170"/>
      <c r="T154" s="171"/>
      <c r="U154" s="167"/>
      <c r="V154" s="167"/>
      <c r="W154" s="167"/>
      <c r="X154" s="167"/>
      <c r="Y154" s="167"/>
      <c r="Z154" s="167"/>
      <c r="AA154" s="172"/>
      <c r="AT154" s="173" t="s">
        <v>171</v>
      </c>
      <c r="AU154" s="173" t="s">
        <v>92</v>
      </c>
      <c r="AV154" s="11" t="s">
        <v>92</v>
      </c>
      <c r="AW154" s="11" t="s">
        <v>39</v>
      </c>
      <c r="AX154" s="11" t="s">
        <v>22</v>
      </c>
      <c r="AY154" s="173" t="s">
        <v>163</v>
      </c>
    </row>
    <row r="155" spans="2:65" s="1" customFormat="1" ht="44.25" customHeight="1" x14ac:dyDescent="0.3">
      <c r="B155" s="130"/>
      <c r="C155" s="159" t="s">
        <v>188</v>
      </c>
      <c r="D155" s="159" t="s">
        <v>164</v>
      </c>
      <c r="E155" s="160" t="s">
        <v>189</v>
      </c>
      <c r="F155" s="250" t="s">
        <v>190</v>
      </c>
      <c r="G155" s="251"/>
      <c r="H155" s="251"/>
      <c r="I155" s="251"/>
      <c r="J155" s="161" t="s">
        <v>191</v>
      </c>
      <c r="K155" s="162">
        <v>3</v>
      </c>
      <c r="L155" s="252">
        <v>0</v>
      </c>
      <c r="M155" s="251"/>
      <c r="N155" s="253">
        <f>ROUND(L155*K155,2)</f>
        <v>0</v>
      </c>
      <c r="O155" s="251"/>
      <c r="P155" s="251"/>
      <c r="Q155" s="251"/>
      <c r="R155" s="132"/>
      <c r="T155" s="163" t="s">
        <v>3</v>
      </c>
      <c r="U155" s="42" t="s">
        <v>50</v>
      </c>
      <c r="V155" s="34"/>
      <c r="W155" s="164">
        <f>V155*K155</f>
        <v>0</v>
      </c>
      <c r="X155" s="164">
        <v>2.6839999999999999E-2</v>
      </c>
      <c r="Y155" s="164">
        <f>X155*K155</f>
        <v>8.0519999999999994E-2</v>
      </c>
      <c r="Z155" s="164">
        <v>0</v>
      </c>
      <c r="AA155" s="165">
        <f>Z155*K155</f>
        <v>0</v>
      </c>
      <c r="AR155" s="16" t="s">
        <v>168</v>
      </c>
      <c r="AT155" s="16" t="s">
        <v>164</v>
      </c>
      <c r="AU155" s="16" t="s">
        <v>92</v>
      </c>
      <c r="AY155" s="16" t="s">
        <v>163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16" t="s">
        <v>92</v>
      </c>
      <c r="BK155" s="107">
        <f>ROUND(L155*K155,2)</f>
        <v>0</v>
      </c>
      <c r="BL155" s="16" t="s">
        <v>168</v>
      </c>
      <c r="BM155" s="16" t="s">
        <v>192</v>
      </c>
    </row>
    <row r="156" spans="2:65" s="1" customFormat="1" ht="44.25" customHeight="1" x14ac:dyDescent="0.3">
      <c r="B156" s="130"/>
      <c r="C156" s="159" t="s">
        <v>193</v>
      </c>
      <c r="D156" s="159" t="s">
        <v>164</v>
      </c>
      <c r="E156" s="160" t="s">
        <v>194</v>
      </c>
      <c r="F156" s="250" t="s">
        <v>195</v>
      </c>
      <c r="G156" s="251"/>
      <c r="H156" s="251"/>
      <c r="I156" s="251"/>
      <c r="J156" s="161" t="s">
        <v>196</v>
      </c>
      <c r="K156" s="162">
        <v>21.315000000000001</v>
      </c>
      <c r="L156" s="252">
        <v>0</v>
      </c>
      <c r="M156" s="251"/>
      <c r="N156" s="253">
        <f>ROUND(L156*K156,2)</f>
        <v>0</v>
      </c>
      <c r="O156" s="251"/>
      <c r="P156" s="251"/>
      <c r="Q156" s="251"/>
      <c r="R156" s="132"/>
      <c r="T156" s="163" t="s">
        <v>3</v>
      </c>
      <c r="U156" s="42" t="s">
        <v>50</v>
      </c>
      <c r="V156" s="34"/>
      <c r="W156" s="164">
        <f>V156*K156</f>
        <v>0</v>
      </c>
      <c r="X156" s="164">
        <v>6.9819999999999993E-2</v>
      </c>
      <c r="Y156" s="164">
        <f>X156*K156</f>
        <v>1.4882133</v>
      </c>
      <c r="Z156" s="164">
        <v>0</v>
      </c>
      <c r="AA156" s="165">
        <f>Z156*K156</f>
        <v>0</v>
      </c>
      <c r="AR156" s="16" t="s">
        <v>168</v>
      </c>
      <c r="AT156" s="16" t="s">
        <v>164</v>
      </c>
      <c r="AU156" s="16" t="s">
        <v>92</v>
      </c>
      <c r="AY156" s="16" t="s">
        <v>163</v>
      </c>
      <c r="BE156" s="107">
        <f>IF(U156="základní",N156,0)</f>
        <v>0</v>
      </c>
      <c r="BF156" s="107">
        <f>IF(U156="snížená",N156,0)</f>
        <v>0</v>
      </c>
      <c r="BG156" s="107">
        <f>IF(U156="zákl. přenesená",N156,0)</f>
        <v>0</v>
      </c>
      <c r="BH156" s="107">
        <f>IF(U156="sníž. přenesená",N156,0)</f>
        <v>0</v>
      </c>
      <c r="BI156" s="107">
        <f>IF(U156="nulová",N156,0)</f>
        <v>0</v>
      </c>
      <c r="BJ156" s="16" t="s">
        <v>92</v>
      </c>
      <c r="BK156" s="107">
        <f>ROUND(L156*K156,2)</f>
        <v>0</v>
      </c>
      <c r="BL156" s="16" t="s">
        <v>168</v>
      </c>
      <c r="BM156" s="16" t="s">
        <v>197</v>
      </c>
    </row>
    <row r="157" spans="2:65" s="11" customFormat="1" ht="31.5" customHeight="1" x14ac:dyDescent="0.3">
      <c r="B157" s="166"/>
      <c r="C157" s="167"/>
      <c r="D157" s="167"/>
      <c r="E157" s="168" t="s">
        <v>3</v>
      </c>
      <c r="F157" s="254" t="s">
        <v>198</v>
      </c>
      <c r="G157" s="255"/>
      <c r="H157" s="255"/>
      <c r="I157" s="255"/>
      <c r="J157" s="167"/>
      <c r="K157" s="169">
        <v>21.315000000000001</v>
      </c>
      <c r="L157" s="167"/>
      <c r="M157" s="167"/>
      <c r="N157" s="167"/>
      <c r="O157" s="167"/>
      <c r="P157" s="167"/>
      <c r="Q157" s="167"/>
      <c r="R157" s="170"/>
      <c r="T157" s="171"/>
      <c r="U157" s="167"/>
      <c r="V157" s="167"/>
      <c r="W157" s="167"/>
      <c r="X157" s="167"/>
      <c r="Y157" s="167"/>
      <c r="Z157" s="167"/>
      <c r="AA157" s="172"/>
      <c r="AT157" s="173" t="s">
        <v>171</v>
      </c>
      <c r="AU157" s="173" t="s">
        <v>92</v>
      </c>
      <c r="AV157" s="11" t="s">
        <v>92</v>
      </c>
      <c r="AW157" s="11" t="s">
        <v>39</v>
      </c>
      <c r="AX157" s="11" t="s">
        <v>22</v>
      </c>
      <c r="AY157" s="173" t="s">
        <v>163</v>
      </c>
    </row>
    <row r="158" spans="2:65" s="1" customFormat="1" ht="44.25" customHeight="1" x14ac:dyDescent="0.3">
      <c r="B158" s="130"/>
      <c r="C158" s="159" t="s">
        <v>199</v>
      </c>
      <c r="D158" s="159" t="s">
        <v>164</v>
      </c>
      <c r="E158" s="160" t="s">
        <v>200</v>
      </c>
      <c r="F158" s="250" t="s">
        <v>201</v>
      </c>
      <c r="G158" s="251"/>
      <c r="H158" s="251"/>
      <c r="I158" s="251"/>
      <c r="J158" s="161" t="s">
        <v>196</v>
      </c>
      <c r="K158" s="162">
        <v>20.628</v>
      </c>
      <c r="L158" s="252">
        <v>0</v>
      </c>
      <c r="M158" s="251"/>
      <c r="N158" s="253">
        <f>ROUND(L158*K158,2)</f>
        <v>0</v>
      </c>
      <c r="O158" s="251"/>
      <c r="P158" s="251"/>
      <c r="Q158" s="251"/>
      <c r="R158" s="132"/>
      <c r="T158" s="163" t="s">
        <v>3</v>
      </c>
      <c r="U158" s="42" t="s">
        <v>50</v>
      </c>
      <c r="V158" s="34"/>
      <c r="W158" s="164">
        <f>V158*K158</f>
        <v>0</v>
      </c>
      <c r="X158" s="164">
        <v>0.10421999999999999</v>
      </c>
      <c r="Y158" s="164">
        <f>X158*K158</f>
        <v>2.1498501599999997</v>
      </c>
      <c r="Z158" s="164">
        <v>0</v>
      </c>
      <c r="AA158" s="165">
        <f>Z158*K158</f>
        <v>0</v>
      </c>
      <c r="AR158" s="16" t="s">
        <v>168</v>
      </c>
      <c r="AT158" s="16" t="s">
        <v>164</v>
      </c>
      <c r="AU158" s="16" t="s">
        <v>92</v>
      </c>
      <c r="AY158" s="16" t="s">
        <v>163</v>
      </c>
      <c r="BE158" s="107">
        <f>IF(U158="základní",N158,0)</f>
        <v>0</v>
      </c>
      <c r="BF158" s="107">
        <f>IF(U158="snížená",N158,0)</f>
        <v>0</v>
      </c>
      <c r="BG158" s="107">
        <f>IF(U158="zákl. přenesená",N158,0)</f>
        <v>0</v>
      </c>
      <c r="BH158" s="107">
        <f>IF(U158="sníž. přenesená",N158,0)</f>
        <v>0</v>
      </c>
      <c r="BI158" s="107">
        <f>IF(U158="nulová",N158,0)</f>
        <v>0</v>
      </c>
      <c r="BJ158" s="16" t="s">
        <v>92</v>
      </c>
      <c r="BK158" s="107">
        <f>ROUND(L158*K158,2)</f>
        <v>0</v>
      </c>
      <c r="BL158" s="16" t="s">
        <v>168</v>
      </c>
      <c r="BM158" s="16" t="s">
        <v>202</v>
      </c>
    </row>
    <row r="159" spans="2:65" s="11" customFormat="1" ht="22.5" customHeight="1" x14ac:dyDescent="0.3">
      <c r="B159" s="166"/>
      <c r="C159" s="167"/>
      <c r="D159" s="167"/>
      <c r="E159" s="168" t="s">
        <v>3</v>
      </c>
      <c r="F159" s="254" t="s">
        <v>203</v>
      </c>
      <c r="G159" s="255"/>
      <c r="H159" s="255"/>
      <c r="I159" s="255"/>
      <c r="J159" s="167"/>
      <c r="K159" s="169">
        <v>20.628</v>
      </c>
      <c r="L159" s="167"/>
      <c r="M159" s="167"/>
      <c r="N159" s="167"/>
      <c r="O159" s="167"/>
      <c r="P159" s="167"/>
      <c r="Q159" s="167"/>
      <c r="R159" s="170"/>
      <c r="T159" s="171"/>
      <c r="U159" s="167"/>
      <c r="V159" s="167"/>
      <c r="W159" s="167"/>
      <c r="X159" s="167"/>
      <c r="Y159" s="167"/>
      <c r="Z159" s="167"/>
      <c r="AA159" s="172"/>
      <c r="AT159" s="173" t="s">
        <v>171</v>
      </c>
      <c r="AU159" s="173" t="s">
        <v>92</v>
      </c>
      <c r="AV159" s="11" t="s">
        <v>92</v>
      </c>
      <c r="AW159" s="11" t="s">
        <v>39</v>
      </c>
      <c r="AX159" s="11" t="s">
        <v>22</v>
      </c>
      <c r="AY159" s="173" t="s">
        <v>163</v>
      </c>
    </row>
    <row r="160" spans="2:65" s="10" customFormat="1" ht="29.85" customHeight="1" x14ac:dyDescent="0.3">
      <c r="B160" s="148"/>
      <c r="C160" s="149"/>
      <c r="D160" s="158" t="s">
        <v>119</v>
      </c>
      <c r="E160" s="158"/>
      <c r="F160" s="158"/>
      <c r="G160" s="158"/>
      <c r="H160" s="158"/>
      <c r="I160" s="158"/>
      <c r="J160" s="158"/>
      <c r="K160" s="158"/>
      <c r="L160" s="158"/>
      <c r="M160" s="158"/>
      <c r="N160" s="266">
        <f>BK160</f>
        <v>0</v>
      </c>
      <c r="O160" s="267"/>
      <c r="P160" s="267"/>
      <c r="Q160" s="267"/>
      <c r="R160" s="151"/>
      <c r="T160" s="152"/>
      <c r="U160" s="149"/>
      <c r="V160" s="149"/>
      <c r="W160" s="153">
        <f>SUM(W161:W190)</f>
        <v>0</v>
      </c>
      <c r="X160" s="149"/>
      <c r="Y160" s="153">
        <f>SUM(Y161:Y190)</f>
        <v>46.500031390000004</v>
      </c>
      <c r="Z160" s="149"/>
      <c r="AA160" s="154">
        <f>SUM(AA161:AA190)</f>
        <v>0</v>
      </c>
      <c r="AR160" s="155" t="s">
        <v>22</v>
      </c>
      <c r="AT160" s="156" t="s">
        <v>82</v>
      </c>
      <c r="AU160" s="156" t="s">
        <v>22</v>
      </c>
      <c r="AY160" s="155" t="s">
        <v>163</v>
      </c>
      <c r="BK160" s="157">
        <f>SUM(BK161:BK190)</f>
        <v>0</v>
      </c>
    </row>
    <row r="161" spans="2:65" s="1" customFormat="1" ht="31.5" customHeight="1" x14ac:dyDescent="0.3">
      <c r="B161" s="130"/>
      <c r="C161" s="159" t="s">
        <v>204</v>
      </c>
      <c r="D161" s="159" t="s">
        <v>164</v>
      </c>
      <c r="E161" s="160" t="s">
        <v>205</v>
      </c>
      <c r="F161" s="250" t="s">
        <v>206</v>
      </c>
      <c r="G161" s="251"/>
      <c r="H161" s="251"/>
      <c r="I161" s="251"/>
      <c r="J161" s="161" t="s">
        <v>196</v>
      </c>
      <c r="K161" s="162">
        <v>0.45</v>
      </c>
      <c r="L161" s="252">
        <v>0</v>
      </c>
      <c r="M161" s="251"/>
      <c r="N161" s="253">
        <f>ROUND(L161*K161,2)</f>
        <v>0</v>
      </c>
      <c r="O161" s="251"/>
      <c r="P161" s="251"/>
      <c r="Q161" s="251"/>
      <c r="R161" s="132"/>
      <c r="T161" s="163" t="s">
        <v>3</v>
      </c>
      <c r="U161" s="42" t="s">
        <v>50</v>
      </c>
      <c r="V161" s="34"/>
      <c r="W161" s="164">
        <f>V161*K161</f>
        <v>0</v>
      </c>
      <c r="X161" s="164">
        <v>0.04</v>
      </c>
      <c r="Y161" s="164">
        <f>X161*K161</f>
        <v>1.8000000000000002E-2</v>
      </c>
      <c r="Z161" s="164">
        <v>0</v>
      </c>
      <c r="AA161" s="165">
        <f>Z161*K161</f>
        <v>0</v>
      </c>
      <c r="AR161" s="16" t="s">
        <v>168</v>
      </c>
      <c r="AT161" s="16" t="s">
        <v>164</v>
      </c>
      <c r="AU161" s="16" t="s">
        <v>92</v>
      </c>
      <c r="AY161" s="16" t="s">
        <v>163</v>
      </c>
      <c r="BE161" s="107">
        <f>IF(U161="základní",N161,0)</f>
        <v>0</v>
      </c>
      <c r="BF161" s="107">
        <f>IF(U161="snížená",N161,0)</f>
        <v>0</v>
      </c>
      <c r="BG161" s="107">
        <f>IF(U161="zákl. přenesená",N161,0)</f>
        <v>0</v>
      </c>
      <c r="BH161" s="107">
        <f>IF(U161="sníž. přenesená",N161,0)</f>
        <v>0</v>
      </c>
      <c r="BI161" s="107">
        <f>IF(U161="nulová",N161,0)</f>
        <v>0</v>
      </c>
      <c r="BJ161" s="16" t="s">
        <v>92</v>
      </c>
      <c r="BK161" s="107">
        <f>ROUND(L161*K161,2)</f>
        <v>0</v>
      </c>
      <c r="BL161" s="16" t="s">
        <v>168</v>
      </c>
      <c r="BM161" s="16" t="s">
        <v>207</v>
      </c>
    </row>
    <row r="162" spans="2:65" s="11" customFormat="1" ht="22.5" customHeight="1" x14ac:dyDescent="0.3">
      <c r="B162" s="166"/>
      <c r="C162" s="167"/>
      <c r="D162" s="167"/>
      <c r="E162" s="168" t="s">
        <v>3</v>
      </c>
      <c r="F162" s="254" t="s">
        <v>208</v>
      </c>
      <c r="G162" s="255"/>
      <c r="H162" s="255"/>
      <c r="I162" s="255"/>
      <c r="J162" s="167"/>
      <c r="K162" s="169">
        <v>0.45</v>
      </c>
      <c r="L162" s="167"/>
      <c r="M162" s="167"/>
      <c r="N162" s="167"/>
      <c r="O162" s="167"/>
      <c r="P162" s="167"/>
      <c r="Q162" s="167"/>
      <c r="R162" s="170"/>
      <c r="T162" s="171"/>
      <c r="U162" s="167"/>
      <c r="V162" s="167"/>
      <c r="W162" s="167"/>
      <c r="X162" s="167"/>
      <c r="Y162" s="167"/>
      <c r="Z162" s="167"/>
      <c r="AA162" s="172"/>
      <c r="AT162" s="173" t="s">
        <v>171</v>
      </c>
      <c r="AU162" s="173" t="s">
        <v>92</v>
      </c>
      <c r="AV162" s="11" t="s">
        <v>92</v>
      </c>
      <c r="AW162" s="11" t="s">
        <v>39</v>
      </c>
      <c r="AX162" s="11" t="s">
        <v>22</v>
      </c>
      <c r="AY162" s="173" t="s">
        <v>163</v>
      </c>
    </row>
    <row r="163" spans="2:65" s="1" customFormat="1" ht="31.5" customHeight="1" x14ac:dyDescent="0.3">
      <c r="B163" s="130"/>
      <c r="C163" s="159" t="s">
        <v>209</v>
      </c>
      <c r="D163" s="159" t="s">
        <v>164</v>
      </c>
      <c r="E163" s="160" t="s">
        <v>210</v>
      </c>
      <c r="F163" s="250" t="s">
        <v>211</v>
      </c>
      <c r="G163" s="251"/>
      <c r="H163" s="251"/>
      <c r="I163" s="251"/>
      <c r="J163" s="161" t="s">
        <v>196</v>
      </c>
      <c r="K163" s="162">
        <v>152.21799999999999</v>
      </c>
      <c r="L163" s="252">
        <v>0</v>
      </c>
      <c r="M163" s="251"/>
      <c r="N163" s="253">
        <f>ROUND(L163*K163,2)</f>
        <v>0</v>
      </c>
      <c r="O163" s="251"/>
      <c r="P163" s="251"/>
      <c r="Q163" s="251"/>
      <c r="R163" s="132"/>
      <c r="T163" s="163" t="s">
        <v>3</v>
      </c>
      <c r="U163" s="42" t="s">
        <v>50</v>
      </c>
      <c r="V163" s="34"/>
      <c r="W163" s="164">
        <f>V163*K163</f>
        <v>0</v>
      </c>
      <c r="X163" s="164">
        <v>1.7330000000000002E-2</v>
      </c>
      <c r="Y163" s="164">
        <f>X163*K163</f>
        <v>2.63793794</v>
      </c>
      <c r="Z163" s="164">
        <v>0</v>
      </c>
      <c r="AA163" s="165">
        <f>Z163*K163</f>
        <v>0</v>
      </c>
      <c r="AR163" s="16" t="s">
        <v>168</v>
      </c>
      <c r="AT163" s="16" t="s">
        <v>164</v>
      </c>
      <c r="AU163" s="16" t="s">
        <v>92</v>
      </c>
      <c r="AY163" s="16" t="s">
        <v>163</v>
      </c>
      <c r="BE163" s="107">
        <f>IF(U163="základní",N163,0)</f>
        <v>0</v>
      </c>
      <c r="BF163" s="107">
        <f>IF(U163="snížená",N163,0)</f>
        <v>0</v>
      </c>
      <c r="BG163" s="107">
        <f>IF(U163="zákl. přenesená",N163,0)</f>
        <v>0</v>
      </c>
      <c r="BH163" s="107">
        <f>IF(U163="sníž. přenesená",N163,0)</f>
        <v>0</v>
      </c>
      <c r="BI163" s="107">
        <f>IF(U163="nulová",N163,0)</f>
        <v>0</v>
      </c>
      <c r="BJ163" s="16" t="s">
        <v>92</v>
      </c>
      <c r="BK163" s="107">
        <f>ROUND(L163*K163,2)</f>
        <v>0</v>
      </c>
      <c r="BL163" s="16" t="s">
        <v>168</v>
      </c>
      <c r="BM163" s="16" t="s">
        <v>212</v>
      </c>
    </row>
    <row r="164" spans="2:65" s="11" customFormat="1" ht="31.5" customHeight="1" x14ac:dyDescent="0.3">
      <c r="B164" s="166"/>
      <c r="C164" s="167"/>
      <c r="D164" s="167"/>
      <c r="E164" s="168" t="s">
        <v>3</v>
      </c>
      <c r="F164" s="254" t="s">
        <v>213</v>
      </c>
      <c r="G164" s="255"/>
      <c r="H164" s="255"/>
      <c r="I164" s="255"/>
      <c r="J164" s="167"/>
      <c r="K164" s="169">
        <v>152.21799999999999</v>
      </c>
      <c r="L164" s="167"/>
      <c r="M164" s="167"/>
      <c r="N164" s="167"/>
      <c r="O164" s="167"/>
      <c r="P164" s="167"/>
      <c r="Q164" s="167"/>
      <c r="R164" s="170"/>
      <c r="T164" s="171"/>
      <c r="U164" s="167"/>
      <c r="V164" s="167"/>
      <c r="W164" s="167"/>
      <c r="X164" s="167"/>
      <c r="Y164" s="167"/>
      <c r="Z164" s="167"/>
      <c r="AA164" s="172"/>
      <c r="AT164" s="173" t="s">
        <v>171</v>
      </c>
      <c r="AU164" s="173" t="s">
        <v>92</v>
      </c>
      <c r="AV164" s="11" t="s">
        <v>92</v>
      </c>
      <c r="AW164" s="11" t="s">
        <v>39</v>
      </c>
      <c r="AX164" s="11" t="s">
        <v>22</v>
      </c>
      <c r="AY164" s="173" t="s">
        <v>163</v>
      </c>
    </row>
    <row r="165" spans="2:65" s="1" customFormat="1" ht="31.5" customHeight="1" x14ac:dyDescent="0.3">
      <c r="B165" s="130"/>
      <c r="C165" s="159" t="s">
        <v>27</v>
      </c>
      <c r="D165" s="159" t="s">
        <v>164</v>
      </c>
      <c r="E165" s="160" t="s">
        <v>214</v>
      </c>
      <c r="F165" s="250" t="s">
        <v>215</v>
      </c>
      <c r="G165" s="251"/>
      <c r="H165" s="251"/>
      <c r="I165" s="251"/>
      <c r="J165" s="161" t="s">
        <v>196</v>
      </c>
      <c r="K165" s="162">
        <v>0.45</v>
      </c>
      <c r="L165" s="252">
        <v>0</v>
      </c>
      <c r="M165" s="251"/>
      <c r="N165" s="253">
        <f>ROUND(L165*K165,2)</f>
        <v>0</v>
      </c>
      <c r="O165" s="251"/>
      <c r="P165" s="251"/>
      <c r="Q165" s="251"/>
      <c r="R165" s="132"/>
      <c r="T165" s="163" t="s">
        <v>3</v>
      </c>
      <c r="U165" s="42" t="s">
        <v>50</v>
      </c>
      <c r="V165" s="34"/>
      <c r="W165" s="164">
        <f>V165*K165</f>
        <v>0</v>
      </c>
      <c r="X165" s="164">
        <v>4.1529999999999997E-2</v>
      </c>
      <c r="Y165" s="164">
        <f>X165*K165</f>
        <v>1.86885E-2</v>
      </c>
      <c r="Z165" s="164">
        <v>0</v>
      </c>
      <c r="AA165" s="165">
        <f>Z165*K165</f>
        <v>0</v>
      </c>
      <c r="AR165" s="16" t="s">
        <v>168</v>
      </c>
      <c r="AT165" s="16" t="s">
        <v>164</v>
      </c>
      <c r="AU165" s="16" t="s">
        <v>92</v>
      </c>
      <c r="AY165" s="16" t="s">
        <v>163</v>
      </c>
      <c r="BE165" s="107">
        <f>IF(U165="základní",N165,0)</f>
        <v>0</v>
      </c>
      <c r="BF165" s="107">
        <f>IF(U165="snížená",N165,0)</f>
        <v>0</v>
      </c>
      <c r="BG165" s="107">
        <f>IF(U165="zákl. přenesená",N165,0)</f>
        <v>0</v>
      </c>
      <c r="BH165" s="107">
        <f>IF(U165="sníž. přenesená",N165,0)</f>
        <v>0</v>
      </c>
      <c r="BI165" s="107">
        <f>IF(U165="nulová",N165,0)</f>
        <v>0</v>
      </c>
      <c r="BJ165" s="16" t="s">
        <v>92</v>
      </c>
      <c r="BK165" s="107">
        <f>ROUND(L165*K165,2)</f>
        <v>0</v>
      </c>
      <c r="BL165" s="16" t="s">
        <v>168</v>
      </c>
      <c r="BM165" s="16" t="s">
        <v>216</v>
      </c>
    </row>
    <row r="166" spans="2:65" s="11" customFormat="1" ht="22.5" customHeight="1" x14ac:dyDescent="0.3">
      <c r="B166" s="166"/>
      <c r="C166" s="167"/>
      <c r="D166" s="167"/>
      <c r="E166" s="168" t="s">
        <v>3</v>
      </c>
      <c r="F166" s="254" t="s">
        <v>208</v>
      </c>
      <c r="G166" s="255"/>
      <c r="H166" s="255"/>
      <c r="I166" s="255"/>
      <c r="J166" s="167"/>
      <c r="K166" s="169">
        <v>0.45</v>
      </c>
      <c r="L166" s="167"/>
      <c r="M166" s="167"/>
      <c r="N166" s="167"/>
      <c r="O166" s="167"/>
      <c r="P166" s="167"/>
      <c r="Q166" s="167"/>
      <c r="R166" s="170"/>
      <c r="T166" s="171"/>
      <c r="U166" s="167"/>
      <c r="V166" s="167"/>
      <c r="W166" s="167"/>
      <c r="X166" s="167"/>
      <c r="Y166" s="167"/>
      <c r="Z166" s="167"/>
      <c r="AA166" s="172"/>
      <c r="AT166" s="173" t="s">
        <v>171</v>
      </c>
      <c r="AU166" s="173" t="s">
        <v>92</v>
      </c>
      <c r="AV166" s="11" t="s">
        <v>92</v>
      </c>
      <c r="AW166" s="11" t="s">
        <v>39</v>
      </c>
      <c r="AX166" s="11" t="s">
        <v>22</v>
      </c>
      <c r="AY166" s="173" t="s">
        <v>163</v>
      </c>
    </row>
    <row r="167" spans="2:65" s="1" customFormat="1" ht="31.5" customHeight="1" x14ac:dyDescent="0.3">
      <c r="B167" s="130"/>
      <c r="C167" s="159" t="s">
        <v>217</v>
      </c>
      <c r="D167" s="159" t="s">
        <v>164</v>
      </c>
      <c r="E167" s="160" t="s">
        <v>218</v>
      </c>
      <c r="F167" s="250" t="s">
        <v>219</v>
      </c>
      <c r="G167" s="251"/>
      <c r="H167" s="251"/>
      <c r="I167" s="251"/>
      <c r="J167" s="161" t="s">
        <v>196</v>
      </c>
      <c r="K167" s="162">
        <v>1.3049999999999999</v>
      </c>
      <c r="L167" s="252">
        <v>0</v>
      </c>
      <c r="M167" s="251"/>
      <c r="N167" s="253">
        <f>ROUND(L167*K167,2)</f>
        <v>0</v>
      </c>
      <c r="O167" s="251"/>
      <c r="P167" s="251"/>
      <c r="Q167" s="251"/>
      <c r="R167" s="132"/>
      <c r="T167" s="163" t="s">
        <v>3</v>
      </c>
      <c r="U167" s="42" t="s">
        <v>50</v>
      </c>
      <c r="V167" s="34"/>
      <c r="W167" s="164">
        <f>V167*K167</f>
        <v>0</v>
      </c>
      <c r="X167" s="164">
        <v>0.04</v>
      </c>
      <c r="Y167" s="164">
        <f>X167*K167</f>
        <v>5.2199999999999996E-2</v>
      </c>
      <c r="Z167" s="164">
        <v>0</v>
      </c>
      <c r="AA167" s="165">
        <f>Z167*K167</f>
        <v>0</v>
      </c>
      <c r="AR167" s="16" t="s">
        <v>168</v>
      </c>
      <c r="AT167" s="16" t="s">
        <v>164</v>
      </c>
      <c r="AU167" s="16" t="s">
        <v>92</v>
      </c>
      <c r="AY167" s="16" t="s">
        <v>163</v>
      </c>
      <c r="BE167" s="107">
        <f>IF(U167="základní",N167,0)</f>
        <v>0</v>
      </c>
      <c r="BF167" s="107">
        <f>IF(U167="snížená",N167,0)</f>
        <v>0</v>
      </c>
      <c r="BG167" s="107">
        <f>IF(U167="zákl. přenesená",N167,0)</f>
        <v>0</v>
      </c>
      <c r="BH167" s="107">
        <f>IF(U167="sníž. přenesená",N167,0)</f>
        <v>0</v>
      </c>
      <c r="BI167" s="107">
        <f>IF(U167="nulová",N167,0)</f>
        <v>0</v>
      </c>
      <c r="BJ167" s="16" t="s">
        <v>92</v>
      </c>
      <c r="BK167" s="107">
        <f>ROUND(L167*K167,2)</f>
        <v>0</v>
      </c>
      <c r="BL167" s="16" t="s">
        <v>168</v>
      </c>
      <c r="BM167" s="16" t="s">
        <v>220</v>
      </c>
    </row>
    <row r="168" spans="2:65" s="11" customFormat="1" ht="22.5" customHeight="1" x14ac:dyDescent="0.3">
      <c r="B168" s="166"/>
      <c r="C168" s="167"/>
      <c r="D168" s="167"/>
      <c r="E168" s="168" t="s">
        <v>3</v>
      </c>
      <c r="F168" s="254" t="s">
        <v>221</v>
      </c>
      <c r="G168" s="255"/>
      <c r="H168" s="255"/>
      <c r="I168" s="255"/>
      <c r="J168" s="167"/>
      <c r="K168" s="169">
        <v>1.3049999999999999</v>
      </c>
      <c r="L168" s="167"/>
      <c r="M168" s="167"/>
      <c r="N168" s="167"/>
      <c r="O168" s="167"/>
      <c r="P168" s="167"/>
      <c r="Q168" s="167"/>
      <c r="R168" s="170"/>
      <c r="T168" s="171"/>
      <c r="U168" s="167"/>
      <c r="V168" s="167"/>
      <c r="W168" s="167"/>
      <c r="X168" s="167"/>
      <c r="Y168" s="167"/>
      <c r="Z168" s="167"/>
      <c r="AA168" s="172"/>
      <c r="AT168" s="173" t="s">
        <v>171</v>
      </c>
      <c r="AU168" s="173" t="s">
        <v>92</v>
      </c>
      <c r="AV168" s="11" t="s">
        <v>92</v>
      </c>
      <c r="AW168" s="11" t="s">
        <v>39</v>
      </c>
      <c r="AX168" s="11" t="s">
        <v>22</v>
      </c>
      <c r="AY168" s="173" t="s">
        <v>163</v>
      </c>
    </row>
    <row r="169" spans="2:65" s="1" customFormat="1" ht="31.5" customHeight="1" x14ac:dyDescent="0.3">
      <c r="B169" s="130"/>
      <c r="C169" s="159" t="s">
        <v>222</v>
      </c>
      <c r="D169" s="159" t="s">
        <v>164</v>
      </c>
      <c r="E169" s="160" t="s">
        <v>223</v>
      </c>
      <c r="F169" s="250" t="s">
        <v>224</v>
      </c>
      <c r="G169" s="251"/>
      <c r="H169" s="251"/>
      <c r="I169" s="251"/>
      <c r="J169" s="161" t="s">
        <v>196</v>
      </c>
      <c r="K169" s="162">
        <v>597.84799999999996</v>
      </c>
      <c r="L169" s="252">
        <v>0</v>
      </c>
      <c r="M169" s="251"/>
      <c r="N169" s="253">
        <f>ROUND(L169*K169,2)</f>
        <v>0</v>
      </c>
      <c r="O169" s="251"/>
      <c r="P169" s="251"/>
      <c r="Q169" s="251"/>
      <c r="R169" s="132"/>
      <c r="T169" s="163" t="s">
        <v>3</v>
      </c>
      <c r="U169" s="42" t="s">
        <v>50</v>
      </c>
      <c r="V169" s="34"/>
      <c r="W169" s="164">
        <f>V169*K169</f>
        <v>0</v>
      </c>
      <c r="X169" s="164">
        <v>1.7330000000000002E-2</v>
      </c>
      <c r="Y169" s="164">
        <f>X169*K169</f>
        <v>10.36070584</v>
      </c>
      <c r="Z169" s="164">
        <v>0</v>
      </c>
      <c r="AA169" s="165">
        <f>Z169*K169</f>
        <v>0</v>
      </c>
      <c r="AR169" s="16" t="s">
        <v>168</v>
      </c>
      <c r="AT169" s="16" t="s">
        <v>164</v>
      </c>
      <c r="AU169" s="16" t="s">
        <v>92</v>
      </c>
      <c r="AY169" s="16" t="s">
        <v>163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16" t="s">
        <v>92</v>
      </c>
      <c r="BK169" s="107">
        <f>ROUND(L169*K169,2)</f>
        <v>0</v>
      </c>
      <c r="BL169" s="16" t="s">
        <v>168</v>
      </c>
      <c r="BM169" s="16" t="s">
        <v>225</v>
      </c>
    </row>
    <row r="170" spans="2:65" s="11" customFormat="1" ht="57" customHeight="1" x14ac:dyDescent="0.3">
      <c r="B170" s="166"/>
      <c r="C170" s="167"/>
      <c r="D170" s="167"/>
      <c r="E170" s="168" t="s">
        <v>3</v>
      </c>
      <c r="F170" s="254" t="s">
        <v>226</v>
      </c>
      <c r="G170" s="255"/>
      <c r="H170" s="255"/>
      <c r="I170" s="255"/>
      <c r="J170" s="167"/>
      <c r="K170" s="169">
        <v>605.23</v>
      </c>
      <c r="L170" s="167"/>
      <c r="M170" s="167"/>
      <c r="N170" s="167"/>
      <c r="O170" s="167"/>
      <c r="P170" s="167"/>
      <c r="Q170" s="167"/>
      <c r="R170" s="170"/>
      <c r="T170" s="171"/>
      <c r="U170" s="167"/>
      <c r="V170" s="167"/>
      <c r="W170" s="167"/>
      <c r="X170" s="167"/>
      <c r="Y170" s="167"/>
      <c r="Z170" s="167"/>
      <c r="AA170" s="172"/>
      <c r="AT170" s="173" t="s">
        <v>171</v>
      </c>
      <c r="AU170" s="173" t="s">
        <v>92</v>
      </c>
      <c r="AV170" s="11" t="s">
        <v>92</v>
      </c>
      <c r="AW170" s="11" t="s">
        <v>39</v>
      </c>
      <c r="AX170" s="11" t="s">
        <v>83</v>
      </c>
      <c r="AY170" s="173" t="s">
        <v>163</v>
      </c>
    </row>
    <row r="171" spans="2:65" s="11" customFormat="1" ht="22.5" customHeight="1" x14ac:dyDescent="0.3">
      <c r="B171" s="166"/>
      <c r="C171" s="167"/>
      <c r="D171" s="167"/>
      <c r="E171" s="168" t="s">
        <v>3</v>
      </c>
      <c r="F171" s="256" t="s">
        <v>227</v>
      </c>
      <c r="G171" s="255"/>
      <c r="H171" s="255"/>
      <c r="I171" s="255"/>
      <c r="J171" s="167"/>
      <c r="K171" s="169">
        <v>-48.624000000000002</v>
      </c>
      <c r="L171" s="167"/>
      <c r="M171" s="167"/>
      <c r="N171" s="167"/>
      <c r="O171" s="167"/>
      <c r="P171" s="167"/>
      <c r="Q171" s="167"/>
      <c r="R171" s="170"/>
      <c r="T171" s="171"/>
      <c r="U171" s="167"/>
      <c r="V171" s="167"/>
      <c r="W171" s="167"/>
      <c r="X171" s="167"/>
      <c r="Y171" s="167"/>
      <c r="Z171" s="167"/>
      <c r="AA171" s="172"/>
      <c r="AT171" s="173" t="s">
        <v>171</v>
      </c>
      <c r="AU171" s="173" t="s">
        <v>92</v>
      </c>
      <c r="AV171" s="11" t="s">
        <v>92</v>
      </c>
      <c r="AW171" s="11" t="s">
        <v>39</v>
      </c>
      <c r="AX171" s="11" t="s">
        <v>83</v>
      </c>
      <c r="AY171" s="173" t="s">
        <v>163</v>
      </c>
    </row>
    <row r="172" spans="2:65" s="11" customFormat="1" ht="31.5" customHeight="1" x14ac:dyDescent="0.3">
      <c r="B172" s="166"/>
      <c r="C172" s="167"/>
      <c r="D172" s="167"/>
      <c r="E172" s="168" t="s">
        <v>3</v>
      </c>
      <c r="F172" s="256" t="s">
        <v>228</v>
      </c>
      <c r="G172" s="255"/>
      <c r="H172" s="255"/>
      <c r="I172" s="255"/>
      <c r="J172" s="167"/>
      <c r="K172" s="169">
        <v>28.62</v>
      </c>
      <c r="L172" s="167"/>
      <c r="M172" s="167"/>
      <c r="N172" s="167"/>
      <c r="O172" s="167"/>
      <c r="P172" s="167"/>
      <c r="Q172" s="167"/>
      <c r="R172" s="170"/>
      <c r="T172" s="171"/>
      <c r="U172" s="167"/>
      <c r="V172" s="167"/>
      <c r="W172" s="167"/>
      <c r="X172" s="167"/>
      <c r="Y172" s="167"/>
      <c r="Z172" s="167"/>
      <c r="AA172" s="172"/>
      <c r="AT172" s="173" t="s">
        <v>171</v>
      </c>
      <c r="AU172" s="173" t="s">
        <v>92</v>
      </c>
      <c r="AV172" s="11" t="s">
        <v>92</v>
      </c>
      <c r="AW172" s="11" t="s">
        <v>39</v>
      </c>
      <c r="AX172" s="11" t="s">
        <v>83</v>
      </c>
      <c r="AY172" s="173" t="s">
        <v>163</v>
      </c>
    </row>
    <row r="173" spans="2:65" s="11" customFormat="1" ht="44.25" customHeight="1" x14ac:dyDescent="0.3">
      <c r="B173" s="166"/>
      <c r="C173" s="167"/>
      <c r="D173" s="167"/>
      <c r="E173" s="168" t="s">
        <v>3</v>
      </c>
      <c r="F173" s="256" t="s">
        <v>229</v>
      </c>
      <c r="G173" s="255"/>
      <c r="H173" s="255"/>
      <c r="I173" s="255"/>
      <c r="J173" s="167"/>
      <c r="K173" s="169">
        <v>50.171999999999997</v>
      </c>
      <c r="L173" s="167"/>
      <c r="M173" s="167"/>
      <c r="N173" s="167"/>
      <c r="O173" s="167"/>
      <c r="P173" s="167"/>
      <c r="Q173" s="167"/>
      <c r="R173" s="170"/>
      <c r="T173" s="171"/>
      <c r="U173" s="167"/>
      <c r="V173" s="167"/>
      <c r="W173" s="167"/>
      <c r="X173" s="167"/>
      <c r="Y173" s="167"/>
      <c r="Z173" s="167"/>
      <c r="AA173" s="172"/>
      <c r="AT173" s="173" t="s">
        <v>171</v>
      </c>
      <c r="AU173" s="173" t="s">
        <v>92</v>
      </c>
      <c r="AV173" s="11" t="s">
        <v>92</v>
      </c>
      <c r="AW173" s="11" t="s">
        <v>39</v>
      </c>
      <c r="AX173" s="11" t="s">
        <v>83</v>
      </c>
      <c r="AY173" s="173" t="s">
        <v>163</v>
      </c>
    </row>
    <row r="174" spans="2:65" s="11" customFormat="1" ht="22.5" customHeight="1" x14ac:dyDescent="0.3">
      <c r="B174" s="166"/>
      <c r="C174" s="167"/>
      <c r="D174" s="167"/>
      <c r="E174" s="168" t="s">
        <v>3</v>
      </c>
      <c r="F174" s="256" t="s">
        <v>230</v>
      </c>
      <c r="G174" s="255"/>
      <c r="H174" s="255"/>
      <c r="I174" s="255"/>
      <c r="J174" s="167"/>
      <c r="K174" s="169">
        <v>-37.549999999999997</v>
      </c>
      <c r="L174" s="167"/>
      <c r="M174" s="167"/>
      <c r="N174" s="167"/>
      <c r="O174" s="167"/>
      <c r="P174" s="167"/>
      <c r="Q174" s="167"/>
      <c r="R174" s="170"/>
      <c r="T174" s="171"/>
      <c r="U174" s="167"/>
      <c r="V174" s="167"/>
      <c r="W174" s="167"/>
      <c r="X174" s="167"/>
      <c r="Y174" s="167"/>
      <c r="Z174" s="167"/>
      <c r="AA174" s="172"/>
      <c r="AT174" s="173" t="s">
        <v>171</v>
      </c>
      <c r="AU174" s="173" t="s">
        <v>92</v>
      </c>
      <c r="AV174" s="11" t="s">
        <v>92</v>
      </c>
      <c r="AW174" s="11" t="s">
        <v>39</v>
      </c>
      <c r="AX174" s="11" t="s">
        <v>83</v>
      </c>
      <c r="AY174" s="173" t="s">
        <v>163</v>
      </c>
    </row>
    <row r="175" spans="2:65" s="12" customFormat="1" ht="22.5" customHeight="1" x14ac:dyDescent="0.3">
      <c r="B175" s="174"/>
      <c r="C175" s="175"/>
      <c r="D175" s="175"/>
      <c r="E175" s="176" t="s">
        <v>3</v>
      </c>
      <c r="F175" s="257" t="s">
        <v>173</v>
      </c>
      <c r="G175" s="258"/>
      <c r="H175" s="258"/>
      <c r="I175" s="258"/>
      <c r="J175" s="175"/>
      <c r="K175" s="177">
        <v>597.84799999999996</v>
      </c>
      <c r="L175" s="175"/>
      <c r="M175" s="175"/>
      <c r="N175" s="175"/>
      <c r="O175" s="175"/>
      <c r="P175" s="175"/>
      <c r="Q175" s="175"/>
      <c r="R175" s="178"/>
      <c r="T175" s="179"/>
      <c r="U175" s="175"/>
      <c r="V175" s="175"/>
      <c r="W175" s="175"/>
      <c r="X175" s="175"/>
      <c r="Y175" s="175"/>
      <c r="Z175" s="175"/>
      <c r="AA175" s="180"/>
      <c r="AT175" s="181" t="s">
        <v>171</v>
      </c>
      <c r="AU175" s="181" t="s">
        <v>92</v>
      </c>
      <c r="AV175" s="12" t="s">
        <v>168</v>
      </c>
      <c r="AW175" s="12" t="s">
        <v>39</v>
      </c>
      <c r="AX175" s="12" t="s">
        <v>22</v>
      </c>
      <c r="AY175" s="181" t="s">
        <v>163</v>
      </c>
    </row>
    <row r="176" spans="2:65" s="1" customFormat="1" ht="31.5" customHeight="1" x14ac:dyDescent="0.3">
      <c r="B176" s="130"/>
      <c r="C176" s="159" t="s">
        <v>231</v>
      </c>
      <c r="D176" s="159" t="s">
        <v>164</v>
      </c>
      <c r="E176" s="160" t="s">
        <v>232</v>
      </c>
      <c r="F176" s="250" t="s">
        <v>233</v>
      </c>
      <c r="G176" s="251"/>
      <c r="H176" s="251"/>
      <c r="I176" s="251"/>
      <c r="J176" s="161" t="s">
        <v>196</v>
      </c>
      <c r="K176" s="162">
        <v>1.3049999999999999</v>
      </c>
      <c r="L176" s="252">
        <v>0</v>
      </c>
      <c r="M176" s="251"/>
      <c r="N176" s="253">
        <f>ROUND(L176*K176,2)</f>
        <v>0</v>
      </c>
      <c r="O176" s="251"/>
      <c r="P176" s="251"/>
      <c r="Q176" s="251"/>
      <c r="R176" s="132"/>
      <c r="T176" s="163" t="s">
        <v>3</v>
      </c>
      <c r="U176" s="42" t="s">
        <v>50</v>
      </c>
      <c r="V176" s="34"/>
      <c r="W176" s="164">
        <f>V176*K176</f>
        <v>0</v>
      </c>
      <c r="X176" s="164">
        <v>4.1529999999999997E-2</v>
      </c>
      <c r="Y176" s="164">
        <f>X176*K176</f>
        <v>5.4196649999999992E-2</v>
      </c>
      <c r="Z176" s="164">
        <v>0</v>
      </c>
      <c r="AA176" s="165">
        <f>Z176*K176</f>
        <v>0</v>
      </c>
      <c r="AR176" s="16" t="s">
        <v>168</v>
      </c>
      <c r="AT176" s="16" t="s">
        <v>164</v>
      </c>
      <c r="AU176" s="16" t="s">
        <v>92</v>
      </c>
      <c r="AY176" s="16" t="s">
        <v>163</v>
      </c>
      <c r="BE176" s="107">
        <f>IF(U176="základní",N176,0)</f>
        <v>0</v>
      </c>
      <c r="BF176" s="107">
        <f>IF(U176="snížená",N176,0)</f>
        <v>0</v>
      </c>
      <c r="BG176" s="107">
        <f>IF(U176="zákl. přenesená",N176,0)</f>
        <v>0</v>
      </c>
      <c r="BH176" s="107">
        <f>IF(U176="sníž. přenesená",N176,0)</f>
        <v>0</v>
      </c>
      <c r="BI176" s="107">
        <f>IF(U176="nulová",N176,0)</f>
        <v>0</v>
      </c>
      <c r="BJ176" s="16" t="s">
        <v>92</v>
      </c>
      <c r="BK176" s="107">
        <f>ROUND(L176*K176,2)</f>
        <v>0</v>
      </c>
      <c r="BL176" s="16" t="s">
        <v>168</v>
      </c>
      <c r="BM176" s="16" t="s">
        <v>234</v>
      </c>
    </row>
    <row r="177" spans="2:65" s="1" customFormat="1" ht="31.5" customHeight="1" x14ac:dyDescent="0.3">
      <c r="B177" s="130"/>
      <c r="C177" s="159" t="s">
        <v>235</v>
      </c>
      <c r="D177" s="159" t="s">
        <v>164</v>
      </c>
      <c r="E177" s="160" t="s">
        <v>236</v>
      </c>
      <c r="F177" s="250" t="s">
        <v>237</v>
      </c>
      <c r="G177" s="251"/>
      <c r="H177" s="251"/>
      <c r="I177" s="251"/>
      <c r="J177" s="161" t="s">
        <v>196</v>
      </c>
      <c r="K177" s="162">
        <v>37.549999999999997</v>
      </c>
      <c r="L177" s="252">
        <v>0</v>
      </c>
      <c r="M177" s="251"/>
      <c r="N177" s="253">
        <f>ROUND(L177*K177,2)</f>
        <v>0</v>
      </c>
      <c r="O177" s="251"/>
      <c r="P177" s="251"/>
      <c r="Q177" s="251"/>
      <c r="R177" s="132"/>
      <c r="T177" s="163" t="s">
        <v>3</v>
      </c>
      <c r="U177" s="42" t="s">
        <v>50</v>
      </c>
      <c r="V177" s="34"/>
      <c r="W177" s="164">
        <f>V177*K177</f>
        <v>0</v>
      </c>
      <c r="X177" s="164">
        <v>4.2500000000000003E-2</v>
      </c>
      <c r="Y177" s="164">
        <f>X177*K177</f>
        <v>1.5958749999999999</v>
      </c>
      <c r="Z177" s="164">
        <v>0</v>
      </c>
      <c r="AA177" s="165">
        <f>Z177*K177</f>
        <v>0</v>
      </c>
      <c r="AR177" s="16" t="s">
        <v>168</v>
      </c>
      <c r="AT177" s="16" t="s">
        <v>164</v>
      </c>
      <c r="AU177" s="16" t="s">
        <v>92</v>
      </c>
      <c r="AY177" s="16" t="s">
        <v>163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16" t="s">
        <v>92</v>
      </c>
      <c r="BK177" s="107">
        <f>ROUND(L177*K177,2)</f>
        <v>0</v>
      </c>
      <c r="BL177" s="16" t="s">
        <v>168</v>
      </c>
      <c r="BM177" s="16" t="s">
        <v>238</v>
      </c>
    </row>
    <row r="178" spans="2:65" s="11" customFormat="1" ht="31.5" customHeight="1" x14ac:dyDescent="0.3">
      <c r="B178" s="166"/>
      <c r="C178" s="167"/>
      <c r="D178" s="167"/>
      <c r="E178" s="168" t="s">
        <v>3</v>
      </c>
      <c r="F178" s="254" t="s">
        <v>239</v>
      </c>
      <c r="G178" s="255"/>
      <c r="H178" s="255"/>
      <c r="I178" s="255"/>
      <c r="J178" s="167"/>
      <c r="K178" s="169">
        <v>37.549999999999997</v>
      </c>
      <c r="L178" s="167"/>
      <c r="M178" s="167"/>
      <c r="N178" s="167"/>
      <c r="O178" s="167"/>
      <c r="P178" s="167"/>
      <c r="Q178" s="167"/>
      <c r="R178" s="170"/>
      <c r="T178" s="171"/>
      <c r="U178" s="167"/>
      <c r="V178" s="167"/>
      <c r="W178" s="167"/>
      <c r="X178" s="167"/>
      <c r="Y178" s="167"/>
      <c r="Z178" s="167"/>
      <c r="AA178" s="172"/>
      <c r="AT178" s="173" t="s">
        <v>171</v>
      </c>
      <c r="AU178" s="173" t="s">
        <v>92</v>
      </c>
      <c r="AV178" s="11" t="s">
        <v>92</v>
      </c>
      <c r="AW178" s="11" t="s">
        <v>39</v>
      </c>
      <c r="AX178" s="11" t="s">
        <v>22</v>
      </c>
      <c r="AY178" s="173" t="s">
        <v>163</v>
      </c>
    </row>
    <row r="179" spans="2:65" s="1" customFormat="1" ht="31.5" customHeight="1" x14ac:dyDescent="0.3">
      <c r="B179" s="130"/>
      <c r="C179" s="159" t="s">
        <v>9</v>
      </c>
      <c r="D179" s="159" t="s">
        <v>164</v>
      </c>
      <c r="E179" s="160" t="s">
        <v>240</v>
      </c>
      <c r="F179" s="250" t="s">
        <v>241</v>
      </c>
      <c r="G179" s="251"/>
      <c r="H179" s="251"/>
      <c r="I179" s="251"/>
      <c r="J179" s="161" t="s">
        <v>167</v>
      </c>
      <c r="K179" s="162">
        <v>13.894</v>
      </c>
      <c r="L179" s="252">
        <v>0</v>
      </c>
      <c r="M179" s="251"/>
      <c r="N179" s="253">
        <f>ROUND(L179*K179,2)</f>
        <v>0</v>
      </c>
      <c r="O179" s="251"/>
      <c r="P179" s="251"/>
      <c r="Q179" s="251"/>
      <c r="R179" s="132"/>
      <c r="T179" s="163" t="s">
        <v>3</v>
      </c>
      <c r="U179" s="42" t="s">
        <v>50</v>
      </c>
      <c r="V179" s="34"/>
      <c r="W179" s="164">
        <f>V179*K179</f>
        <v>0</v>
      </c>
      <c r="X179" s="164">
        <v>2.2563399999999998</v>
      </c>
      <c r="Y179" s="164">
        <f>X179*K179</f>
        <v>31.349587959999997</v>
      </c>
      <c r="Z179" s="164">
        <v>0</v>
      </c>
      <c r="AA179" s="165">
        <f>Z179*K179</f>
        <v>0</v>
      </c>
      <c r="AR179" s="16" t="s">
        <v>168</v>
      </c>
      <c r="AT179" s="16" t="s">
        <v>164</v>
      </c>
      <c r="AU179" s="16" t="s">
        <v>92</v>
      </c>
      <c r="AY179" s="16" t="s">
        <v>163</v>
      </c>
      <c r="BE179" s="107">
        <f>IF(U179="základní",N179,0)</f>
        <v>0</v>
      </c>
      <c r="BF179" s="107">
        <f>IF(U179="snížená",N179,0)</f>
        <v>0</v>
      </c>
      <c r="BG179" s="107">
        <f>IF(U179="zákl. přenesená",N179,0)</f>
        <v>0</v>
      </c>
      <c r="BH179" s="107">
        <f>IF(U179="sníž. přenesená",N179,0)</f>
        <v>0</v>
      </c>
      <c r="BI179" s="107">
        <f>IF(U179="nulová",N179,0)</f>
        <v>0</v>
      </c>
      <c r="BJ179" s="16" t="s">
        <v>92</v>
      </c>
      <c r="BK179" s="107">
        <f>ROUND(L179*K179,2)</f>
        <v>0</v>
      </c>
      <c r="BL179" s="16" t="s">
        <v>168</v>
      </c>
      <c r="BM179" s="16" t="s">
        <v>242</v>
      </c>
    </row>
    <row r="180" spans="2:65" s="11" customFormat="1" ht="57" customHeight="1" x14ac:dyDescent="0.3">
      <c r="B180" s="166"/>
      <c r="C180" s="167"/>
      <c r="D180" s="167"/>
      <c r="E180" s="168" t="s">
        <v>3</v>
      </c>
      <c r="F180" s="254" t="s">
        <v>243</v>
      </c>
      <c r="G180" s="255"/>
      <c r="H180" s="255"/>
      <c r="I180" s="255"/>
      <c r="J180" s="167"/>
      <c r="K180" s="169">
        <v>4.93</v>
      </c>
      <c r="L180" s="167"/>
      <c r="M180" s="167"/>
      <c r="N180" s="167"/>
      <c r="O180" s="167"/>
      <c r="P180" s="167"/>
      <c r="Q180" s="167"/>
      <c r="R180" s="170"/>
      <c r="T180" s="171"/>
      <c r="U180" s="167"/>
      <c r="V180" s="167"/>
      <c r="W180" s="167"/>
      <c r="X180" s="167"/>
      <c r="Y180" s="167"/>
      <c r="Z180" s="167"/>
      <c r="AA180" s="172"/>
      <c r="AT180" s="173" t="s">
        <v>171</v>
      </c>
      <c r="AU180" s="173" t="s">
        <v>92</v>
      </c>
      <c r="AV180" s="11" t="s">
        <v>92</v>
      </c>
      <c r="AW180" s="11" t="s">
        <v>39</v>
      </c>
      <c r="AX180" s="11" t="s">
        <v>83</v>
      </c>
      <c r="AY180" s="173" t="s">
        <v>163</v>
      </c>
    </row>
    <row r="181" spans="2:65" s="11" customFormat="1" ht="44.25" customHeight="1" x14ac:dyDescent="0.3">
      <c r="B181" s="166"/>
      <c r="C181" s="167"/>
      <c r="D181" s="167"/>
      <c r="E181" s="168" t="s">
        <v>3</v>
      </c>
      <c r="F181" s="256" t="s">
        <v>244</v>
      </c>
      <c r="G181" s="255"/>
      <c r="H181" s="255"/>
      <c r="I181" s="255"/>
      <c r="J181" s="167"/>
      <c r="K181" s="169">
        <v>8.9640000000000004</v>
      </c>
      <c r="L181" s="167"/>
      <c r="M181" s="167"/>
      <c r="N181" s="167"/>
      <c r="O181" s="167"/>
      <c r="P181" s="167"/>
      <c r="Q181" s="167"/>
      <c r="R181" s="170"/>
      <c r="T181" s="171"/>
      <c r="U181" s="167"/>
      <c r="V181" s="167"/>
      <c r="W181" s="167"/>
      <c r="X181" s="167"/>
      <c r="Y181" s="167"/>
      <c r="Z181" s="167"/>
      <c r="AA181" s="172"/>
      <c r="AT181" s="173" t="s">
        <v>171</v>
      </c>
      <c r="AU181" s="173" t="s">
        <v>92</v>
      </c>
      <c r="AV181" s="11" t="s">
        <v>92</v>
      </c>
      <c r="AW181" s="11" t="s">
        <v>39</v>
      </c>
      <c r="AX181" s="11" t="s">
        <v>83</v>
      </c>
      <c r="AY181" s="173" t="s">
        <v>163</v>
      </c>
    </row>
    <row r="182" spans="2:65" s="12" customFormat="1" ht="22.5" customHeight="1" x14ac:dyDescent="0.3">
      <c r="B182" s="174"/>
      <c r="C182" s="175"/>
      <c r="D182" s="175"/>
      <c r="E182" s="176" t="s">
        <v>3</v>
      </c>
      <c r="F182" s="257" t="s">
        <v>173</v>
      </c>
      <c r="G182" s="258"/>
      <c r="H182" s="258"/>
      <c r="I182" s="258"/>
      <c r="J182" s="175"/>
      <c r="K182" s="177">
        <v>13.894</v>
      </c>
      <c r="L182" s="175"/>
      <c r="M182" s="175"/>
      <c r="N182" s="175"/>
      <c r="O182" s="175"/>
      <c r="P182" s="175"/>
      <c r="Q182" s="175"/>
      <c r="R182" s="178"/>
      <c r="T182" s="179"/>
      <c r="U182" s="175"/>
      <c r="V182" s="175"/>
      <c r="W182" s="175"/>
      <c r="X182" s="175"/>
      <c r="Y182" s="175"/>
      <c r="Z182" s="175"/>
      <c r="AA182" s="180"/>
      <c r="AT182" s="181" t="s">
        <v>171</v>
      </c>
      <c r="AU182" s="181" t="s">
        <v>92</v>
      </c>
      <c r="AV182" s="12" t="s">
        <v>168</v>
      </c>
      <c r="AW182" s="12" t="s">
        <v>39</v>
      </c>
      <c r="AX182" s="12" t="s">
        <v>22</v>
      </c>
      <c r="AY182" s="181" t="s">
        <v>163</v>
      </c>
    </row>
    <row r="183" spans="2:65" s="1" customFormat="1" ht="31.5" customHeight="1" x14ac:dyDescent="0.3">
      <c r="B183" s="130"/>
      <c r="C183" s="159" t="s">
        <v>245</v>
      </c>
      <c r="D183" s="159" t="s">
        <v>164</v>
      </c>
      <c r="E183" s="160" t="s">
        <v>246</v>
      </c>
      <c r="F183" s="250" t="s">
        <v>247</v>
      </c>
      <c r="G183" s="251"/>
      <c r="H183" s="251"/>
      <c r="I183" s="251"/>
      <c r="J183" s="161" t="s">
        <v>167</v>
      </c>
      <c r="K183" s="162">
        <v>13.894</v>
      </c>
      <c r="L183" s="252">
        <v>0</v>
      </c>
      <c r="M183" s="251"/>
      <c r="N183" s="253">
        <f>ROUND(L183*K183,2)</f>
        <v>0</v>
      </c>
      <c r="O183" s="251"/>
      <c r="P183" s="251"/>
      <c r="Q183" s="251"/>
      <c r="R183" s="132"/>
      <c r="T183" s="163" t="s">
        <v>3</v>
      </c>
      <c r="U183" s="42" t="s">
        <v>50</v>
      </c>
      <c r="V183" s="34"/>
      <c r="W183" s="164">
        <f>V183*K183</f>
        <v>0</v>
      </c>
      <c r="X183" s="164">
        <v>0</v>
      </c>
      <c r="Y183" s="164">
        <f>X183*K183</f>
        <v>0</v>
      </c>
      <c r="Z183" s="164">
        <v>0</v>
      </c>
      <c r="AA183" s="165">
        <f>Z183*K183</f>
        <v>0</v>
      </c>
      <c r="AR183" s="16" t="s">
        <v>168</v>
      </c>
      <c r="AT183" s="16" t="s">
        <v>164</v>
      </c>
      <c r="AU183" s="16" t="s">
        <v>92</v>
      </c>
      <c r="AY183" s="16" t="s">
        <v>163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16" t="s">
        <v>92</v>
      </c>
      <c r="BK183" s="107">
        <f>ROUND(L183*K183,2)</f>
        <v>0</v>
      </c>
      <c r="BL183" s="16" t="s">
        <v>168</v>
      </c>
      <c r="BM183" s="16" t="s">
        <v>248</v>
      </c>
    </row>
    <row r="184" spans="2:65" s="1" customFormat="1" ht="31.5" customHeight="1" x14ac:dyDescent="0.3">
      <c r="B184" s="130"/>
      <c r="C184" s="159" t="s">
        <v>249</v>
      </c>
      <c r="D184" s="159" t="s">
        <v>164</v>
      </c>
      <c r="E184" s="160" t="s">
        <v>250</v>
      </c>
      <c r="F184" s="250" t="s">
        <v>251</v>
      </c>
      <c r="G184" s="251"/>
      <c r="H184" s="251"/>
      <c r="I184" s="251"/>
      <c r="J184" s="161" t="s">
        <v>196</v>
      </c>
      <c r="K184" s="162">
        <v>1.163</v>
      </c>
      <c r="L184" s="252">
        <v>0</v>
      </c>
      <c r="M184" s="251"/>
      <c r="N184" s="253">
        <f>ROUND(L184*K184,2)</f>
        <v>0</v>
      </c>
      <c r="O184" s="251"/>
      <c r="P184" s="251"/>
      <c r="Q184" s="251"/>
      <c r="R184" s="132"/>
      <c r="T184" s="163" t="s">
        <v>3</v>
      </c>
      <c r="U184" s="42" t="s">
        <v>50</v>
      </c>
      <c r="V184" s="34"/>
      <c r="W184" s="164">
        <f>V184*K184</f>
        <v>0</v>
      </c>
      <c r="X184" s="164">
        <v>6.3E-2</v>
      </c>
      <c r="Y184" s="164">
        <f>X184*K184</f>
        <v>7.3269000000000001E-2</v>
      </c>
      <c r="Z184" s="164">
        <v>0</v>
      </c>
      <c r="AA184" s="165">
        <f>Z184*K184</f>
        <v>0</v>
      </c>
      <c r="AR184" s="16" t="s">
        <v>168</v>
      </c>
      <c r="AT184" s="16" t="s">
        <v>164</v>
      </c>
      <c r="AU184" s="16" t="s">
        <v>92</v>
      </c>
      <c r="AY184" s="16" t="s">
        <v>163</v>
      </c>
      <c r="BE184" s="107">
        <f>IF(U184="základní",N184,0)</f>
        <v>0</v>
      </c>
      <c r="BF184" s="107">
        <f>IF(U184="snížená",N184,0)</f>
        <v>0</v>
      </c>
      <c r="BG184" s="107">
        <f>IF(U184="zákl. přenesená",N184,0)</f>
        <v>0</v>
      </c>
      <c r="BH184" s="107">
        <f>IF(U184="sníž. přenesená",N184,0)</f>
        <v>0</v>
      </c>
      <c r="BI184" s="107">
        <f>IF(U184="nulová",N184,0)</f>
        <v>0</v>
      </c>
      <c r="BJ184" s="16" t="s">
        <v>92</v>
      </c>
      <c r="BK184" s="107">
        <f>ROUND(L184*K184,2)</f>
        <v>0</v>
      </c>
      <c r="BL184" s="16" t="s">
        <v>168</v>
      </c>
      <c r="BM184" s="16" t="s">
        <v>252</v>
      </c>
    </row>
    <row r="185" spans="2:65" s="11" customFormat="1" ht="22.5" customHeight="1" x14ac:dyDescent="0.3">
      <c r="B185" s="166"/>
      <c r="C185" s="167"/>
      <c r="D185" s="167"/>
      <c r="E185" s="168" t="s">
        <v>3</v>
      </c>
      <c r="F185" s="254" t="s">
        <v>253</v>
      </c>
      <c r="G185" s="255"/>
      <c r="H185" s="255"/>
      <c r="I185" s="255"/>
      <c r="J185" s="167"/>
      <c r="K185" s="169">
        <v>1.163</v>
      </c>
      <c r="L185" s="167"/>
      <c r="M185" s="167"/>
      <c r="N185" s="167"/>
      <c r="O185" s="167"/>
      <c r="P185" s="167"/>
      <c r="Q185" s="167"/>
      <c r="R185" s="170"/>
      <c r="T185" s="171"/>
      <c r="U185" s="167"/>
      <c r="V185" s="167"/>
      <c r="W185" s="167"/>
      <c r="X185" s="167"/>
      <c r="Y185" s="167"/>
      <c r="Z185" s="167"/>
      <c r="AA185" s="172"/>
      <c r="AT185" s="173" t="s">
        <v>171</v>
      </c>
      <c r="AU185" s="173" t="s">
        <v>92</v>
      </c>
      <c r="AV185" s="11" t="s">
        <v>92</v>
      </c>
      <c r="AW185" s="11" t="s">
        <v>39</v>
      </c>
      <c r="AX185" s="11" t="s">
        <v>22</v>
      </c>
      <c r="AY185" s="173" t="s">
        <v>163</v>
      </c>
    </row>
    <row r="186" spans="2:65" s="1" customFormat="1" ht="31.5" customHeight="1" x14ac:dyDescent="0.3">
      <c r="B186" s="130"/>
      <c r="C186" s="159" t="s">
        <v>254</v>
      </c>
      <c r="D186" s="159" t="s">
        <v>164</v>
      </c>
      <c r="E186" s="160" t="s">
        <v>255</v>
      </c>
      <c r="F186" s="250" t="s">
        <v>256</v>
      </c>
      <c r="G186" s="251"/>
      <c r="H186" s="251"/>
      <c r="I186" s="251"/>
      <c r="J186" s="161" t="s">
        <v>257</v>
      </c>
      <c r="K186" s="162">
        <v>33.450000000000003</v>
      </c>
      <c r="L186" s="252">
        <v>0</v>
      </c>
      <c r="M186" s="251"/>
      <c r="N186" s="253">
        <f>ROUND(L186*K186,2)</f>
        <v>0</v>
      </c>
      <c r="O186" s="251"/>
      <c r="P186" s="251"/>
      <c r="Q186" s="251"/>
      <c r="R186" s="132"/>
      <c r="T186" s="163" t="s">
        <v>3</v>
      </c>
      <c r="U186" s="42" t="s">
        <v>50</v>
      </c>
      <c r="V186" s="34"/>
      <c r="W186" s="164">
        <f>V186*K186</f>
        <v>0</v>
      </c>
      <c r="X186" s="164">
        <v>9.0000000000000006E-5</v>
      </c>
      <c r="Y186" s="164">
        <f>X186*K186</f>
        <v>3.0105000000000006E-3</v>
      </c>
      <c r="Z186" s="164">
        <v>0</v>
      </c>
      <c r="AA186" s="165">
        <f>Z186*K186</f>
        <v>0</v>
      </c>
      <c r="AR186" s="16" t="s">
        <v>168</v>
      </c>
      <c r="AT186" s="16" t="s">
        <v>164</v>
      </c>
      <c r="AU186" s="16" t="s">
        <v>92</v>
      </c>
      <c r="AY186" s="16" t="s">
        <v>163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16" t="s">
        <v>92</v>
      </c>
      <c r="BK186" s="107">
        <f>ROUND(L186*K186,2)</f>
        <v>0</v>
      </c>
      <c r="BL186" s="16" t="s">
        <v>168</v>
      </c>
      <c r="BM186" s="16" t="s">
        <v>258</v>
      </c>
    </row>
    <row r="187" spans="2:65" s="11" customFormat="1" ht="22.5" customHeight="1" x14ac:dyDescent="0.3">
      <c r="B187" s="166"/>
      <c r="C187" s="167"/>
      <c r="D187" s="167"/>
      <c r="E187" s="168" t="s">
        <v>3</v>
      </c>
      <c r="F187" s="254" t="s">
        <v>259</v>
      </c>
      <c r="G187" s="255"/>
      <c r="H187" s="255"/>
      <c r="I187" s="255"/>
      <c r="J187" s="167"/>
      <c r="K187" s="169">
        <v>33.450000000000003</v>
      </c>
      <c r="L187" s="167"/>
      <c r="M187" s="167"/>
      <c r="N187" s="167"/>
      <c r="O187" s="167"/>
      <c r="P187" s="167"/>
      <c r="Q187" s="167"/>
      <c r="R187" s="170"/>
      <c r="T187" s="171"/>
      <c r="U187" s="167"/>
      <c r="V187" s="167"/>
      <c r="W187" s="167"/>
      <c r="X187" s="167"/>
      <c r="Y187" s="167"/>
      <c r="Z187" s="167"/>
      <c r="AA187" s="172"/>
      <c r="AT187" s="173" t="s">
        <v>171</v>
      </c>
      <c r="AU187" s="173" t="s">
        <v>92</v>
      </c>
      <c r="AV187" s="11" t="s">
        <v>92</v>
      </c>
      <c r="AW187" s="11" t="s">
        <v>39</v>
      </c>
      <c r="AX187" s="11" t="s">
        <v>22</v>
      </c>
      <c r="AY187" s="173" t="s">
        <v>163</v>
      </c>
    </row>
    <row r="188" spans="2:65" s="1" customFormat="1" ht="31.5" customHeight="1" x14ac:dyDescent="0.3">
      <c r="B188" s="130"/>
      <c r="C188" s="159" t="s">
        <v>260</v>
      </c>
      <c r="D188" s="159" t="s">
        <v>164</v>
      </c>
      <c r="E188" s="160" t="s">
        <v>261</v>
      </c>
      <c r="F188" s="250" t="s">
        <v>262</v>
      </c>
      <c r="G188" s="251"/>
      <c r="H188" s="251"/>
      <c r="I188" s="251"/>
      <c r="J188" s="161" t="s">
        <v>191</v>
      </c>
      <c r="K188" s="162">
        <v>12</v>
      </c>
      <c r="L188" s="252">
        <v>0</v>
      </c>
      <c r="M188" s="251"/>
      <c r="N188" s="253">
        <f>ROUND(L188*K188,2)</f>
        <v>0</v>
      </c>
      <c r="O188" s="251"/>
      <c r="P188" s="251"/>
      <c r="Q188" s="251"/>
      <c r="R188" s="132"/>
      <c r="T188" s="163" t="s">
        <v>3</v>
      </c>
      <c r="U188" s="42" t="s">
        <v>50</v>
      </c>
      <c r="V188" s="34"/>
      <c r="W188" s="164">
        <f>V188*K188</f>
        <v>0</v>
      </c>
      <c r="X188" s="164">
        <v>1.6979999999999999E-2</v>
      </c>
      <c r="Y188" s="164">
        <f>X188*K188</f>
        <v>0.20376</v>
      </c>
      <c r="Z188" s="164">
        <v>0</v>
      </c>
      <c r="AA188" s="165">
        <f>Z188*K188</f>
        <v>0</v>
      </c>
      <c r="AR188" s="16" t="s">
        <v>168</v>
      </c>
      <c r="AT188" s="16" t="s">
        <v>164</v>
      </c>
      <c r="AU188" s="16" t="s">
        <v>92</v>
      </c>
      <c r="AY188" s="16" t="s">
        <v>163</v>
      </c>
      <c r="BE188" s="107">
        <f>IF(U188="základní",N188,0)</f>
        <v>0</v>
      </c>
      <c r="BF188" s="107">
        <f>IF(U188="snížená",N188,0)</f>
        <v>0</v>
      </c>
      <c r="BG188" s="107">
        <f>IF(U188="zákl. přenesená",N188,0)</f>
        <v>0</v>
      </c>
      <c r="BH188" s="107">
        <f>IF(U188="sníž. přenesená",N188,0)</f>
        <v>0</v>
      </c>
      <c r="BI188" s="107">
        <f>IF(U188="nulová",N188,0)</f>
        <v>0</v>
      </c>
      <c r="BJ188" s="16" t="s">
        <v>92</v>
      </c>
      <c r="BK188" s="107">
        <f>ROUND(L188*K188,2)</f>
        <v>0</v>
      </c>
      <c r="BL188" s="16" t="s">
        <v>168</v>
      </c>
      <c r="BM188" s="16" t="s">
        <v>263</v>
      </c>
    </row>
    <row r="189" spans="2:65" s="1" customFormat="1" ht="22.5" customHeight="1" x14ac:dyDescent="0.3">
      <c r="B189" s="130"/>
      <c r="C189" s="182" t="s">
        <v>264</v>
      </c>
      <c r="D189" s="182" t="s">
        <v>265</v>
      </c>
      <c r="E189" s="183" t="s">
        <v>266</v>
      </c>
      <c r="F189" s="259" t="s">
        <v>267</v>
      </c>
      <c r="G189" s="260"/>
      <c r="H189" s="260"/>
      <c r="I189" s="260"/>
      <c r="J189" s="184" t="s">
        <v>191</v>
      </c>
      <c r="K189" s="185">
        <v>4</v>
      </c>
      <c r="L189" s="261">
        <v>0</v>
      </c>
      <c r="M189" s="260"/>
      <c r="N189" s="262">
        <f>ROUND(L189*K189,2)</f>
        <v>0</v>
      </c>
      <c r="O189" s="251"/>
      <c r="P189" s="251"/>
      <c r="Q189" s="251"/>
      <c r="R189" s="132"/>
      <c r="T189" s="163" t="s">
        <v>3</v>
      </c>
      <c r="U189" s="42" t="s">
        <v>50</v>
      </c>
      <c r="V189" s="34"/>
      <c r="W189" s="164">
        <f>V189*K189</f>
        <v>0</v>
      </c>
      <c r="X189" s="164">
        <v>1.0800000000000001E-2</v>
      </c>
      <c r="Y189" s="164">
        <f>X189*K189</f>
        <v>4.3200000000000002E-2</v>
      </c>
      <c r="Z189" s="164">
        <v>0</v>
      </c>
      <c r="AA189" s="165">
        <f>Z189*K189</f>
        <v>0</v>
      </c>
      <c r="AR189" s="16" t="s">
        <v>204</v>
      </c>
      <c r="AT189" s="16" t="s">
        <v>265</v>
      </c>
      <c r="AU189" s="16" t="s">
        <v>92</v>
      </c>
      <c r="AY189" s="16" t="s">
        <v>163</v>
      </c>
      <c r="BE189" s="107">
        <f>IF(U189="základní",N189,0)</f>
        <v>0</v>
      </c>
      <c r="BF189" s="107">
        <f>IF(U189="snížená",N189,0)</f>
        <v>0</v>
      </c>
      <c r="BG189" s="107">
        <f>IF(U189="zákl. přenesená",N189,0)</f>
        <v>0</v>
      </c>
      <c r="BH189" s="107">
        <f>IF(U189="sníž. přenesená",N189,0)</f>
        <v>0</v>
      </c>
      <c r="BI189" s="107">
        <f>IF(U189="nulová",N189,0)</f>
        <v>0</v>
      </c>
      <c r="BJ189" s="16" t="s">
        <v>92</v>
      </c>
      <c r="BK189" s="107">
        <f>ROUND(L189*K189,2)</f>
        <v>0</v>
      </c>
      <c r="BL189" s="16" t="s">
        <v>168</v>
      </c>
      <c r="BM189" s="16" t="s">
        <v>268</v>
      </c>
    </row>
    <row r="190" spans="2:65" s="1" customFormat="1" ht="22.5" customHeight="1" x14ac:dyDescent="0.3">
      <c r="B190" s="130"/>
      <c r="C190" s="182" t="s">
        <v>8</v>
      </c>
      <c r="D190" s="182" t="s">
        <v>265</v>
      </c>
      <c r="E190" s="183" t="s">
        <v>269</v>
      </c>
      <c r="F190" s="259" t="s">
        <v>270</v>
      </c>
      <c r="G190" s="260"/>
      <c r="H190" s="260"/>
      <c r="I190" s="260"/>
      <c r="J190" s="184" t="s">
        <v>191</v>
      </c>
      <c r="K190" s="185">
        <v>8</v>
      </c>
      <c r="L190" s="261">
        <v>0</v>
      </c>
      <c r="M190" s="260"/>
      <c r="N190" s="262">
        <f>ROUND(L190*K190,2)</f>
        <v>0</v>
      </c>
      <c r="O190" s="251"/>
      <c r="P190" s="251"/>
      <c r="Q190" s="251"/>
      <c r="R190" s="132"/>
      <c r="T190" s="163" t="s">
        <v>3</v>
      </c>
      <c r="U190" s="42" t="s">
        <v>50</v>
      </c>
      <c r="V190" s="34"/>
      <c r="W190" s="164">
        <f>V190*K190</f>
        <v>0</v>
      </c>
      <c r="X190" s="164">
        <v>1.12E-2</v>
      </c>
      <c r="Y190" s="164">
        <f>X190*K190</f>
        <v>8.9599999999999999E-2</v>
      </c>
      <c r="Z190" s="164">
        <v>0</v>
      </c>
      <c r="AA190" s="165">
        <f>Z190*K190</f>
        <v>0</v>
      </c>
      <c r="AR190" s="16" t="s">
        <v>204</v>
      </c>
      <c r="AT190" s="16" t="s">
        <v>265</v>
      </c>
      <c r="AU190" s="16" t="s">
        <v>92</v>
      </c>
      <c r="AY190" s="16" t="s">
        <v>163</v>
      </c>
      <c r="BE190" s="107">
        <f>IF(U190="základní",N190,0)</f>
        <v>0</v>
      </c>
      <c r="BF190" s="107">
        <f>IF(U190="snížená",N190,0)</f>
        <v>0</v>
      </c>
      <c r="BG190" s="107">
        <f>IF(U190="zákl. přenesená",N190,0)</f>
        <v>0</v>
      </c>
      <c r="BH190" s="107">
        <f>IF(U190="sníž. přenesená",N190,0)</f>
        <v>0</v>
      </c>
      <c r="BI190" s="107">
        <f>IF(U190="nulová",N190,0)</f>
        <v>0</v>
      </c>
      <c r="BJ190" s="16" t="s">
        <v>92</v>
      </c>
      <c r="BK190" s="107">
        <f>ROUND(L190*K190,2)</f>
        <v>0</v>
      </c>
      <c r="BL190" s="16" t="s">
        <v>168</v>
      </c>
      <c r="BM190" s="16" t="s">
        <v>271</v>
      </c>
    </row>
    <row r="191" spans="2:65" s="10" customFormat="1" ht="29.85" customHeight="1" x14ac:dyDescent="0.3">
      <c r="B191" s="148"/>
      <c r="C191" s="149"/>
      <c r="D191" s="158" t="s">
        <v>120</v>
      </c>
      <c r="E191" s="158"/>
      <c r="F191" s="158"/>
      <c r="G191" s="158"/>
      <c r="H191" s="158"/>
      <c r="I191" s="158"/>
      <c r="J191" s="158"/>
      <c r="K191" s="158"/>
      <c r="L191" s="158"/>
      <c r="M191" s="158"/>
      <c r="N191" s="268">
        <f>BK191</f>
        <v>0</v>
      </c>
      <c r="O191" s="269"/>
      <c r="P191" s="269"/>
      <c r="Q191" s="269"/>
      <c r="R191" s="151"/>
      <c r="T191" s="152"/>
      <c r="U191" s="149"/>
      <c r="V191" s="149"/>
      <c r="W191" s="153">
        <f>SUM(W192:W213)</f>
        <v>0</v>
      </c>
      <c r="X191" s="149"/>
      <c r="Y191" s="153">
        <f>SUM(Y192:Y213)</f>
        <v>8.3680000000000004E-3</v>
      </c>
      <c r="Z191" s="149"/>
      <c r="AA191" s="154">
        <f>SUM(AA192:AA213)</f>
        <v>70.941406999999998</v>
      </c>
      <c r="AR191" s="155" t="s">
        <v>22</v>
      </c>
      <c r="AT191" s="156" t="s">
        <v>82</v>
      </c>
      <c r="AU191" s="156" t="s">
        <v>22</v>
      </c>
      <c r="AY191" s="155" t="s">
        <v>163</v>
      </c>
      <c r="BK191" s="157">
        <f>SUM(BK192:BK213)</f>
        <v>0</v>
      </c>
    </row>
    <row r="192" spans="2:65" s="1" customFormat="1" ht="31.5" customHeight="1" x14ac:dyDescent="0.3">
      <c r="B192" s="130"/>
      <c r="C192" s="159" t="s">
        <v>272</v>
      </c>
      <c r="D192" s="159" t="s">
        <v>164</v>
      </c>
      <c r="E192" s="160" t="s">
        <v>273</v>
      </c>
      <c r="F192" s="250" t="s">
        <v>274</v>
      </c>
      <c r="G192" s="251"/>
      <c r="H192" s="251"/>
      <c r="I192" s="251"/>
      <c r="J192" s="161" t="s">
        <v>196</v>
      </c>
      <c r="K192" s="162">
        <v>180</v>
      </c>
      <c r="L192" s="252">
        <v>0</v>
      </c>
      <c r="M192" s="251"/>
      <c r="N192" s="253">
        <f>ROUND(L192*K192,2)</f>
        <v>0</v>
      </c>
      <c r="O192" s="251"/>
      <c r="P192" s="251"/>
      <c r="Q192" s="251"/>
      <c r="R192" s="132"/>
      <c r="T192" s="163" t="s">
        <v>3</v>
      </c>
      <c r="U192" s="42" t="s">
        <v>50</v>
      </c>
      <c r="V192" s="34"/>
      <c r="W192" s="164">
        <f>V192*K192</f>
        <v>0</v>
      </c>
      <c r="X192" s="164">
        <v>4.0000000000000003E-5</v>
      </c>
      <c r="Y192" s="164">
        <f>X192*K192</f>
        <v>7.2000000000000007E-3</v>
      </c>
      <c r="Z192" s="164">
        <v>0</v>
      </c>
      <c r="AA192" s="165">
        <f>Z192*K192</f>
        <v>0</v>
      </c>
      <c r="AR192" s="16" t="s">
        <v>168</v>
      </c>
      <c r="AT192" s="16" t="s">
        <v>164</v>
      </c>
      <c r="AU192" s="16" t="s">
        <v>92</v>
      </c>
      <c r="AY192" s="16" t="s">
        <v>163</v>
      </c>
      <c r="BE192" s="107">
        <f>IF(U192="základní",N192,0)</f>
        <v>0</v>
      </c>
      <c r="BF192" s="107">
        <f>IF(U192="snížená",N192,0)</f>
        <v>0</v>
      </c>
      <c r="BG192" s="107">
        <f>IF(U192="zákl. přenesená",N192,0)</f>
        <v>0</v>
      </c>
      <c r="BH192" s="107">
        <f>IF(U192="sníž. přenesená",N192,0)</f>
        <v>0</v>
      </c>
      <c r="BI192" s="107">
        <f>IF(U192="nulová",N192,0)</f>
        <v>0</v>
      </c>
      <c r="BJ192" s="16" t="s">
        <v>92</v>
      </c>
      <c r="BK192" s="107">
        <f>ROUND(L192*K192,2)</f>
        <v>0</v>
      </c>
      <c r="BL192" s="16" t="s">
        <v>168</v>
      </c>
      <c r="BM192" s="16" t="s">
        <v>275</v>
      </c>
    </row>
    <row r="193" spans="2:65" s="11" customFormat="1" ht="22.5" customHeight="1" x14ac:dyDescent="0.3">
      <c r="B193" s="166"/>
      <c r="C193" s="167"/>
      <c r="D193" s="167"/>
      <c r="E193" s="168" t="s">
        <v>3</v>
      </c>
      <c r="F193" s="254" t="s">
        <v>276</v>
      </c>
      <c r="G193" s="255"/>
      <c r="H193" s="255"/>
      <c r="I193" s="255"/>
      <c r="J193" s="167"/>
      <c r="K193" s="169">
        <v>180</v>
      </c>
      <c r="L193" s="167"/>
      <c r="M193" s="167"/>
      <c r="N193" s="167"/>
      <c r="O193" s="167"/>
      <c r="P193" s="167"/>
      <c r="Q193" s="167"/>
      <c r="R193" s="170"/>
      <c r="T193" s="171"/>
      <c r="U193" s="167"/>
      <c r="V193" s="167"/>
      <c r="W193" s="167"/>
      <c r="X193" s="167"/>
      <c r="Y193" s="167"/>
      <c r="Z193" s="167"/>
      <c r="AA193" s="172"/>
      <c r="AT193" s="173" t="s">
        <v>171</v>
      </c>
      <c r="AU193" s="173" t="s">
        <v>92</v>
      </c>
      <c r="AV193" s="11" t="s">
        <v>92</v>
      </c>
      <c r="AW193" s="11" t="s">
        <v>39</v>
      </c>
      <c r="AX193" s="11" t="s">
        <v>22</v>
      </c>
      <c r="AY193" s="173" t="s">
        <v>163</v>
      </c>
    </row>
    <row r="194" spans="2:65" s="1" customFormat="1" ht="22.5" customHeight="1" x14ac:dyDescent="0.3">
      <c r="B194" s="130"/>
      <c r="C194" s="159" t="s">
        <v>277</v>
      </c>
      <c r="D194" s="159" t="s">
        <v>164</v>
      </c>
      <c r="E194" s="160" t="s">
        <v>278</v>
      </c>
      <c r="F194" s="250" t="s">
        <v>279</v>
      </c>
      <c r="G194" s="251"/>
      <c r="H194" s="251"/>
      <c r="I194" s="251"/>
      <c r="J194" s="161" t="s">
        <v>196</v>
      </c>
      <c r="K194" s="162">
        <v>29.2</v>
      </c>
      <c r="L194" s="252">
        <v>0</v>
      </c>
      <c r="M194" s="251"/>
      <c r="N194" s="253">
        <f>ROUND(L194*K194,2)</f>
        <v>0</v>
      </c>
      <c r="O194" s="251"/>
      <c r="P194" s="251"/>
      <c r="Q194" s="251"/>
      <c r="R194" s="132"/>
      <c r="T194" s="163" t="s">
        <v>3</v>
      </c>
      <c r="U194" s="42" t="s">
        <v>50</v>
      </c>
      <c r="V194" s="34"/>
      <c r="W194" s="164">
        <f>V194*K194</f>
        <v>0</v>
      </c>
      <c r="X194" s="164">
        <v>4.0000000000000003E-5</v>
      </c>
      <c r="Y194" s="164">
        <f>X194*K194</f>
        <v>1.168E-3</v>
      </c>
      <c r="Z194" s="164">
        <v>0</v>
      </c>
      <c r="AA194" s="165">
        <f>Z194*K194</f>
        <v>0</v>
      </c>
      <c r="AR194" s="16" t="s">
        <v>168</v>
      </c>
      <c r="AT194" s="16" t="s">
        <v>164</v>
      </c>
      <c r="AU194" s="16" t="s">
        <v>92</v>
      </c>
      <c r="AY194" s="16" t="s">
        <v>163</v>
      </c>
      <c r="BE194" s="107">
        <f>IF(U194="základní",N194,0)</f>
        <v>0</v>
      </c>
      <c r="BF194" s="107">
        <f>IF(U194="snížená",N194,0)</f>
        <v>0</v>
      </c>
      <c r="BG194" s="107">
        <f>IF(U194="zákl. přenesená",N194,0)</f>
        <v>0</v>
      </c>
      <c r="BH194" s="107">
        <f>IF(U194="sníž. přenesená",N194,0)</f>
        <v>0</v>
      </c>
      <c r="BI194" s="107">
        <f>IF(U194="nulová",N194,0)</f>
        <v>0</v>
      </c>
      <c r="BJ194" s="16" t="s">
        <v>92</v>
      </c>
      <c r="BK194" s="107">
        <f>ROUND(L194*K194,2)</f>
        <v>0</v>
      </c>
      <c r="BL194" s="16" t="s">
        <v>168</v>
      </c>
      <c r="BM194" s="16" t="s">
        <v>280</v>
      </c>
    </row>
    <row r="195" spans="2:65" s="11" customFormat="1" ht="22.5" customHeight="1" x14ac:dyDescent="0.3">
      <c r="B195" s="166"/>
      <c r="C195" s="167"/>
      <c r="D195" s="167"/>
      <c r="E195" s="168" t="s">
        <v>3</v>
      </c>
      <c r="F195" s="254" t="s">
        <v>281</v>
      </c>
      <c r="G195" s="255"/>
      <c r="H195" s="255"/>
      <c r="I195" s="255"/>
      <c r="J195" s="167"/>
      <c r="K195" s="169">
        <v>29.2</v>
      </c>
      <c r="L195" s="167"/>
      <c r="M195" s="167"/>
      <c r="N195" s="167"/>
      <c r="O195" s="167"/>
      <c r="P195" s="167"/>
      <c r="Q195" s="167"/>
      <c r="R195" s="170"/>
      <c r="T195" s="171"/>
      <c r="U195" s="167"/>
      <c r="V195" s="167"/>
      <c r="W195" s="167"/>
      <c r="X195" s="167"/>
      <c r="Y195" s="167"/>
      <c r="Z195" s="167"/>
      <c r="AA195" s="172"/>
      <c r="AT195" s="173" t="s">
        <v>171</v>
      </c>
      <c r="AU195" s="173" t="s">
        <v>92</v>
      </c>
      <c r="AV195" s="11" t="s">
        <v>92</v>
      </c>
      <c r="AW195" s="11" t="s">
        <v>39</v>
      </c>
      <c r="AX195" s="11" t="s">
        <v>22</v>
      </c>
      <c r="AY195" s="173" t="s">
        <v>163</v>
      </c>
    </row>
    <row r="196" spans="2:65" s="1" customFormat="1" ht="31.5" customHeight="1" x14ac:dyDescent="0.3">
      <c r="B196" s="130"/>
      <c r="C196" s="159" t="s">
        <v>282</v>
      </c>
      <c r="D196" s="159" t="s">
        <v>164</v>
      </c>
      <c r="E196" s="160" t="s">
        <v>283</v>
      </c>
      <c r="F196" s="250" t="s">
        <v>284</v>
      </c>
      <c r="G196" s="251"/>
      <c r="H196" s="251"/>
      <c r="I196" s="251"/>
      <c r="J196" s="161" t="s">
        <v>196</v>
      </c>
      <c r="K196" s="162">
        <v>2.6579999999999999</v>
      </c>
      <c r="L196" s="252">
        <v>0</v>
      </c>
      <c r="M196" s="251"/>
      <c r="N196" s="253">
        <f>ROUND(L196*K196,2)</f>
        <v>0</v>
      </c>
      <c r="O196" s="251"/>
      <c r="P196" s="251"/>
      <c r="Q196" s="251"/>
      <c r="R196" s="132"/>
      <c r="T196" s="163" t="s">
        <v>3</v>
      </c>
      <c r="U196" s="42" t="s">
        <v>50</v>
      </c>
      <c r="V196" s="34"/>
      <c r="W196" s="164">
        <f>V196*K196</f>
        <v>0</v>
      </c>
      <c r="X196" s="164">
        <v>0</v>
      </c>
      <c r="Y196" s="164">
        <f>X196*K196</f>
        <v>0</v>
      </c>
      <c r="Z196" s="164">
        <v>0.13100000000000001</v>
      </c>
      <c r="AA196" s="165">
        <f>Z196*K196</f>
        <v>0.34819800000000001</v>
      </c>
      <c r="AR196" s="16" t="s">
        <v>168</v>
      </c>
      <c r="AT196" s="16" t="s">
        <v>164</v>
      </c>
      <c r="AU196" s="16" t="s">
        <v>92</v>
      </c>
      <c r="AY196" s="16" t="s">
        <v>163</v>
      </c>
      <c r="BE196" s="107">
        <f>IF(U196="základní",N196,0)</f>
        <v>0</v>
      </c>
      <c r="BF196" s="107">
        <f>IF(U196="snížená",N196,0)</f>
        <v>0</v>
      </c>
      <c r="BG196" s="107">
        <f>IF(U196="zákl. přenesená",N196,0)</f>
        <v>0</v>
      </c>
      <c r="BH196" s="107">
        <f>IF(U196="sníž. přenesená",N196,0)</f>
        <v>0</v>
      </c>
      <c r="BI196" s="107">
        <f>IF(U196="nulová",N196,0)</f>
        <v>0</v>
      </c>
      <c r="BJ196" s="16" t="s">
        <v>92</v>
      </c>
      <c r="BK196" s="107">
        <f>ROUND(L196*K196,2)</f>
        <v>0</v>
      </c>
      <c r="BL196" s="16" t="s">
        <v>168</v>
      </c>
      <c r="BM196" s="16" t="s">
        <v>285</v>
      </c>
    </row>
    <row r="197" spans="2:65" s="11" customFormat="1" ht="22.5" customHeight="1" x14ac:dyDescent="0.3">
      <c r="B197" s="166"/>
      <c r="C197" s="167"/>
      <c r="D197" s="167"/>
      <c r="E197" s="168" t="s">
        <v>3</v>
      </c>
      <c r="F197" s="254" t="s">
        <v>286</v>
      </c>
      <c r="G197" s="255"/>
      <c r="H197" s="255"/>
      <c r="I197" s="255"/>
      <c r="J197" s="167"/>
      <c r="K197" s="169">
        <v>2.6579999999999999</v>
      </c>
      <c r="L197" s="167"/>
      <c r="M197" s="167"/>
      <c r="N197" s="167"/>
      <c r="O197" s="167"/>
      <c r="P197" s="167"/>
      <c r="Q197" s="167"/>
      <c r="R197" s="170"/>
      <c r="T197" s="171"/>
      <c r="U197" s="167"/>
      <c r="V197" s="167"/>
      <c r="W197" s="167"/>
      <c r="X197" s="167"/>
      <c r="Y197" s="167"/>
      <c r="Z197" s="167"/>
      <c r="AA197" s="172"/>
      <c r="AT197" s="173" t="s">
        <v>171</v>
      </c>
      <c r="AU197" s="173" t="s">
        <v>92</v>
      </c>
      <c r="AV197" s="11" t="s">
        <v>92</v>
      </c>
      <c r="AW197" s="11" t="s">
        <v>39</v>
      </c>
      <c r="AX197" s="11" t="s">
        <v>22</v>
      </c>
      <c r="AY197" s="173" t="s">
        <v>163</v>
      </c>
    </row>
    <row r="198" spans="2:65" s="1" customFormat="1" ht="31.5" customHeight="1" x14ac:dyDescent="0.3">
      <c r="B198" s="130"/>
      <c r="C198" s="159" t="s">
        <v>287</v>
      </c>
      <c r="D198" s="159" t="s">
        <v>164</v>
      </c>
      <c r="E198" s="160" t="s">
        <v>288</v>
      </c>
      <c r="F198" s="250" t="s">
        <v>289</v>
      </c>
      <c r="G198" s="251"/>
      <c r="H198" s="251"/>
      <c r="I198" s="251"/>
      <c r="J198" s="161" t="s">
        <v>196</v>
      </c>
      <c r="K198" s="162">
        <v>3.3540000000000001</v>
      </c>
      <c r="L198" s="252">
        <v>0</v>
      </c>
      <c r="M198" s="251"/>
      <c r="N198" s="253">
        <f>ROUND(L198*K198,2)</f>
        <v>0</v>
      </c>
      <c r="O198" s="251"/>
      <c r="P198" s="251"/>
      <c r="Q198" s="251"/>
      <c r="R198" s="132"/>
      <c r="T198" s="163" t="s">
        <v>3</v>
      </c>
      <c r="U198" s="42" t="s">
        <v>50</v>
      </c>
      <c r="V198" s="34"/>
      <c r="W198" s="164">
        <f>V198*K198</f>
        <v>0</v>
      </c>
      <c r="X198" s="164">
        <v>0</v>
      </c>
      <c r="Y198" s="164">
        <f>X198*K198</f>
        <v>0</v>
      </c>
      <c r="Z198" s="164">
        <v>0.26100000000000001</v>
      </c>
      <c r="AA198" s="165">
        <f>Z198*K198</f>
        <v>0.87539400000000001</v>
      </c>
      <c r="AR198" s="16" t="s">
        <v>168</v>
      </c>
      <c r="AT198" s="16" t="s">
        <v>164</v>
      </c>
      <c r="AU198" s="16" t="s">
        <v>92</v>
      </c>
      <c r="AY198" s="16" t="s">
        <v>163</v>
      </c>
      <c r="BE198" s="107">
        <f>IF(U198="základní",N198,0)</f>
        <v>0</v>
      </c>
      <c r="BF198" s="107">
        <f>IF(U198="snížená",N198,0)</f>
        <v>0</v>
      </c>
      <c r="BG198" s="107">
        <f>IF(U198="zákl. přenesená",N198,0)</f>
        <v>0</v>
      </c>
      <c r="BH198" s="107">
        <f>IF(U198="sníž. přenesená",N198,0)</f>
        <v>0</v>
      </c>
      <c r="BI198" s="107">
        <f>IF(U198="nulová",N198,0)</f>
        <v>0</v>
      </c>
      <c r="BJ198" s="16" t="s">
        <v>92</v>
      </c>
      <c r="BK198" s="107">
        <f>ROUND(L198*K198,2)</f>
        <v>0</v>
      </c>
      <c r="BL198" s="16" t="s">
        <v>168</v>
      </c>
      <c r="BM198" s="16" t="s">
        <v>290</v>
      </c>
    </row>
    <row r="199" spans="2:65" s="11" customFormat="1" ht="22.5" customHeight="1" x14ac:dyDescent="0.3">
      <c r="B199" s="166"/>
      <c r="C199" s="167"/>
      <c r="D199" s="167"/>
      <c r="E199" s="168" t="s">
        <v>3</v>
      </c>
      <c r="F199" s="254" t="s">
        <v>291</v>
      </c>
      <c r="G199" s="255"/>
      <c r="H199" s="255"/>
      <c r="I199" s="255"/>
      <c r="J199" s="167"/>
      <c r="K199" s="169">
        <v>3.3540000000000001</v>
      </c>
      <c r="L199" s="167"/>
      <c r="M199" s="167"/>
      <c r="N199" s="167"/>
      <c r="O199" s="167"/>
      <c r="P199" s="167"/>
      <c r="Q199" s="167"/>
      <c r="R199" s="170"/>
      <c r="T199" s="171"/>
      <c r="U199" s="167"/>
      <c r="V199" s="167"/>
      <c r="W199" s="167"/>
      <c r="X199" s="167"/>
      <c r="Y199" s="167"/>
      <c r="Z199" s="167"/>
      <c r="AA199" s="172"/>
      <c r="AT199" s="173" t="s">
        <v>171</v>
      </c>
      <c r="AU199" s="173" t="s">
        <v>92</v>
      </c>
      <c r="AV199" s="11" t="s">
        <v>92</v>
      </c>
      <c r="AW199" s="11" t="s">
        <v>39</v>
      </c>
      <c r="AX199" s="11" t="s">
        <v>22</v>
      </c>
      <c r="AY199" s="173" t="s">
        <v>163</v>
      </c>
    </row>
    <row r="200" spans="2:65" s="1" customFormat="1" ht="31.5" customHeight="1" x14ac:dyDescent="0.3">
      <c r="B200" s="130"/>
      <c r="C200" s="159" t="s">
        <v>292</v>
      </c>
      <c r="D200" s="159" t="s">
        <v>164</v>
      </c>
      <c r="E200" s="160" t="s">
        <v>293</v>
      </c>
      <c r="F200" s="250" t="s">
        <v>294</v>
      </c>
      <c r="G200" s="251"/>
      <c r="H200" s="251"/>
      <c r="I200" s="251"/>
      <c r="J200" s="161" t="s">
        <v>196</v>
      </c>
      <c r="K200" s="162">
        <v>9.9</v>
      </c>
      <c r="L200" s="252">
        <v>0</v>
      </c>
      <c r="M200" s="251"/>
      <c r="N200" s="253">
        <f>ROUND(L200*K200,2)</f>
        <v>0</v>
      </c>
      <c r="O200" s="251"/>
      <c r="P200" s="251"/>
      <c r="Q200" s="251"/>
      <c r="R200" s="132"/>
      <c r="T200" s="163" t="s">
        <v>3</v>
      </c>
      <c r="U200" s="42" t="s">
        <v>50</v>
      </c>
      <c r="V200" s="34"/>
      <c r="W200" s="164">
        <f>V200*K200</f>
        <v>0</v>
      </c>
      <c r="X200" s="164">
        <v>0</v>
      </c>
      <c r="Y200" s="164">
        <f>X200*K200</f>
        <v>0</v>
      </c>
      <c r="Z200" s="164">
        <v>3.5000000000000003E-2</v>
      </c>
      <c r="AA200" s="165">
        <f>Z200*K200</f>
        <v>0.34650000000000003</v>
      </c>
      <c r="AR200" s="16" t="s">
        <v>168</v>
      </c>
      <c r="AT200" s="16" t="s">
        <v>164</v>
      </c>
      <c r="AU200" s="16" t="s">
        <v>92</v>
      </c>
      <c r="AY200" s="16" t="s">
        <v>163</v>
      </c>
      <c r="BE200" s="107">
        <f>IF(U200="základní",N200,0)</f>
        <v>0</v>
      </c>
      <c r="BF200" s="107">
        <f>IF(U200="snížená",N200,0)</f>
        <v>0</v>
      </c>
      <c r="BG200" s="107">
        <f>IF(U200="zákl. přenesená",N200,0)</f>
        <v>0</v>
      </c>
      <c r="BH200" s="107">
        <f>IF(U200="sníž. přenesená",N200,0)</f>
        <v>0</v>
      </c>
      <c r="BI200" s="107">
        <f>IF(U200="nulová",N200,0)</f>
        <v>0</v>
      </c>
      <c r="BJ200" s="16" t="s">
        <v>92</v>
      </c>
      <c r="BK200" s="107">
        <f>ROUND(L200*K200,2)</f>
        <v>0</v>
      </c>
      <c r="BL200" s="16" t="s">
        <v>168</v>
      </c>
      <c r="BM200" s="16" t="s">
        <v>295</v>
      </c>
    </row>
    <row r="201" spans="2:65" s="11" customFormat="1" ht="22.5" customHeight="1" x14ac:dyDescent="0.3">
      <c r="B201" s="166"/>
      <c r="C201" s="167"/>
      <c r="D201" s="167"/>
      <c r="E201" s="168" t="s">
        <v>3</v>
      </c>
      <c r="F201" s="254" t="s">
        <v>296</v>
      </c>
      <c r="G201" s="255"/>
      <c r="H201" s="255"/>
      <c r="I201" s="255"/>
      <c r="J201" s="167"/>
      <c r="K201" s="169">
        <v>9.9</v>
      </c>
      <c r="L201" s="167"/>
      <c r="M201" s="167"/>
      <c r="N201" s="167"/>
      <c r="O201" s="167"/>
      <c r="P201" s="167"/>
      <c r="Q201" s="167"/>
      <c r="R201" s="170"/>
      <c r="T201" s="171"/>
      <c r="U201" s="167"/>
      <c r="V201" s="167"/>
      <c r="W201" s="167"/>
      <c r="X201" s="167"/>
      <c r="Y201" s="167"/>
      <c r="Z201" s="167"/>
      <c r="AA201" s="172"/>
      <c r="AT201" s="173" t="s">
        <v>171</v>
      </c>
      <c r="AU201" s="173" t="s">
        <v>92</v>
      </c>
      <c r="AV201" s="11" t="s">
        <v>92</v>
      </c>
      <c r="AW201" s="11" t="s">
        <v>39</v>
      </c>
      <c r="AX201" s="11" t="s">
        <v>22</v>
      </c>
      <c r="AY201" s="173" t="s">
        <v>163</v>
      </c>
    </row>
    <row r="202" spans="2:65" s="1" customFormat="1" ht="22.5" customHeight="1" x14ac:dyDescent="0.3">
      <c r="B202" s="130"/>
      <c r="C202" s="159" t="s">
        <v>297</v>
      </c>
      <c r="D202" s="159" t="s">
        <v>164</v>
      </c>
      <c r="E202" s="160" t="s">
        <v>298</v>
      </c>
      <c r="F202" s="250" t="s">
        <v>299</v>
      </c>
      <c r="G202" s="251"/>
      <c r="H202" s="251"/>
      <c r="I202" s="251"/>
      <c r="J202" s="161" t="s">
        <v>167</v>
      </c>
      <c r="K202" s="162">
        <v>48.203000000000003</v>
      </c>
      <c r="L202" s="252">
        <v>0</v>
      </c>
      <c r="M202" s="251"/>
      <c r="N202" s="253">
        <f>ROUND(L202*K202,2)</f>
        <v>0</v>
      </c>
      <c r="O202" s="251"/>
      <c r="P202" s="251"/>
      <c r="Q202" s="251"/>
      <c r="R202" s="132"/>
      <c r="T202" s="163" t="s">
        <v>3</v>
      </c>
      <c r="U202" s="42" t="s">
        <v>50</v>
      </c>
      <c r="V202" s="34"/>
      <c r="W202" s="164">
        <f>V202*K202</f>
        <v>0</v>
      </c>
      <c r="X202" s="164">
        <v>0</v>
      </c>
      <c r="Y202" s="164">
        <f>X202*K202</f>
        <v>0</v>
      </c>
      <c r="Z202" s="164">
        <v>1.4</v>
      </c>
      <c r="AA202" s="165">
        <f>Z202*K202</f>
        <v>67.484200000000001</v>
      </c>
      <c r="AR202" s="16" t="s">
        <v>168</v>
      </c>
      <c r="AT202" s="16" t="s">
        <v>164</v>
      </c>
      <c r="AU202" s="16" t="s">
        <v>92</v>
      </c>
      <c r="AY202" s="16" t="s">
        <v>163</v>
      </c>
      <c r="BE202" s="107">
        <f>IF(U202="základní",N202,0)</f>
        <v>0</v>
      </c>
      <c r="BF202" s="107">
        <f>IF(U202="snížená",N202,0)</f>
        <v>0</v>
      </c>
      <c r="BG202" s="107">
        <f>IF(U202="zákl. přenesená",N202,0)</f>
        <v>0</v>
      </c>
      <c r="BH202" s="107">
        <f>IF(U202="sníž. přenesená",N202,0)</f>
        <v>0</v>
      </c>
      <c r="BI202" s="107">
        <f>IF(U202="nulová",N202,0)</f>
        <v>0</v>
      </c>
      <c r="BJ202" s="16" t="s">
        <v>92</v>
      </c>
      <c r="BK202" s="107">
        <f>ROUND(L202*K202,2)</f>
        <v>0</v>
      </c>
      <c r="BL202" s="16" t="s">
        <v>168</v>
      </c>
      <c r="BM202" s="16" t="s">
        <v>300</v>
      </c>
    </row>
    <row r="203" spans="2:65" s="11" customFormat="1" ht="22.5" customHeight="1" x14ac:dyDescent="0.3">
      <c r="B203" s="166"/>
      <c r="C203" s="167"/>
      <c r="D203" s="167"/>
      <c r="E203" s="168" t="s">
        <v>3</v>
      </c>
      <c r="F203" s="254" t="s">
        <v>301</v>
      </c>
      <c r="G203" s="255"/>
      <c r="H203" s="255"/>
      <c r="I203" s="255"/>
      <c r="J203" s="167"/>
      <c r="K203" s="169">
        <v>48.203000000000003</v>
      </c>
      <c r="L203" s="167"/>
      <c r="M203" s="167"/>
      <c r="N203" s="167"/>
      <c r="O203" s="167"/>
      <c r="P203" s="167"/>
      <c r="Q203" s="167"/>
      <c r="R203" s="170"/>
      <c r="T203" s="171"/>
      <c r="U203" s="167"/>
      <c r="V203" s="167"/>
      <c r="W203" s="167"/>
      <c r="X203" s="167"/>
      <c r="Y203" s="167"/>
      <c r="Z203" s="167"/>
      <c r="AA203" s="172"/>
      <c r="AT203" s="173" t="s">
        <v>171</v>
      </c>
      <c r="AU203" s="173" t="s">
        <v>92</v>
      </c>
      <c r="AV203" s="11" t="s">
        <v>92</v>
      </c>
      <c r="AW203" s="11" t="s">
        <v>39</v>
      </c>
      <c r="AX203" s="11" t="s">
        <v>22</v>
      </c>
      <c r="AY203" s="173" t="s">
        <v>163</v>
      </c>
    </row>
    <row r="204" spans="2:65" s="1" customFormat="1" ht="31.5" customHeight="1" x14ac:dyDescent="0.3">
      <c r="B204" s="130"/>
      <c r="C204" s="159" t="s">
        <v>302</v>
      </c>
      <c r="D204" s="159" t="s">
        <v>164</v>
      </c>
      <c r="E204" s="160" t="s">
        <v>303</v>
      </c>
      <c r="F204" s="250" t="s">
        <v>304</v>
      </c>
      <c r="G204" s="251"/>
      <c r="H204" s="251"/>
      <c r="I204" s="251"/>
      <c r="J204" s="161" t="s">
        <v>196</v>
      </c>
      <c r="K204" s="162">
        <v>1.4850000000000001</v>
      </c>
      <c r="L204" s="252">
        <v>0</v>
      </c>
      <c r="M204" s="251"/>
      <c r="N204" s="253">
        <f>ROUND(L204*K204,2)</f>
        <v>0</v>
      </c>
      <c r="O204" s="251"/>
      <c r="P204" s="251"/>
      <c r="Q204" s="251"/>
      <c r="R204" s="132"/>
      <c r="T204" s="163" t="s">
        <v>3</v>
      </c>
      <c r="U204" s="42" t="s">
        <v>50</v>
      </c>
      <c r="V204" s="34"/>
      <c r="W204" s="164">
        <f>V204*K204</f>
        <v>0</v>
      </c>
      <c r="X204" s="164">
        <v>0</v>
      </c>
      <c r="Y204" s="164">
        <f>X204*K204</f>
        <v>0</v>
      </c>
      <c r="Z204" s="164">
        <v>7.4999999999999997E-2</v>
      </c>
      <c r="AA204" s="165">
        <f>Z204*K204</f>
        <v>0.111375</v>
      </c>
      <c r="AR204" s="16" t="s">
        <v>168</v>
      </c>
      <c r="AT204" s="16" t="s">
        <v>164</v>
      </c>
      <c r="AU204" s="16" t="s">
        <v>92</v>
      </c>
      <c r="AY204" s="16" t="s">
        <v>163</v>
      </c>
      <c r="BE204" s="107">
        <f>IF(U204="základní",N204,0)</f>
        <v>0</v>
      </c>
      <c r="BF204" s="107">
        <f>IF(U204="snížená",N204,0)</f>
        <v>0</v>
      </c>
      <c r="BG204" s="107">
        <f>IF(U204="zákl. přenesená",N204,0)</f>
        <v>0</v>
      </c>
      <c r="BH204" s="107">
        <f>IF(U204="sníž. přenesená",N204,0)</f>
        <v>0</v>
      </c>
      <c r="BI204" s="107">
        <f>IF(U204="nulová",N204,0)</f>
        <v>0</v>
      </c>
      <c r="BJ204" s="16" t="s">
        <v>92</v>
      </c>
      <c r="BK204" s="107">
        <f>ROUND(L204*K204,2)</f>
        <v>0</v>
      </c>
      <c r="BL204" s="16" t="s">
        <v>168</v>
      </c>
      <c r="BM204" s="16" t="s">
        <v>305</v>
      </c>
    </row>
    <row r="205" spans="2:65" s="11" customFormat="1" ht="22.5" customHeight="1" x14ac:dyDescent="0.3">
      <c r="B205" s="166"/>
      <c r="C205" s="167"/>
      <c r="D205" s="167"/>
      <c r="E205" s="168" t="s">
        <v>3</v>
      </c>
      <c r="F205" s="254" t="s">
        <v>306</v>
      </c>
      <c r="G205" s="255"/>
      <c r="H205" s="255"/>
      <c r="I205" s="255"/>
      <c r="J205" s="167"/>
      <c r="K205" s="169">
        <v>1.4850000000000001</v>
      </c>
      <c r="L205" s="167"/>
      <c r="M205" s="167"/>
      <c r="N205" s="167"/>
      <c r="O205" s="167"/>
      <c r="P205" s="167"/>
      <c r="Q205" s="167"/>
      <c r="R205" s="170"/>
      <c r="T205" s="171"/>
      <c r="U205" s="167"/>
      <c r="V205" s="167"/>
      <c r="W205" s="167"/>
      <c r="X205" s="167"/>
      <c r="Y205" s="167"/>
      <c r="Z205" s="167"/>
      <c r="AA205" s="172"/>
      <c r="AT205" s="173" t="s">
        <v>171</v>
      </c>
      <c r="AU205" s="173" t="s">
        <v>92</v>
      </c>
      <c r="AV205" s="11" t="s">
        <v>92</v>
      </c>
      <c r="AW205" s="11" t="s">
        <v>39</v>
      </c>
      <c r="AX205" s="11" t="s">
        <v>22</v>
      </c>
      <c r="AY205" s="173" t="s">
        <v>163</v>
      </c>
    </row>
    <row r="206" spans="2:65" s="1" customFormat="1" ht="31.5" customHeight="1" x14ac:dyDescent="0.3">
      <c r="B206" s="130"/>
      <c r="C206" s="159" t="s">
        <v>307</v>
      </c>
      <c r="D206" s="159" t="s">
        <v>164</v>
      </c>
      <c r="E206" s="160" t="s">
        <v>308</v>
      </c>
      <c r="F206" s="250" t="s">
        <v>309</v>
      </c>
      <c r="G206" s="251"/>
      <c r="H206" s="251"/>
      <c r="I206" s="251"/>
      <c r="J206" s="161" t="s">
        <v>196</v>
      </c>
      <c r="K206" s="162">
        <v>5.67</v>
      </c>
      <c r="L206" s="252">
        <v>0</v>
      </c>
      <c r="M206" s="251"/>
      <c r="N206" s="253">
        <f>ROUND(L206*K206,2)</f>
        <v>0</v>
      </c>
      <c r="O206" s="251"/>
      <c r="P206" s="251"/>
      <c r="Q206" s="251"/>
      <c r="R206" s="132"/>
      <c r="T206" s="163" t="s">
        <v>3</v>
      </c>
      <c r="U206" s="42" t="s">
        <v>50</v>
      </c>
      <c r="V206" s="34"/>
      <c r="W206" s="164">
        <f>V206*K206</f>
        <v>0</v>
      </c>
      <c r="X206" s="164">
        <v>0</v>
      </c>
      <c r="Y206" s="164">
        <f>X206*K206</f>
        <v>0</v>
      </c>
      <c r="Z206" s="164">
        <v>3.7999999999999999E-2</v>
      </c>
      <c r="AA206" s="165">
        <f>Z206*K206</f>
        <v>0.21545999999999998</v>
      </c>
      <c r="AR206" s="16" t="s">
        <v>168</v>
      </c>
      <c r="AT206" s="16" t="s">
        <v>164</v>
      </c>
      <c r="AU206" s="16" t="s">
        <v>92</v>
      </c>
      <c r="AY206" s="16" t="s">
        <v>163</v>
      </c>
      <c r="BE206" s="107">
        <f>IF(U206="základní",N206,0)</f>
        <v>0</v>
      </c>
      <c r="BF206" s="107">
        <f>IF(U206="snížená",N206,0)</f>
        <v>0</v>
      </c>
      <c r="BG206" s="107">
        <f>IF(U206="zákl. přenesená",N206,0)</f>
        <v>0</v>
      </c>
      <c r="BH206" s="107">
        <f>IF(U206="sníž. přenesená",N206,0)</f>
        <v>0</v>
      </c>
      <c r="BI206" s="107">
        <f>IF(U206="nulová",N206,0)</f>
        <v>0</v>
      </c>
      <c r="BJ206" s="16" t="s">
        <v>92</v>
      </c>
      <c r="BK206" s="107">
        <f>ROUND(L206*K206,2)</f>
        <v>0</v>
      </c>
      <c r="BL206" s="16" t="s">
        <v>168</v>
      </c>
      <c r="BM206" s="16" t="s">
        <v>310</v>
      </c>
    </row>
    <row r="207" spans="2:65" s="11" customFormat="1" ht="22.5" customHeight="1" x14ac:dyDescent="0.3">
      <c r="B207" s="166"/>
      <c r="C207" s="167"/>
      <c r="D207" s="167"/>
      <c r="E207" s="168" t="s">
        <v>3</v>
      </c>
      <c r="F207" s="254" t="s">
        <v>311</v>
      </c>
      <c r="G207" s="255"/>
      <c r="H207" s="255"/>
      <c r="I207" s="255"/>
      <c r="J207" s="167"/>
      <c r="K207" s="169">
        <v>5.67</v>
      </c>
      <c r="L207" s="167"/>
      <c r="M207" s="167"/>
      <c r="N207" s="167"/>
      <c r="O207" s="167"/>
      <c r="P207" s="167"/>
      <c r="Q207" s="167"/>
      <c r="R207" s="170"/>
      <c r="T207" s="171"/>
      <c r="U207" s="167"/>
      <c r="V207" s="167"/>
      <c r="W207" s="167"/>
      <c r="X207" s="167"/>
      <c r="Y207" s="167"/>
      <c r="Z207" s="167"/>
      <c r="AA207" s="172"/>
      <c r="AT207" s="173" t="s">
        <v>171</v>
      </c>
      <c r="AU207" s="173" t="s">
        <v>92</v>
      </c>
      <c r="AV207" s="11" t="s">
        <v>92</v>
      </c>
      <c r="AW207" s="11" t="s">
        <v>39</v>
      </c>
      <c r="AX207" s="11" t="s">
        <v>22</v>
      </c>
      <c r="AY207" s="173" t="s">
        <v>163</v>
      </c>
    </row>
    <row r="208" spans="2:65" s="1" customFormat="1" ht="22.5" customHeight="1" x14ac:dyDescent="0.3">
      <c r="B208" s="130"/>
      <c r="C208" s="159" t="s">
        <v>312</v>
      </c>
      <c r="D208" s="159" t="s">
        <v>164</v>
      </c>
      <c r="E208" s="160" t="s">
        <v>313</v>
      </c>
      <c r="F208" s="250" t="s">
        <v>314</v>
      </c>
      <c r="G208" s="251"/>
      <c r="H208" s="251"/>
      <c r="I208" s="251"/>
      <c r="J208" s="161" t="s">
        <v>196</v>
      </c>
      <c r="K208" s="162">
        <v>17.73</v>
      </c>
      <c r="L208" s="252">
        <v>0</v>
      </c>
      <c r="M208" s="251"/>
      <c r="N208" s="253">
        <f>ROUND(L208*K208,2)</f>
        <v>0</v>
      </c>
      <c r="O208" s="251"/>
      <c r="P208" s="251"/>
      <c r="Q208" s="251"/>
      <c r="R208" s="132"/>
      <c r="T208" s="163" t="s">
        <v>3</v>
      </c>
      <c r="U208" s="42" t="s">
        <v>50</v>
      </c>
      <c r="V208" s="34"/>
      <c r="W208" s="164">
        <f>V208*K208</f>
        <v>0</v>
      </c>
      <c r="X208" s="164">
        <v>0</v>
      </c>
      <c r="Y208" s="164">
        <f>X208*K208</f>
        <v>0</v>
      </c>
      <c r="Z208" s="164">
        <v>7.5999999999999998E-2</v>
      </c>
      <c r="AA208" s="165">
        <f>Z208*K208</f>
        <v>1.34748</v>
      </c>
      <c r="AR208" s="16" t="s">
        <v>168</v>
      </c>
      <c r="AT208" s="16" t="s">
        <v>164</v>
      </c>
      <c r="AU208" s="16" t="s">
        <v>92</v>
      </c>
      <c r="AY208" s="16" t="s">
        <v>163</v>
      </c>
      <c r="BE208" s="107">
        <f>IF(U208="základní",N208,0)</f>
        <v>0</v>
      </c>
      <c r="BF208" s="107">
        <f>IF(U208="snížená",N208,0)</f>
        <v>0</v>
      </c>
      <c r="BG208" s="107">
        <f>IF(U208="zákl. přenesená",N208,0)</f>
        <v>0</v>
      </c>
      <c r="BH208" s="107">
        <f>IF(U208="sníž. přenesená",N208,0)</f>
        <v>0</v>
      </c>
      <c r="BI208" s="107">
        <f>IF(U208="nulová",N208,0)</f>
        <v>0</v>
      </c>
      <c r="BJ208" s="16" t="s">
        <v>92</v>
      </c>
      <c r="BK208" s="107">
        <f>ROUND(L208*K208,2)</f>
        <v>0</v>
      </c>
      <c r="BL208" s="16" t="s">
        <v>168</v>
      </c>
      <c r="BM208" s="16" t="s">
        <v>315</v>
      </c>
    </row>
    <row r="209" spans="2:65" s="11" customFormat="1" ht="22.5" customHeight="1" x14ac:dyDescent="0.3">
      <c r="B209" s="166"/>
      <c r="C209" s="167"/>
      <c r="D209" s="167"/>
      <c r="E209" s="168" t="s">
        <v>3</v>
      </c>
      <c r="F209" s="254" t="s">
        <v>316</v>
      </c>
      <c r="G209" s="255"/>
      <c r="H209" s="255"/>
      <c r="I209" s="255"/>
      <c r="J209" s="167"/>
      <c r="K209" s="169">
        <v>17.73</v>
      </c>
      <c r="L209" s="167"/>
      <c r="M209" s="167"/>
      <c r="N209" s="167"/>
      <c r="O209" s="167"/>
      <c r="P209" s="167"/>
      <c r="Q209" s="167"/>
      <c r="R209" s="170"/>
      <c r="T209" s="171"/>
      <c r="U209" s="167"/>
      <c r="V209" s="167"/>
      <c r="W209" s="167"/>
      <c r="X209" s="167"/>
      <c r="Y209" s="167"/>
      <c r="Z209" s="167"/>
      <c r="AA209" s="172"/>
      <c r="AT209" s="173" t="s">
        <v>171</v>
      </c>
      <c r="AU209" s="173" t="s">
        <v>92</v>
      </c>
      <c r="AV209" s="11" t="s">
        <v>92</v>
      </c>
      <c r="AW209" s="11" t="s">
        <v>39</v>
      </c>
      <c r="AX209" s="11" t="s">
        <v>22</v>
      </c>
      <c r="AY209" s="173" t="s">
        <v>163</v>
      </c>
    </row>
    <row r="210" spans="2:65" s="1" customFormat="1" ht="31.5" customHeight="1" x14ac:dyDescent="0.3">
      <c r="B210" s="130"/>
      <c r="C210" s="159" t="s">
        <v>317</v>
      </c>
      <c r="D210" s="159" t="s">
        <v>164</v>
      </c>
      <c r="E210" s="160" t="s">
        <v>318</v>
      </c>
      <c r="F210" s="250" t="s">
        <v>319</v>
      </c>
      <c r="G210" s="251"/>
      <c r="H210" s="251"/>
      <c r="I210" s="251"/>
      <c r="J210" s="161" t="s">
        <v>257</v>
      </c>
      <c r="K210" s="162">
        <v>29.2</v>
      </c>
      <c r="L210" s="252">
        <v>0</v>
      </c>
      <c r="M210" s="251"/>
      <c r="N210" s="253">
        <f>ROUND(L210*K210,2)</f>
        <v>0</v>
      </c>
      <c r="O210" s="251"/>
      <c r="P210" s="251"/>
      <c r="Q210" s="251"/>
      <c r="R210" s="132"/>
      <c r="T210" s="163" t="s">
        <v>3</v>
      </c>
      <c r="U210" s="42" t="s">
        <v>50</v>
      </c>
      <c r="V210" s="34"/>
      <c r="W210" s="164">
        <f>V210*K210</f>
        <v>0</v>
      </c>
      <c r="X210" s="164">
        <v>0</v>
      </c>
      <c r="Y210" s="164">
        <f>X210*K210</f>
        <v>0</v>
      </c>
      <c r="Z210" s="164">
        <v>1E-3</v>
      </c>
      <c r="AA210" s="165">
        <f>Z210*K210</f>
        <v>2.92E-2</v>
      </c>
      <c r="AR210" s="16" t="s">
        <v>168</v>
      </c>
      <c r="AT210" s="16" t="s">
        <v>164</v>
      </c>
      <c r="AU210" s="16" t="s">
        <v>92</v>
      </c>
      <c r="AY210" s="16" t="s">
        <v>163</v>
      </c>
      <c r="BE210" s="107">
        <f>IF(U210="základní",N210,0)</f>
        <v>0</v>
      </c>
      <c r="BF210" s="107">
        <f>IF(U210="snížená",N210,0)</f>
        <v>0</v>
      </c>
      <c r="BG210" s="107">
        <f>IF(U210="zákl. přenesená",N210,0)</f>
        <v>0</v>
      </c>
      <c r="BH210" s="107">
        <f>IF(U210="sníž. přenesená",N210,0)</f>
        <v>0</v>
      </c>
      <c r="BI210" s="107">
        <f>IF(U210="nulová",N210,0)</f>
        <v>0</v>
      </c>
      <c r="BJ210" s="16" t="s">
        <v>92</v>
      </c>
      <c r="BK210" s="107">
        <f>ROUND(L210*K210,2)</f>
        <v>0</v>
      </c>
      <c r="BL210" s="16" t="s">
        <v>168</v>
      </c>
      <c r="BM210" s="16" t="s">
        <v>320</v>
      </c>
    </row>
    <row r="211" spans="2:65" s="11" customFormat="1" ht="22.5" customHeight="1" x14ac:dyDescent="0.3">
      <c r="B211" s="166"/>
      <c r="C211" s="167"/>
      <c r="D211" s="167"/>
      <c r="E211" s="168" t="s">
        <v>3</v>
      </c>
      <c r="F211" s="254" t="s">
        <v>281</v>
      </c>
      <c r="G211" s="255"/>
      <c r="H211" s="255"/>
      <c r="I211" s="255"/>
      <c r="J211" s="167"/>
      <c r="K211" s="169">
        <v>29.2</v>
      </c>
      <c r="L211" s="167"/>
      <c r="M211" s="167"/>
      <c r="N211" s="167"/>
      <c r="O211" s="167"/>
      <c r="P211" s="167"/>
      <c r="Q211" s="167"/>
      <c r="R211" s="170"/>
      <c r="T211" s="171"/>
      <c r="U211" s="167"/>
      <c r="V211" s="167"/>
      <c r="W211" s="167"/>
      <c r="X211" s="167"/>
      <c r="Y211" s="167"/>
      <c r="Z211" s="167"/>
      <c r="AA211" s="172"/>
      <c r="AT211" s="173" t="s">
        <v>171</v>
      </c>
      <c r="AU211" s="173" t="s">
        <v>92</v>
      </c>
      <c r="AV211" s="11" t="s">
        <v>92</v>
      </c>
      <c r="AW211" s="11" t="s">
        <v>39</v>
      </c>
      <c r="AX211" s="11" t="s">
        <v>22</v>
      </c>
      <c r="AY211" s="173" t="s">
        <v>163</v>
      </c>
    </row>
    <row r="212" spans="2:65" s="1" customFormat="1" ht="31.5" customHeight="1" x14ac:dyDescent="0.3">
      <c r="B212" s="130"/>
      <c r="C212" s="159" t="s">
        <v>321</v>
      </c>
      <c r="D212" s="159" t="s">
        <v>164</v>
      </c>
      <c r="E212" s="160" t="s">
        <v>322</v>
      </c>
      <c r="F212" s="250" t="s">
        <v>323</v>
      </c>
      <c r="G212" s="251"/>
      <c r="H212" s="251"/>
      <c r="I212" s="251"/>
      <c r="J212" s="161" t="s">
        <v>196</v>
      </c>
      <c r="K212" s="162">
        <v>2.7</v>
      </c>
      <c r="L212" s="252">
        <v>0</v>
      </c>
      <c r="M212" s="251"/>
      <c r="N212" s="253">
        <f>ROUND(L212*K212,2)</f>
        <v>0</v>
      </c>
      <c r="O212" s="251"/>
      <c r="P212" s="251"/>
      <c r="Q212" s="251"/>
      <c r="R212" s="132"/>
      <c r="T212" s="163" t="s">
        <v>3</v>
      </c>
      <c r="U212" s="42" t="s">
        <v>50</v>
      </c>
      <c r="V212" s="34"/>
      <c r="W212" s="164">
        <f>V212*K212</f>
        <v>0</v>
      </c>
      <c r="X212" s="164">
        <v>0</v>
      </c>
      <c r="Y212" s="164">
        <f>X212*K212</f>
        <v>0</v>
      </c>
      <c r="Z212" s="164">
        <v>6.8000000000000005E-2</v>
      </c>
      <c r="AA212" s="165">
        <f>Z212*K212</f>
        <v>0.18360000000000001</v>
      </c>
      <c r="AR212" s="16" t="s">
        <v>168</v>
      </c>
      <c r="AT212" s="16" t="s">
        <v>164</v>
      </c>
      <c r="AU212" s="16" t="s">
        <v>92</v>
      </c>
      <c r="AY212" s="16" t="s">
        <v>163</v>
      </c>
      <c r="BE212" s="107">
        <f>IF(U212="základní",N212,0)</f>
        <v>0</v>
      </c>
      <c r="BF212" s="107">
        <f>IF(U212="snížená",N212,0)</f>
        <v>0</v>
      </c>
      <c r="BG212" s="107">
        <f>IF(U212="zákl. přenesená",N212,0)</f>
        <v>0</v>
      </c>
      <c r="BH212" s="107">
        <f>IF(U212="sníž. přenesená",N212,0)</f>
        <v>0</v>
      </c>
      <c r="BI212" s="107">
        <f>IF(U212="nulová",N212,0)</f>
        <v>0</v>
      </c>
      <c r="BJ212" s="16" t="s">
        <v>92</v>
      </c>
      <c r="BK212" s="107">
        <f>ROUND(L212*K212,2)</f>
        <v>0</v>
      </c>
      <c r="BL212" s="16" t="s">
        <v>168</v>
      </c>
      <c r="BM212" s="16" t="s">
        <v>324</v>
      </c>
    </row>
    <row r="213" spans="2:65" s="11" customFormat="1" ht="22.5" customHeight="1" x14ac:dyDescent="0.3">
      <c r="B213" s="166"/>
      <c r="C213" s="167"/>
      <c r="D213" s="167"/>
      <c r="E213" s="168" t="s">
        <v>3</v>
      </c>
      <c r="F213" s="254" t="s">
        <v>325</v>
      </c>
      <c r="G213" s="255"/>
      <c r="H213" s="255"/>
      <c r="I213" s="255"/>
      <c r="J213" s="167"/>
      <c r="K213" s="169">
        <v>2.7</v>
      </c>
      <c r="L213" s="167"/>
      <c r="M213" s="167"/>
      <c r="N213" s="167"/>
      <c r="O213" s="167"/>
      <c r="P213" s="167"/>
      <c r="Q213" s="167"/>
      <c r="R213" s="170"/>
      <c r="T213" s="171"/>
      <c r="U213" s="167"/>
      <c r="V213" s="167"/>
      <c r="W213" s="167"/>
      <c r="X213" s="167"/>
      <c r="Y213" s="167"/>
      <c r="Z213" s="167"/>
      <c r="AA213" s="172"/>
      <c r="AT213" s="173" t="s">
        <v>171</v>
      </c>
      <c r="AU213" s="173" t="s">
        <v>92</v>
      </c>
      <c r="AV213" s="11" t="s">
        <v>92</v>
      </c>
      <c r="AW213" s="11" t="s">
        <v>39</v>
      </c>
      <c r="AX213" s="11" t="s">
        <v>22</v>
      </c>
      <c r="AY213" s="173" t="s">
        <v>163</v>
      </c>
    </row>
    <row r="214" spans="2:65" s="10" customFormat="1" ht="29.85" customHeight="1" x14ac:dyDescent="0.3">
      <c r="B214" s="148"/>
      <c r="C214" s="149"/>
      <c r="D214" s="158" t="s">
        <v>121</v>
      </c>
      <c r="E214" s="158"/>
      <c r="F214" s="158"/>
      <c r="G214" s="158"/>
      <c r="H214" s="158"/>
      <c r="I214" s="158"/>
      <c r="J214" s="158"/>
      <c r="K214" s="158"/>
      <c r="L214" s="158"/>
      <c r="M214" s="158"/>
      <c r="N214" s="266">
        <f>BK214</f>
        <v>0</v>
      </c>
      <c r="O214" s="267"/>
      <c r="P214" s="267"/>
      <c r="Q214" s="267"/>
      <c r="R214" s="151"/>
      <c r="T214" s="152"/>
      <c r="U214" s="149"/>
      <c r="V214" s="149"/>
      <c r="W214" s="153">
        <f>SUM(W215:W219)</f>
        <v>0</v>
      </c>
      <c r="X214" s="149"/>
      <c r="Y214" s="153">
        <f>SUM(Y215:Y219)</f>
        <v>0</v>
      </c>
      <c r="Z214" s="149"/>
      <c r="AA214" s="154">
        <f>SUM(AA215:AA219)</f>
        <v>0</v>
      </c>
      <c r="AR214" s="155" t="s">
        <v>22</v>
      </c>
      <c r="AT214" s="156" t="s">
        <v>82</v>
      </c>
      <c r="AU214" s="156" t="s">
        <v>22</v>
      </c>
      <c r="AY214" s="155" t="s">
        <v>163</v>
      </c>
      <c r="BK214" s="157">
        <f>SUM(BK215:BK219)</f>
        <v>0</v>
      </c>
    </row>
    <row r="215" spans="2:65" s="1" customFormat="1" ht="31.5" customHeight="1" x14ac:dyDescent="0.3">
      <c r="B215" s="130"/>
      <c r="C215" s="159" t="s">
        <v>326</v>
      </c>
      <c r="D215" s="159" t="s">
        <v>164</v>
      </c>
      <c r="E215" s="160" t="s">
        <v>327</v>
      </c>
      <c r="F215" s="250" t="s">
        <v>328</v>
      </c>
      <c r="G215" s="251"/>
      <c r="H215" s="251"/>
      <c r="I215" s="251"/>
      <c r="J215" s="161" t="s">
        <v>181</v>
      </c>
      <c r="K215" s="162">
        <v>74.269000000000005</v>
      </c>
      <c r="L215" s="252">
        <v>0</v>
      </c>
      <c r="M215" s="251"/>
      <c r="N215" s="253">
        <f>ROUND(L215*K215,2)</f>
        <v>0</v>
      </c>
      <c r="O215" s="251"/>
      <c r="P215" s="251"/>
      <c r="Q215" s="251"/>
      <c r="R215" s="132"/>
      <c r="T215" s="163" t="s">
        <v>3</v>
      </c>
      <c r="U215" s="42" t="s">
        <v>50</v>
      </c>
      <c r="V215" s="34"/>
      <c r="W215" s="164">
        <f>V215*K215</f>
        <v>0</v>
      </c>
      <c r="X215" s="164">
        <v>0</v>
      </c>
      <c r="Y215" s="164">
        <f>X215*K215</f>
        <v>0</v>
      </c>
      <c r="Z215" s="164">
        <v>0</v>
      </c>
      <c r="AA215" s="165">
        <f>Z215*K215</f>
        <v>0</v>
      </c>
      <c r="AR215" s="16" t="s">
        <v>168</v>
      </c>
      <c r="AT215" s="16" t="s">
        <v>164</v>
      </c>
      <c r="AU215" s="16" t="s">
        <v>92</v>
      </c>
      <c r="AY215" s="16" t="s">
        <v>163</v>
      </c>
      <c r="BE215" s="107">
        <f>IF(U215="základní",N215,0)</f>
        <v>0</v>
      </c>
      <c r="BF215" s="107">
        <f>IF(U215="snížená",N215,0)</f>
        <v>0</v>
      </c>
      <c r="BG215" s="107">
        <f>IF(U215="zákl. přenesená",N215,0)</f>
        <v>0</v>
      </c>
      <c r="BH215" s="107">
        <f>IF(U215="sníž. přenesená",N215,0)</f>
        <v>0</v>
      </c>
      <c r="BI215" s="107">
        <f>IF(U215="nulová",N215,0)</f>
        <v>0</v>
      </c>
      <c r="BJ215" s="16" t="s">
        <v>92</v>
      </c>
      <c r="BK215" s="107">
        <f>ROUND(L215*K215,2)</f>
        <v>0</v>
      </c>
      <c r="BL215" s="16" t="s">
        <v>168</v>
      </c>
      <c r="BM215" s="16" t="s">
        <v>329</v>
      </c>
    </row>
    <row r="216" spans="2:65" s="11" customFormat="1" ht="22.5" customHeight="1" x14ac:dyDescent="0.3">
      <c r="B216" s="166"/>
      <c r="C216" s="167"/>
      <c r="D216" s="167"/>
      <c r="E216" s="168" t="s">
        <v>3</v>
      </c>
      <c r="F216" s="254" t="s">
        <v>330</v>
      </c>
      <c r="G216" s="255"/>
      <c r="H216" s="255"/>
      <c r="I216" s="255"/>
      <c r="J216" s="167"/>
      <c r="K216" s="169">
        <v>74.269000000000005</v>
      </c>
      <c r="L216" s="167"/>
      <c r="M216" s="167"/>
      <c r="N216" s="167"/>
      <c r="O216" s="167"/>
      <c r="P216" s="167"/>
      <c r="Q216" s="167"/>
      <c r="R216" s="170"/>
      <c r="T216" s="171"/>
      <c r="U216" s="167"/>
      <c r="V216" s="167"/>
      <c r="W216" s="167"/>
      <c r="X216" s="167"/>
      <c r="Y216" s="167"/>
      <c r="Z216" s="167"/>
      <c r="AA216" s="172"/>
      <c r="AT216" s="173" t="s">
        <v>171</v>
      </c>
      <c r="AU216" s="173" t="s">
        <v>92</v>
      </c>
      <c r="AV216" s="11" t="s">
        <v>92</v>
      </c>
      <c r="AW216" s="11" t="s">
        <v>39</v>
      </c>
      <c r="AX216" s="11" t="s">
        <v>22</v>
      </c>
      <c r="AY216" s="173" t="s">
        <v>163</v>
      </c>
    </row>
    <row r="217" spans="2:65" s="1" customFormat="1" ht="31.5" customHeight="1" x14ac:dyDescent="0.3">
      <c r="B217" s="130"/>
      <c r="C217" s="159" t="s">
        <v>331</v>
      </c>
      <c r="D217" s="159" t="s">
        <v>164</v>
      </c>
      <c r="E217" s="160" t="s">
        <v>332</v>
      </c>
      <c r="F217" s="250" t="s">
        <v>333</v>
      </c>
      <c r="G217" s="251"/>
      <c r="H217" s="251"/>
      <c r="I217" s="251"/>
      <c r="J217" s="161" t="s">
        <v>181</v>
      </c>
      <c r="K217" s="162">
        <v>1559.6489999999999</v>
      </c>
      <c r="L217" s="252">
        <v>0</v>
      </c>
      <c r="M217" s="251"/>
      <c r="N217" s="253">
        <f>ROUND(L217*K217,2)</f>
        <v>0</v>
      </c>
      <c r="O217" s="251"/>
      <c r="P217" s="251"/>
      <c r="Q217" s="251"/>
      <c r="R217" s="132"/>
      <c r="T217" s="163" t="s">
        <v>3</v>
      </c>
      <c r="U217" s="42" t="s">
        <v>50</v>
      </c>
      <c r="V217" s="34"/>
      <c r="W217" s="164">
        <f>V217*K217</f>
        <v>0</v>
      </c>
      <c r="X217" s="164">
        <v>0</v>
      </c>
      <c r="Y217" s="164">
        <f>X217*K217</f>
        <v>0</v>
      </c>
      <c r="Z217" s="164">
        <v>0</v>
      </c>
      <c r="AA217" s="165">
        <f>Z217*K217</f>
        <v>0</v>
      </c>
      <c r="AR217" s="16" t="s">
        <v>168</v>
      </c>
      <c r="AT217" s="16" t="s">
        <v>164</v>
      </c>
      <c r="AU217" s="16" t="s">
        <v>92</v>
      </c>
      <c r="AY217" s="16" t="s">
        <v>163</v>
      </c>
      <c r="BE217" s="107">
        <f>IF(U217="základní",N217,0)</f>
        <v>0</v>
      </c>
      <c r="BF217" s="107">
        <f>IF(U217="snížená",N217,0)</f>
        <v>0</v>
      </c>
      <c r="BG217" s="107">
        <f>IF(U217="zákl. přenesená",N217,0)</f>
        <v>0</v>
      </c>
      <c r="BH217" s="107">
        <f>IF(U217="sníž. přenesená",N217,0)</f>
        <v>0</v>
      </c>
      <c r="BI217" s="107">
        <f>IF(U217="nulová",N217,0)</f>
        <v>0</v>
      </c>
      <c r="BJ217" s="16" t="s">
        <v>92</v>
      </c>
      <c r="BK217" s="107">
        <f>ROUND(L217*K217,2)</f>
        <v>0</v>
      </c>
      <c r="BL217" s="16" t="s">
        <v>168</v>
      </c>
      <c r="BM217" s="16" t="s">
        <v>334</v>
      </c>
    </row>
    <row r="218" spans="2:65" s="11" customFormat="1" ht="22.5" customHeight="1" x14ac:dyDescent="0.3">
      <c r="B218" s="166"/>
      <c r="C218" s="167"/>
      <c r="D218" s="167"/>
      <c r="E218" s="168" t="s">
        <v>3</v>
      </c>
      <c r="F218" s="254" t="s">
        <v>335</v>
      </c>
      <c r="G218" s="255"/>
      <c r="H218" s="255"/>
      <c r="I218" s="255"/>
      <c r="J218" s="167"/>
      <c r="K218" s="169">
        <v>1559.6489999999999</v>
      </c>
      <c r="L218" s="167"/>
      <c r="M218" s="167"/>
      <c r="N218" s="167"/>
      <c r="O218" s="167"/>
      <c r="P218" s="167"/>
      <c r="Q218" s="167"/>
      <c r="R218" s="170"/>
      <c r="T218" s="171"/>
      <c r="U218" s="167"/>
      <c r="V218" s="167"/>
      <c r="W218" s="167"/>
      <c r="X218" s="167"/>
      <c r="Y218" s="167"/>
      <c r="Z218" s="167"/>
      <c r="AA218" s="172"/>
      <c r="AT218" s="173" t="s">
        <v>171</v>
      </c>
      <c r="AU218" s="173" t="s">
        <v>92</v>
      </c>
      <c r="AV218" s="11" t="s">
        <v>92</v>
      </c>
      <c r="AW218" s="11" t="s">
        <v>39</v>
      </c>
      <c r="AX218" s="11" t="s">
        <v>22</v>
      </c>
      <c r="AY218" s="173" t="s">
        <v>163</v>
      </c>
    </row>
    <row r="219" spans="2:65" s="1" customFormat="1" ht="31.5" customHeight="1" x14ac:dyDescent="0.3">
      <c r="B219" s="130"/>
      <c r="C219" s="159" t="s">
        <v>336</v>
      </c>
      <c r="D219" s="159" t="s">
        <v>164</v>
      </c>
      <c r="E219" s="160" t="s">
        <v>337</v>
      </c>
      <c r="F219" s="250" t="s">
        <v>338</v>
      </c>
      <c r="G219" s="251"/>
      <c r="H219" s="251"/>
      <c r="I219" s="251"/>
      <c r="J219" s="161" t="s">
        <v>181</v>
      </c>
      <c r="K219" s="162">
        <v>74.269000000000005</v>
      </c>
      <c r="L219" s="252">
        <v>0</v>
      </c>
      <c r="M219" s="251"/>
      <c r="N219" s="253">
        <f>ROUND(L219*K219,2)</f>
        <v>0</v>
      </c>
      <c r="O219" s="251"/>
      <c r="P219" s="251"/>
      <c r="Q219" s="251"/>
      <c r="R219" s="132"/>
      <c r="T219" s="163" t="s">
        <v>3</v>
      </c>
      <c r="U219" s="42" t="s">
        <v>50</v>
      </c>
      <c r="V219" s="34"/>
      <c r="W219" s="164">
        <f>V219*K219</f>
        <v>0</v>
      </c>
      <c r="X219" s="164">
        <v>0</v>
      </c>
      <c r="Y219" s="164">
        <f>X219*K219</f>
        <v>0</v>
      </c>
      <c r="Z219" s="164">
        <v>0</v>
      </c>
      <c r="AA219" s="165">
        <f>Z219*K219</f>
        <v>0</v>
      </c>
      <c r="AR219" s="16" t="s">
        <v>168</v>
      </c>
      <c r="AT219" s="16" t="s">
        <v>164</v>
      </c>
      <c r="AU219" s="16" t="s">
        <v>92</v>
      </c>
      <c r="AY219" s="16" t="s">
        <v>163</v>
      </c>
      <c r="BE219" s="107">
        <f>IF(U219="základní",N219,0)</f>
        <v>0</v>
      </c>
      <c r="BF219" s="107">
        <f>IF(U219="snížená",N219,0)</f>
        <v>0</v>
      </c>
      <c r="BG219" s="107">
        <f>IF(U219="zákl. přenesená",N219,0)</f>
        <v>0</v>
      </c>
      <c r="BH219" s="107">
        <f>IF(U219="sníž. přenesená",N219,0)</f>
        <v>0</v>
      </c>
      <c r="BI219" s="107">
        <f>IF(U219="nulová",N219,0)</f>
        <v>0</v>
      </c>
      <c r="BJ219" s="16" t="s">
        <v>92</v>
      </c>
      <c r="BK219" s="107">
        <f>ROUND(L219*K219,2)</f>
        <v>0</v>
      </c>
      <c r="BL219" s="16" t="s">
        <v>168</v>
      </c>
      <c r="BM219" s="16" t="s">
        <v>339</v>
      </c>
    </row>
    <row r="220" spans="2:65" s="10" customFormat="1" ht="29.85" customHeight="1" x14ac:dyDescent="0.3">
      <c r="B220" s="148"/>
      <c r="C220" s="149"/>
      <c r="D220" s="158" t="s">
        <v>122</v>
      </c>
      <c r="E220" s="158"/>
      <c r="F220" s="158"/>
      <c r="G220" s="158"/>
      <c r="H220" s="158"/>
      <c r="I220" s="158"/>
      <c r="J220" s="158"/>
      <c r="K220" s="158"/>
      <c r="L220" s="158"/>
      <c r="M220" s="158"/>
      <c r="N220" s="268">
        <f>BK220</f>
        <v>0</v>
      </c>
      <c r="O220" s="269"/>
      <c r="P220" s="269"/>
      <c r="Q220" s="269"/>
      <c r="R220" s="151"/>
      <c r="T220" s="152"/>
      <c r="U220" s="149"/>
      <c r="V220" s="149"/>
      <c r="W220" s="153">
        <f>W221</f>
        <v>0</v>
      </c>
      <c r="X220" s="149"/>
      <c r="Y220" s="153">
        <f>Y221</f>
        <v>0</v>
      </c>
      <c r="Z220" s="149"/>
      <c r="AA220" s="154">
        <f>AA221</f>
        <v>0</v>
      </c>
      <c r="AR220" s="155" t="s">
        <v>22</v>
      </c>
      <c r="AT220" s="156" t="s">
        <v>82</v>
      </c>
      <c r="AU220" s="156" t="s">
        <v>22</v>
      </c>
      <c r="AY220" s="155" t="s">
        <v>163</v>
      </c>
      <c r="BK220" s="157">
        <f>BK221</f>
        <v>0</v>
      </c>
    </row>
    <row r="221" spans="2:65" s="1" customFormat="1" ht="22.5" customHeight="1" x14ac:dyDescent="0.3">
      <c r="B221" s="130"/>
      <c r="C221" s="159" t="s">
        <v>340</v>
      </c>
      <c r="D221" s="159" t="s">
        <v>164</v>
      </c>
      <c r="E221" s="160" t="s">
        <v>341</v>
      </c>
      <c r="F221" s="250" t="s">
        <v>342</v>
      </c>
      <c r="G221" s="251"/>
      <c r="H221" s="251"/>
      <c r="I221" s="251"/>
      <c r="J221" s="161" t="s">
        <v>181</v>
      </c>
      <c r="K221" s="162">
        <v>122.95</v>
      </c>
      <c r="L221" s="252">
        <v>0</v>
      </c>
      <c r="M221" s="251"/>
      <c r="N221" s="253">
        <f>ROUND(L221*K221,2)</f>
        <v>0</v>
      </c>
      <c r="O221" s="251"/>
      <c r="P221" s="251"/>
      <c r="Q221" s="251"/>
      <c r="R221" s="132"/>
      <c r="T221" s="163" t="s">
        <v>3</v>
      </c>
      <c r="U221" s="42" t="s">
        <v>50</v>
      </c>
      <c r="V221" s="34"/>
      <c r="W221" s="164">
        <f>V221*K221</f>
        <v>0</v>
      </c>
      <c r="X221" s="164">
        <v>0</v>
      </c>
      <c r="Y221" s="164">
        <f>X221*K221</f>
        <v>0</v>
      </c>
      <c r="Z221" s="164">
        <v>0</v>
      </c>
      <c r="AA221" s="165">
        <f>Z221*K221</f>
        <v>0</v>
      </c>
      <c r="AR221" s="16" t="s">
        <v>168</v>
      </c>
      <c r="AT221" s="16" t="s">
        <v>164</v>
      </c>
      <c r="AU221" s="16" t="s">
        <v>92</v>
      </c>
      <c r="AY221" s="16" t="s">
        <v>163</v>
      </c>
      <c r="BE221" s="107">
        <f>IF(U221="základní",N221,0)</f>
        <v>0</v>
      </c>
      <c r="BF221" s="107">
        <f>IF(U221="snížená",N221,0)</f>
        <v>0</v>
      </c>
      <c r="BG221" s="107">
        <f>IF(U221="zákl. přenesená",N221,0)</f>
        <v>0</v>
      </c>
      <c r="BH221" s="107">
        <f>IF(U221="sníž. přenesená",N221,0)</f>
        <v>0</v>
      </c>
      <c r="BI221" s="107">
        <f>IF(U221="nulová",N221,0)</f>
        <v>0</v>
      </c>
      <c r="BJ221" s="16" t="s">
        <v>92</v>
      </c>
      <c r="BK221" s="107">
        <f>ROUND(L221*K221,2)</f>
        <v>0</v>
      </c>
      <c r="BL221" s="16" t="s">
        <v>168</v>
      </c>
      <c r="BM221" s="16" t="s">
        <v>343</v>
      </c>
    </row>
    <row r="222" spans="2:65" s="10" customFormat="1" ht="37.35" customHeight="1" x14ac:dyDescent="0.35">
      <c r="B222" s="148"/>
      <c r="C222" s="149"/>
      <c r="D222" s="150" t="s">
        <v>123</v>
      </c>
      <c r="E222" s="150"/>
      <c r="F222" s="150"/>
      <c r="G222" s="150"/>
      <c r="H222" s="150"/>
      <c r="I222" s="150"/>
      <c r="J222" s="150"/>
      <c r="K222" s="150"/>
      <c r="L222" s="150"/>
      <c r="M222" s="150"/>
      <c r="N222" s="270">
        <f>BK222</f>
        <v>0</v>
      </c>
      <c r="O222" s="271"/>
      <c r="P222" s="271"/>
      <c r="Q222" s="271"/>
      <c r="R222" s="151"/>
      <c r="T222" s="152"/>
      <c r="U222" s="149"/>
      <c r="V222" s="149"/>
      <c r="W222" s="153">
        <f>W223+W228+W236+W247+W252+W254+W256+W258+W261+W267+W292+W309+W327+W338+W343+W350</f>
        <v>0</v>
      </c>
      <c r="X222" s="149"/>
      <c r="Y222" s="153">
        <f>Y223+Y228+Y236+Y247+Y252+Y254+Y256+Y258+Y261+Y267+Y292+Y309+Y327+Y338+Y343+Y350</f>
        <v>5.8973024199999999</v>
      </c>
      <c r="Z222" s="149"/>
      <c r="AA222" s="154">
        <f>AA223+AA228+AA236+AA247+AA252+AA254+AA256+AA258+AA261+AA267+AA292+AA309+AA327+AA338+AA343+AA350</f>
        <v>3.3567754999999995</v>
      </c>
      <c r="AR222" s="155" t="s">
        <v>92</v>
      </c>
      <c r="AT222" s="156" t="s">
        <v>82</v>
      </c>
      <c r="AU222" s="156" t="s">
        <v>83</v>
      </c>
      <c r="AY222" s="155" t="s">
        <v>163</v>
      </c>
      <c r="BK222" s="157">
        <f>BK223+BK228+BK236+BK247+BK252+BK254+BK256+BK258+BK261+BK267+BK292+BK309+BK327+BK338+BK343+BK350</f>
        <v>0</v>
      </c>
    </row>
    <row r="223" spans="2:65" s="10" customFormat="1" ht="19.899999999999999" customHeight="1" x14ac:dyDescent="0.3">
      <c r="B223" s="148"/>
      <c r="C223" s="149"/>
      <c r="D223" s="158" t="s">
        <v>124</v>
      </c>
      <c r="E223" s="158"/>
      <c r="F223" s="158"/>
      <c r="G223" s="158"/>
      <c r="H223" s="158"/>
      <c r="I223" s="158"/>
      <c r="J223" s="158"/>
      <c r="K223" s="158"/>
      <c r="L223" s="158"/>
      <c r="M223" s="158"/>
      <c r="N223" s="266">
        <f>BK223</f>
        <v>0</v>
      </c>
      <c r="O223" s="267"/>
      <c r="P223" s="267"/>
      <c r="Q223" s="267"/>
      <c r="R223" s="151"/>
      <c r="T223" s="152"/>
      <c r="U223" s="149"/>
      <c r="V223" s="149"/>
      <c r="W223" s="153">
        <f>SUM(W224:W227)</f>
        <v>0</v>
      </c>
      <c r="X223" s="149"/>
      <c r="Y223" s="153">
        <f>SUM(Y224:Y227)</f>
        <v>0.32111590999999995</v>
      </c>
      <c r="Z223" s="149"/>
      <c r="AA223" s="154">
        <f>SUM(AA224:AA227)</f>
        <v>0</v>
      </c>
      <c r="AR223" s="155" t="s">
        <v>92</v>
      </c>
      <c r="AT223" s="156" t="s">
        <v>82</v>
      </c>
      <c r="AU223" s="156" t="s">
        <v>22</v>
      </c>
      <c r="AY223" s="155" t="s">
        <v>163</v>
      </c>
      <c r="BK223" s="157">
        <f>SUM(BK224:BK227)</f>
        <v>0</v>
      </c>
    </row>
    <row r="224" spans="2:65" s="1" customFormat="1" ht="31.5" customHeight="1" x14ac:dyDescent="0.3">
      <c r="B224" s="130"/>
      <c r="C224" s="159" t="s">
        <v>344</v>
      </c>
      <c r="D224" s="159" t="s">
        <v>164</v>
      </c>
      <c r="E224" s="160" t="s">
        <v>345</v>
      </c>
      <c r="F224" s="250" t="s">
        <v>346</v>
      </c>
      <c r="G224" s="251"/>
      <c r="H224" s="251"/>
      <c r="I224" s="251"/>
      <c r="J224" s="161" t="s">
        <v>196</v>
      </c>
      <c r="K224" s="162">
        <v>141.773</v>
      </c>
      <c r="L224" s="252">
        <v>0</v>
      </c>
      <c r="M224" s="251"/>
      <c r="N224" s="253">
        <f>ROUND(L224*K224,2)</f>
        <v>0</v>
      </c>
      <c r="O224" s="251"/>
      <c r="P224" s="251"/>
      <c r="Q224" s="251"/>
      <c r="R224" s="132"/>
      <c r="T224" s="163" t="s">
        <v>3</v>
      </c>
      <c r="U224" s="42" t="s">
        <v>50</v>
      </c>
      <c r="V224" s="34"/>
      <c r="W224" s="164">
        <f>V224*K224</f>
        <v>0</v>
      </c>
      <c r="X224" s="164">
        <v>7.6999999999999996E-4</v>
      </c>
      <c r="Y224" s="164">
        <f>X224*K224</f>
        <v>0.10916520999999998</v>
      </c>
      <c r="Z224" s="164">
        <v>0</v>
      </c>
      <c r="AA224" s="165">
        <f>Z224*K224</f>
        <v>0</v>
      </c>
      <c r="AR224" s="16" t="s">
        <v>245</v>
      </c>
      <c r="AT224" s="16" t="s">
        <v>164</v>
      </c>
      <c r="AU224" s="16" t="s">
        <v>92</v>
      </c>
      <c r="AY224" s="16" t="s">
        <v>163</v>
      </c>
      <c r="BE224" s="107">
        <f>IF(U224="základní",N224,0)</f>
        <v>0</v>
      </c>
      <c r="BF224" s="107">
        <f>IF(U224="snížená",N224,0)</f>
        <v>0</v>
      </c>
      <c r="BG224" s="107">
        <f>IF(U224="zákl. přenesená",N224,0)</f>
        <v>0</v>
      </c>
      <c r="BH224" s="107">
        <f>IF(U224="sníž. přenesená",N224,0)</f>
        <v>0</v>
      </c>
      <c r="BI224" s="107">
        <f>IF(U224="nulová",N224,0)</f>
        <v>0</v>
      </c>
      <c r="BJ224" s="16" t="s">
        <v>92</v>
      </c>
      <c r="BK224" s="107">
        <f>ROUND(L224*K224,2)</f>
        <v>0</v>
      </c>
      <c r="BL224" s="16" t="s">
        <v>245</v>
      </c>
      <c r="BM224" s="16" t="s">
        <v>347</v>
      </c>
    </row>
    <row r="225" spans="2:65" s="11" customFormat="1" ht="22.5" customHeight="1" x14ac:dyDescent="0.3">
      <c r="B225" s="166"/>
      <c r="C225" s="167"/>
      <c r="D225" s="167"/>
      <c r="E225" s="168" t="s">
        <v>3</v>
      </c>
      <c r="F225" s="254" t="s">
        <v>348</v>
      </c>
      <c r="G225" s="255"/>
      <c r="H225" s="255"/>
      <c r="I225" s="255"/>
      <c r="J225" s="167"/>
      <c r="K225" s="169">
        <v>141.773</v>
      </c>
      <c r="L225" s="167"/>
      <c r="M225" s="167"/>
      <c r="N225" s="167"/>
      <c r="O225" s="167"/>
      <c r="P225" s="167"/>
      <c r="Q225" s="167"/>
      <c r="R225" s="170"/>
      <c r="T225" s="171"/>
      <c r="U225" s="167"/>
      <c r="V225" s="167"/>
      <c r="W225" s="167"/>
      <c r="X225" s="167"/>
      <c r="Y225" s="167"/>
      <c r="Z225" s="167"/>
      <c r="AA225" s="172"/>
      <c r="AT225" s="173" t="s">
        <v>171</v>
      </c>
      <c r="AU225" s="173" t="s">
        <v>92</v>
      </c>
      <c r="AV225" s="11" t="s">
        <v>92</v>
      </c>
      <c r="AW225" s="11" t="s">
        <v>39</v>
      </c>
      <c r="AX225" s="11" t="s">
        <v>22</v>
      </c>
      <c r="AY225" s="173" t="s">
        <v>163</v>
      </c>
    </row>
    <row r="226" spans="2:65" s="1" customFormat="1" ht="31.5" customHeight="1" x14ac:dyDescent="0.3">
      <c r="B226" s="130"/>
      <c r="C226" s="182" t="s">
        <v>349</v>
      </c>
      <c r="D226" s="182" t="s">
        <v>265</v>
      </c>
      <c r="E226" s="183" t="s">
        <v>350</v>
      </c>
      <c r="F226" s="259" t="s">
        <v>351</v>
      </c>
      <c r="G226" s="260"/>
      <c r="H226" s="260"/>
      <c r="I226" s="260"/>
      <c r="J226" s="184" t="s">
        <v>196</v>
      </c>
      <c r="K226" s="185">
        <v>163.03899999999999</v>
      </c>
      <c r="L226" s="261">
        <v>0</v>
      </c>
      <c r="M226" s="260"/>
      <c r="N226" s="262">
        <f>ROUND(L226*K226,2)</f>
        <v>0</v>
      </c>
      <c r="O226" s="251"/>
      <c r="P226" s="251"/>
      <c r="Q226" s="251"/>
      <c r="R226" s="132"/>
      <c r="T226" s="163" t="s">
        <v>3</v>
      </c>
      <c r="U226" s="42" t="s">
        <v>50</v>
      </c>
      <c r="V226" s="34"/>
      <c r="W226" s="164">
        <f>V226*K226</f>
        <v>0</v>
      </c>
      <c r="X226" s="164">
        <v>1.2999999999999999E-3</v>
      </c>
      <c r="Y226" s="164">
        <f>X226*K226</f>
        <v>0.21195069999999996</v>
      </c>
      <c r="Z226" s="164">
        <v>0</v>
      </c>
      <c r="AA226" s="165">
        <f>Z226*K226</f>
        <v>0</v>
      </c>
      <c r="AR226" s="16" t="s">
        <v>321</v>
      </c>
      <c r="AT226" s="16" t="s">
        <v>265</v>
      </c>
      <c r="AU226" s="16" t="s">
        <v>92</v>
      </c>
      <c r="AY226" s="16" t="s">
        <v>163</v>
      </c>
      <c r="BE226" s="107">
        <f>IF(U226="základní",N226,0)</f>
        <v>0</v>
      </c>
      <c r="BF226" s="107">
        <f>IF(U226="snížená",N226,0)</f>
        <v>0</v>
      </c>
      <c r="BG226" s="107">
        <f>IF(U226="zákl. přenesená",N226,0)</f>
        <v>0</v>
      </c>
      <c r="BH226" s="107">
        <f>IF(U226="sníž. přenesená",N226,0)</f>
        <v>0</v>
      </c>
      <c r="BI226" s="107">
        <f>IF(U226="nulová",N226,0)</f>
        <v>0</v>
      </c>
      <c r="BJ226" s="16" t="s">
        <v>92</v>
      </c>
      <c r="BK226" s="107">
        <f>ROUND(L226*K226,2)</f>
        <v>0</v>
      </c>
      <c r="BL226" s="16" t="s">
        <v>245</v>
      </c>
      <c r="BM226" s="16" t="s">
        <v>352</v>
      </c>
    </row>
    <row r="227" spans="2:65" s="1" customFormat="1" ht="31.5" customHeight="1" x14ac:dyDescent="0.3">
      <c r="B227" s="130"/>
      <c r="C227" s="159" t="s">
        <v>353</v>
      </c>
      <c r="D227" s="159" t="s">
        <v>164</v>
      </c>
      <c r="E227" s="160" t="s">
        <v>354</v>
      </c>
      <c r="F227" s="250" t="s">
        <v>355</v>
      </c>
      <c r="G227" s="251"/>
      <c r="H227" s="251"/>
      <c r="I227" s="251"/>
      <c r="J227" s="161" t="s">
        <v>356</v>
      </c>
      <c r="K227" s="186">
        <v>0</v>
      </c>
      <c r="L227" s="252">
        <v>0</v>
      </c>
      <c r="M227" s="251"/>
      <c r="N227" s="253">
        <f>ROUND(L227*K227,2)</f>
        <v>0</v>
      </c>
      <c r="O227" s="251"/>
      <c r="P227" s="251"/>
      <c r="Q227" s="251"/>
      <c r="R227" s="132"/>
      <c r="T227" s="163" t="s">
        <v>3</v>
      </c>
      <c r="U227" s="42" t="s">
        <v>50</v>
      </c>
      <c r="V227" s="34"/>
      <c r="W227" s="164">
        <f>V227*K227</f>
        <v>0</v>
      </c>
      <c r="X227" s="164">
        <v>0</v>
      </c>
      <c r="Y227" s="164">
        <f>X227*K227</f>
        <v>0</v>
      </c>
      <c r="Z227" s="164">
        <v>0</v>
      </c>
      <c r="AA227" s="165">
        <f>Z227*K227</f>
        <v>0</v>
      </c>
      <c r="AR227" s="16" t="s">
        <v>245</v>
      </c>
      <c r="AT227" s="16" t="s">
        <v>164</v>
      </c>
      <c r="AU227" s="16" t="s">
        <v>92</v>
      </c>
      <c r="AY227" s="16" t="s">
        <v>163</v>
      </c>
      <c r="BE227" s="107">
        <f>IF(U227="základní",N227,0)</f>
        <v>0</v>
      </c>
      <c r="BF227" s="107">
        <f>IF(U227="snížená",N227,0)</f>
        <v>0</v>
      </c>
      <c r="BG227" s="107">
        <f>IF(U227="zákl. přenesená",N227,0)</f>
        <v>0</v>
      </c>
      <c r="BH227" s="107">
        <f>IF(U227="sníž. přenesená",N227,0)</f>
        <v>0</v>
      </c>
      <c r="BI227" s="107">
        <f>IF(U227="nulová",N227,0)</f>
        <v>0</v>
      </c>
      <c r="BJ227" s="16" t="s">
        <v>92</v>
      </c>
      <c r="BK227" s="107">
        <f>ROUND(L227*K227,2)</f>
        <v>0</v>
      </c>
      <c r="BL227" s="16" t="s">
        <v>245</v>
      </c>
      <c r="BM227" s="16" t="s">
        <v>357</v>
      </c>
    </row>
    <row r="228" spans="2:65" s="10" customFormat="1" ht="29.85" customHeight="1" x14ac:dyDescent="0.3">
      <c r="B228" s="148"/>
      <c r="C228" s="149"/>
      <c r="D228" s="158" t="s">
        <v>125</v>
      </c>
      <c r="E228" s="158"/>
      <c r="F228" s="158"/>
      <c r="G228" s="158"/>
      <c r="H228" s="158"/>
      <c r="I228" s="158"/>
      <c r="J228" s="158"/>
      <c r="K228" s="158"/>
      <c r="L228" s="158"/>
      <c r="M228" s="158"/>
      <c r="N228" s="268">
        <f>BK228</f>
        <v>0</v>
      </c>
      <c r="O228" s="269"/>
      <c r="P228" s="269"/>
      <c r="Q228" s="269"/>
      <c r="R228" s="151"/>
      <c r="T228" s="152"/>
      <c r="U228" s="149"/>
      <c r="V228" s="149"/>
      <c r="W228" s="153">
        <f>SUM(W229:W235)</f>
        <v>0</v>
      </c>
      <c r="X228" s="149"/>
      <c r="Y228" s="153">
        <f>SUM(Y229:Y235)</f>
        <v>0.23406650000000001</v>
      </c>
      <c r="Z228" s="149"/>
      <c r="AA228" s="154">
        <f>SUM(AA229:AA235)</f>
        <v>0</v>
      </c>
      <c r="AR228" s="155" t="s">
        <v>92</v>
      </c>
      <c r="AT228" s="156" t="s">
        <v>82</v>
      </c>
      <c r="AU228" s="156" t="s">
        <v>22</v>
      </c>
      <c r="AY228" s="155" t="s">
        <v>163</v>
      </c>
      <c r="BK228" s="157">
        <f>SUM(BK229:BK235)</f>
        <v>0</v>
      </c>
    </row>
    <row r="229" spans="2:65" s="1" customFormat="1" ht="31.5" customHeight="1" x14ac:dyDescent="0.3">
      <c r="B229" s="130"/>
      <c r="C229" s="159" t="s">
        <v>358</v>
      </c>
      <c r="D229" s="159" t="s">
        <v>164</v>
      </c>
      <c r="E229" s="160" t="s">
        <v>359</v>
      </c>
      <c r="F229" s="250" t="s">
        <v>360</v>
      </c>
      <c r="G229" s="251"/>
      <c r="H229" s="251"/>
      <c r="I229" s="251"/>
      <c r="J229" s="161" t="s">
        <v>196</v>
      </c>
      <c r="K229" s="162">
        <v>141.773</v>
      </c>
      <c r="L229" s="252">
        <v>0</v>
      </c>
      <c r="M229" s="251"/>
      <c r="N229" s="253">
        <f>ROUND(L229*K229,2)</f>
        <v>0</v>
      </c>
      <c r="O229" s="251"/>
      <c r="P229" s="251"/>
      <c r="Q229" s="251"/>
      <c r="R229" s="132"/>
      <c r="T229" s="163" t="s">
        <v>3</v>
      </c>
      <c r="U229" s="42" t="s">
        <v>50</v>
      </c>
      <c r="V229" s="34"/>
      <c r="W229" s="164">
        <f>V229*K229</f>
        <v>0</v>
      </c>
      <c r="X229" s="164">
        <v>0</v>
      </c>
      <c r="Y229" s="164">
        <f>X229*K229</f>
        <v>0</v>
      </c>
      <c r="Z229" s="164">
        <v>0</v>
      </c>
      <c r="AA229" s="165">
        <f>Z229*K229</f>
        <v>0</v>
      </c>
      <c r="AR229" s="16" t="s">
        <v>245</v>
      </c>
      <c r="AT229" s="16" t="s">
        <v>164</v>
      </c>
      <c r="AU229" s="16" t="s">
        <v>92</v>
      </c>
      <c r="AY229" s="16" t="s">
        <v>163</v>
      </c>
      <c r="BE229" s="107">
        <f>IF(U229="základní",N229,0)</f>
        <v>0</v>
      </c>
      <c r="BF229" s="107">
        <f>IF(U229="snížená",N229,0)</f>
        <v>0</v>
      </c>
      <c r="BG229" s="107">
        <f>IF(U229="zákl. přenesená",N229,0)</f>
        <v>0</v>
      </c>
      <c r="BH229" s="107">
        <f>IF(U229="sníž. přenesená",N229,0)</f>
        <v>0</v>
      </c>
      <c r="BI229" s="107">
        <f>IF(U229="nulová",N229,0)</f>
        <v>0</v>
      </c>
      <c r="BJ229" s="16" t="s">
        <v>92</v>
      </c>
      <c r="BK229" s="107">
        <f>ROUND(L229*K229,2)</f>
        <v>0</v>
      </c>
      <c r="BL229" s="16" t="s">
        <v>245</v>
      </c>
      <c r="BM229" s="16" t="s">
        <v>361</v>
      </c>
    </row>
    <row r="230" spans="2:65" s="11" customFormat="1" ht="22.5" customHeight="1" x14ac:dyDescent="0.3">
      <c r="B230" s="166"/>
      <c r="C230" s="167"/>
      <c r="D230" s="167"/>
      <c r="E230" s="168" t="s">
        <v>3</v>
      </c>
      <c r="F230" s="254" t="s">
        <v>362</v>
      </c>
      <c r="G230" s="255"/>
      <c r="H230" s="255"/>
      <c r="I230" s="255"/>
      <c r="J230" s="167"/>
      <c r="K230" s="169">
        <v>141.773</v>
      </c>
      <c r="L230" s="167"/>
      <c r="M230" s="167"/>
      <c r="N230" s="167"/>
      <c r="O230" s="167"/>
      <c r="P230" s="167"/>
      <c r="Q230" s="167"/>
      <c r="R230" s="170"/>
      <c r="T230" s="171"/>
      <c r="U230" s="167"/>
      <c r="V230" s="167"/>
      <c r="W230" s="167"/>
      <c r="X230" s="167"/>
      <c r="Y230" s="167"/>
      <c r="Z230" s="167"/>
      <c r="AA230" s="172"/>
      <c r="AT230" s="173" t="s">
        <v>171</v>
      </c>
      <c r="AU230" s="173" t="s">
        <v>92</v>
      </c>
      <c r="AV230" s="11" t="s">
        <v>92</v>
      </c>
      <c r="AW230" s="11" t="s">
        <v>39</v>
      </c>
      <c r="AX230" s="11" t="s">
        <v>22</v>
      </c>
      <c r="AY230" s="173" t="s">
        <v>163</v>
      </c>
    </row>
    <row r="231" spans="2:65" s="1" customFormat="1" ht="31.5" customHeight="1" x14ac:dyDescent="0.3">
      <c r="B231" s="130"/>
      <c r="C231" s="182" t="s">
        <v>363</v>
      </c>
      <c r="D231" s="182" t="s">
        <v>265</v>
      </c>
      <c r="E231" s="183" t="s">
        <v>364</v>
      </c>
      <c r="F231" s="259" t="s">
        <v>365</v>
      </c>
      <c r="G231" s="260"/>
      <c r="H231" s="260"/>
      <c r="I231" s="260"/>
      <c r="J231" s="184" t="s">
        <v>196</v>
      </c>
      <c r="K231" s="185">
        <v>144.608</v>
      </c>
      <c r="L231" s="261">
        <v>0</v>
      </c>
      <c r="M231" s="260"/>
      <c r="N231" s="262">
        <f>ROUND(L231*K231,2)</f>
        <v>0</v>
      </c>
      <c r="O231" s="251"/>
      <c r="P231" s="251"/>
      <c r="Q231" s="251"/>
      <c r="R231" s="132"/>
      <c r="T231" s="163" t="s">
        <v>3</v>
      </c>
      <c r="U231" s="42" t="s">
        <v>50</v>
      </c>
      <c r="V231" s="34"/>
      <c r="W231" s="164">
        <f>V231*K231</f>
        <v>0</v>
      </c>
      <c r="X231" s="164">
        <v>1.5E-3</v>
      </c>
      <c r="Y231" s="164">
        <f>X231*K231</f>
        <v>0.21691200000000002</v>
      </c>
      <c r="Z231" s="164">
        <v>0</v>
      </c>
      <c r="AA231" s="165">
        <f>Z231*K231</f>
        <v>0</v>
      </c>
      <c r="AR231" s="16" t="s">
        <v>321</v>
      </c>
      <c r="AT231" s="16" t="s">
        <v>265</v>
      </c>
      <c r="AU231" s="16" t="s">
        <v>92</v>
      </c>
      <c r="AY231" s="16" t="s">
        <v>163</v>
      </c>
      <c r="BE231" s="107">
        <f>IF(U231="základní",N231,0)</f>
        <v>0</v>
      </c>
      <c r="BF231" s="107">
        <f>IF(U231="snížená",N231,0)</f>
        <v>0</v>
      </c>
      <c r="BG231" s="107">
        <f>IF(U231="zákl. přenesená",N231,0)</f>
        <v>0</v>
      </c>
      <c r="BH231" s="107">
        <f>IF(U231="sníž. přenesená",N231,0)</f>
        <v>0</v>
      </c>
      <c r="BI231" s="107">
        <f>IF(U231="nulová",N231,0)</f>
        <v>0</v>
      </c>
      <c r="BJ231" s="16" t="s">
        <v>92</v>
      </c>
      <c r="BK231" s="107">
        <f>ROUND(L231*K231,2)</f>
        <v>0</v>
      </c>
      <c r="BL231" s="16" t="s">
        <v>245</v>
      </c>
      <c r="BM231" s="16" t="s">
        <v>366</v>
      </c>
    </row>
    <row r="232" spans="2:65" s="1" customFormat="1" ht="31.5" customHeight="1" x14ac:dyDescent="0.3">
      <c r="B232" s="130"/>
      <c r="C232" s="159" t="s">
        <v>367</v>
      </c>
      <c r="D232" s="159" t="s">
        <v>164</v>
      </c>
      <c r="E232" s="160" t="s">
        <v>368</v>
      </c>
      <c r="F232" s="250" t="s">
        <v>369</v>
      </c>
      <c r="G232" s="251"/>
      <c r="H232" s="251"/>
      <c r="I232" s="251"/>
      <c r="J232" s="161" t="s">
        <v>196</v>
      </c>
      <c r="K232" s="162">
        <v>141.773</v>
      </c>
      <c r="L232" s="252">
        <v>0</v>
      </c>
      <c r="M232" s="251"/>
      <c r="N232" s="253">
        <f>ROUND(L232*K232,2)</f>
        <v>0</v>
      </c>
      <c r="O232" s="251"/>
      <c r="P232" s="251"/>
      <c r="Q232" s="251"/>
      <c r="R232" s="132"/>
      <c r="T232" s="163" t="s">
        <v>3</v>
      </c>
      <c r="U232" s="42" t="s">
        <v>50</v>
      </c>
      <c r="V232" s="34"/>
      <c r="W232" s="164">
        <f>V232*K232</f>
        <v>0</v>
      </c>
      <c r="X232" s="164">
        <v>0</v>
      </c>
      <c r="Y232" s="164">
        <f>X232*K232</f>
        <v>0</v>
      </c>
      <c r="Z232" s="164">
        <v>0</v>
      </c>
      <c r="AA232" s="165">
        <f>Z232*K232</f>
        <v>0</v>
      </c>
      <c r="AR232" s="16" t="s">
        <v>245</v>
      </c>
      <c r="AT232" s="16" t="s">
        <v>164</v>
      </c>
      <c r="AU232" s="16" t="s">
        <v>92</v>
      </c>
      <c r="AY232" s="16" t="s">
        <v>163</v>
      </c>
      <c r="BE232" s="107">
        <f>IF(U232="základní",N232,0)</f>
        <v>0</v>
      </c>
      <c r="BF232" s="107">
        <f>IF(U232="snížená",N232,0)</f>
        <v>0</v>
      </c>
      <c r="BG232" s="107">
        <f>IF(U232="zákl. přenesená",N232,0)</f>
        <v>0</v>
      </c>
      <c r="BH232" s="107">
        <f>IF(U232="sníž. přenesená",N232,0)</f>
        <v>0</v>
      </c>
      <c r="BI232" s="107">
        <f>IF(U232="nulová",N232,0)</f>
        <v>0</v>
      </c>
      <c r="BJ232" s="16" t="s">
        <v>92</v>
      </c>
      <c r="BK232" s="107">
        <f>ROUND(L232*K232,2)</f>
        <v>0</v>
      </c>
      <c r="BL232" s="16" t="s">
        <v>245</v>
      </c>
      <c r="BM232" s="16" t="s">
        <v>370</v>
      </c>
    </row>
    <row r="233" spans="2:65" s="11" customFormat="1" ht="22.5" customHeight="1" x14ac:dyDescent="0.3">
      <c r="B233" s="166"/>
      <c r="C233" s="167"/>
      <c r="D233" s="167"/>
      <c r="E233" s="168" t="s">
        <v>3</v>
      </c>
      <c r="F233" s="254" t="s">
        <v>371</v>
      </c>
      <c r="G233" s="255"/>
      <c r="H233" s="255"/>
      <c r="I233" s="255"/>
      <c r="J233" s="167"/>
      <c r="K233" s="169">
        <v>141.773</v>
      </c>
      <c r="L233" s="167"/>
      <c r="M233" s="167"/>
      <c r="N233" s="167"/>
      <c r="O233" s="167"/>
      <c r="P233" s="167"/>
      <c r="Q233" s="167"/>
      <c r="R233" s="170"/>
      <c r="T233" s="171"/>
      <c r="U233" s="167"/>
      <c r="V233" s="167"/>
      <c r="W233" s="167"/>
      <c r="X233" s="167"/>
      <c r="Y233" s="167"/>
      <c r="Z233" s="167"/>
      <c r="AA233" s="172"/>
      <c r="AT233" s="173" t="s">
        <v>171</v>
      </c>
      <c r="AU233" s="173" t="s">
        <v>92</v>
      </c>
      <c r="AV233" s="11" t="s">
        <v>92</v>
      </c>
      <c r="AW233" s="11" t="s">
        <v>39</v>
      </c>
      <c r="AX233" s="11" t="s">
        <v>22</v>
      </c>
      <c r="AY233" s="173" t="s">
        <v>163</v>
      </c>
    </row>
    <row r="234" spans="2:65" s="1" customFormat="1" ht="22.5" customHeight="1" x14ac:dyDescent="0.3">
      <c r="B234" s="130"/>
      <c r="C234" s="182" t="s">
        <v>372</v>
      </c>
      <c r="D234" s="182" t="s">
        <v>265</v>
      </c>
      <c r="E234" s="183" t="s">
        <v>373</v>
      </c>
      <c r="F234" s="259" t="s">
        <v>374</v>
      </c>
      <c r="G234" s="260"/>
      <c r="H234" s="260"/>
      <c r="I234" s="260"/>
      <c r="J234" s="184" t="s">
        <v>196</v>
      </c>
      <c r="K234" s="185">
        <v>155.94999999999999</v>
      </c>
      <c r="L234" s="261">
        <v>0</v>
      </c>
      <c r="M234" s="260"/>
      <c r="N234" s="262">
        <f>ROUND(L234*K234,2)</f>
        <v>0</v>
      </c>
      <c r="O234" s="251"/>
      <c r="P234" s="251"/>
      <c r="Q234" s="251"/>
      <c r="R234" s="132"/>
      <c r="T234" s="163" t="s">
        <v>3</v>
      </c>
      <c r="U234" s="42" t="s">
        <v>50</v>
      </c>
      <c r="V234" s="34"/>
      <c r="W234" s="164">
        <f>V234*K234</f>
        <v>0</v>
      </c>
      <c r="X234" s="164">
        <v>1.1E-4</v>
      </c>
      <c r="Y234" s="164">
        <f>X234*K234</f>
        <v>1.71545E-2</v>
      </c>
      <c r="Z234" s="164">
        <v>0</v>
      </c>
      <c r="AA234" s="165">
        <f>Z234*K234</f>
        <v>0</v>
      </c>
      <c r="AR234" s="16" t="s">
        <v>321</v>
      </c>
      <c r="AT234" s="16" t="s">
        <v>265</v>
      </c>
      <c r="AU234" s="16" t="s">
        <v>92</v>
      </c>
      <c r="AY234" s="16" t="s">
        <v>163</v>
      </c>
      <c r="BE234" s="107">
        <f>IF(U234="základní",N234,0)</f>
        <v>0</v>
      </c>
      <c r="BF234" s="107">
        <f>IF(U234="snížená",N234,0)</f>
        <v>0</v>
      </c>
      <c r="BG234" s="107">
        <f>IF(U234="zákl. přenesená",N234,0)</f>
        <v>0</v>
      </c>
      <c r="BH234" s="107">
        <f>IF(U234="sníž. přenesená",N234,0)</f>
        <v>0</v>
      </c>
      <c r="BI234" s="107">
        <f>IF(U234="nulová",N234,0)</f>
        <v>0</v>
      </c>
      <c r="BJ234" s="16" t="s">
        <v>92</v>
      </c>
      <c r="BK234" s="107">
        <f>ROUND(L234*K234,2)</f>
        <v>0</v>
      </c>
      <c r="BL234" s="16" t="s">
        <v>245</v>
      </c>
      <c r="BM234" s="16" t="s">
        <v>375</v>
      </c>
    </row>
    <row r="235" spans="2:65" s="1" customFormat="1" ht="31.5" customHeight="1" x14ac:dyDescent="0.3">
      <c r="B235" s="130"/>
      <c r="C235" s="159" t="s">
        <v>376</v>
      </c>
      <c r="D235" s="159" t="s">
        <v>164</v>
      </c>
      <c r="E235" s="160" t="s">
        <v>377</v>
      </c>
      <c r="F235" s="250" t="s">
        <v>378</v>
      </c>
      <c r="G235" s="251"/>
      <c r="H235" s="251"/>
      <c r="I235" s="251"/>
      <c r="J235" s="161" t="s">
        <v>356</v>
      </c>
      <c r="K235" s="186">
        <v>0</v>
      </c>
      <c r="L235" s="252">
        <v>0</v>
      </c>
      <c r="M235" s="251"/>
      <c r="N235" s="253">
        <f>ROUND(L235*K235,2)</f>
        <v>0</v>
      </c>
      <c r="O235" s="251"/>
      <c r="P235" s="251"/>
      <c r="Q235" s="251"/>
      <c r="R235" s="132"/>
      <c r="T235" s="163" t="s">
        <v>3</v>
      </c>
      <c r="U235" s="42" t="s">
        <v>50</v>
      </c>
      <c r="V235" s="34"/>
      <c r="W235" s="164">
        <f>V235*K235</f>
        <v>0</v>
      </c>
      <c r="X235" s="164">
        <v>0</v>
      </c>
      <c r="Y235" s="164">
        <f>X235*K235</f>
        <v>0</v>
      </c>
      <c r="Z235" s="164">
        <v>0</v>
      </c>
      <c r="AA235" s="165">
        <f>Z235*K235</f>
        <v>0</v>
      </c>
      <c r="AR235" s="16" t="s">
        <v>245</v>
      </c>
      <c r="AT235" s="16" t="s">
        <v>164</v>
      </c>
      <c r="AU235" s="16" t="s">
        <v>92</v>
      </c>
      <c r="AY235" s="16" t="s">
        <v>163</v>
      </c>
      <c r="BE235" s="107">
        <f>IF(U235="základní",N235,0)</f>
        <v>0</v>
      </c>
      <c r="BF235" s="107">
        <f>IF(U235="snížená",N235,0)</f>
        <v>0</v>
      </c>
      <c r="BG235" s="107">
        <f>IF(U235="zákl. přenesená",N235,0)</f>
        <v>0</v>
      </c>
      <c r="BH235" s="107">
        <f>IF(U235="sníž. přenesená",N235,0)</f>
        <v>0</v>
      </c>
      <c r="BI235" s="107">
        <f>IF(U235="nulová",N235,0)</f>
        <v>0</v>
      </c>
      <c r="BJ235" s="16" t="s">
        <v>92</v>
      </c>
      <c r="BK235" s="107">
        <f>ROUND(L235*K235,2)</f>
        <v>0</v>
      </c>
      <c r="BL235" s="16" t="s">
        <v>245</v>
      </c>
      <c r="BM235" s="16" t="s">
        <v>379</v>
      </c>
    </row>
    <row r="236" spans="2:65" s="10" customFormat="1" ht="29.85" customHeight="1" x14ac:dyDescent="0.3">
      <c r="B236" s="148"/>
      <c r="C236" s="149"/>
      <c r="D236" s="158" t="s">
        <v>126</v>
      </c>
      <c r="E236" s="158"/>
      <c r="F236" s="158"/>
      <c r="G236" s="158"/>
      <c r="H236" s="158"/>
      <c r="I236" s="158"/>
      <c r="J236" s="158"/>
      <c r="K236" s="158"/>
      <c r="L236" s="158"/>
      <c r="M236" s="158"/>
      <c r="N236" s="268">
        <f>BK236</f>
        <v>0</v>
      </c>
      <c r="O236" s="269"/>
      <c r="P236" s="269"/>
      <c r="Q236" s="269"/>
      <c r="R236" s="151"/>
      <c r="T236" s="152"/>
      <c r="U236" s="149"/>
      <c r="V236" s="149"/>
      <c r="W236" s="153">
        <f>SUM(W237:W246)</f>
        <v>0</v>
      </c>
      <c r="X236" s="149"/>
      <c r="Y236" s="153">
        <f>SUM(Y237:Y246)</f>
        <v>0</v>
      </c>
      <c r="Z236" s="149"/>
      <c r="AA236" s="154">
        <f>SUM(AA237:AA246)</f>
        <v>0.29297999999999996</v>
      </c>
      <c r="AR236" s="155" t="s">
        <v>92</v>
      </c>
      <c r="AT236" s="156" t="s">
        <v>82</v>
      </c>
      <c r="AU236" s="156" t="s">
        <v>22</v>
      </c>
      <c r="AY236" s="155" t="s">
        <v>163</v>
      </c>
      <c r="BK236" s="157">
        <f>SUM(BK237:BK246)</f>
        <v>0</v>
      </c>
    </row>
    <row r="237" spans="2:65" s="1" customFormat="1" ht="22.5" customHeight="1" x14ac:dyDescent="0.3">
      <c r="B237" s="130"/>
      <c r="C237" s="159" t="s">
        <v>380</v>
      </c>
      <c r="D237" s="159" t="s">
        <v>164</v>
      </c>
      <c r="E237" s="160" t="s">
        <v>381</v>
      </c>
      <c r="F237" s="250" t="s">
        <v>382</v>
      </c>
      <c r="G237" s="251"/>
      <c r="H237" s="251"/>
      <c r="I237" s="251"/>
      <c r="J237" s="161" t="s">
        <v>383</v>
      </c>
      <c r="K237" s="162">
        <v>1</v>
      </c>
      <c r="L237" s="252">
        <v>0</v>
      </c>
      <c r="M237" s="251"/>
      <c r="N237" s="253">
        <f>ROUND(L237*K237,2)</f>
        <v>0</v>
      </c>
      <c r="O237" s="251"/>
      <c r="P237" s="251"/>
      <c r="Q237" s="251"/>
      <c r="R237" s="132"/>
      <c r="T237" s="163" t="s">
        <v>3</v>
      </c>
      <c r="U237" s="42" t="s">
        <v>50</v>
      </c>
      <c r="V237" s="34"/>
      <c r="W237" s="164">
        <f>V237*K237</f>
        <v>0</v>
      </c>
      <c r="X237" s="164">
        <v>0</v>
      </c>
      <c r="Y237" s="164">
        <f>X237*K237</f>
        <v>0</v>
      </c>
      <c r="Z237" s="164">
        <v>3.4200000000000001E-2</v>
      </c>
      <c r="AA237" s="165">
        <f>Z237*K237</f>
        <v>3.4200000000000001E-2</v>
      </c>
      <c r="AR237" s="16" t="s">
        <v>245</v>
      </c>
      <c r="AT237" s="16" t="s">
        <v>164</v>
      </c>
      <c r="AU237" s="16" t="s">
        <v>92</v>
      </c>
      <c r="AY237" s="16" t="s">
        <v>163</v>
      </c>
      <c r="BE237" s="107">
        <f>IF(U237="základní",N237,0)</f>
        <v>0</v>
      </c>
      <c r="BF237" s="107">
        <f>IF(U237="snížená",N237,0)</f>
        <v>0</v>
      </c>
      <c r="BG237" s="107">
        <f>IF(U237="zákl. přenesená",N237,0)</f>
        <v>0</v>
      </c>
      <c r="BH237" s="107">
        <f>IF(U237="sníž. přenesená",N237,0)</f>
        <v>0</v>
      </c>
      <c r="BI237" s="107">
        <f>IF(U237="nulová",N237,0)</f>
        <v>0</v>
      </c>
      <c r="BJ237" s="16" t="s">
        <v>92</v>
      </c>
      <c r="BK237" s="107">
        <f>ROUND(L237*K237,2)</f>
        <v>0</v>
      </c>
      <c r="BL237" s="16" t="s">
        <v>245</v>
      </c>
      <c r="BM237" s="16" t="s">
        <v>384</v>
      </c>
    </row>
    <row r="238" spans="2:65" s="1" customFormat="1" ht="31.5" customHeight="1" x14ac:dyDescent="0.3">
      <c r="B238" s="130"/>
      <c r="C238" s="159" t="s">
        <v>385</v>
      </c>
      <c r="D238" s="159" t="s">
        <v>164</v>
      </c>
      <c r="E238" s="160" t="s">
        <v>386</v>
      </c>
      <c r="F238" s="250" t="s">
        <v>387</v>
      </c>
      <c r="G238" s="251"/>
      <c r="H238" s="251"/>
      <c r="I238" s="251"/>
      <c r="J238" s="161" t="s">
        <v>388</v>
      </c>
      <c r="K238" s="162">
        <v>1</v>
      </c>
      <c r="L238" s="252">
        <v>0</v>
      </c>
      <c r="M238" s="251"/>
      <c r="N238" s="253">
        <f>ROUND(L238*K238,2)</f>
        <v>0</v>
      </c>
      <c r="O238" s="251"/>
      <c r="P238" s="251"/>
      <c r="Q238" s="251"/>
      <c r="R238" s="132"/>
      <c r="T238" s="163" t="s">
        <v>3</v>
      </c>
      <c r="U238" s="42" t="s">
        <v>50</v>
      </c>
      <c r="V238" s="34"/>
      <c r="W238" s="164">
        <f>V238*K238</f>
        <v>0</v>
      </c>
      <c r="X238" s="164">
        <v>0</v>
      </c>
      <c r="Y238" s="164">
        <f>X238*K238</f>
        <v>0</v>
      </c>
      <c r="Z238" s="164">
        <v>0</v>
      </c>
      <c r="AA238" s="165">
        <f>Z238*K238</f>
        <v>0</v>
      </c>
      <c r="AR238" s="16" t="s">
        <v>245</v>
      </c>
      <c r="AT238" s="16" t="s">
        <v>164</v>
      </c>
      <c r="AU238" s="16" t="s">
        <v>92</v>
      </c>
      <c r="AY238" s="16" t="s">
        <v>163</v>
      </c>
      <c r="BE238" s="107">
        <f>IF(U238="základní",N238,0)</f>
        <v>0</v>
      </c>
      <c r="BF238" s="107">
        <f>IF(U238="snížená",N238,0)</f>
        <v>0</v>
      </c>
      <c r="BG238" s="107">
        <f>IF(U238="zákl. přenesená",N238,0)</f>
        <v>0</v>
      </c>
      <c r="BH238" s="107">
        <f>IF(U238="sníž. přenesená",N238,0)</f>
        <v>0</v>
      </c>
      <c r="BI238" s="107">
        <f>IF(U238="nulová",N238,0)</f>
        <v>0</v>
      </c>
      <c r="BJ238" s="16" t="s">
        <v>92</v>
      </c>
      <c r="BK238" s="107">
        <f>ROUND(L238*K238,2)</f>
        <v>0</v>
      </c>
      <c r="BL238" s="16" t="s">
        <v>245</v>
      </c>
      <c r="BM238" s="16" t="s">
        <v>389</v>
      </c>
    </row>
    <row r="239" spans="2:65" s="11" customFormat="1" ht="22.5" customHeight="1" x14ac:dyDescent="0.3">
      <c r="B239" s="166"/>
      <c r="C239" s="167"/>
      <c r="D239" s="167"/>
      <c r="E239" s="168" t="s">
        <v>3</v>
      </c>
      <c r="F239" s="254" t="s">
        <v>22</v>
      </c>
      <c r="G239" s="255"/>
      <c r="H239" s="255"/>
      <c r="I239" s="255"/>
      <c r="J239" s="167"/>
      <c r="K239" s="169">
        <v>1</v>
      </c>
      <c r="L239" s="167"/>
      <c r="M239" s="167"/>
      <c r="N239" s="167"/>
      <c r="O239" s="167"/>
      <c r="P239" s="167"/>
      <c r="Q239" s="167"/>
      <c r="R239" s="170"/>
      <c r="T239" s="171"/>
      <c r="U239" s="167"/>
      <c r="V239" s="167"/>
      <c r="W239" s="167"/>
      <c r="X239" s="167"/>
      <c r="Y239" s="167"/>
      <c r="Z239" s="167"/>
      <c r="AA239" s="172"/>
      <c r="AT239" s="173" t="s">
        <v>171</v>
      </c>
      <c r="AU239" s="173" t="s">
        <v>92</v>
      </c>
      <c r="AV239" s="11" t="s">
        <v>92</v>
      </c>
      <c r="AW239" s="11" t="s">
        <v>39</v>
      </c>
      <c r="AX239" s="11" t="s">
        <v>22</v>
      </c>
      <c r="AY239" s="173" t="s">
        <v>163</v>
      </c>
    </row>
    <row r="240" spans="2:65" s="1" customFormat="1" ht="22.5" customHeight="1" x14ac:dyDescent="0.3">
      <c r="B240" s="130"/>
      <c r="C240" s="159" t="s">
        <v>390</v>
      </c>
      <c r="D240" s="159" t="s">
        <v>164</v>
      </c>
      <c r="E240" s="160" t="s">
        <v>391</v>
      </c>
      <c r="F240" s="250" t="s">
        <v>392</v>
      </c>
      <c r="G240" s="251"/>
      <c r="H240" s="251"/>
      <c r="I240" s="251"/>
      <c r="J240" s="161" t="s">
        <v>383</v>
      </c>
      <c r="K240" s="162">
        <v>1</v>
      </c>
      <c r="L240" s="252">
        <v>0</v>
      </c>
      <c r="M240" s="251"/>
      <c r="N240" s="253">
        <f t="shared" ref="N240:N246" si="5">ROUND(L240*K240,2)</f>
        <v>0</v>
      </c>
      <c r="O240" s="251"/>
      <c r="P240" s="251"/>
      <c r="Q240" s="251"/>
      <c r="R240" s="132"/>
      <c r="T240" s="163" t="s">
        <v>3</v>
      </c>
      <c r="U240" s="42" t="s">
        <v>50</v>
      </c>
      <c r="V240" s="34"/>
      <c r="W240" s="164">
        <f t="shared" ref="W240:W246" si="6">V240*K240</f>
        <v>0</v>
      </c>
      <c r="X240" s="164">
        <v>0</v>
      </c>
      <c r="Y240" s="164">
        <f t="shared" ref="Y240:Y246" si="7">X240*K240</f>
        <v>0</v>
      </c>
      <c r="Z240" s="164">
        <v>1.9460000000000002E-2</v>
      </c>
      <c r="AA240" s="165">
        <f t="shared" ref="AA240:AA246" si="8">Z240*K240</f>
        <v>1.9460000000000002E-2</v>
      </c>
      <c r="AR240" s="16" t="s">
        <v>245</v>
      </c>
      <c r="AT240" s="16" t="s">
        <v>164</v>
      </c>
      <c r="AU240" s="16" t="s">
        <v>92</v>
      </c>
      <c r="AY240" s="16" t="s">
        <v>163</v>
      </c>
      <c r="BE240" s="107">
        <f t="shared" ref="BE240:BE246" si="9">IF(U240="základní",N240,0)</f>
        <v>0</v>
      </c>
      <c r="BF240" s="107">
        <f t="shared" ref="BF240:BF246" si="10">IF(U240="snížená",N240,0)</f>
        <v>0</v>
      </c>
      <c r="BG240" s="107">
        <f t="shared" ref="BG240:BG246" si="11">IF(U240="zákl. přenesená",N240,0)</f>
        <v>0</v>
      </c>
      <c r="BH240" s="107">
        <f t="shared" ref="BH240:BH246" si="12">IF(U240="sníž. přenesená",N240,0)</f>
        <v>0</v>
      </c>
      <c r="BI240" s="107">
        <f t="shared" ref="BI240:BI246" si="13">IF(U240="nulová",N240,0)</f>
        <v>0</v>
      </c>
      <c r="BJ240" s="16" t="s">
        <v>92</v>
      </c>
      <c r="BK240" s="107">
        <f t="shared" ref="BK240:BK246" si="14">ROUND(L240*K240,2)</f>
        <v>0</v>
      </c>
      <c r="BL240" s="16" t="s">
        <v>245</v>
      </c>
      <c r="BM240" s="16" t="s">
        <v>393</v>
      </c>
    </row>
    <row r="241" spans="2:65" s="1" customFormat="1" ht="22.5" customHeight="1" x14ac:dyDescent="0.3">
      <c r="B241" s="130"/>
      <c r="C241" s="159" t="s">
        <v>394</v>
      </c>
      <c r="D241" s="159" t="s">
        <v>164</v>
      </c>
      <c r="E241" s="160" t="s">
        <v>395</v>
      </c>
      <c r="F241" s="250" t="s">
        <v>396</v>
      </c>
      <c r="G241" s="251"/>
      <c r="H241" s="251"/>
      <c r="I241" s="251"/>
      <c r="J241" s="161" t="s">
        <v>383</v>
      </c>
      <c r="K241" s="162">
        <v>1</v>
      </c>
      <c r="L241" s="252">
        <v>0</v>
      </c>
      <c r="M241" s="251"/>
      <c r="N241" s="253">
        <f t="shared" si="5"/>
        <v>0</v>
      </c>
      <c r="O241" s="251"/>
      <c r="P241" s="251"/>
      <c r="Q241" s="251"/>
      <c r="R241" s="132"/>
      <c r="T241" s="163" t="s">
        <v>3</v>
      </c>
      <c r="U241" s="42" t="s">
        <v>50</v>
      </c>
      <c r="V241" s="34"/>
      <c r="W241" s="164">
        <f t="shared" si="6"/>
        <v>0</v>
      </c>
      <c r="X241" s="164">
        <v>0</v>
      </c>
      <c r="Y241" s="164">
        <f t="shared" si="7"/>
        <v>0</v>
      </c>
      <c r="Z241" s="164">
        <v>3.2899999999999999E-2</v>
      </c>
      <c r="AA241" s="165">
        <f t="shared" si="8"/>
        <v>3.2899999999999999E-2</v>
      </c>
      <c r="AR241" s="16" t="s">
        <v>245</v>
      </c>
      <c r="AT241" s="16" t="s">
        <v>164</v>
      </c>
      <c r="AU241" s="16" t="s">
        <v>92</v>
      </c>
      <c r="AY241" s="16" t="s">
        <v>163</v>
      </c>
      <c r="BE241" s="107">
        <f t="shared" si="9"/>
        <v>0</v>
      </c>
      <c r="BF241" s="107">
        <f t="shared" si="10"/>
        <v>0</v>
      </c>
      <c r="BG241" s="107">
        <f t="shared" si="11"/>
        <v>0</v>
      </c>
      <c r="BH241" s="107">
        <f t="shared" si="12"/>
        <v>0</v>
      </c>
      <c r="BI241" s="107">
        <f t="shared" si="13"/>
        <v>0</v>
      </c>
      <c r="BJ241" s="16" t="s">
        <v>92</v>
      </c>
      <c r="BK241" s="107">
        <f t="shared" si="14"/>
        <v>0</v>
      </c>
      <c r="BL241" s="16" t="s">
        <v>245</v>
      </c>
      <c r="BM241" s="16" t="s">
        <v>397</v>
      </c>
    </row>
    <row r="242" spans="2:65" s="1" customFormat="1" ht="22.5" customHeight="1" x14ac:dyDescent="0.3">
      <c r="B242" s="130"/>
      <c r="C242" s="159" t="s">
        <v>398</v>
      </c>
      <c r="D242" s="159" t="s">
        <v>164</v>
      </c>
      <c r="E242" s="160" t="s">
        <v>399</v>
      </c>
      <c r="F242" s="250" t="s">
        <v>400</v>
      </c>
      <c r="G242" s="251"/>
      <c r="H242" s="251"/>
      <c r="I242" s="251"/>
      <c r="J242" s="161" t="s">
        <v>383</v>
      </c>
      <c r="K242" s="162">
        <v>1</v>
      </c>
      <c r="L242" s="252">
        <v>0</v>
      </c>
      <c r="M242" s="251"/>
      <c r="N242" s="253">
        <f t="shared" si="5"/>
        <v>0</v>
      </c>
      <c r="O242" s="251"/>
      <c r="P242" s="251"/>
      <c r="Q242" s="251"/>
      <c r="R242" s="132"/>
      <c r="T242" s="163" t="s">
        <v>3</v>
      </c>
      <c r="U242" s="42" t="s">
        <v>50</v>
      </c>
      <c r="V242" s="34"/>
      <c r="W242" s="164">
        <f t="shared" si="6"/>
        <v>0</v>
      </c>
      <c r="X242" s="164">
        <v>0</v>
      </c>
      <c r="Y242" s="164">
        <f t="shared" si="7"/>
        <v>0</v>
      </c>
      <c r="Z242" s="164">
        <v>0.155</v>
      </c>
      <c r="AA242" s="165">
        <f t="shared" si="8"/>
        <v>0.155</v>
      </c>
      <c r="AR242" s="16" t="s">
        <v>245</v>
      </c>
      <c r="AT242" s="16" t="s">
        <v>164</v>
      </c>
      <c r="AU242" s="16" t="s">
        <v>92</v>
      </c>
      <c r="AY242" s="16" t="s">
        <v>163</v>
      </c>
      <c r="BE242" s="107">
        <f t="shared" si="9"/>
        <v>0</v>
      </c>
      <c r="BF242" s="107">
        <f t="shared" si="10"/>
        <v>0</v>
      </c>
      <c r="BG242" s="107">
        <f t="shared" si="11"/>
        <v>0</v>
      </c>
      <c r="BH242" s="107">
        <f t="shared" si="12"/>
        <v>0</v>
      </c>
      <c r="BI242" s="107">
        <f t="shared" si="13"/>
        <v>0</v>
      </c>
      <c r="BJ242" s="16" t="s">
        <v>92</v>
      </c>
      <c r="BK242" s="107">
        <f t="shared" si="14"/>
        <v>0</v>
      </c>
      <c r="BL242" s="16" t="s">
        <v>245</v>
      </c>
      <c r="BM242" s="16" t="s">
        <v>401</v>
      </c>
    </row>
    <row r="243" spans="2:65" s="1" customFormat="1" ht="22.5" customHeight="1" x14ac:dyDescent="0.3">
      <c r="B243" s="130"/>
      <c r="C243" s="159" t="s">
        <v>402</v>
      </c>
      <c r="D243" s="159" t="s">
        <v>164</v>
      </c>
      <c r="E243" s="160" t="s">
        <v>403</v>
      </c>
      <c r="F243" s="250" t="s">
        <v>404</v>
      </c>
      <c r="G243" s="251"/>
      <c r="H243" s="251"/>
      <c r="I243" s="251"/>
      <c r="J243" s="161" t="s">
        <v>383</v>
      </c>
      <c r="K243" s="162">
        <v>1</v>
      </c>
      <c r="L243" s="252">
        <v>0</v>
      </c>
      <c r="M243" s="251"/>
      <c r="N243" s="253">
        <f t="shared" si="5"/>
        <v>0</v>
      </c>
      <c r="O243" s="251"/>
      <c r="P243" s="251"/>
      <c r="Q243" s="251"/>
      <c r="R243" s="132"/>
      <c r="T243" s="163" t="s">
        <v>3</v>
      </c>
      <c r="U243" s="42" t="s">
        <v>50</v>
      </c>
      <c r="V243" s="34"/>
      <c r="W243" s="164">
        <f t="shared" si="6"/>
        <v>0</v>
      </c>
      <c r="X243" s="164">
        <v>0</v>
      </c>
      <c r="Y243" s="164">
        <f t="shared" si="7"/>
        <v>0</v>
      </c>
      <c r="Z243" s="164">
        <v>4.3499999999999997E-2</v>
      </c>
      <c r="AA243" s="165">
        <f t="shared" si="8"/>
        <v>4.3499999999999997E-2</v>
      </c>
      <c r="AR243" s="16" t="s">
        <v>245</v>
      </c>
      <c r="AT243" s="16" t="s">
        <v>164</v>
      </c>
      <c r="AU243" s="16" t="s">
        <v>92</v>
      </c>
      <c r="AY243" s="16" t="s">
        <v>163</v>
      </c>
      <c r="BE243" s="107">
        <f t="shared" si="9"/>
        <v>0</v>
      </c>
      <c r="BF243" s="107">
        <f t="shared" si="10"/>
        <v>0</v>
      </c>
      <c r="BG243" s="107">
        <f t="shared" si="11"/>
        <v>0</v>
      </c>
      <c r="BH243" s="107">
        <f t="shared" si="12"/>
        <v>0</v>
      </c>
      <c r="BI243" s="107">
        <f t="shared" si="13"/>
        <v>0</v>
      </c>
      <c r="BJ243" s="16" t="s">
        <v>92</v>
      </c>
      <c r="BK243" s="107">
        <f t="shared" si="14"/>
        <v>0</v>
      </c>
      <c r="BL243" s="16" t="s">
        <v>245</v>
      </c>
      <c r="BM243" s="16" t="s">
        <v>405</v>
      </c>
    </row>
    <row r="244" spans="2:65" s="1" customFormat="1" ht="22.5" customHeight="1" x14ac:dyDescent="0.3">
      <c r="B244" s="130"/>
      <c r="C244" s="159" t="s">
        <v>406</v>
      </c>
      <c r="D244" s="159" t="s">
        <v>164</v>
      </c>
      <c r="E244" s="160" t="s">
        <v>407</v>
      </c>
      <c r="F244" s="250" t="s">
        <v>408</v>
      </c>
      <c r="G244" s="251"/>
      <c r="H244" s="251"/>
      <c r="I244" s="251"/>
      <c r="J244" s="161" t="s">
        <v>383</v>
      </c>
      <c r="K244" s="162">
        <v>2</v>
      </c>
      <c r="L244" s="252">
        <v>0</v>
      </c>
      <c r="M244" s="251"/>
      <c r="N244" s="253">
        <f t="shared" si="5"/>
        <v>0</v>
      </c>
      <c r="O244" s="251"/>
      <c r="P244" s="251"/>
      <c r="Q244" s="251"/>
      <c r="R244" s="132"/>
      <c r="T244" s="163" t="s">
        <v>3</v>
      </c>
      <c r="U244" s="42" t="s">
        <v>50</v>
      </c>
      <c r="V244" s="34"/>
      <c r="W244" s="164">
        <f t="shared" si="6"/>
        <v>0</v>
      </c>
      <c r="X244" s="164">
        <v>0</v>
      </c>
      <c r="Y244" s="164">
        <f t="shared" si="7"/>
        <v>0</v>
      </c>
      <c r="Z244" s="164">
        <v>1.56E-3</v>
      </c>
      <c r="AA244" s="165">
        <f t="shared" si="8"/>
        <v>3.1199999999999999E-3</v>
      </c>
      <c r="AR244" s="16" t="s">
        <v>245</v>
      </c>
      <c r="AT244" s="16" t="s">
        <v>164</v>
      </c>
      <c r="AU244" s="16" t="s">
        <v>92</v>
      </c>
      <c r="AY244" s="16" t="s">
        <v>163</v>
      </c>
      <c r="BE244" s="107">
        <f t="shared" si="9"/>
        <v>0</v>
      </c>
      <c r="BF244" s="107">
        <f t="shared" si="10"/>
        <v>0</v>
      </c>
      <c r="BG244" s="107">
        <f t="shared" si="11"/>
        <v>0</v>
      </c>
      <c r="BH244" s="107">
        <f t="shared" si="12"/>
        <v>0</v>
      </c>
      <c r="BI244" s="107">
        <f t="shared" si="13"/>
        <v>0</v>
      </c>
      <c r="BJ244" s="16" t="s">
        <v>92</v>
      </c>
      <c r="BK244" s="107">
        <f t="shared" si="14"/>
        <v>0</v>
      </c>
      <c r="BL244" s="16" t="s">
        <v>245</v>
      </c>
      <c r="BM244" s="16" t="s">
        <v>409</v>
      </c>
    </row>
    <row r="245" spans="2:65" s="1" customFormat="1" ht="31.5" customHeight="1" x14ac:dyDescent="0.3">
      <c r="B245" s="130"/>
      <c r="C245" s="159" t="s">
        <v>410</v>
      </c>
      <c r="D245" s="159" t="s">
        <v>164</v>
      </c>
      <c r="E245" s="160" t="s">
        <v>411</v>
      </c>
      <c r="F245" s="250" t="s">
        <v>412</v>
      </c>
      <c r="G245" s="251"/>
      <c r="H245" s="251"/>
      <c r="I245" s="251"/>
      <c r="J245" s="161" t="s">
        <v>191</v>
      </c>
      <c r="K245" s="162">
        <v>1</v>
      </c>
      <c r="L245" s="252">
        <v>0</v>
      </c>
      <c r="M245" s="251"/>
      <c r="N245" s="253">
        <f t="shared" si="5"/>
        <v>0</v>
      </c>
      <c r="O245" s="251"/>
      <c r="P245" s="251"/>
      <c r="Q245" s="251"/>
      <c r="R245" s="132"/>
      <c r="T245" s="163" t="s">
        <v>3</v>
      </c>
      <c r="U245" s="42" t="s">
        <v>50</v>
      </c>
      <c r="V245" s="34"/>
      <c r="W245" s="164">
        <f t="shared" si="6"/>
        <v>0</v>
      </c>
      <c r="X245" s="164">
        <v>0</v>
      </c>
      <c r="Y245" s="164">
        <f t="shared" si="7"/>
        <v>0</v>
      </c>
      <c r="Z245" s="164">
        <v>2.2499999999999998E-3</v>
      </c>
      <c r="AA245" s="165">
        <f t="shared" si="8"/>
        <v>2.2499999999999998E-3</v>
      </c>
      <c r="AR245" s="16" t="s">
        <v>245</v>
      </c>
      <c r="AT245" s="16" t="s">
        <v>164</v>
      </c>
      <c r="AU245" s="16" t="s">
        <v>92</v>
      </c>
      <c r="AY245" s="16" t="s">
        <v>163</v>
      </c>
      <c r="BE245" s="107">
        <f t="shared" si="9"/>
        <v>0</v>
      </c>
      <c r="BF245" s="107">
        <f t="shared" si="10"/>
        <v>0</v>
      </c>
      <c r="BG245" s="107">
        <f t="shared" si="11"/>
        <v>0</v>
      </c>
      <c r="BH245" s="107">
        <f t="shared" si="12"/>
        <v>0</v>
      </c>
      <c r="BI245" s="107">
        <f t="shared" si="13"/>
        <v>0</v>
      </c>
      <c r="BJ245" s="16" t="s">
        <v>92</v>
      </c>
      <c r="BK245" s="107">
        <f t="shared" si="14"/>
        <v>0</v>
      </c>
      <c r="BL245" s="16" t="s">
        <v>245</v>
      </c>
      <c r="BM245" s="16" t="s">
        <v>413</v>
      </c>
    </row>
    <row r="246" spans="2:65" s="1" customFormat="1" ht="22.5" customHeight="1" x14ac:dyDescent="0.3">
      <c r="B246" s="130"/>
      <c r="C246" s="159" t="s">
        <v>414</v>
      </c>
      <c r="D246" s="159" t="s">
        <v>164</v>
      </c>
      <c r="E246" s="160" t="s">
        <v>415</v>
      </c>
      <c r="F246" s="250" t="s">
        <v>416</v>
      </c>
      <c r="G246" s="251"/>
      <c r="H246" s="251"/>
      <c r="I246" s="251"/>
      <c r="J246" s="161" t="s">
        <v>191</v>
      </c>
      <c r="K246" s="162">
        <v>3</v>
      </c>
      <c r="L246" s="252">
        <v>0</v>
      </c>
      <c r="M246" s="251"/>
      <c r="N246" s="253">
        <f t="shared" si="5"/>
        <v>0</v>
      </c>
      <c r="O246" s="251"/>
      <c r="P246" s="251"/>
      <c r="Q246" s="251"/>
      <c r="R246" s="132"/>
      <c r="T246" s="163" t="s">
        <v>3</v>
      </c>
      <c r="U246" s="42" t="s">
        <v>50</v>
      </c>
      <c r="V246" s="34"/>
      <c r="W246" s="164">
        <f t="shared" si="6"/>
        <v>0</v>
      </c>
      <c r="X246" s="164">
        <v>0</v>
      </c>
      <c r="Y246" s="164">
        <f t="shared" si="7"/>
        <v>0</v>
      </c>
      <c r="Z246" s="164">
        <v>8.4999999999999995E-4</v>
      </c>
      <c r="AA246" s="165">
        <f t="shared" si="8"/>
        <v>2.5499999999999997E-3</v>
      </c>
      <c r="AR246" s="16" t="s">
        <v>245</v>
      </c>
      <c r="AT246" s="16" t="s">
        <v>164</v>
      </c>
      <c r="AU246" s="16" t="s">
        <v>92</v>
      </c>
      <c r="AY246" s="16" t="s">
        <v>163</v>
      </c>
      <c r="BE246" s="107">
        <f t="shared" si="9"/>
        <v>0</v>
      </c>
      <c r="BF246" s="107">
        <f t="shared" si="10"/>
        <v>0</v>
      </c>
      <c r="BG246" s="107">
        <f t="shared" si="11"/>
        <v>0</v>
      </c>
      <c r="BH246" s="107">
        <f t="shared" si="12"/>
        <v>0</v>
      </c>
      <c r="BI246" s="107">
        <f t="shared" si="13"/>
        <v>0</v>
      </c>
      <c r="BJ246" s="16" t="s">
        <v>92</v>
      </c>
      <c r="BK246" s="107">
        <f t="shared" si="14"/>
        <v>0</v>
      </c>
      <c r="BL246" s="16" t="s">
        <v>245</v>
      </c>
      <c r="BM246" s="16" t="s">
        <v>417</v>
      </c>
    </row>
    <row r="247" spans="2:65" s="10" customFormat="1" ht="29.85" customHeight="1" x14ac:dyDescent="0.3">
      <c r="B247" s="148"/>
      <c r="C247" s="149"/>
      <c r="D247" s="158" t="s">
        <v>127</v>
      </c>
      <c r="E247" s="158"/>
      <c r="F247" s="158"/>
      <c r="G247" s="158"/>
      <c r="H247" s="158"/>
      <c r="I247" s="158"/>
      <c r="J247" s="158"/>
      <c r="K247" s="158"/>
      <c r="L247" s="158"/>
      <c r="M247" s="158"/>
      <c r="N247" s="268">
        <f>BK247</f>
        <v>0</v>
      </c>
      <c r="O247" s="269"/>
      <c r="P247" s="269"/>
      <c r="Q247" s="269"/>
      <c r="R247" s="151"/>
      <c r="T247" s="152"/>
      <c r="U247" s="149"/>
      <c r="V247" s="149"/>
      <c r="W247" s="153">
        <f>SUM(W248:W251)</f>
        <v>0</v>
      </c>
      <c r="X247" s="149"/>
      <c r="Y247" s="153">
        <f>SUM(Y248:Y251)</f>
        <v>0.44524000000000002</v>
      </c>
      <c r="Z247" s="149"/>
      <c r="AA247" s="154">
        <f>SUM(AA248:AA251)</f>
        <v>0</v>
      </c>
      <c r="AR247" s="155" t="s">
        <v>92</v>
      </c>
      <c r="AT247" s="156" t="s">
        <v>82</v>
      </c>
      <c r="AU247" s="156" t="s">
        <v>22</v>
      </c>
      <c r="AY247" s="155" t="s">
        <v>163</v>
      </c>
      <c r="BK247" s="157">
        <f>SUM(BK248:BK251)</f>
        <v>0</v>
      </c>
    </row>
    <row r="248" spans="2:65" s="1" customFormat="1" ht="22.5" customHeight="1" x14ac:dyDescent="0.3">
      <c r="B248" s="130"/>
      <c r="C248" s="159" t="s">
        <v>418</v>
      </c>
      <c r="D248" s="159" t="s">
        <v>164</v>
      </c>
      <c r="E248" s="160" t="s">
        <v>419</v>
      </c>
      <c r="F248" s="250" t="s">
        <v>420</v>
      </c>
      <c r="G248" s="251"/>
      <c r="H248" s="251"/>
      <c r="I248" s="251"/>
      <c r="J248" s="161" t="s">
        <v>383</v>
      </c>
      <c r="K248" s="162">
        <v>1</v>
      </c>
      <c r="L248" s="252">
        <v>0</v>
      </c>
      <c r="M248" s="251"/>
      <c r="N248" s="253">
        <f>ROUND(L248*K248,2)</f>
        <v>0</v>
      </c>
      <c r="O248" s="251"/>
      <c r="P248" s="251"/>
      <c r="Q248" s="251"/>
      <c r="R248" s="132"/>
      <c r="T248" s="163" t="s">
        <v>3</v>
      </c>
      <c r="U248" s="42" t="s">
        <v>50</v>
      </c>
      <c r="V248" s="34"/>
      <c r="W248" s="164">
        <f>V248*K248</f>
        <v>0</v>
      </c>
      <c r="X248" s="164">
        <v>0.22262000000000001</v>
      </c>
      <c r="Y248" s="164">
        <f>X248*K248</f>
        <v>0.22262000000000001</v>
      </c>
      <c r="Z248" s="164">
        <v>0</v>
      </c>
      <c r="AA248" s="165">
        <f>Z248*K248</f>
        <v>0</v>
      </c>
      <c r="AR248" s="16" t="s">
        <v>245</v>
      </c>
      <c r="AT248" s="16" t="s">
        <v>164</v>
      </c>
      <c r="AU248" s="16" t="s">
        <v>92</v>
      </c>
      <c r="AY248" s="16" t="s">
        <v>163</v>
      </c>
      <c r="BE248" s="107">
        <f>IF(U248="základní",N248,0)</f>
        <v>0</v>
      </c>
      <c r="BF248" s="107">
        <f>IF(U248="snížená",N248,0)</f>
        <v>0</v>
      </c>
      <c r="BG248" s="107">
        <f>IF(U248="zákl. přenesená",N248,0)</f>
        <v>0</v>
      </c>
      <c r="BH248" s="107">
        <f>IF(U248="sníž. přenesená",N248,0)</f>
        <v>0</v>
      </c>
      <c r="BI248" s="107">
        <f>IF(U248="nulová",N248,0)</f>
        <v>0</v>
      </c>
      <c r="BJ248" s="16" t="s">
        <v>92</v>
      </c>
      <c r="BK248" s="107">
        <f>ROUND(L248*K248,2)</f>
        <v>0</v>
      </c>
      <c r="BL248" s="16" t="s">
        <v>245</v>
      </c>
      <c r="BM248" s="16" t="s">
        <v>421</v>
      </c>
    </row>
    <row r="249" spans="2:65" s="11" customFormat="1" ht="22.5" customHeight="1" x14ac:dyDescent="0.3">
      <c r="B249" s="166"/>
      <c r="C249" s="167"/>
      <c r="D249" s="167"/>
      <c r="E249" s="168" t="s">
        <v>3</v>
      </c>
      <c r="F249" s="254" t="s">
        <v>22</v>
      </c>
      <c r="G249" s="255"/>
      <c r="H249" s="255"/>
      <c r="I249" s="255"/>
      <c r="J249" s="167"/>
      <c r="K249" s="169">
        <v>1</v>
      </c>
      <c r="L249" s="167"/>
      <c r="M249" s="167"/>
      <c r="N249" s="167"/>
      <c r="O249" s="167"/>
      <c r="P249" s="167"/>
      <c r="Q249" s="167"/>
      <c r="R249" s="170"/>
      <c r="T249" s="171"/>
      <c r="U249" s="167"/>
      <c r="V249" s="167"/>
      <c r="W249" s="167"/>
      <c r="X249" s="167"/>
      <c r="Y249" s="167"/>
      <c r="Z249" s="167"/>
      <c r="AA249" s="172"/>
      <c r="AT249" s="173" t="s">
        <v>171</v>
      </c>
      <c r="AU249" s="173" t="s">
        <v>92</v>
      </c>
      <c r="AV249" s="11" t="s">
        <v>92</v>
      </c>
      <c r="AW249" s="11" t="s">
        <v>39</v>
      </c>
      <c r="AX249" s="11" t="s">
        <v>22</v>
      </c>
      <c r="AY249" s="173" t="s">
        <v>163</v>
      </c>
    </row>
    <row r="250" spans="2:65" s="1" customFormat="1" ht="22.5" customHeight="1" x14ac:dyDescent="0.3">
      <c r="B250" s="130"/>
      <c r="C250" s="159" t="s">
        <v>422</v>
      </c>
      <c r="D250" s="159" t="s">
        <v>164</v>
      </c>
      <c r="E250" s="160" t="s">
        <v>423</v>
      </c>
      <c r="F250" s="250" t="s">
        <v>424</v>
      </c>
      <c r="G250" s="251"/>
      <c r="H250" s="251"/>
      <c r="I250" s="251"/>
      <c r="J250" s="161" t="s">
        <v>383</v>
      </c>
      <c r="K250" s="162">
        <v>1</v>
      </c>
      <c r="L250" s="252">
        <v>0</v>
      </c>
      <c r="M250" s="251"/>
      <c r="N250" s="253">
        <f>ROUND(L250*K250,2)</f>
        <v>0</v>
      </c>
      <c r="O250" s="251"/>
      <c r="P250" s="251"/>
      <c r="Q250" s="251"/>
      <c r="R250" s="132"/>
      <c r="T250" s="163" t="s">
        <v>3</v>
      </c>
      <c r="U250" s="42" t="s">
        <v>50</v>
      </c>
      <c r="V250" s="34"/>
      <c r="W250" s="164">
        <f>V250*K250</f>
        <v>0</v>
      </c>
      <c r="X250" s="164">
        <v>0.22262000000000001</v>
      </c>
      <c r="Y250" s="164">
        <f>X250*K250</f>
        <v>0.22262000000000001</v>
      </c>
      <c r="Z250" s="164">
        <v>0</v>
      </c>
      <c r="AA250" s="165">
        <f>Z250*K250</f>
        <v>0</v>
      </c>
      <c r="AR250" s="16" t="s">
        <v>245</v>
      </c>
      <c r="AT250" s="16" t="s">
        <v>164</v>
      </c>
      <c r="AU250" s="16" t="s">
        <v>92</v>
      </c>
      <c r="AY250" s="16" t="s">
        <v>163</v>
      </c>
      <c r="BE250" s="107">
        <f>IF(U250="základní",N250,0)</f>
        <v>0</v>
      </c>
      <c r="BF250" s="107">
        <f>IF(U250="snížená",N250,0)</f>
        <v>0</v>
      </c>
      <c r="BG250" s="107">
        <f>IF(U250="zákl. přenesená",N250,0)</f>
        <v>0</v>
      </c>
      <c r="BH250" s="107">
        <f>IF(U250="sníž. přenesená",N250,0)</f>
        <v>0</v>
      </c>
      <c r="BI250" s="107">
        <f>IF(U250="nulová",N250,0)</f>
        <v>0</v>
      </c>
      <c r="BJ250" s="16" t="s">
        <v>92</v>
      </c>
      <c r="BK250" s="107">
        <f>ROUND(L250*K250,2)</f>
        <v>0</v>
      </c>
      <c r="BL250" s="16" t="s">
        <v>245</v>
      </c>
      <c r="BM250" s="16" t="s">
        <v>425</v>
      </c>
    </row>
    <row r="251" spans="2:65" s="11" customFormat="1" ht="22.5" customHeight="1" x14ac:dyDescent="0.3">
      <c r="B251" s="166"/>
      <c r="C251" s="167"/>
      <c r="D251" s="167"/>
      <c r="E251" s="168" t="s">
        <v>3</v>
      </c>
      <c r="F251" s="254" t="s">
        <v>22</v>
      </c>
      <c r="G251" s="255"/>
      <c r="H251" s="255"/>
      <c r="I251" s="255"/>
      <c r="J251" s="167"/>
      <c r="K251" s="169">
        <v>1</v>
      </c>
      <c r="L251" s="167"/>
      <c r="M251" s="167"/>
      <c r="N251" s="167"/>
      <c r="O251" s="167"/>
      <c r="P251" s="167"/>
      <c r="Q251" s="167"/>
      <c r="R251" s="170"/>
      <c r="T251" s="171"/>
      <c r="U251" s="167"/>
      <c r="V251" s="167"/>
      <c r="W251" s="167"/>
      <c r="X251" s="167"/>
      <c r="Y251" s="167"/>
      <c r="Z251" s="167"/>
      <c r="AA251" s="172"/>
      <c r="AT251" s="173" t="s">
        <v>171</v>
      </c>
      <c r="AU251" s="173" t="s">
        <v>92</v>
      </c>
      <c r="AV251" s="11" t="s">
        <v>92</v>
      </c>
      <c r="AW251" s="11" t="s">
        <v>39</v>
      </c>
      <c r="AX251" s="11" t="s">
        <v>22</v>
      </c>
      <c r="AY251" s="173" t="s">
        <v>163</v>
      </c>
    </row>
    <row r="252" spans="2:65" s="10" customFormat="1" ht="29.85" customHeight="1" x14ac:dyDescent="0.3">
      <c r="B252" s="148"/>
      <c r="C252" s="149"/>
      <c r="D252" s="158" t="s">
        <v>128</v>
      </c>
      <c r="E252" s="158"/>
      <c r="F252" s="158"/>
      <c r="G252" s="158"/>
      <c r="H252" s="158"/>
      <c r="I252" s="158"/>
      <c r="J252" s="158"/>
      <c r="K252" s="158"/>
      <c r="L252" s="158"/>
      <c r="M252" s="158"/>
      <c r="N252" s="266">
        <f>BK252</f>
        <v>0</v>
      </c>
      <c r="O252" s="267"/>
      <c r="P252" s="267"/>
      <c r="Q252" s="267"/>
      <c r="R252" s="151"/>
      <c r="T252" s="152"/>
      <c r="U252" s="149"/>
      <c r="V252" s="149"/>
      <c r="W252" s="153">
        <f>W253</f>
        <v>0</v>
      </c>
      <c r="X252" s="149"/>
      <c r="Y252" s="153">
        <f>Y253</f>
        <v>0</v>
      </c>
      <c r="Z252" s="149"/>
      <c r="AA252" s="154">
        <f>AA253</f>
        <v>0</v>
      </c>
      <c r="AR252" s="155" t="s">
        <v>92</v>
      </c>
      <c r="AT252" s="156" t="s">
        <v>82</v>
      </c>
      <c r="AU252" s="156" t="s">
        <v>22</v>
      </c>
      <c r="AY252" s="155" t="s">
        <v>163</v>
      </c>
      <c r="BK252" s="157">
        <f>BK253</f>
        <v>0</v>
      </c>
    </row>
    <row r="253" spans="2:65" s="1" customFormat="1" ht="22.5" customHeight="1" x14ac:dyDescent="0.3">
      <c r="B253" s="130"/>
      <c r="C253" s="159" t="s">
        <v>426</v>
      </c>
      <c r="D253" s="159" t="s">
        <v>164</v>
      </c>
      <c r="E253" s="160" t="s">
        <v>427</v>
      </c>
      <c r="F253" s="250" t="s">
        <v>428</v>
      </c>
      <c r="G253" s="251"/>
      <c r="H253" s="251"/>
      <c r="I253" s="251"/>
      <c r="J253" s="161" t="s">
        <v>191</v>
      </c>
      <c r="K253" s="162">
        <v>1</v>
      </c>
      <c r="L253" s="252">
        <v>0</v>
      </c>
      <c r="M253" s="251"/>
      <c r="N253" s="253">
        <f>ROUND(L253*K253,2)</f>
        <v>0</v>
      </c>
      <c r="O253" s="251"/>
      <c r="P253" s="251"/>
      <c r="Q253" s="251"/>
      <c r="R253" s="132"/>
      <c r="T253" s="163" t="s">
        <v>3</v>
      </c>
      <c r="U253" s="42" t="s">
        <v>50</v>
      </c>
      <c r="V253" s="34"/>
      <c r="W253" s="164">
        <f>V253*K253</f>
        <v>0</v>
      </c>
      <c r="X253" s="164">
        <v>0</v>
      </c>
      <c r="Y253" s="164">
        <f>X253*K253</f>
        <v>0</v>
      </c>
      <c r="Z253" s="164">
        <v>0</v>
      </c>
      <c r="AA253" s="165">
        <f>Z253*K253</f>
        <v>0</v>
      </c>
      <c r="AR253" s="16" t="s">
        <v>245</v>
      </c>
      <c r="AT253" s="16" t="s">
        <v>164</v>
      </c>
      <c r="AU253" s="16" t="s">
        <v>92</v>
      </c>
      <c r="AY253" s="16" t="s">
        <v>163</v>
      </c>
      <c r="BE253" s="107">
        <f>IF(U253="základní",N253,0)</f>
        <v>0</v>
      </c>
      <c r="BF253" s="107">
        <f>IF(U253="snížená",N253,0)</f>
        <v>0</v>
      </c>
      <c r="BG253" s="107">
        <f>IF(U253="zákl. přenesená",N253,0)</f>
        <v>0</v>
      </c>
      <c r="BH253" s="107">
        <f>IF(U253="sníž. přenesená",N253,0)</f>
        <v>0</v>
      </c>
      <c r="BI253" s="107">
        <f>IF(U253="nulová",N253,0)</f>
        <v>0</v>
      </c>
      <c r="BJ253" s="16" t="s">
        <v>92</v>
      </c>
      <c r="BK253" s="107">
        <f>ROUND(L253*K253,2)</f>
        <v>0</v>
      </c>
      <c r="BL253" s="16" t="s">
        <v>245</v>
      </c>
      <c r="BM253" s="16" t="s">
        <v>429</v>
      </c>
    </row>
    <row r="254" spans="2:65" s="10" customFormat="1" ht="29.85" customHeight="1" x14ac:dyDescent="0.3">
      <c r="B254" s="148"/>
      <c r="C254" s="149"/>
      <c r="D254" s="158" t="s">
        <v>129</v>
      </c>
      <c r="E254" s="158"/>
      <c r="F254" s="158"/>
      <c r="G254" s="158"/>
      <c r="H254" s="158"/>
      <c r="I254" s="158"/>
      <c r="J254" s="158"/>
      <c r="K254" s="158"/>
      <c r="L254" s="158"/>
      <c r="M254" s="158"/>
      <c r="N254" s="268">
        <f>BK254</f>
        <v>0</v>
      </c>
      <c r="O254" s="269"/>
      <c r="P254" s="269"/>
      <c r="Q254" s="269"/>
      <c r="R254" s="151"/>
      <c r="T254" s="152"/>
      <c r="U254" s="149"/>
      <c r="V254" s="149"/>
      <c r="W254" s="153">
        <f>W255</f>
        <v>0</v>
      </c>
      <c r="X254" s="149"/>
      <c r="Y254" s="153">
        <f>Y255</f>
        <v>0</v>
      </c>
      <c r="Z254" s="149"/>
      <c r="AA254" s="154">
        <f>AA255</f>
        <v>0</v>
      </c>
      <c r="AR254" s="155" t="s">
        <v>92</v>
      </c>
      <c r="AT254" s="156" t="s">
        <v>82</v>
      </c>
      <c r="AU254" s="156" t="s">
        <v>22</v>
      </c>
      <c r="AY254" s="155" t="s">
        <v>163</v>
      </c>
      <c r="BK254" s="157">
        <f>BK255</f>
        <v>0</v>
      </c>
    </row>
    <row r="255" spans="2:65" s="1" customFormat="1" ht="31.5" customHeight="1" x14ac:dyDescent="0.3">
      <c r="B255" s="130"/>
      <c r="C255" s="159" t="s">
        <v>430</v>
      </c>
      <c r="D255" s="159" t="s">
        <v>164</v>
      </c>
      <c r="E255" s="160" t="s">
        <v>431</v>
      </c>
      <c r="F255" s="250" t="s">
        <v>432</v>
      </c>
      <c r="G255" s="251"/>
      <c r="H255" s="251"/>
      <c r="I255" s="251"/>
      <c r="J255" s="161" t="s">
        <v>191</v>
      </c>
      <c r="K255" s="162">
        <v>1</v>
      </c>
      <c r="L255" s="252">
        <v>0</v>
      </c>
      <c r="M255" s="251"/>
      <c r="N255" s="253">
        <f>ROUND(L255*K255,2)</f>
        <v>0</v>
      </c>
      <c r="O255" s="251"/>
      <c r="P255" s="251"/>
      <c r="Q255" s="251"/>
      <c r="R255" s="132"/>
      <c r="T255" s="163" t="s">
        <v>3</v>
      </c>
      <c r="U255" s="42" t="s">
        <v>50</v>
      </c>
      <c r="V255" s="34"/>
      <c r="W255" s="164">
        <f>V255*K255</f>
        <v>0</v>
      </c>
      <c r="X255" s="164">
        <v>0</v>
      </c>
      <c r="Y255" s="164">
        <f>X255*K255</f>
        <v>0</v>
      </c>
      <c r="Z255" s="164">
        <v>0</v>
      </c>
      <c r="AA255" s="165">
        <f>Z255*K255</f>
        <v>0</v>
      </c>
      <c r="AR255" s="16" t="s">
        <v>245</v>
      </c>
      <c r="AT255" s="16" t="s">
        <v>164</v>
      </c>
      <c r="AU255" s="16" t="s">
        <v>92</v>
      </c>
      <c r="AY255" s="16" t="s">
        <v>163</v>
      </c>
      <c r="BE255" s="107">
        <f>IF(U255="základní",N255,0)</f>
        <v>0</v>
      </c>
      <c r="BF255" s="107">
        <f>IF(U255="snížená",N255,0)</f>
        <v>0</v>
      </c>
      <c r="BG255" s="107">
        <f>IF(U255="zákl. přenesená",N255,0)</f>
        <v>0</v>
      </c>
      <c r="BH255" s="107">
        <f>IF(U255="sníž. přenesená",N255,0)</f>
        <v>0</v>
      </c>
      <c r="BI255" s="107">
        <f>IF(U255="nulová",N255,0)</f>
        <v>0</v>
      </c>
      <c r="BJ255" s="16" t="s">
        <v>92</v>
      </c>
      <c r="BK255" s="107">
        <f>ROUND(L255*K255,2)</f>
        <v>0</v>
      </c>
      <c r="BL255" s="16" t="s">
        <v>245</v>
      </c>
      <c r="BM255" s="16" t="s">
        <v>433</v>
      </c>
    </row>
    <row r="256" spans="2:65" s="10" customFormat="1" ht="29.85" customHeight="1" x14ac:dyDescent="0.3">
      <c r="B256" s="148"/>
      <c r="C256" s="149"/>
      <c r="D256" s="158" t="s">
        <v>130</v>
      </c>
      <c r="E256" s="158"/>
      <c r="F256" s="158"/>
      <c r="G256" s="158"/>
      <c r="H256" s="158"/>
      <c r="I256" s="158"/>
      <c r="J256" s="158"/>
      <c r="K256" s="158"/>
      <c r="L256" s="158"/>
      <c r="M256" s="158"/>
      <c r="N256" s="268">
        <f>BK256</f>
        <v>0</v>
      </c>
      <c r="O256" s="269"/>
      <c r="P256" s="269"/>
      <c r="Q256" s="269"/>
      <c r="R256" s="151"/>
      <c r="T256" s="152"/>
      <c r="U256" s="149"/>
      <c r="V256" s="149"/>
      <c r="W256" s="153">
        <f>W257</f>
        <v>0</v>
      </c>
      <c r="X256" s="149"/>
      <c r="Y256" s="153">
        <f>Y257</f>
        <v>0.30104999999999998</v>
      </c>
      <c r="Z256" s="149"/>
      <c r="AA256" s="154">
        <f>AA257</f>
        <v>0</v>
      </c>
      <c r="AR256" s="155" t="s">
        <v>92</v>
      </c>
      <c r="AT256" s="156" t="s">
        <v>82</v>
      </c>
      <c r="AU256" s="156" t="s">
        <v>22</v>
      </c>
      <c r="AY256" s="155" t="s">
        <v>163</v>
      </c>
      <c r="BK256" s="157">
        <f>BK257</f>
        <v>0</v>
      </c>
    </row>
    <row r="257" spans="2:65" s="1" customFormat="1" ht="44.25" customHeight="1" x14ac:dyDescent="0.3">
      <c r="B257" s="130"/>
      <c r="C257" s="159" t="s">
        <v>434</v>
      </c>
      <c r="D257" s="159" t="s">
        <v>164</v>
      </c>
      <c r="E257" s="160" t="s">
        <v>435</v>
      </c>
      <c r="F257" s="250" t="s">
        <v>436</v>
      </c>
      <c r="G257" s="251"/>
      <c r="H257" s="251"/>
      <c r="I257" s="251"/>
      <c r="J257" s="161" t="s">
        <v>383</v>
      </c>
      <c r="K257" s="162">
        <v>3</v>
      </c>
      <c r="L257" s="252">
        <v>0</v>
      </c>
      <c r="M257" s="251"/>
      <c r="N257" s="253">
        <f>ROUND(L257*K257,2)</f>
        <v>0</v>
      </c>
      <c r="O257" s="251"/>
      <c r="P257" s="251"/>
      <c r="Q257" s="251"/>
      <c r="R257" s="132"/>
      <c r="T257" s="163" t="s">
        <v>3</v>
      </c>
      <c r="U257" s="42" t="s">
        <v>50</v>
      </c>
      <c r="V257" s="34"/>
      <c r="W257" s="164">
        <f>V257*K257</f>
        <v>0</v>
      </c>
      <c r="X257" s="164">
        <v>0.10034999999999999</v>
      </c>
      <c r="Y257" s="164">
        <f>X257*K257</f>
        <v>0.30104999999999998</v>
      </c>
      <c r="Z257" s="164">
        <v>0</v>
      </c>
      <c r="AA257" s="165">
        <f>Z257*K257</f>
        <v>0</v>
      </c>
      <c r="AR257" s="16" t="s">
        <v>245</v>
      </c>
      <c r="AT257" s="16" t="s">
        <v>164</v>
      </c>
      <c r="AU257" s="16" t="s">
        <v>92</v>
      </c>
      <c r="AY257" s="16" t="s">
        <v>163</v>
      </c>
      <c r="BE257" s="107">
        <f>IF(U257="základní",N257,0)</f>
        <v>0</v>
      </c>
      <c r="BF257" s="107">
        <f>IF(U257="snížená",N257,0)</f>
        <v>0</v>
      </c>
      <c r="BG257" s="107">
        <f>IF(U257="zákl. přenesená",N257,0)</f>
        <v>0</v>
      </c>
      <c r="BH257" s="107">
        <f>IF(U257="sníž. přenesená",N257,0)</f>
        <v>0</v>
      </c>
      <c r="BI257" s="107">
        <f>IF(U257="nulová",N257,0)</f>
        <v>0</v>
      </c>
      <c r="BJ257" s="16" t="s">
        <v>92</v>
      </c>
      <c r="BK257" s="107">
        <f>ROUND(L257*K257,2)</f>
        <v>0</v>
      </c>
      <c r="BL257" s="16" t="s">
        <v>245</v>
      </c>
      <c r="BM257" s="16" t="s">
        <v>437</v>
      </c>
    </row>
    <row r="258" spans="2:65" s="10" customFormat="1" ht="29.85" customHeight="1" x14ac:dyDescent="0.3">
      <c r="B258" s="148"/>
      <c r="C258" s="149"/>
      <c r="D258" s="158" t="s">
        <v>131</v>
      </c>
      <c r="E258" s="158"/>
      <c r="F258" s="158"/>
      <c r="G258" s="158"/>
      <c r="H258" s="158"/>
      <c r="I258" s="158"/>
      <c r="J258" s="158"/>
      <c r="K258" s="158"/>
      <c r="L258" s="158"/>
      <c r="M258" s="158"/>
      <c r="N258" s="268">
        <f>BK258</f>
        <v>0</v>
      </c>
      <c r="O258" s="269"/>
      <c r="P258" s="269"/>
      <c r="Q258" s="269"/>
      <c r="R258" s="151"/>
      <c r="T258" s="152"/>
      <c r="U258" s="149"/>
      <c r="V258" s="149"/>
      <c r="W258" s="153">
        <f>SUM(W259:W260)</f>
        <v>0</v>
      </c>
      <c r="X258" s="149"/>
      <c r="Y258" s="153">
        <f>SUM(Y259:Y260)</f>
        <v>0</v>
      </c>
      <c r="Z258" s="149"/>
      <c r="AA258" s="154">
        <f>SUM(AA259:AA260)</f>
        <v>2.5519139999999996</v>
      </c>
      <c r="AR258" s="155" t="s">
        <v>92</v>
      </c>
      <c r="AT258" s="156" t="s">
        <v>82</v>
      </c>
      <c r="AU258" s="156" t="s">
        <v>22</v>
      </c>
      <c r="AY258" s="155" t="s">
        <v>163</v>
      </c>
      <c r="BK258" s="157">
        <f>SUM(BK259:BK260)</f>
        <v>0</v>
      </c>
    </row>
    <row r="259" spans="2:65" s="1" customFormat="1" ht="31.5" customHeight="1" x14ac:dyDescent="0.3">
      <c r="B259" s="130"/>
      <c r="C259" s="159" t="s">
        <v>438</v>
      </c>
      <c r="D259" s="159" t="s">
        <v>164</v>
      </c>
      <c r="E259" s="160" t="s">
        <v>439</v>
      </c>
      <c r="F259" s="250" t="s">
        <v>440</v>
      </c>
      <c r="G259" s="251"/>
      <c r="H259" s="251"/>
      <c r="I259" s="251"/>
      <c r="J259" s="161" t="s">
        <v>196</v>
      </c>
      <c r="K259" s="162">
        <v>141.773</v>
      </c>
      <c r="L259" s="252">
        <v>0</v>
      </c>
      <c r="M259" s="251"/>
      <c r="N259" s="253">
        <f>ROUND(L259*K259,2)</f>
        <v>0</v>
      </c>
      <c r="O259" s="251"/>
      <c r="P259" s="251"/>
      <c r="Q259" s="251"/>
      <c r="R259" s="132"/>
      <c r="T259" s="163" t="s">
        <v>3</v>
      </c>
      <c r="U259" s="42" t="s">
        <v>50</v>
      </c>
      <c r="V259" s="34"/>
      <c r="W259" s="164">
        <f>V259*K259</f>
        <v>0</v>
      </c>
      <c r="X259" s="164">
        <v>0</v>
      </c>
      <c r="Y259" s="164">
        <f>X259*K259</f>
        <v>0</v>
      </c>
      <c r="Z259" s="164">
        <v>1.7999999999999999E-2</v>
      </c>
      <c r="AA259" s="165">
        <f>Z259*K259</f>
        <v>2.5519139999999996</v>
      </c>
      <c r="AR259" s="16" t="s">
        <v>245</v>
      </c>
      <c r="AT259" s="16" t="s">
        <v>164</v>
      </c>
      <c r="AU259" s="16" t="s">
        <v>92</v>
      </c>
      <c r="AY259" s="16" t="s">
        <v>163</v>
      </c>
      <c r="BE259" s="107">
        <f>IF(U259="základní",N259,0)</f>
        <v>0</v>
      </c>
      <c r="BF259" s="107">
        <f>IF(U259="snížená",N259,0)</f>
        <v>0</v>
      </c>
      <c r="BG259" s="107">
        <f>IF(U259="zákl. přenesená",N259,0)</f>
        <v>0</v>
      </c>
      <c r="BH259" s="107">
        <f>IF(U259="sníž. přenesená",N259,0)</f>
        <v>0</v>
      </c>
      <c r="BI259" s="107">
        <f>IF(U259="nulová",N259,0)</f>
        <v>0</v>
      </c>
      <c r="BJ259" s="16" t="s">
        <v>92</v>
      </c>
      <c r="BK259" s="107">
        <f>ROUND(L259*K259,2)</f>
        <v>0</v>
      </c>
      <c r="BL259" s="16" t="s">
        <v>245</v>
      </c>
      <c r="BM259" s="16" t="s">
        <v>441</v>
      </c>
    </row>
    <row r="260" spans="2:65" s="11" customFormat="1" ht="22.5" customHeight="1" x14ac:dyDescent="0.3">
      <c r="B260" s="166"/>
      <c r="C260" s="167"/>
      <c r="D260" s="167"/>
      <c r="E260" s="168" t="s">
        <v>3</v>
      </c>
      <c r="F260" s="254" t="s">
        <v>442</v>
      </c>
      <c r="G260" s="255"/>
      <c r="H260" s="255"/>
      <c r="I260" s="255"/>
      <c r="J260" s="167"/>
      <c r="K260" s="169">
        <v>141.773</v>
      </c>
      <c r="L260" s="167"/>
      <c r="M260" s="167"/>
      <c r="N260" s="167"/>
      <c r="O260" s="167"/>
      <c r="P260" s="167"/>
      <c r="Q260" s="167"/>
      <c r="R260" s="170"/>
      <c r="T260" s="171"/>
      <c r="U260" s="167"/>
      <c r="V260" s="167"/>
      <c r="W260" s="167"/>
      <c r="X260" s="167"/>
      <c r="Y260" s="167"/>
      <c r="Z260" s="167"/>
      <c r="AA260" s="172"/>
      <c r="AT260" s="173" t="s">
        <v>171</v>
      </c>
      <c r="AU260" s="173" t="s">
        <v>92</v>
      </c>
      <c r="AV260" s="11" t="s">
        <v>92</v>
      </c>
      <c r="AW260" s="11" t="s">
        <v>39</v>
      </c>
      <c r="AX260" s="11" t="s">
        <v>22</v>
      </c>
      <c r="AY260" s="173" t="s">
        <v>163</v>
      </c>
    </row>
    <row r="261" spans="2:65" s="10" customFormat="1" ht="29.85" customHeight="1" x14ac:dyDescent="0.3">
      <c r="B261" s="148"/>
      <c r="C261" s="149"/>
      <c r="D261" s="158" t="s">
        <v>132</v>
      </c>
      <c r="E261" s="158"/>
      <c r="F261" s="158"/>
      <c r="G261" s="158"/>
      <c r="H261" s="158"/>
      <c r="I261" s="158"/>
      <c r="J261" s="158"/>
      <c r="K261" s="158"/>
      <c r="L261" s="158"/>
      <c r="M261" s="158"/>
      <c r="N261" s="266">
        <f>BK261</f>
        <v>0</v>
      </c>
      <c r="O261" s="267"/>
      <c r="P261" s="267"/>
      <c r="Q261" s="267"/>
      <c r="R261" s="151"/>
      <c r="T261" s="152"/>
      <c r="U261" s="149"/>
      <c r="V261" s="149"/>
      <c r="W261" s="153">
        <f>SUM(W262:W266)</f>
        <v>0</v>
      </c>
      <c r="X261" s="149"/>
      <c r="Y261" s="153">
        <f>SUM(Y262:Y266)</f>
        <v>9.8790000000000006E-3</v>
      </c>
      <c r="Z261" s="149"/>
      <c r="AA261" s="154">
        <f>SUM(AA262:AA266)</f>
        <v>7.4315000000000006E-3</v>
      </c>
      <c r="AR261" s="155" t="s">
        <v>92</v>
      </c>
      <c r="AT261" s="156" t="s">
        <v>82</v>
      </c>
      <c r="AU261" s="156" t="s">
        <v>22</v>
      </c>
      <c r="AY261" s="155" t="s">
        <v>163</v>
      </c>
      <c r="BK261" s="157">
        <f>SUM(BK262:BK266)</f>
        <v>0</v>
      </c>
    </row>
    <row r="262" spans="2:65" s="1" customFormat="1" ht="22.5" customHeight="1" x14ac:dyDescent="0.3">
      <c r="B262" s="130"/>
      <c r="C262" s="159" t="s">
        <v>443</v>
      </c>
      <c r="D262" s="159" t="s">
        <v>164</v>
      </c>
      <c r="E262" s="160" t="s">
        <v>444</v>
      </c>
      <c r="F262" s="250" t="s">
        <v>445</v>
      </c>
      <c r="G262" s="251"/>
      <c r="H262" s="251"/>
      <c r="I262" s="251"/>
      <c r="J262" s="161" t="s">
        <v>257</v>
      </c>
      <c r="K262" s="162">
        <v>4.45</v>
      </c>
      <c r="L262" s="252">
        <v>0</v>
      </c>
      <c r="M262" s="251"/>
      <c r="N262" s="253">
        <f>ROUND(L262*K262,2)</f>
        <v>0</v>
      </c>
      <c r="O262" s="251"/>
      <c r="P262" s="251"/>
      <c r="Q262" s="251"/>
      <c r="R262" s="132"/>
      <c r="T262" s="163" t="s">
        <v>3</v>
      </c>
      <c r="U262" s="42" t="s">
        <v>50</v>
      </c>
      <c r="V262" s="34"/>
      <c r="W262" s="164">
        <f>V262*K262</f>
        <v>0</v>
      </c>
      <c r="X262" s="164">
        <v>0</v>
      </c>
      <c r="Y262" s="164">
        <f>X262*K262</f>
        <v>0</v>
      </c>
      <c r="Z262" s="164">
        <v>1.67E-3</v>
      </c>
      <c r="AA262" s="165">
        <f>Z262*K262</f>
        <v>7.4315000000000006E-3</v>
      </c>
      <c r="AR262" s="16" t="s">
        <v>245</v>
      </c>
      <c r="AT262" s="16" t="s">
        <v>164</v>
      </c>
      <c r="AU262" s="16" t="s">
        <v>92</v>
      </c>
      <c r="AY262" s="16" t="s">
        <v>163</v>
      </c>
      <c r="BE262" s="107">
        <f>IF(U262="základní",N262,0)</f>
        <v>0</v>
      </c>
      <c r="BF262" s="107">
        <f>IF(U262="snížená",N262,0)</f>
        <v>0</v>
      </c>
      <c r="BG262" s="107">
        <f>IF(U262="zákl. přenesená",N262,0)</f>
        <v>0</v>
      </c>
      <c r="BH262" s="107">
        <f>IF(U262="sníž. přenesená",N262,0)</f>
        <v>0</v>
      </c>
      <c r="BI262" s="107">
        <f>IF(U262="nulová",N262,0)</f>
        <v>0</v>
      </c>
      <c r="BJ262" s="16" t="s">
        <v>92</v>
      </c>
      <c r="BK262" s="107">
        <f>ROUND(L262*K262,2)</f>
        <v>0</v>
      </c>
      <c r="BL262" s="16" t="s">
        <v>245</v>
      </c>
      <c r="BM262" s="16" t="s">
        <v>446</v>
      </c>
    </row>
    <row r="263" spans="2:65" s="11" customFormat="1" ht="22.5" customHeight="1" x14ac:dyDescent="0.3">
      <c r="B263" s="166"/>
      <c r="C263" s="167"/>
      <c r="D263" s="167"/>
      <c r="E263" s="168" t="s">
        <v>3</v>
      </c>
      <c r="F263" s="254" t="s">
        <v>447</v>
      </c>
      <c r="G263" s="255"/>
      <c r="H263" s="255"/>
      <c r="I263" s="255"/>
      <c r="J263" s="167"/>
      <c r="K263" s="169">
        <v>4.45</v>
      </c>
      <c r="L263" s="167"/>
      <c r="M263" s="167"/>
      <c r="N263" s="167"/>
      <c r="O263" s="167"/>
      <c r="P263" s="167"/>
      <c r="Q263" s="167"/>
      <c r="R263" s="170"/>
      <c r="T263" s="171"/>
      <c r="U263" s="167"/>
      <c r="V263" s="167"/>
      <c r="W263" s="167"/>
      <c r="X263" s="167"/>
      <c r="Y263" s="167"/>
      <c r="Z263" s="167"/>
      <c r="AA263" s="172"/>
      <c r="AT263" s="173" t="s">
        <v>171</v>
      </c>
      <c r="AU263" s="173" t="s">
        <v>92</v>
      </c>
      <c r="AV263" s="11" t="s">
        <v>92</v>
      </c>
      <c r="AW263" s="11" t="s">
        <v>39</v>
      </c>
      <c r="AX263" s="11" t="s">
        <v>22</v>
      </c>
      <c r="AY263" s="173" t="s">
        <v>163</v>
      </c>
    </row>
    <row r="264" spans="2:65" s="1" customFormat="1" ht="31.5" customHeight="1" x14ac:dyDescent="0.3">
      <c r="B264" s="130"/>
      <c r="C264" s="159" t="s">
        <v>448</v>
      </c>
      <c r="D264" s="159" t="s">
        <v>164</v>
      </c>
      <c r="E264" s="160" t="s">
        <v>449</v>
      </c>
      <c r="F264" s="250" t="s">
        <v>450</v>
      </c>
      <c r="G264" s="251"/>
      <c r="H264" s="251"/>
      <c r="I264" s="251"/>
      <c r="J264" s="161" t="s">
        <v>257</v>
      </c>
      <c r="K264" s="162">
        <v>4.45</v>
      </c>
      <c r="L264" s="252">
        <v>0</v>
      </c>
      <c r="M264" s="251"/>
      <c r="N264" s="253">
        <f>ROUND(L264*K264,2)</f>
        <v>0</v>
      </c>
      <c r="O264" s="251"/>
      <c r="P264" s="251"/>
      <c r="Q264" s="251"/>
      <c r="R264" s="132"/>
      <c r="T264" s="163" t="s">
        <v>3</v>
      </c>
      <c r="U264" s="42" t="s">
        <v>50</v>
      </c>
      <c r="V264" s="34"/>
      <c r="W264" s="164">
        <f>V264*K264</f>
        <v>0</v>
      </c>
      <c r="X264" s="164">
        <v>2.2200000000000002E-3</v>
      </c>
      <c r="Y264" s="164">
        <f>X264*K264</f>
        <v>9.8790000000000006E-3</v>
      </c>
      <c r="Z264" s="164">
        <v>0</v>
      </c>
      <c r="AA264" s="165">
        <f>Z264*K264</f>
        <v>0</v>
      </c>
      <c r="AR264" s="16" t="s">
        <v>245</v>
      </c>
      <c r="AT264" s="16" t="s">
        <v>164</v>
      </c>
      <c r="AU264" s="16" t="s">
        <v>92</v>
      </c>
      <c r="AY264" s="16" t="s">
        <v>163</v>
      </c>
      <c r="BE264" s="107">
        <f>IF(U264="základní",N264,0)</f>
        <v>0</v>
      </c>
      <c r="BF264" s="107">
        <f>IF(U264="snížená",N264,0)</f>
        <v>0</v>
      </c>
      <c r="BG264" s="107">
        <f>IF(U264="zákl. přenesená",N264,0)</f>
        <v>0</v>
      </c>
      <c r="BH264" s="107">
        <f>IF(U264="sníž. přenesená",N264,0)</f>
        <v>0</v>
      </c>
      <c r="BI264" s="107">
        <f>IF(U264="nulová",N264,0)</f>
        <v>0</v>
      </c>
      <c r="BJ264" s="16" t="s">
        <v>92</v>
      </c>
      <c r="BK264" s="107">
        <f>ROUND(L264*K264,2)</f>
        <v>0</v>
      </c>
      <c r="BL264" s="16" t="s">
        <v>245</v>
      </c>
      <c r="BM264" s="16" t="s">
        <v>451</v>
      </c>
    </row>
    <row r="265" spans="2:65" s="11" customFormat="1" ht="22.5" customHeight="1" x14ac:dyDescent="0.3">
      <c r="B265" s="166"/>
      <c r="C265" s="167"/>
      <c r="D265" s="167"/>
      <c r="E265" s="168" t="s">
        <v>3</v>
      </c>
      <c r="F265" s="254" t="s">
        <v>452</v>
      </c>
      <c r="G265" s="255"/>
      <c r="H265" s="255"/>
      <c r="I265" s="255"/>
      <c r="J265" s="167"/>
      <c r="K265" s="169">
        <v>4.45</v>
      </c>
      <c r="L265" s="167"/>
      <c r="M265" s="167"/>
      <c r="N265" s="167"/>
      <c r="O265" s="167"/>
      <c r="P265" s="167"/>
      <c r="Q265" s="167"/>
      <c r="R265" s="170"/>
      <c r="T265" s="171"/>
      <c r="U265" s="167"/>
      <c r="V265" s="167"/>
      <c r="W265" s="167"/>
      <c r="X265" s="167"/>
      <c r="Y265" s="167"/>
      <c r="Z265" s="167"/>
      <c r="AA265" s="172"/>
      <c r="AT265" s="173" t="s">
        <v>171</v>
      </c>
      <c r="AU265" s="173" t="s">
        <v>92</v>
      </c>
      <c r="AV265" s="11" t="s">
        <v>92</v>
      </c>
      <c r="AW265" s="11" t="s">
        <v>39</v>
      </c>
      <c r="AX265" s="11" t="s">
        <v>22</v>
      </c>
      <c r="AY265" s="173" t="s">
        <v>163</v>
      </c>
    </row>
    <row r="266" spans="2:65" s="1" customFormat="1" ht="31.5" customHeight="1" x14ac:dyDescent="0.3">
      <c r="B266" s="130"/>
      <c r="C266" s="159" t="s">
        <v>453</v>
      </c>
      <c r="D266" s="159" t="s">
        <v>164</v>
      </c>
      <c r="E266" s="160" t="s">
        <v>454</v>
      </c>
      <c r="F266" s="250" t="s">
        <v>455</v>
      </c>
      <c r="G266" s="251"/>
      <c r="H266" s="251"/>
      <c r="I266" s="251"/>
      <c r="J266" s="161" t="s">
        <v>356</v>
      </c>
      <c r="K266" s="186">
        <v>0</v>
      </c>
      <c r="L266" s="252">
        <v>0</v>
      </c>
      <c r="M266" s="251"/>
      <c r="N266" s="253">
        <f>ROUND(L266*K266,2)</f>
        <v>0</v>
      </c>
      <c r="O266" s="251"/>
      <c r="P266" s="251"/>
      <c r="Q266" s="251"/>
      <c r="R266" s="132"/>
      <c r="T266" s="163" t="s">
        <v>3</v>
      </c>
      <c r="U266" s="42" t="s">
        <v>50</v>
      </c>
      <c r="V266" s="34"/>
      <c r="W266" s="164">
        <f>V266*K266</f>
        <v>0</v>
      </c>
      <c r="X266" s="164">
        <v>0</v>
      </c>
      <c r="Y266" s="164">
        <f>X266*K266</f>
        <v>0</v>
      </c>
      <c r="Z266" s="164">
        <v>0</v>
      </c>
      <c r="AA266" s="165">
        <f>Z266*K266</f>
        <v>0</v>
      </c>
      <c r="AR266" s="16" t="s">
        <v>245</v>
      </c>
      <c r="AT266" s="16" t="s">
        <v>164</v>
      </c>
      <c r="AU266" s="16" t="s">
        <v>92</v>
      </c>
      <c r="AY266" s="16" t="s">
        <v>163</v>
      </c>
      <c r="BE266" s="107">
        <f>IF(U266="základní",N266,0)</f>
        <v>0</v>
      </c>
      <c r="BF266" s="107">
        <f>IF(U266="snížená",N266,0)</f>
        <v>0</v>
      </c>
      <c r="BG266" s="107">
        <f>IF(U266="zákl. přenesená",N266,0)</f>
        <v>0</v>
      </c>
      <c r="BH266" s="107">
        <f>IF(U266="sníž. přenesená",N266,0)</f>
        <v>0</v>
      </c>
      <c r="BI266" s="107">
        <f>IF(U266="nulová",N266,0)</f>
        <v>0</v>
      </c>
      <c r="BJ266" s="16" t="s">
        <v>92</v>
      </c>
      <c r="BK266" s="107">
        <f>ROUND(L266*K266,2)</f>
        <v>0</v>
      </c>
      <c r="BL266" s="16" t="s">
        <v>245</v>
      </c>
      <c r="BM266" s="16" t="s">
        <v>456</v>
      </c>
    </row>
    <row r="267" spans="2:65" s="10" customFormat="1" ht="29.85" customHeight="1" x14ac:dyDescent="0.3">
      <c r="B267" s="148"/>
      <c r="C267" s="149"/>
      <c r="D267" s="158" t="s">
        <v>133</v>
      </c>
      <c r="E267" s="158"/>
      <c r="F267" s="158"/>
      <c r="G267" s="158"/>
      <c r="H267" s="158"/>
      <c r="I267" s="158"/>
      <c r="J267" s="158"/>
      <c r="K267" s="158"/>
      <c r="L267" s="158"/>
      <c r="M267" s="158"/>
      <c r="N267" s="268">
        <f>BK267</f>
        <v>0</v>
      </c>
      <c r="O267" s="269"/>
      <c r="P267" s="269"/>
      <c r="Q267" s="269"/>
      <c r="R267" s="151"/>
      <c r="T267" s="152"/>
      <c r="U267" s="149"/>
      <c r="V267" s="149"/>
      <c r="W267" s="153">
        <f>SUM(W268:W291)</f>
        <v>0</v>
      </c>
      <c r="X267" s="149"/>
      <c r="Y267" s="153">
        <f>SUM(Y268:Y291)</f>
        <v>0.26464125000000005</v>
      </c>
      <c r="Z267" s="149"/>
      <c r="AA267" s="154">
        <f>SUM(AA268:AA291)</f>
        <v>0.46860000000000002</v>
      </c>
      <c r="AR267" s="155" t="s">
        <v>92</v>
      </c>
      <c r="AT267" s="156" t="s">
        <v>82</v>
      </c>
      <c r="AU267" s="156" t="s">
        <v>22</v>
      </c>
      <c r="AY267" s="155" t="s">
        <v>163</v>
      </c>
      <c r="BK267" s="157">
        <f>SUM(BK268:BK291)</f>
        <v>0</v>
      </c>
    </row>
    <row r="268" spans="2:65" s="1" customFormat="1" ht="31.5" customHeight="1" x14ac:dyDescent="0.3">
      <c r="B268" s="130"/>
      <c r="C268" s="159" t="s">
        <v>457</v>
      </c>
      <c r="D268" s="159" t="s">
        <v>164</v>
      </c>
      <c r="E268" s="160" t="s">
        <v>458</v>
      </c>
      <c r="F268" s="250" t="s">
        <v>459</v>
      </c>
      <c r="G268" s="251"/>
      <c r="H268" s="251"/>
      <c r="I268" s="251"/>
      <c r="J268" s="161" t="s">
        <v>191</v>
      </c>
      <c r="K268" s="162">
        <v>1</v>
      </c>
      <c r="L268" s="252">
        <v>0</v>
      </c>
      <c r="M268" s="251"/>
      <c r="N268" s="253">
        <f>ROUND(L268*K268,2)</f>
        <v>0</v>
      </c>
      <c r="O268" s="251"/>
      <c r="P268" s="251"/>
      <c r="Q268" s="251"/>
      <c r="R268" s="132"/>
      <c r="T268" s="163" t="s">
        <v>3</v>
      </c>
      <c r="U268" s="42" t="s">
        <v>50</v>
      </c>
      <c r="V268" s="34"/>
      <c r="W268" s="164">
        <f>V268*K268</f>
        <v>0</v>
      </c>
      <c r="X268" s="164">
        <v>0</v>
      </c>
      <c r="Y268" s="164">
        <f>X268*K268</f>
        <v>0</v>
      </c>
      <c r="Z268" s="164">
        <v>4.0000000000000001E-3</v>
      </c>
      <c r="AA268" s="165">
        <f>Z268*K268</f>
        <v>4.0000000000000001E-3</v>
      </c>
      <c r="AR268" s="16" t="s">
        <v>245</v>
      </c>
      <c r="AT268" s="16" t="s">
        <v>164</v>
      </c>
      <c r="AU268" s="16" t="s">
        <v>92</v>
      </c>
      <c r="AY268" s="16" t="s">
        <v>163</v>
      </c>
      <c r="BE268" s="107">
        <f>IF(U268="základní",N268,0)</f>
        <v>0</v>
      </c>
      <c r="BF268" s="107">
        <f>IF(U268="snížená",N268,0)</f>
        <v>0</v>
      </c>
      <c r="BG268" s="107">
        <f>IF(U268="zákl. přenesená",N268,0)</f>
        <v>0</v>
      </c>
      <c r="BH268" s="107">
        <f>IF(U268="sníž. přenesená",N268,0)</f>
        <v>0</v>
      </c>
      <c r="BI268" s="107">
        <f>IF(U268="nulová",N268,0)</f>
        <v>0</v>
      </c>
      <c r="BJ268" s="16" t="s">
        <v>92</v>
      </c>
      <c r="BK268" s="107">
        <f>ROUND(L268*K268,2)</f>
        <v>0</v>
      </c>
      <c r="BL268" s="16" t="s">
        <v>245</v>
      </c>
      <c r="BM268" s="16" t="s">
        <v>460</v>
      </c>
    </row>
    <row r="269" spans="2:65" s="1" customFormat="1" ht="31.5" customHeight="1" x14ac:dyDescent="0.3">
      <c r="B269" s="130"/>
      <c r="C269" s="159" t="s">
        <v>461</v>
      </c>
      <c r="D269" s="159" t="s">
        <v>164</v>
      </c>
      <c r="E269" s="160" t="s">
        <v>462</v>
      </c>
      <c r="F269" s="250" t="s">
        <v>463</v>
      </c>
      <c r="G269" s="251"/>
      <c r="H269" s="251"/>
      <c r="I269" s="251"/>
      <c r="J269" s="161" t="s">
        <v>191</v>
      </c>
      <c r="K269" s="162">
        <v>4</v>
      </c>
      <c r="L269" s="252">
        <v>0</v>
      </c>
      <c r="M269" s="251"/>
      <c r="N269" s="253">
        <f>ROUND(L269*K269,2)</f>
        <v>0</v>
      </c>
      <c r="O269" s="251"/>
      <c r="P269" s="251"/>
      <c r="Q269" s="251"/>
      <c r="R269" s="132"/>
      <c r="T269" s="163" t="s">
        <v>3</v>
      </c>
      <c r="U269" s="42" t="s">
        <v>50</v>
      </c>
      <c r="V269" s="34"/>
      <c r="W269" s="164">
        <f>V269*K269</f>
        <v>0</v>
      </c>
      <c r="X269" s="164">
        <v>0</v>
      </c>
      <c r="Y269" s="164">
        <f>X269*K269</f>
        <v>0</v>
      </c>
      <c r="Z269" s="164">
        <v>6.0000000000000001E-3</v>
      </c>
      <c r="AA269" s="165">
        <f>Z269*K269</f>
        <v>2.4E-2</v>
      </c>
      <c r="AR269" s="16" t="s">
        <v>245</v>
      </c>
      <c r="AT269" s="16" t="s">
        <v>164</v>
      </c>
      <c r="AU269" s="16" t="s">
        <v>92</v>
      </c>
      <c r="AY269" s="16" t="s">
        <v>163</v>
      </c>
      <c r="BE269" s="107">
        <f>IF(U269="základní",N269,0)</f>
        <v>0</v>
      </c>
      <c r="BF269" s="107">
        <f>IF(U269="snížená",N269,0)</f>
        <v>0</v>
      </c>
      <c r="BG269" s="107">
        <f>IF(U269="zákl. přenesená",N269,0)</f>
        <v>0</v>
      </c>
      <c r="BH269" s="107">
        <f>IF(U269="sníž. přenesená",N269,0)</f>
        <v>0</v>
      </c>
      <c r="BI269" s="107">
        <f>IF(U269="nulová",N269,0)</f>
        <v>0</v>
      </c>
      <c r="BJ269" s="16" t="s">
        <v>92</v>
      </c>
      <c r="BK269" s="107">
        <f>ROUND(L269*K269,2)</f>
        <v>0</v>
      </c>
      <c r="BL269" s="16" t="s">
        <v>245</v>
      </c>
      <c r="BM269" s="16" t="s">
        <v>464</v>
      </c>
    </row>
    <row r="270" spans="2:65" s="1" customFormat="1" ht="31.5" customHeight="1" x14ac:dyDescent="0.3">
      <c r="B270" s="130"/>
      <c r="C270" s="159" t="s">
        <v>465</v>
      </c>
      <c r="D270" s="159" t="s">
        <v>164</v>
      </c>
      <c r="E270" s="160" t="s">
        <v>466</v>
      </c>
      <c r="F270" s="250" t="s">
        <v>467</v>
      </c>
      <c r="G270" s="251"/>
      <c r="H270" s="251"/>
      <c r="I270" s="251"/>
      <c r="J270" s="161" t="s">
        <v>196</v>
      </c>
      <c r="K270" s="162">
        <v>6.8849999999999998</v>
      </c>
      <c r="L270" s="252">
        <v>0</v>
      </c>
      <c r="M270" s="251"/>
      <c r="N270" s="253">
        <f>ROUND(L270*K270,2)</f>
        <v>0</v>
      </c>
      <c r="O270" s="251"/>
      <c r="P270" s="251"/>
      <c r="Q270" s="251"/>
      <c r="R270" s="132"/>
      <c r="T270" s="163" t="s">
        <v>3</v>
      </c>
      <c r="U270" s="42" t="s">
        <v>50</v>
      </c>
      <c r="V270" s="34"/>
      <c r="W270" s="164">
        <f>V270*K270</f>
        <v>0</v>
      </c>
      <c r="X270" s="164">
        <v>2.5000000000000001E-4</v>
      </c>
      <c r="Y270" s="164">
        <f>X270*K270</f>
        <v>1.7212499999999999E-3</v>
      </c>
      <c r="Z270" s="164">
        <v>0</v>
      </c>
      <c r="AA270" s="165">
        <f>Z270*K270</f>
        <v>0</v>
      </c>
      <c r="AR270" s="16" t="s">
        <v>245</v>
      </c>
      <c r="AT270" s="16" t="s">
        <v>164</v>
      </c>
      <c r="AU270" s="16" t="s">
        <v>92</v>
      </c>
      <c r="AY270" s="16" t="s">
        <v>163</v>
      </c>
      <c r="BE270" s="107">
        <f>IF(U270="základní",N270,0)</f>
        <v>0</v>
      </c>
      <c r="BF270" s="107">
        <f>IF(U270="snížená",N270,0)</f>
        <v>0</v>
      </c>
      <c r="BG270" s="107">
        <f>IF(U270="zákl. přenesená",N270,0)</f>
        <v>0</v>
      </c>
      <c r="BH270" s="107">
        <f>IF(U270="sníž. přenesená",N270,0)</f>
        <v>0</v>
      </c>
      <c r="BI270" s="107">
        <f>IF(U270="nulová",N270,0)</f>
        <v>0</v>
      </c>
      <c r="BJ270" s="16" t="s">
        <v>92</v>
      </c>
      <c r="BK270" s="107">
        <f>ROUND(L270*K270,2)</f>
        <v>0</v>
      </c>
      <c r="BL270" s="16" t="s">
        <v>245</v>
      </c>
      <c r="BM270" s="16" t="s">
        <v>468</v>
      </c>
    </row>
    <row r="271" spans="2:65" s="11" customFormat="1" ht="22.5" customHeight="1" x14ac:dyDescent="0.3">
      <c r="B271" s="166"/>
      <c r="C271" s="167"/>
      <c r="D271" s="167"/>
      <c r="E271" s="168" t="s">
        <v>3</v>
      </c>
      <c r="F271" s="254" t="s">
        <v>469</v>
      </c>
      <c r="G271" s="255"/>
      <c r="H271" s="255"/>
      <c r="I271" s="255"/>
      <c r="J271" s="167"/>
      <c r="K271" s="169">
        <v>6.8849999999999998</v>
      </c>
      <c r="L271" s="167"/>
      <c r="M271" s="167"/>
      <c r="N271" s="167"/>
      <c r="O271" s="167"/>
      <c r="P271" s="167"/>
      <c r="Q271" s="167"/>
      <c r="R271" s="170"/>
      <c r="T271" s="171"/>
      <c r="U271" s="167"/>
      <c r="V271" s="167"/>
      <c r="W271" s="167"/>
      <c r="X271" s="167"/>
      <c r="Y271" s="167"/>
      <c r="Z271" s="167"/>
      <c r="AA271" s="172"/>
      <c r="AT271" s="173" t="s">
        <v>171</v>
      </c>
      <c r="AU271" s="173" t="s">
        <v>92</v>
      </c>
      <c r="AV271" s="11" t="s">
        <v>92</v>
      </c>
      <c r="AW271" s="11" t="s">
        <v>39</v>
      </c>
      <c r="AX271" s="11" t="s">
        <v>22</v>
      </c>
      <c r="AY271" s="173" t="s">
        <v>163</v>
      </c>
    </row>
    <row r="272" spans="2:65" s="1" customFormat="1" ht="31.5" customHeight="1" x14ac:dyDescent="0.3">
      <c r="B272" s="130"/>
      <c r="C272" s="182" t="s">
        <v>470</v>
      </c>
      <c r="D272" s="182" t="s">
        <v>265</v>
      </c>
      <c r="E272" s="183" t="s">
        <v>471</v>
      </c>
      <c r="F272" s="259" t="s">
        <v>472</v>
      </c>
      <c r="G272" s="260"/>
      <c r="H272" s="260"/>
      <c r="I272" s="260"/>
      <c r="J272" s="184" t="s">
        <v>191</v>
      </c>
      <c r="K272" s="185">
        <v>1</v>
      </c>
      <c r="L272" s="261">
        <v>0</v>
      </c>
      <c r="M272" s="260"/>
      <c r="N272" s="262">
        <f t="shared" ref="N272:N280" si="15">ROUND(L272*K272,2)</f>
        <v>0</v>
      </c>
      <c r="O272" s="251"/>
      <c r="P272" s="251"/>
      <c r="Q272" s="251"/>
      <c r="R272" s="132"/>
      <c r="T272" s="163" t="s">
        <v>3</v>
      </c>
      <c r="U272" s="42" t="s">
        <v>50</v>
      </c>
      <c r="V272" s="34"/>
      <c r="W272" s="164">
        <f t="shared" ref="W272:W280" si="16">V272*K272</f>
        <v>0</v>
      </c>
      <c r="X272" s="164">
        <v>7.3000000000000001E-3</v>
      </c>
      <c r="Y272" s="164">
        <f t="shared" ref="Y272:Y280" si="17">X272*K272</f>
        <v>7.3000000000000001E-3</v>
      </c>
      <c r="Z272" s="164">
        <v>0</v>
      </c>
      <c r="AA272" s="165">
        <f t="shared" ref="AA272:AA280" si="18">Z272*K272</f>
        <v>0</v>
      </c>
      <c r="AR272" s="16" t="s">
        <v>321</v>
      </c>
      <c r="AT272" s="16" t="s">
        <v>265</v>
      </c>
      <c r="AU272" s="16" t="s">
        <v>92</v>
      </c>
      <c r="AY272" s="16" t="s">
        <v>163</v>
      </c>
      <c r="BE272" s="107">
        <f t="shared" ref="BE272:BE280" si="19">IF(U272="základní",N272,0)</f>
        <v>0</v>
      </c>
      <c r="BF272" s="107">
        <f t="shared" ref="BF272:BF280" si="20">IF(U272="snížená",N272,0)</f>
        <v>0</v>
      </c>
      <c r="BG272" s="107">
        <f t="shared" ref="BG272:BG280" si="21">IF(U272="zákl. přenesená",N272,0)</f>
        <v>0</v>
      </c>
      <c r="BH272" s="107">
        <f t="shared" ref="BH272:BH280" si="22">IF(U272="sníž. přenesená",N272,0)</f>
        <v>0</v>
      </c>
      <c r="BI272" s="107">
        <f t="shared" ref="BI272:BI280" si="23">IF(U272="nulová",N272,0)</f>
        <v>0</v>
      </c>
      <c r="BJ272" s="16" t="s">
        <v>92</v>
      </c>
      <c r="BK272" s="107">
        <f t="shared" ref="BK272:BK280" si="24">ROUND(L272*K272,2)</f>
        <v>0</v>
      </c>
      <c r="BL272" s="16" t="s">
        <v>245</v>
      </c>
      <c r="BM272" s="16" t="s">
        <v>473</v>
      </c>
    </row>
    <row r="273" spans="2:65" s="1" customFormat="1" ht="31.5" customHeight="1" x14ac:dyDescent="0.3">
      <c r="B273" s="130"/>
      <c r="C273" s="182" t="s">
        <v>474</v>
      </c>
      <c r="D273" s="182" t="s">
        <v>265</v>
      </c>
      <c r="E273" s="183" t="s">
        <v>475</v>
      </c>
      <c r="F273" s="259" t="s">
        <v>476</v>
      </c>
      <c r="G273" s="260"/>
      <c r="H273" s="260"/>
      <c r="I273" s="260"/>
      <c r="J273" s="184" t="s">
        <v>191</v>
      </c>
      <c r="K273" s="185">
        <v>1</v>
      </c>
      <c r="L273" s="261">
        <v>0</v>
      </c>
      <c r="M273" s="260"/>
      <c r="N273" s="262">
        <f t="shared" si="15"/>
        <v>0</v>
      </c>
      <c r="O273" s="251"/>
      <c r="P273" s="251"/>
      <c r="Q273" s="251"/>
      <c r="R273" s="132"/>
      <c r="T273" s="163" t="s">
        <v>3</v>
      </c>
      <c r="U273" s="42" t="s">
        <v>50</v>
      </c>
      <c r="V273" s="34"/>
      <c r="W273" s="164">
        <f t="shared" si="16"/>
        <v>0</v>
      </c>
      <c r="X273" s="164">
        <v>7.3000000000000001E-3</v>
      </c>
      <c r="Y273" s="164">
        <f t="shared" si="17"/>
        <v>7.3000000000000001E-3</v>
      </c>
      <c r="Z273" s="164">
        <v>0</v>
      </c>
      <c r="AA273" s="165">
        <f t="shared" si="18"/>
        <v>0</v>
      </c>
      <c r="AR273" s="16" t="s">
        <v>321</v>
      </c>
      <c r="AT273" s="16" t="s">
        <v>265</v>
      </c>
      <c r="AU273" s="16" t="s">
        <v>92</v>
      </c>
      <c r="AY273" s="16" t="s">
        <v>163</v>
      </c>
      <c r="BE273" s="107">
        <f t="shared" si="19"/>
        <v>0</v>
      </c>
      <c r="BF273" s="107">
        <f t="shared" si="20"/>
        <v>0</v>
      </c>
      <c r="BG273" s="107">
        <f t="shared" si="21"/>
        <v>0</v>
      </c>
      <c r="BH273" s="107">
        <f t="shared" si="22"/>
        <v>0</v>
      </c>
      <c r="BI273" s="107">
        <f t="shared" si="23"/>
        <v>0</v>
      </c>
      <c r="BJ273" s="16" t="s">
        <v>92</v>
      </c>
      <c r="BK273" s="107">
        <f t="shared" si="24"/>
        <v>0</v>
      </c>
      <c r="BL273" s="16" t="s">
        <v>245</v>
      </c>
      <c r="BM273" s="16" t="s">
        <v>477</v>
      </c>
    </row>
    <row r="274" spans="2:65" s="1" customFormat="1" ht="22.5" customHeight="1" x14ac:dyDescent="0.3">
      <c r="B274" s="130"/>
      <c r="C274" s="182" t="s">
        <v>478</v>
      </c>
      <c r="D274" s="182" t="s">
        <v>265</v>
      </c>
      <c r="E274" s="183" t="s">
        <v>479</v>
      </c>
      <c r="F274" s="259" t="s">
        <v>480</v>
      </c>
      <c r="G274" s="260"/>
      <c r="H274" s="260"/>
      <c r="I274" s="260"/>
      <c r="J274" s="184" t="s">
        <v>191</v>
      </c>
      <c r="K274" s="185">
        <v>3</v>
      </c>
      <c r="L274" s="261">
        <v>0</v>
      </c>
      <c r="M274" s="260"/>
      <c r="N274" s="262">
        <f t="shared" si="15"/>
        <v>0</v>
      </c>
      <c r="O274" s="251"/>
      <c r="P274" s="251"/>
      <c r="Q274" s="251"/>
      <c r="R274" s="132"/>
      <c r="T274" s="163" t="s">
        <v>3</v>
      </c>
      <c r="U274" s="42" t="s">
        <v>50</v>
      </c>
      <c r="V274" s="34"/>
      <c r="W274" s="164">
        <f t="shared" si="16"/>
        <v>0</v>
      </c>
      <c r="X274" s="164">
        <v>7.3000000000000001E-3</v>
      </c>
      <c r="Y274" s="164">
        <f t="shared" si="17"/>
        <v>2.1899999999999999E-2</v>
      </c>
      <c r="Z274" s="164">
        <v>0</v>
      </c>
      <c r="AA274" s="165">
        <f t="shared" si="18"/>
        <v>0</v>
      </c>
      <c r="AR274" s="16" t="s">
        <v>321</v>
      </c>
      <c r="AT274" s="16" t="s">
        <v>265</v>
      </c>
      <c r="AU274" s="16" t="s">
        <v>92</v>
      </c>
      <c r="AY274" s="16" t="s">
        <v>163</v>
      </c>
      <c r="BE274" s="107">
        <f t="shared" si="19"/>
        <v>0</v>
      </c>
      <c r="BF274" s="107">
        <f t="shared" si="20"/>
        <v>0</v>
      </c>
      <c r="BG274" s="107">
        <f t="shared" si="21"/>
        <v>0</v>
      </c>
      <c r="BH274" s="107">
        <f t="shared" si="22"/>
        <v>0</v>
      </c>
      <c r="BI274" s="107">
        <f t="shared" si="23"/>
        <v>0</v>
      </c>
      <c r="BJ274" s="16" t="s">
        <v>92</v>
      </c>
      <c r="BK274" s="107">
        <f t="shared" si="24"/>
        <v>0</v>
      </c>
      <c r="BL274" s="16" t="s">
        <v>245</v>
      </c>
      <c r="BM274" s="16" t="s">
        <v>481</v>
      </c>
    </row>
    <row r="275" spans="2:65" s="1" customFormat="1" ht="31.5" customHeight="1" x14ac:dyDescent="0.3">
      <c r="B275" s="130"/>
      <c r="C275" s="159" t="s">
        <v>482</v>
      </c>
      <c r="D275" s="159" t="s">
        <v>164</v>
      </c>
      <c r="E275" s="160" t="s">
        <v>483</v>
      </c>
      <c r="F275" s="250" t="s">
        <v>484</v>
      </c>
      <c r="G275" s="251"/>
      <c r="H275" s="251"/>
      <c r="I275" s="251"/>
      <c r="J275" s="161" t="s">
        <v>191</v>
      </c>
      <c r="K275" s="162">
        <v>12</v>
      </c>
      <c r="L275" s="252">
        <v>0</v>
      </c>
      <c r="M275" s="251"/>
      <c r="N275" s="253">
        <f t="shared" si="15"/>
        <v>0</v>
      </c>
      <c r="O275" s="251"/>
      <c r="P275" s="251"/>
      <c r="Q275" s="251"/>
      <c r="R275" s="132"/>
      <c r="T275" s="163" t="s">
        <v>3</v>
      </c>
      <c r="U275" s="42" t="s">
        <v>50</v>
      </c>
      <c r="V275" s="34"/>
      <c r="W275" s="164">
        <f t="shared" si="16"/>
        <v>0</v>
      </c>
      <c r="X275" s="164">
        <v>0</v>
      </c>
      <c r="Y275" s="164">
        <f t="shared" si="17"/>
        <v>0</v>
      </c>
      <c r="Z275" s="164">
        <v>0</v>
      </c>
      <c r="AA275" s="165">
        <f t="shared" si="18"/>
        <v>0</v>
      </c>
      <c r="AR275" s="16" t="s">
        <v>245</v>
      </c>
      <c r="AT275" s="16" t="s">
        <v>164</v>
      </c>
      <c r="AU275" s="16" t="s">
        <v>92</v>
      </c>
      <c r="AY275" s="16" t="s">
        <v>163</v>
      </c>
      <c r="BE275" s="107">
        <f t="shared" si="19"/>
        <v>0</v>
      </c>
      <c r="BF275" s="107">
        <f t="shared" si="20"/>
        <v>0</v>
      </c>
      <c r="BG275" s="107">
        <f t="shared" si="21"/>
        <v>0</v>
      </c>
      <c r="BH275" s="107">
        <f t="shared" si="22"/>
        <v>0</v>
      </c>
      <c r="BI275" s="107">
        <f t="shared" si="23"/>
        <v>0</v>
      </c>
      <c r="BJ275" s="16" t="s">
        <v>92</v>
      </c>
      <c r="BK275" s="107">
        <f t="shared" si="24"/>
        <v>0</v>
      </c>
      <c r="BL275" s="16" t="s">
        <v>245</v>
      </c>
      <c r="BM275" s="16" t="s">
        <v>485</v>
      </c>
    </row>
    <row r="276" spans="2:65" s="1" customFormat="1" ht="31.5" customHeight="1" x14ac:dyDescent="0.3">
      <c r="B276" s="130"/>
      <c r="C276" s="182" t="s">
        <v>486</v>
      </c>
      <c r="D276" s="182" t="s">
        <v>265</v>
      </c>
      <c r="E276" s="183" t="s">
        <v>487</v>
      </c>
      <c r="F276" s="259" t="s">
        <v>488</v>
      </c>
      <c r="G276" s="260"/>
      <c r="H276" s="260"/>
      <c r="I276" s="260"/>
      <c r="J276" s="184" t="s">
        <v>191</v>
      </c>
      <c r="K276" s="185">
        <v>4</v>
      </c>
      <c r="L276" s="261">
        <v>0</v>
      </c>
      <c r="M276" s="260"/>
      <c r="N276" s="262">
        <f t="shared" si="15"/>
        <v>0</v>
      </c>
      <c r="O276" s="251"/>
      <c r="P276" s="251"/>
      <c r="Q276" s="251"/>
      <c r="R276" s="132"/>
      <c r="T276" s="163" t="s">
        <v>3</v>
      </c>
      <c r="U276" s="42" t="s">
        <v>50</v>
      </c>
      <c r="V276" s="34"/>
      <c r="W276" s="164">
        <f t="shared" si="16"/>
        <v>0</v>
      </c>
      <c r="X276" s="164">
        <v>1.38E-2</v>
      </c>
      <c r="Y276" s="164">
        <f t="shared" si="17"/>
        <v>5.5199999999999999E-2</v>
      </c>
      <c r="Z276" s="164">
        <v>0</v>
      </c>
      <c r="AA276" s="165">
        <f t="shared" si="18"/>
        <v>0</v>
      </c>
      <c r="AR276" s="16" t="s">
        <v>321</v>
      </c>
      <c r="AT276" s="16" t="s">
        <v>265</v>
      </c>
      <c r="AU276" s="16" t="s">
        <v>92</v>
      </c>
      <c r="AY276" s="16" t="s">
        <v>163</v>
      </c>
      <c r="BE276" s="107">
        <f t="shared" si="19"/>
        <v>0</v>
      </c>
      <c r="BF276" s="107">
        <f t="shared" si="20"/>
        <v>0</v>
      </c>
      <c r="BG276" s="107">
        <f t="shared" si="21"/>
        <v>0</v>
      </c>
      <c r="BH276" s="107">
        <f t="shared" si="22"/>
        <v>0</v>
      </c>
      <c r="BI276" s="107">
        <f t="shared" si="23"/>
        <v>0</v>
      </c>
      <c r="BJ276" s="16" t="s">
        <v>92</v>
      </c>
      <c r="BK276" s="107">
        <f t="shared" si="24"/>
        <v>0</v>
      </c>
      <c r="BL276" s="16" t="s">
        <v>245</v>
      </c>
      <c r="BM276" s="16" t="s">
        <v>489</v>
      </c>
    </row>
    <row r="277" spans="2:65" s="1" customFormat="1" ht="31.5" customHeight="1" x14ac:dyDescent="0.3">
      <c r="B277" s="130"/>
      <c r="C277" s="182" t="s">
        <v>490</v>
      </c>
      <c r="D277" s="182" t="s">
        <v>265</v>
      </c>
      <c r="E277" s="183" t="s">
        <v>491</v>
      </c>
      <c r="F277" s="259" t="s">
        <v>492</v>
      </c>
      <c r="G277" s="260"/>
      <c r="H277" s="260"/>
      <c r="I277" s="260"/>
      <c r="J277" s="184" t="s">
        <v>191</v>
      </c>
      <c r="K277" s="185">
        <v>5</v>
      </c>
      <c r="L277" s="261">
        <v>0</v>
      </c>
      <c r="M277" s="260"/>
      <c r="N277" s="262">
        <f t="shared" si="15"/>
        <v>0</v>
      </c>
      <c r="O277" s="251"/>
      <c r="P277" s="251"/>
      <c r="Q277" s="251"/>
      <c r="R277" s="132"/>
      <c r="T277" s="163" t="s">
        <v>3</v>
      </c>
      <c r="U277" s="42" t="s">
        <v>50</v>
      </c>
      <c r="V277" s="34"/>
      <c r="W277" s="164">
        <f t="shared" si="16"/>
        <v>0</v>
      </c>
      <c r="X277" s="164">
        <v>1.6E-2</v>
      </c>
      <c r="Y277" s="164">
        <f t="shared" si="17"/>
        <v>0.08</v>
      </c>
      <c r="Z277" s="164">
        <v>0</v>
      </c>
      <c r="AA277" s="165">
        <f t="shared" si="18"/>
        <v>0</v>
      </c>
      <c r="AR277" s="16" t="s">
        <v>321</v>
      </c>
      <c r="AT277" s="16" t="s">
        <v>265</v>
      </c>
      <c r="AU277" s="16" t="s">
        <v>92</v>
      </c>
      <c r="AY277" s="16" t="s">
        <v>163</v>
      </c>
      <c r="BE277" s="107">
        <f t="shared" si="19"/>
        <v>0</v>
      </c>
      <c r="BF277" s="107">
        <f t="shared" si="20"/>
        <v>0</v>
      </c>
      <c r="BG277" s="107">
        <f t="shared" si="21"/>
        <v>0</v>
      </c>
      <c r="BH277" s="107">
        <f t="shared" si="22"/>
        <v>0</v>
      </c>
      <c r="BI277" s="107">
        <f t="shared" si="23"/>
        <v>0</v>
      </c>
      <c r="BJ277" s="16" t="s">
        <v>92</v>
      </c>
      <c r="BK277" s="107">
        <f t="shared" si="24"/>
        <v>0</v>
      </c>
      <c r="BL277" s="16" t="s">
        <v>245</v>
      </c>
      <c r="BM277" s="16" t="s">
        <v>493</v>
      </c>
    </row>
    <row r="278" spans="2:65" s="1" customFormat="1" ht="31.5" customHeight="1" x14ac:dyDescent="0.3">
      <c r="B278" s="130"/>
      <c r="C278" s="182" t="s">
        <v>494</v>
      </c>
      <c r="D278" s="182" t="s">
        <v>265</v>
      </c>
      <c r="E278" s="183" t="s">
        <v>495</v>
      </c>
      <c r="F278" s="259" t="s">
        <v>496</v>
      </c>
      <c r="G278" s="260"/>
      <c r="H278" s="260"/>
      <c r="I278" s="260"/>
      <c r="J278" s="184" t="s">
        <v>191</v>
      </c>
      <c r="K278" s="185">
        <v>3</v>
      </c>
      <c r="L278" s="261">
        <v>0</v>
      </c>
      <c r="M278" s="260"/>
      <c r="N278" s="262">
        <f t="shared" si="15"/>
        <v>0</v>
      </c>
      <c r="O278" s="251"/>
      <c r="P278" s="251"/>
      <c r="Q278" s="251"/>
      <c r="R278" s="132"/>
      <c r="T278" s="163" t="s">
        <v>3</v>
      </c>
      <c r="U278" s="42" t="s">
        <v>50</v>
      </c>
      <c r="V278" s="34"/>
      <c r="W278" s="164">
        <f t="shared" si="16"/>
        <v>0</v>
      </c>
      <c r="X278" s="164">
        <v>1.6E-2</v>
      </c>
      <c r="Y278" s="164">
        <f t="shared" si="17"/>
        <v>4.8000000000000001E-2</v>
      </c>
      <c r="Z278" s="164">
        <v>0</v>
      </c>
      <c r="AA278" s="165">
        <f t="shared" si="18"/>
        <v>0</v>
      </c>
      <c r="AR278" s="16" t="s">
        <v>321</v>
      </c>
      <c r="AT278" s="16" t="s">
        <v>265</v>
      </c>
      <c r="AU278" s="16" t="s">
        <v>92</v>
      </c>
      <c r="AY278" s="16" t="s">
        <v>163</v>
      </c>
      <c r="BE278" s="107">
        <f t="shared" si="19"/>
        <v>0</v>
      </c>
      <c r="BF278" s="107">
        <f t="shared" si="20"/>
        <v>0</v>
      </c>
      <c r="BG278" s="107">
        <f t="shared" si="21"/>
        <v>0</v>
      </c>
      <c r="BH278" s="107">
        <f t="shared" si="22"/>
        <v>0</v>
      </c>
      <c r="BI278" s="107">
        <f t="shared" si="23"/>
        <v>0</v>
      </c>
      <c r="BJ278" s="16" t="s">
        <v>92</v>
      </c>
      <c r="BK278" s="107">
        <f t="shared" si="24"/>
        <v>0</v>
      </c>
      <c r="BL278" s="16" t="s">
        <v>245</v>
      </c>
      <c r="BM278" s="16" t="s">
        <v>497</v>
      </c>
    </row>
    <row r="279" spans="2:65" s="1" customFormat="1" ht="31.5" customHeight="1" x14ac:dyDescent="0.3">
      <c r="B279" s="130"/>
      <c r="C279" s="159" t="s">
        <v>498</v>
      </c>
      <c r="D279" s="159" t="s">
        <v>164</v>
      </c>
      <c r="E279" s="160" t="s">
        <v>499</v>
      </c>
      <c r="F279" s="250" t="s">
        <v>500</v>
      </c>
      <c r="G279" s="251"/>
      <c r="H279" s="251"/>
      <c r="I279" s="251"/>
      <c r="J279" s="161" t="s">
        <v>191</v>
      </c>
      <c r="K279" s="162">
        <v>12</v>
      </c>
      <c r="L279" s="252">
        <v>0</v>
      </c>
      <c r="M279" s="251"/>
      <c r="N279" s="253">
        <f t="shared" si="15"/>
        <v>0</v>
      </c>
      <c r="O279" s="251"/>
      <c r="P279" s="251"/>
      <c r="Q279" s="251"/>
      <c r="R279" s="132"/>
      <c r="T279" s="163" t="s">
        <v>3</v>
      </c>
      <c r="U279" s="42" t="s">
        <v>50</v>
      </c>
      <c r="V279" s="34"/>
      <c r="W279" s="164">
        <f t="shared" si="16"/>
        <v>0</v>
      </c>
      <c r="X279" s="164">
        <v>0</v>
      </c>
      <c r="Y279" s="164">
        <f t="shared" si="17"/>
        <v>0</v>
      </c>
      <c r="Z279" s="164">
        <v>1.8E-3</v>
      </c>
      <c r="AA279" s="165">
        <f t="shared" si="18"/>
        <v>2.1600000000000001E-2</v>
      </c>
      <c r="AR279" s="16" t="s">
        <v>245</v>
      </c>
      <c r="AT279" s="16" t="s">
        <v>164</v>
      </c>
      <c r="AU279" s="16" t="s">
        <v>92</v>
      </c>
      <c r="AY279" s="16" t="s">
        <v>163</v>
      </c>
      <c r="BE279" s="107">
        <f t="shared" si="19"/>
        <v>0</v>
      </c>
      <c r="BF279" s="107">
        <f t="shared" si="20"/>
        <v>0</v>
      </c>
      <c r="BG279" s="107">
        <f t="shared" si="21"/>
        <v>0</v>
      </c>
      <c r="BH279" s="107">
        <f t="shared" si="22"/>
        <v>0</v>
      </c>
      <c r="BI279" s="107">
        <f t="shared" si="23"/>
        <v>0</v>
      </c>
      <c r="BJ279" s="16" t="s">
        <v>92</v>
      </c>
      <c r="BK279" s="107">
        <f t="shared" si="24"/>
        <v>0</v>
      </c>
      <c r="BL279" s="16" t="s">
        <v>245</v>
      </c>
      <c r="BM279" s="16" t="s">
        <v>501</v>
      </c>
    </row>
    <row r="280" spans="2:65" s="1" customFormat="1" ht="31.5" customHeight="1" x14ac:dyDescent="0.3">
      <c r="B280" s="130"/>
      <c r="C280" s="159" t="s">
        <v>502</v>
      </c>
      <c r="D280" s="159" t="s">
        <v>164</v>
      </c>
      <c r="E280" s="160" t="s">
        <v>503</v>
      </c>
      <c r="F280" s="250" t="s">
        <v>504</v>
      </c>
      <c r="G280" s="251"/>
      <c r="H280" s="251"/>
      <c r="I280" s="251"/>
      <c r="J280" s="161" t="s">
        <v>191</v>
      </c>
      <c r="K280" s="162">
        <v>12</v>
      </c>
      <c r="L280" s="252">
        <v>0</v>
      </c>
      <c r="M280" s="251"/>
      <c r="N280" s="253">
        <f t="shared" si="15"/>
        <v>0</v>
      </c>
      <c r="O280" s="251"/>
      <c r="P280" s="251"/>
      <c r="Q280" s="251"/>
      <c r="R280" s="132"/>
      <c r="T280" s="163" t="s">
        <v>3</v>
      </c>
      <c r="U280" s="42" t="s">
        <v>50</v>
      </c>
      <c r="V280" s="34"/>
      <c r="W280" s="164">
        <f t="shared" si="16"/>
        <v>0</v>
      </c>
      <c r="X280" s="164">
        <v>0</v>
      </c>
      <c r="Y280" s="164">
        <f t="shared" si="17"/>
        <v>0</v>
      </c>
      <c r="Z280" s="164">
        <v>2.4E-2</v>
      </c>
      <c r="AA280" s="165">
        <f t="shared" si="18"/>
        <v>0.28800000000000003</v>
      </c>
      <c r="AR280" s="16" t="s">
        <v>245</v>
      </c>
      <c r="AT280" s="16" t="s">
        <v>164</v>
      </c>
      <c r="AU280" s="16" t="s">
        <v>92</v>
      </c>
      <c r="AY280" s="16" t="s">
        <v>163</v>
      </c>
      <c r="BE280" s="107">
        <f t="shared" si="19"/>
        <v>0</v>
      </c>
      <c r="BF280" s="107">
        <f t="shared" si="20"/>
        <v>0</v>
      </c>
      <c r="BG280" s="107">
        <f t="shared" si="21"/>
        <v>0</v>
      </c>
      <c r="BH280" s="107">
        <f t="shared" si="22"/>
        <v>0</v>
      </c>
      <c r="BI280" s="107">
        <f t="shared" si="23"/>
        <v>0</v>
      </c>
      <c r="BJ280" s="16" t="s">
        <v>92</v>
      </c>
      <c r="BK280" s="107">
        <f t="shared" si="24"/>
        <v>0</v>
      </c>
      <c r="BL280" s="16" t="s">
        <v>245</v>
      </c>
      <c r="BM280" s="16" t="s">
        <v>505</v>
      </c>
    </row>
    <row r="281" spans="2:65" s="11" customFormat="1" ht="22.5" customHeight="1" x14ac:dyDescent="0.3">
      <c r="B281" s="166"/>
      <c r="C281" s="167"/>
      <c r="D281" s="167"/>
      <c r="E281" s="168" t="s">
        <v>3</v>
      </c>
      <c r="F281" s="254" t="s">
        <v>222</v>
      </c>
      <c r="G281" s="255"/>
      <c r="H281" s="255"/>
      <c r="I281" s="255"/>
      <c r="J281" s="167"/>
      <c r="K281" s="169">
        <v>12</v>
      </c>
      <c r="L281" s="167"/>
      <c r="M281" s="167"/>
      <c r="N281" s="167"/>
      <c r="O281" s="167"/>
      <c r="P281" s="167"/>
      <c r="Q281" s="167"/>
      <c r="R281" s="170"/>
      <c r="T281" s="171"/>
      <c r="U281" s="167"/>
      <c r="V281" s="167"/>
      <c r="W281" s="167"/>
      <c r="X281" s="167"/>
      <c r="Y281" s="167"/>
      <c r="Z281" s="167"/>
      <c r="AA281" s="172"/>
      <c r="AT281" s="173" t="s">
        <v>171</v>
      </c>
      <c r="AU281" s="173" t="s">
        <v>92</v>
      </c>
      <c r="AV281" s="11" t="s">
        <v>92</v>
      </c>
      <c r="AW281" s="11" t="s">
        <v>39</v>
      </c>
      <c r="AX281" s="11" t="s">
        <v>22</v>
      </c>
      <c r="AY281" s="173" t="s">
        <v>163</v>
      </c>
    </row>
    <row r="282" spans="2:65" s="1" customFormat="1" ht="31.5" customHeight="1" x14ac:dyDescent="0.3">
      <c r="B282" s="130"/>
      <c r="C282" s="159" t="s">
        <v>506</v>
      </c>
      <c r="D282" s="159" t="s">
        <v>164</v>
      </c>
      <c r="E282" s="160" t="s">
        <v>507</v>
      </c>
      <c r="F282" s="250" t="s">
        <v>508</v>
      </c>
      <c r="G282" s="251"/>
      <c r="H282" s="251"/>
      <c r="I282" s="251"/>
      <c r="J282" s="161" t="s">
        <v>191</v>
      </c>
      <c r="K282" s="162">
        <v>4</v>
      </c>
      <c r="L282" s="252">
        <v>0</v>
      </c>
      <c r="M282" s="251"/>
      <c r="N282" s="253">
        <f>ROUND(L282*K282,2)</f>
        <v>0</v>
      </c>
      <c r="O282" s="251"/>
      <c r="P282" s="251"/>
      <c r="Q282" s="251"/>
      <c r="R282" s="132"/>
      <c r="T282" s="163" t="s">
        <v>3</v>
      </c>
      <c r="U282" s="42" t="s">
        <v>50</v>
      </c>
      <c r="V282" s="34"/>
      <c r="W282" s="164">
        <f>V282*K282</f>
        <v>0</v>
      </c>
      <c r="X282" s="164">
        <v>0</v>
      </c>
      <c r="Y282" s="164">
        <f>X282*K282</f>
        <v>0</v>
      </c>
      <c r="Z282" s="164">
        <v>0</v>
      </c>
      <c r="AA282" s="165">
        <f>Z282*K282</f>
        <v>0</v>
      </c>
      <c r="AR282" s="16" t="s">
        <v>245</v>
      </c>
      <c r="AT282" s="16" t="s">
        <v>164</v>
      </c>
      <c r="AU282" s="16" t="s">
        <v>92</v>
      </c>
      <c r="AY282" s="16" t="s">
        <v>163</v>
      </c>
      <c r="BE282" s="107">
        <f>IF(U282="základní",N282,0)</f>
        <v>0</v>
      </c>
      <c r="BF282" s="107">
        <f>IF(U282="snížená",N282,0)</f>
        <v>0</v>
      </c>
      <c r="BG282" s="107">
        <f>IF(U282="zákl. přenesená",N282,0)</f>
        <v>0</v>
      </c>
      <c r="BH282" s="107">
        <f>IF(U282="sníž. přenesená",N282,0)</f>
        <v>0</v>
      </c>
      <c r="BI282" s="107">
        <f>IF(U282="nulová",N282,0)</f>
        <v>0</v>
      </c>
      <c r="BJ282" s="16" t="s">
        <v>92</v>
      </c>
      <c r="BK282" s="107">
        <f>ROUND(L282*K282,2)</f>
        <v>0</v>
      </c>
      <c r="BL282" s="16" t="s">
        <v>245</v>
      </c>
      <c r="BM282" s="16" t="s">
        <v>509</v>
      </c>
    </row>
    <row r="283" spans="2:65" s="1" customFormat="1" ht="31.5" customHeight="1" x14ac:dyDescent="0.3">
      <c r="B283" s="130"/>
      <c r="C283" s="182" t="s">
        <v>510</v>
      </c>
      <c r="D283" s="182" t="s">
        <v>265</v>
      </c>
      <c r="E283" s="183" t="s">
        <v>511</v>
      </c>
      <c r="F283" s="259" t="s">
        <v>512</v>
      </c>
      <c r="G283" s="260"/>
      <c r="H283" s="260"/>
      <c r="I283" s="260"/>
      <c r="J283" s="184" t="s">
        <v>257</v>
      </c>
      <c r="K283" s="185">
        <v>4.4000000000000004</v>
      </c>
      <c r="L283" s="261">
        <v>0</v>
      </c>
      <c r="M283" s="260"/>
      <c r="N283" s="262">
        <f>ROUND(L283*K283,2)</f>
        <v>0</v>
      </c>
      <c r="O283" s="251"/>
      <c r="P283" s="251"/>
      <c r="Q283" s="251"/>
      <c r="R283" s="132"/>
      <c r="T283" s="163" t="s">
        <v>3</v>
      </c>
      <c r="U283" s="42" t="s">
        <v>50</v>
      </c>
      <c r="V283" s="34"/>
      <c r="W283" s="164">
        <f>V283*K283</f>
        <v>0</v>
      </c>
      <c r="X283" s="164">
        <v>6.0000000000000001E-3</v>
      </c>
      <c r="Y283" s="164">
        <f>X283*K283</f>
        <v>2.6400000000000003E-2</v>
      </c>
      <c r="Z283" s="164">
        <v>0</v>
      </c>
      <c r="AA283" s="165">
        <f>Z283*K283</f>
        <v>0</v>
      </c>
      <c r="AR283" s="16" t="s">
        <v>321</v>
      </c>
      <c r="AT283" s="16" t="s">
        <v>265</v>
      </c>
      <c r="AU283" s="16" t="s">
        <v>92</v>
      </c>
      <c r="AY283" s="16" t="s">
        <v>163</v>
      </c>
      <c r="BE283" s="107">
        <f>IF(U283="základní",N283,0)</f>
        <v>0</v>
      </c>
      <c r="BF283" s="107">
        <f>IF(U283="snížená",N283,0)</f>
        <v>0</v>
      </c>
      <c r="BG283" s="107">
        <f>IF(U283="zákl. přenesená",N283,0)</f>
        <v>0</v>
      </c>
      <c r="BH283" s="107">
        <f>IF(U283="sníž. přenesená",N283,0)</f>
        <v>0</v>
      </c>
      <c r="BI283" s="107">
        <f>IF(U283="nulová",N283,0)</f>
        <v>0</v>
      </c>
      <c r="BJ283" s="16" t="s">
        <v>92</v>
      </c>
      <c r="BK283" s="107">
        <f>ROUND(L283*K283,2)</f>
        <v>0</v>
      </c>
      <c r="BL283" s="16" t="s">
        <v>245</v>
      </c>
      <c r="BM283" s="16" t="s">
        <v>513</v>
      </c>
    </row>
    <row r="284" spans="2:65" s="11" customFormat="1" ht="22.5" customHeight="1" x14ac:dyDescent="0.3">
      <c r="B284" s="166"/>
      <c r="C284" s="167"/>
      <c r="D284" s="167"/>
      <c r="E284" s="168" t="s">
        <v>3</v>
      </c>
      <c r="F284" s="254" t="s">
        <v>514</v>
      </c>
      <c r="G284" s="255"/>
      <c r="H284" s="255"/>
      <c r="I284" s="255"/>
      <c r="J284" s="167"/>
      <c r="K284" s="169">
        <v>4.4000000000000004</v>
      </c>
      <c r="L284" s="167"/>
      <c r="M284" s="167"/>
      <c r="N284" s="167"/>
      <c r="O284" s="167"/>
      <c r="P284" s="167"/>
      <c r="Q284" s="167"/>
      <c r="R284" s="170"/>
      <c r="T284" s="171"/>
      <c r="U284" s="167"/>
      <c r="V284" s="167"/>
      <c r="W284" s="167"/>
      <c r="X284" s="167"/>
      <c r="Y284" s="167"/>
      <c r="Z284" s="167"/>
      <c r="AA284" s="172"/>
      <c r="AT284" s="173" t="s">
        <v>171</v>
      </c>
      <c r="AU284" s="173" t="s">
        <v>92</v>
      </c>
      <c r="AV284" s="11" t="s">
        <v>92</v>
      </c>
      <c r="AW284" s="11" t="s">
        <v>39</v>
      </c>
      <c r="AX284" s="11" t="s">
        <v>22</v>
      </c>
      <c r="AY284" s="173" t="s">
        <v>163</v>
      </c>
    </row>
    <row r="285" spans="2:65" s="1" customFormat="1" ht="31.5" customHeight="1" x14ac:dyDescent="0.3">
      <c r="B285" s="130"/>
      <c r="C285" s="159" t="s">
        <v>515</v>
      </c>
      <c r="D285" s="159" t="s">
        <v>164</v>
      </c>
      <c r="E285" s="160" t="s">
        <v>516</v>
      </c>
      <c r="F285" s="250" t="s">
        <v>517</v>
      </c>
      <c r="G285" s="251"/>
      <c r="H285" s="251"/>
      <c r="I285" s="251"/>
      <c r="J285" s="161" t="s">
        <v>191</v>
      </c>
      <c r="K285" s="162">
        <v>1</v>
      </c>
      <c r="L285" s="252">
        <v>0</v>
      </c>
      <c r="M285" s="251"/>
      <c r="N285" s="253">
        <f t="shared" ref="N285:N291" si="25">ROUND(L285*K285,2)</f>
        <v>0</v>
      </c>
      <c r="O285" s="251"/>
      <c r="P285" s="251"/>
      <c r="Q285" s="251"/>
      <c r="R285" s="132"/>
      <c r="T285" s="163" t="s">
        <v>3</v>
      </c>
      <c r="U285" s="42" t="s">
        <v>50</v>
      </c>
      <c r="V285" s="34"/>
      <c r="W285" s="164">
        <f t="shared" ref="W285:W291" si="26">V285*K285</f>
        <v>0</v>
      </c>
      <c r="X285" s="164">
        <v>0</v>
      </c>
      <c r="Y285" s="164">
        <f t="shared" ref="Y285:Y291" si="27">X285*K285</f>
        <v>0</v>
      </c>
      <c r="Z285" s="164">
        <v>0</v>
      </c>
      <c r="AA285" s="165">
        <f t="shared" ref="AA285:AA291" si="28">Z285*K285</f>
        <v>0</v>
      </c>
      <c r="AR285" s="16" t="s">
        <v>245</v>
      </c>
      <c r="AT285" s="16" t="s">
        <v>164</v>
      </c>
      <c r="AU285" s="16" t="s">
        <v>92</v>
      </c>
      <c r="AY285" s="16" t="s">
        <v>163</v>
      </c>
      <c r="BE285" s="107">
        <f t="shared" ref="BE285:BE291" si="29">IF(U285="základní",N285,0)</f>
        <v>0</v>
      </c>
      <c r="BF285" s="107">
        <f t="shared" ref="BF285:BF291" si="30">IF(U285="snížená",N285,0)</f>
        <v>0</v>
      </c>
      <c r="BG285" s="107">
        <f t="shared" ref="BG285:BG291" si="31">IF(U285="zákl. přenesená",N285,0)</f>
        <v>0</v>
      </c>
      <c r="BH285" s="107">
        <f t="shared" ref="BH285:BH291" si="32">IF(U285="sníž. přenesená",N285,0)</f>
        <v>0</v>
      </c>
      <c r="BI285" s="107">
        <f t="shared" ref="BI285:BI291" si="33">IF(U285="nulová",N285,0)</f>
        <v>0</v>
      </c>
      <c r="BJ285" s="16" t="s">
        <v>92</v>
      </c>
      <c r="BK285" s="107">
        <f t="shared" ref="BK285:BK291" si="34">ROUND(L285*K285,2)</f>
        <v>0</v>
      </c>
      <c r="BL285" s="16" t="s">
        <v>245</v>
      </c>
      <c r="BM285" s="16" t="s">
        <v>518</v>
      </c>
    </row>
    <row r="286" spans="2:65" s="1" customFormat="1" ht="31.5" customHeight="1" x14ac:dyDescent="0.3">
      <c r="B286" s="130"/>
      <c r="C286" s="182" t="s">
        <v>519</v>
      </c>
      <c r="D286" s="182" t="s">
        <v>265</v>
      </c>
      <c r="E286" s="183" t="s">
        <v>511</v>
      </c>
      <c r="F286" s="259" t="s">
        <v>512</v>
      </c>
      <c r="G286" s="260"/>
      <c r="H286" s="260"/>
      <c r="I286" s="260"/>
      <c r="J286" s="184" t="s">
        <v>257</v>
      </c>
      <c r="K286" s="185">
        <v>0.55000000000000004</v>
      </c>
      <c r="L286" s="261">
        <v>0</v>
      </c>
      <c r="M286" s="260"/>
      <c r="N286" s="262">
        <f t="shared" si="25"/>
        <v>0</v>
      </c>
      <c r="O286" s="251"/>
      <c r="P286" s="251"/>
      <c r="Q286" s="251"/>
      <c r="R286" s="132"/>
      <c r="T286" s="163" t="s">
        <v>3</v>
      </c>
      <c r="U286" s="42" t="s">
        <v>50</v>
      </c>
      <c r="V286" s="34"/>
      <c r="W286" s="164">
        <f t="shared" si="26"/>
        <v>0</v>
      </c>
      <c r="X286" s="164">
        <v>6.0000000000000001E-3</v>
      </c>
      <c r="Y286" s="164">
        <f t="shared" si="27"/>
        <v>3.3000000000000004E-3</v>
      </c>
      <c r="Z286" s="164">
        <v>0</v>
      </c>
      <c r="AA286" s="165">
        <f t="shared" si="28"/>
        <v>0</v>
      </c>
      <c r="AR286" s="16" t="s">
        <v>321</v>
      </c>
      <c r="AT286" s="16" t="s">
        <v>265</v>
      </c>
      <c r="AU286" s="16" t="s">
        <v>92</v>
      </c>
      <c r="AY286" s="16" t="s">
        <v>163</v>
      </c>
      <c r="BE286" s="107">
        <f t="shared" si="29"/>
        <v>0</v>
      </c>
      <c r="BF286" s="107">
        <f t="shared" si="30"/>
        <v>0</v>
      </c>
      <c r="BG286" s="107">
        <f t="shared" si="31"/>
        <v>0</v>
      </c>
      <c r="BH286" s="107">
        <f t="shared" si="32"/>
        <v>0</v>
      </c>
      <c r="BI286" s="107">
        <f t="shared" si="33"/>
        <v>0</v>
      </c>
      <c r="BJ286" s="16" t="s">
        <v>92</v>
      </c>
      <c r="BK286" s="107">
        <f t="shared" si="34"/>
        <v>0</v>
      </c>
      <c r="BL286" s="16" t="s">
        <v>245</v>
      </c>
      <c r="BM286" s="16" t="s">
        <v>520</v>
      </c>
    </row>
    <row r="287" spans="2:65" s="1" customFormat="1" ht="31.5" customHeight="1" x14ac:dyDescent="0.3">
      <c r="B287" s="130"/>
      <c r="C287" s="159" t="s">
        <v>521</v>
      </c>
      <c r="D287" s="159" t="s">
        <v>164</v>
      </c>
      <c r="E287" s="160" t="s">
        <v>522</v>
      </c>
      <c r="F287" s="250" t="s">
        <v>523</v>
      </c>
      <c r="G287" s="251"/>
      <c r="H287" s="251"/>
      <c r="I287" s="251"/>
      <c r="J287" s="161" t="s">
        <v>191</v>
      </c>
      <c r="K287" s="162">
        <v>12</v>
      </c>
      <c r="L287" s="252">
        <v>0</v>
      </c>
      <c r="M287" s="251"/>
      <c r="N287" s="253">
        <f t="shared" si="25"/>
        <v>0</v>
      </c>
      <c r="O287" s="251"/>
      <c r="P287" s="251"/>
      <c r="Q287" s="251"/>
      <c r="R287" s="132"/>
      <c r="T287" s="163" t="s">
        <v>3</v>
      </c>
      <c r="U287" s="42" t="s">
        <v>50</v>
      </c>
      <c r="V287" s="34"/>
      <c r="W287" s="164">
        <f t="shared" si="26"/>
        <v>0</v>
      </c>
      <c r="X287" s="164">
        <v>0</v>
      </c>
      <c r="Y287" s="164">
        <f t="shared" si="27"/>
        <v>0</v>
      </c>
      <c r="Z287" s="164">
        <v>0</v>
      </c>
      <c r="AA287" s="165">
        <f t="shared" si="28"/>
        <v>0</v>
      </c>
      <c r="AR287" s="16" t="s">
        <v>245</v>
      </c>
      <c r="AT287" s="16" t="s">
        <v>164</v>
      </c>
      <c r="AU287" s="16" t="s">
        <v>92</v>
      </c>
      <c r="AY287" s="16" t="s">
        <v>163</v>
      </c>
      <c r="BE287" s="107">
        <f t="shared" si="29"/>
        <v>0</v>
      </c>
      <c r="BF287" s="107">
        <f t="shared" si="30"/>
        <v>0</v>
      </c>
      <c r="BG287" s="107">
        <f t="shared" si="31"/>
        <v>0</v>
      </c>
      <c r="BH287" s="107">
        <f t="shared" si="32"/>
        <v>0</v>
      </c>
      <c r="BI287" s="107">
        <f t="shared" si="33"/>
        <v>0</v>
      </c>
      <c r="BJ287" s="16" t="s">
        <v>92</v>
      </c>
      <c r="BK287" s="107">
        <f t="shared" si="34"/>
        <v>0</v>
      </c>
      <c r="BL287" s="16" t="s">
        <v>245</v>
      </c>
      <c r="BM287" s="16" t="s">
        <v>524</v>
      </c>
    </row>
    <row r="288" spans="2:65" s="1" customFormat="1" ht="31.5" customHeight="1" x14ac:dyDescent="0.3">
      <c r="B288" s="130"/>
      <c r="C288" s="182" t="s">
        <v>525</v>
      </c>
      <c r="D288" s="182" t="s">
        <v>265</v>
      </c>
      <c r="E288" s="183" t="s">
        <v>526</v>
      </c>
      <c r="F288" s="259" t="s">
        <v>527</v>
      </c>
      <c r="G288" s="260"/>
      <c r="H288" s="260"/>
      <c r="I288" s="260"/>
      <c r="J288" s="184" t="s">
        <v>191</v>
      </c>
      <c r="K288" s="185">
        <v>4</v>
      </c>
      <c r="L288" s="261">
        <v>0</v>
      </c>
      <c r="M288" s="260"/>
      <c r="N288" s="262">
        <f t="shared" si="25"/>
        <v>0</v>
      </c>
      <c r="O288" s="251"/>
      <c r="P288" s="251"/>
      <c r="Q288" s="251"/>
      <c r="R288" s="132"/>
      <c r="T288" s="163" t="s">
        <v>3</v>
      </c>
      <c r="U288" s="42" t="s">
        <v>50</v>
      </c>
      <c r="V288" s="34"/>
      <c r="W288" s="164">
        <f t="shared" si="26"/>
        <v>0</v>
      </c>
      <c r="X288" s="164">
        <v>9.2000000000000003E-4</v>
      </c>
      <c r="Y288" s="164">
        <f t="shared" si="27"/>
        <v>3.6800000000000001E-3</v>
      </c>
      <c r="Z288" s="164">
        <v>0</v>
      </c>
      <c r="AA288" s="165">
        <f t="shared" si="28"/>
        <v>0</v>
      </c>
      <c r="AR288" s="16" t="s">
        <v>321</v>
      </c>
      <c r="AT288" s="16" t="s">
        <v>265</v>
      </c>
      <c r="AU288" s="16" t="s">
        <v>92</v>
      </c>
      <c r="AY288" s="16" t="s">
        <v>163</v>
      </c>
      <c r="BE288" s="107">
        <f t="shared" si="29"/>
        <v>0</v>
      </c>
      <c r="BF288" s="107">
        <f t="shared" si="30"/>
        <v>0</v>
      </c>
      <c r="BG288" s="107">
        <f t="shared" si="31"/>
        <v>0</v>
      </c>
      <c r="BH288" s="107">
        <f t="shared" si="32"/>
        <v>0</v>
      </c>
      <c r="BI288" s="107">
        <f t="shared" si="33"/>
        <v>0</v>
      </c>
      <c r="BJ288" s="16" t="s">
        <v>92</v>
      </c>
      <c r="BK288" s="107">
        <f t="shared" si="34"/>
        <v>0</v>
      </c>
      <c r="BL288" s="16" t="s">
        <v>245</v>
      </c>
      <c r="BM288" s="16" t="s">
        <v>528</v>
      </c>
    </row>
    <row r="289" spans="2:65" s="1" customFormat="1" ht="31.5" customHeight="1" x14ac:dyDescent="0.3">
      <c r="B289" s="130"/>
      <c r="C289" s="182" t="s">
        <v>529</v>
      </c>
      <c r="D289" s="182" t="s">
        <v>265</v>
      </c>
      <c r="E289" s="183" t="s">
        <v>530</v>
      </c>
      <c r="F289" s="259" t="s">
        <v>531</v>
      </c>
      <c r="G289" s="260"/>
      <c r="H289" s="260"/>
      <c r="I289" s="260"/>
      <c r="J289" s="184" t="s">
        <v>191</v>
      </c>
      <c r="K289" s="185">
        <v>8</v>
      </c>
      <c r="L289" s="261">
        <v>0</v>
      </c>
      <c r="M289" s="260"/>
      <c r="N289" s="262">
        <f t="shared" si="25"/>
        <v>0</v>
      </c>
      <c r="O289" s="251"/>
      <c r="P289" s="251"/>
      <c r="Q289" s="251"/>
      <c r="R289" s="132"/>
      <c r="T289" s="163" t="s">
        <v>3</v>
      </c>
      <c r="U289" s="42" t="s">
        <v>50</v>
      </c>
      <c r="V289" s="34"/>
      <c r="W289" s="164">
        <f t="shared" si="26"/>
        <v>0</v>
      </c>
      <c r="X289" s="164">
        <v>1.23E-3</v>
      </c>
      <c r="Y289" s="164">
        <f t="shared" si="27"/>
        <v>9.8399999999999998E-3</v>
      </c>
      <c r="Z289" s="164">
        <v>0</v>
      </c>
      <c r="AA289" s="165">
        <f t="shared" si="28"/>
        <v>0</v>
      </c>
      <c r="AR289" s="16" t="s">
        <v>321</v>
      </c>
      <c r="AT289" s="16" t="s">
        <v>265</v>
      </c>
      <c r="AU289" s="16" t="s">
        <v>92</v>
      </c>
      <c r="AY289" s="16" t="s">
        <v>163</v>
      </c>
      <c r="BE289" s="107">
        <f t="shared" si="29"/>
        <v>0</v>
      </c>
      <c r="BF289" s="107">
        <f t="shared" si="30"/>
        <v>0</v>
      </c>
      <c r="BG289" s="107">
        <f t="shared" si="31"/>
        <v>0</v>
      </c>
      <c r="BH289" s="107">
        <f t="shared" si="32"/>
        <v>0</v>
      </c>
      <c r="BI289" s="107">
        <f t="shared" si="33"/>
        <v>0</v>
      </c>
      <c r="BJ289" s="16" t="s">
        <v>92</v>
      </c>
      <c r="BK289" s="107">
        <f t="shared" si="34"/>
        <v>0</v>
      </c>
      <c r="BL289" s="16" t="s">
        <v>245</v>
      </c>
      <c r="BM289" s="16" t="s">
        <v>532</v>
      </c>
    </row>
    <row r="290" spans="2:65" s="1" customFormat="1" ht="31.5" customHeight="1" x14ac:dyDescent="0.3">
      <c r="B290" s="130"/>
      <c r="C290" s="159" t="s">
        <v>533</v>
      </c>
      <c r="D290" s="159" t="s">
        <v>164</v>
      </c>
      <c r="E290" s="160" t="s">
        <v>534</v>
      </c>
      <c r="F290" s="250" t="s">
        <v>535</v>
      </c>
      <c r="G290" s="251"/>
      <c r="H290" s="251"/>
      <c r="I290" s="251"/>
      <c r="J290" s="161" t="s">
        <v>191</v>
      </c>
      <c r="K290" s="162">
        <v>1</v>
      </c>
      <c r="L290" s="252">
        <v>0</v>
      </c>
      <c r="M290" s="251"/>
      <c r="N290" s="253">
        <f t="shared" si="25"/>
        <v>0</v>
      </c>
      <c r="O290" s="251"/>
      <c r="P290" s="251"/>
      <c r="Q290" s="251"/>
      <c r="R290" s="132"/>
      <c r="T290" s="163" t="s">
        <v>3</v>
      </c>
      <c r="U290" s="42" t="s">
        <v>50</v>
      </c>
      <c r="V290" s="34"/>
      <c r="W290" s="164">
        <f t="shared" si="26"/>
        <v>0</v>
      </c>
      <c r="X290" s="164">
        <v>0</v>
      </c>
      <c r="Y290" s="164">
        <f t="shared" si="27"/>
        <v>0</v>
      </c>
      <c r="Z290" s="164">
        <v>0.13100000000000001</v>
      </c>
      <c r="AA290" s="165">
        <f t="shared" si="28"/>
        <v>0.13100000000000001</v>
      </c>
      <c r="AR290" s="16" t="s">
        <v>245</v>
      </c>
      <c r="AT290" s="16" t="s">
        <v>164</v>
      </c>
      <c r="AU290" s="16" t="s">
        <v>92</v>
      </c>
      <c r="AY290" s="16" t="s">
        <v>163</v>
      </c>
      <c r="BE290" s="107">
        <f t="shared" si="29"/>
        <v>0</v>
      </c>
      <c r="BF290" s="107">
        <f t="shared" si="30"/>
        <v>0</v>
      </c>
      <c r="BG290" s="107">
        <f t="shared" si="31"/>
        <v>0</v>
      </c>
      <c r="BH290" s="107">
        <f t="shared" si="32"/>
        <v>0</v>
      </c>
      <c r="BI290" s="107">
        <f t="shared" si="33"/>
        <v>0</v>
      </c>
      <c r="BJ290" s="16" t="s">
        <v>92</v>
      </c>
      <c r="BK290" s="107">
        <f t="shared" si="34"/>
        <v>0</v>
      </c>
      <c r="BL290" s="16" t="s">
        <v>245</v>
      </c>
      <c r="BM290" s="16" t="s">
        <v>536</v>
      </c>
    </row>
    <row r="291" spans="2:65" s="1" customFormat="1" ht="31.5" customHeight="1" x14ac:dyDescent="0.3">
      <c r="B291" s="130"/>
      <c r="C291" s="159" t="s">
        <v>537</v>
      </c>
      <c r="D291" s="159" t="s">
        <v>164</v>
      </c>
      <c r="E291" s="160" t="s">
        <v>538</v>
      </c>
      <c r="F291" s="250" t="s">
        <v>539</v>
      </c>
      <c r="G291" s="251"/>
      <c r="H291" s="251"/>
      <c r="I291" s="251"/>
      <c r="J291" s="161" t="s">
        <v>356</v>
      </c>
      <c r="K291" s="186">
        <v>0</v>
      </c>
      <c r="L291" s="252">
        <v>0</v>
      </c>
      <c r="M291" s="251"/>
      <c r="N291" s="253">
        <f t="shared" si="25"/>
        <v>0</v>
      </c>
      <c r="O291" s="251"/>
      <c r="P291" s="251"/>
      <c r="Q291" s="251"/>
      <c r="R291" s="132"/>
      <c r="T291" s="163" t="s">
        <v>3</v>
      </c>
      <c r="U291" s="42" t="s">
        <v>50</v>
      </c>
      <c r="V291" s="34"/>
      <c r="W291" s="164">
        <f t="shared" si="26"/>
        <v>0</v>
      </c>
      <c r="X291" s="164">
        <v>0</v>
      </c>
      <c r="Y291" s="164">
        <f t="shared" si="27"/>
        <v>0</v>
      </c>
      <c r="Z291" s="164">
        <v>0</v>
      </c>
      <c r="AA291" s="165">
        <f t="shared" si="28"/>
        <v>0</v>
      </c>
      <c r="AR291" s="16" t="s">
        <v>245</v>
      </c>
      <c r="AT291" s="16" t="s">
        <v>164</v>
      </c>
      <c r="AU291" s="16" t="s">
        <v>92</v>
      </c>
      <c r="AY291" s="16" t="s">
        <v>163</v>
      </c>
      <c r="BE291" s="107">
        <f t="shared" si="29"/>
        <v>0</v>
      </c>
      <c r="BF291" s="107">
        <f t="shared" si="30"/>
        <v>0</v>
      </c>
      <c r="BG291" s="107">
        <f t="shared" si="31"/>
        <v>0</v>
      </c>
      <c r="BH291" s="107">
        <f t="shared" si="32"/>
        <v>0</v>
      </c>
      <c r="BI291" s="107">
        <f t="shared" si="33"/>
        <v>0</v>
      </c>
      <c r="BJ291" s="16" t="s">
        <v>92</v>
      </c>
      <c r="BK291" s="107">
        <f t="shared" si="34"/>
        <v>0</v>
      </c>
      <c r="BL291" s="16" t="s">
        <v>245</v>
      </c>
      <c r="BM291" s="16" t="s">
        <v>540</v>
      </c>
    </row>
    <row r="292" spans="2:65" s="10" customFormat="1" ht="29.85" customHeight="1" x14ac:dyDescent="0.3">
      <c r="B292" s="148"/>
      <c r="C292" s="149"/>
      <c r="D292" s="158" t="s">
        <v>134</v>
      </c>
      <c r="E292" s="158"/>
      <c r="F292" s="158"/>
      <c r="G292" s="158"/>
      <c r="H292" s="158"/>
      <c r="I292" s="158"/>
      <c r="J292" s="158"/>
      <c r="K292" s="158"/>
      <c r="L292" s="158"/>
      <c r="M292" s="158"/>
      <c r="N292" s="268">
        <f>BK292</f>
        <v>0</v>
      </c>
      <c r="O292" s="269"/>
      <c r="P292" s="269"/>
      <c r="Q292" s="269"/>
      <c r="R292" s="151"/>
      <c r="T292" s="152"/>
      <c r="U292" s="149"/>
      <c r="V292" s="149"/>
      <c r="W292" s="153">
        <f>SUM(W293:W308)</f>
        <v>0</v>
      </c>
      <c r="X292" s="149"/>
      <c r="Y292" s="153">
        <f>SUM(Y293:Y308)</f>
        <v>2.0367354999999998</v>
      </c>
      <c r="Z292" s="149"/>
      <c r="AA292" s="154">
        <f>SUM(AA293:AA308)</f>
        <v>0</v>
      </c>
      <c r="AR292" s="155" t="s">
        <v>92</v>
      </c>
      <c r="AT292" s="156" t="s">
        <v>82</v>
      </c>
      <c r="AU292" s="156" t="s">
        <v>22</v>
      </c>
      <c r="AY292" s="155" t="s">
        <v>163</v>
      </c>
      <c r="BK292" s="157">
        <f>SUM(BK293:BK308)</f>
        <v>0</v>
      </c>
    </row>
    <row r="293" spans="2:65" s="1" customFormat="1" ht="31.5" customHeight="1" x14ac:dyDescent="0.3">
      <c r="B293" s="130"/>
      <c r="C293" s="159" t="s">
        <v>541</v>
      </c>
      <c r="D293" s="159" t="s">
        <v>164</v>
      </c>
      <c r="E293" s="160" t="s">
        <v>542</v>
      </c>
      <c r="F293" s="250" t="s">
        <v>543</v>
      </c>
      <c r="G293" s="251"/>
      <c r="H293" s="251"/>
      <c r="I293" s="251"/>
      <c r="J293" s="161" t="s">
        <v>257</v>
      </c>
      <c r="K293" s="162">
        <v>28.4</v>
      </c>
      <c r="L293" s="252">
        <v>0</v>
      </c>
      <c r="M293" s="251"/>
      <c r="N293" s="253">
        <f>ROUND(L293*K293,2)</f>
        <v>0</v>
      </c>
      <c r="O293" s="251"/>
      <c r="P293" s="251"/>
      <c r="Q293" s="251"/>
      <c r="R293" s="132"/>
      <c r="T293" s="163" t="s">
        <v>3</v>
      </c>
      <c r="U293" s="42" t="s">
        <v>50</v>
      </c>
      <c r="V293" s="34"/>
      <c r="W293" s="164">
        <f>V293*K293</f>
        <v>0</v>
      </c>
      <c r="X293" s="164">
        <v>2.0000000000000001E-4</v>
      </c>
      <c r="Y293" s="164">
        <f>X293*K293</f>
        <v>5.6800000000000002E-3</v>
      </c>
      <c r="Z293" s="164">
        <v>0</v>
      </c>
      <c r="AA293" s="165">
        <f>Z293*K293</f>
        <v>0</v>
      </c>
      <c r="AR293" s="16" t="s">
        <v>245</v>
      </c>
      <c r="AT293" s="16" t="s">
        <v>164</v>
      </c>
      <c r="AU293" s="16" t="s">
        <v>92</v>
      </c>
      <c r="AY293" s="16" t="s">
        <v>163</v>
      </c>
      <c r="BE293" s="107">
        <f>IF(U293="základní",N293,0)</f>
        <v>0</v>
      </c>
      <c r="BF293" s="107">
        <f>IF(U293="snížená",N293,0)</f>
        <v>0</v>
      </c>
      <c r="BG293" s="107">
        <f>IF(U293="zákl. přenesená",N293,0)</f>
        <v>0</v>
      </c>
      <c r="BH293" s="107">
        <f>IF(U293="sníž. přenesená",N293,0)</f>
        <v>0</v>
      </c>
      <c r="BI293" s="107">
        <f>IF(U293="nulová",N293,0)</f>
        <v>0</v>
      </c>
      <c r="BJ293" s="16" t="s">
        <v>92</v>
      </c>
      <c r="BK293" s="107">
        <f>ROUND(L293*K293,2)</f>
        <v>0</v>
      </c>
      <c r="BL293" s="16" t="s">
        <v>245</v>
      </c>
      <c r="BM293" s="16" t="s">
        <v>544</v>
      </c>
    </row>
    <row r="294" spans="2:65" s="11" customFormat="1" ht="22.5" customHeight="1" x14ac:dyDescent="0.3">
      <c r="B294" s="166"/>
      <c r="C294" s="167"/>
      <c r="D294" s="167"/>
      <c r="E294" s="168" t="s">
        <v>3</v>
      </c>
      <c r="F294" s="254" t="s">
        <v>545</v>
      </c>
      <c r="G294" s="255"/>
      <c r="H294" s="255"/>
      <c r="I294" s="255"/>
      <c r="J294" s="167"/>
      <c r="K294" s="169">
        <v>33.200000000000003</v>
      </c>
      <c r="L294" s="167"/>
      <c r="M294" s="167"/>
      <c r="N294" s="167"/>
      <c r="O294" s="167"/>
      <c r="P294" s="167"/>
      <c r="Q294" s="167"/>
      <c r="R294" s="170"/>
      <c r="T294" s="171"/>
      <c r="U294" s="167"/>
      <c r="V294" s="167"/>
      <c r="W294" s="167"/>
      <c r="X294" s="167"/>
      <c r="Y294" s="167"/>
      <c r="Z294" s="167"/>
      <c r="AA294" s="172"/>
      <c r="AT294" s="173" t="s">
        <v>171</v>
      </c>
      <c r="AU294" s="173" t="s">
        <v>92</v>
      </c>
      <c r="AV294" s="11" t="s">
        <v>92</v>
      </c>
      <c r="AW294" s="11" t="s">
        <v>39</v>
      </c>
      <c r="AX294" s="11" t="s">
        <v>83</v>
      </c>
      <c r="AY294" s="173" t="s">
        <v>163</v>
      </c>
    </row>
    <row r="295" spans="2:65" s="11" customFormat="1" ht="22.5" customHeight="1" x14ac:dyDescent="0.3">
      <c r="B295" s="166"/>
      <c r="C295" s="167"/>
      <c r="D295" s="167"/>
      <c r="E295" s="168" t="s">
        <v>3</v>
      </c>
      <c r="F295" s="256" t="s">
        <v>546</v>
      </c>
      <c r="G295" s="255"/>
      <c r="H295" s="255"/>
      <c r="I295" s="255"/>
      <c r="J295" s="167"/>
      <c r="K295" s="169">
        <v>-4.8</v>
      </c>
      <c r="L295" s="167"/>
      <c r="M295" s="167"/>
      <c r="N295" s="167"/>
      <c r="O295" s="167"/>
      <c r="P295" s="167"/>
      <c r="Q295" s="167"/>
      <c r="R295" s="170"/>
      <c r="T295" s="171"/>
      <c r="U295" s="167"/>
      <c r="V295" s="167"/>
      <c r="W295" s="167"/>
      <c r="X295" s="167"/>
      <c r="Y295" s="167"/>
      <c r="Z295" s="167"/>
      <c r="AA295" s="172"/>
      <c r="AT295" s="173" t="s">
        <v>171</v>
      </c>
      <c r="AU295" s="173" t="s">
        <v>92</v>
      </c>
      <c r="AV295" s="11" t="s">
        <v>92</v>
      </c>
      <c r="AW295" s="11" t="s">
        <v>39</v>
      </c>
      <c r="AX295" s="11" t="s">
        <v>83</v>
      </c>
      <c r="AY295" s="173" t="s">
        <v>163</v>
      </c>
    </row>
    <row r="296" spans="2:65" s="12" customFormat="1" ht="22.5" customHeight="1" x14ac:dyDescent="0.3">
      <c r="B296" s="174"/>
      <c r="C296" s="175"/>
      <c r="D296" s="175"/>
      <c r="E296" s="176" t="s">
        <v>3</v>
      </c>
      <c r="F296" s="257" t="s">
        <v>173</v>
      </c>
      <c r="G296" s="258"/>
      <c r="H296" s="258"/>
      <c r="I296" s="258"/>
      <c r="J296" s="175"/>
      <c r="K296" s="177">
        <v>28.4</v>
      </c>
      <c r="L296" s="175"/>
      <c r="M296" s="175"/>
      <c r="N296" s="175"/>
      <c r="O296" s="175"/>
      <c r="P296" s="175"/>
      <c r="Q296" s="175"/>
      <c r="R296" s="178"/>
      <c r="T296" s="179"/>
      <c r="U296" s="175"/>
      <c r="V296" s="175"/>
      <c r="W296" s="175"/>
      <c r="X296" s="175"/>
      <c r="Y296" s="175"/>
      <c r="Z296" s="175"/>
      <c r="AA296" s="180"/>
      <c r="AT296" s="181" t="s">
        <v>171</v>
      </c>
      <c r="AU296" s="181" t="s">
        <v>92</v>
      </c>
      <c r="AV296" s="12" t="s">
        <v>168</v>
      </c>
      <c r="AW296" s="12" t="s">
        <v>39</v>
      </c>
      <c r="AX296" s="12" t="s">
        <v>22</v>
      </c>
      <c r="AY296" s="181" t="s">
        <v>163</v>
      </c>
    </row>
    <row r="297" spans="2:65" s="1" customFormat="1" ht="31.5" customHeight="1" x14ac:dyDescent="0.3">
      <c r="B297" s="130"/>
      <c r="C297" s="159" t="s">
        <v>547</v>
      </c>
      <c r="D297" s="159" t="s">
        <v>164</v>
      </c>
      <c r="E297" s="160" t="s">
        <v>548</v>
      </c>
      <c r="F297" s="250" t="s">
        <v>549</v>
      </c>
      <c r="G297" s="251"/>
      <c r="H297" s="251"/>
      <c r="I297" s="251"/>
      <c r="J297" s="161" t="s">
        <v>196</v>
      </c>
      <c r="K297" s="162">
        <v>36.299999999999997</v>
      </c>
      <c r="L297" s="252">
        <v>0</v>
      </c>
      <c r="M297" s="251"/>
      <c r="N297" s="253">
        <f>ROUND(L297*K297,2)</f>
        <v>0</v>
      </c>
      <c r="O297" s="251"/>
      <c r="P297" s="251"/>
      <c r="Q297" s="251"/>
      <c r="R297" s="132"/>
      <c r="T297" s="163" t="s">
        <v>3</v>
      </c>
      <c r="U297" s="42" t="s">
        <v>50</v>
      </c>
      <c r="V297" s="34"/>
      <c r="W297" s="164">
        <f>V297*K297</f>
        <v>0</v>
      </c>
      <c r="X297" s="164">
        <v>3.78E-2</v>
      </c>
      <c r="Y297" s="164">
        <f>X297*K297</f>
        <v>1.3721399999999999</v>
      </c>
      <c r="Z297" s="164">
        <v>0</v>
      </c>
      <c r="AA297" s="165">
        <f>Z297*K297</f>
        <v>0</v>
      </c>
      <c r="AR297" s="16" t="s">
        <v>245</v>
      </c>
      <c r="AT297" s="16" t="s">
        <v>164</v>
      </c>
      <c r="AU297" s="16" t="s">
        <v>92</v>
      </c>
      <c r="AY297" s="16" t="s">
        <v>163</v>
      </c>
      <c r="BE297" s="107">
        <f>IF(U297="základní",N297,0)</f>
        <v>0</v>
      </c>
      <c r="BF297" s="107">
        <f>IF(U297="snížená",N297,0)</f>
        <v>0</v>
      </c>
      <c r="BG297" s="107">
        <f>IF(U297="zákl. přenesená",N297,0)</f>
        <v>0</v>
      </c>
      <c r="BH297" s="107">
        <f>IF(U297="sníž. přenesená",N297,0)</f>
        <v>0</v>
      </c>
      <c r="BI297" s="107">
        <f>IF(U297="nulová",N297,0)</f>
        <v>0</v>
      </c>
      <c r="BJ297" s="16" t="s">
        <v>92</v>
      </c>
      <c r="BK297" s="107">
        <f>ROUND(L297*K297,2)</f>
        <v>0</v>
      </c>
      <c r="BL297" s="16" t="s">
        <v>245</v>
      </c>
      <c r="BM297" s="16" t="s">
        <v>550</v>
      </c>
    </row>
    <row r="298" spans="2:65" s="11" customFormat="1" ht="22.5" customHeight="1" x14ac:dyDescent="0.3">
      <c r="B298" s="166"/>
      <c r="C298" s="167"/>
      <c r="D298" s="167"/>
      <c r="E298" s="168" t="s">
        <v>3</v>
      </c>
      <c r="F298" s="254" t="s">
        <v>551</v>
      </c>
      <c r="G298" s="255"/>
      <c r="H298" s="255"/>
      <c r="I298" s="255"/>
      <c r="J298" s="167"/>
      <c r="K298" s="169">
        <v>36.299999999999997</v>
      </c>
      <c r="L298" s="167"/>
      <c r="M298" s="167"/>
      <c r="N298" s="167"/>
      <c r="O298" s="167"/>
      <c r="P298" s="167"/>
      <c r="Q298" s="167"/>
      <c r="R298" s="170"/>
      <c r="T298" s="171"/>
      <c r="U298" s="167"/>
      <c r="V298" s="167"/>
      <c r="W298" s="167"/>
      <c r="X298" s="167"/>
      <c r="Y298" s="167"/>
      <c r="Z298" s="167"/>
      <c r="AA298" s="172"/>
      <c r="AT298" s="173" t="s">
        <v>171</v>
      </c>
      <c r="AU298" s="173" t="s">
        <v>92</v>
      </c>
      <c r="AV298" s="11" t="s">
        <v>92</v>
      </c>
      <c r="AW298" s="11" t="s">
        <v>39</v>
      </c>
      <c r="AX298" s="11" t="s">
        <v>22</v>
      </c>
      <c r="AY298" s="173" t="s">
        <v>163</v>
      </c>
    </row>
    <row r="299" spans="2:65" s="1" customFormat="1" ht="22.5" customHeight="1" x14ac:dyDescent="0.3">
      <c r="B299" s="130"/>
      <c r="C299" s="182" t="s">
        <v>552</v>
      </c>
      <c r="D299" s="182" t="s">
        <v>265</v>
      </c>
      <c r="E299" s="183" t="s">
        <v>553</v>
      </c>
      <c r="F299" s="259" t="s">
        <v>554</v>
      </c>
      <c r="G299" s="260"/>
      <c r="H299" s="260"/>
      <c r="I299" s="260"/>
      <c r="J299" s="184" t="s">
        <v>196</v>
      </c>
      <c r="K299" s="185">
        <v>41.960999999999999</v>
      </c>
      <c r="L299" s="261">
        <v>0</v>
      </c>
      <c r="M299" s="260"/>
      <c r="N299" s="262">
        <f>ROUND(L299*K299,2)</f>
        <v>0</v>
      </c>
      <c r="O299" s="251"/>
      <c r="P299" s="251"/>
      <c r="Q299" s="251"/>
      <c r="R299" s="132"/>
      <c r="T299" s="163" t="s">
        <v>3</v>
      </c>
      <c r="U299" s="42" t="s">
        <v>50</v>
      </c>
      <c r="V299" s="34"/>
      <c r="W299" s="164">
        <f>V299*K299</f>
        <v>0</v>
      </c>
      <c r="X299" s="164">
        <v>1.55E-2</v>
      </c>
      <c r="Y299" s="164">
        <f>X299*K299</f>
        <v>0.65039550000000002</v>
      </c>
      <c r="Z299" s="164">
        <v>0</v>
      </c>
      <c r="AA299" s="165">
        <f>Z299*K299</f>
        <v>0</v>
      </c>
      <c r="AR299" s="16" t="s">
        <v>321</v>
      </c>
      <c r="AT299" s="16" t="s">
        <v>265</v>
      </c>
      <c r="AU299" s="16" t="s">
        <v>92</v>
      </c>
      <c r="AY299" s="16" t="s">
        <v>163</v>
      </c>
      <c r="BE299" s="107">
        <f>IF(U299="základní",N299,0)</f>
        <v>0</v>
      </c>
      <c r="BF299" s="107">
        <f>IF(U299="snížená",N299,0)</f>
        <v>0</v>
      </c>
      <c r="BG299" s="107">
        <f>IF(U299="zákl. přenesená",N299,0)</f>
        <v>0</v>
      </c>
      <c r="BH299" s="107">
        <f>IF(U299="sníž. přenesená",N299,0)</f>
        <v>0</v>
      </c>
      <c r="BI299" s="107">
        <f>IF(U299="nulová",N299,0)</f>
        <v>0</v>
      </c>
      <c r="BJ299" s="16" t="s">
        <v>92</v>
      </c>
      <c r="BK299" s="107">
        <f>ROUND(L299*K299,2)</f>
        <v>0</v>
      </c>
      <c r="BL299" s="16" t="s">
        <v>245</v>
      </c>
      <c r="BM299" s="16" t="s">
        <v>555</v>
      </c>
    </row>
    <row r="300" spans="2:65" s="11" customFormat="1" ht="22.5" customHeight="1" x14ac:dyDescent="0.3">
      <c r="B300" s="166"/>
      <c r="C300" s="167"/>
      <c r="D300" s="167"/>
      <c r="E300" s="168" t="s">
        <v>3</v>
      </c>
      <c r="F300" s="254" t="s">
        <v>556</v>
      </c>
      <c r="G300" s="255"/>
      <c r="H300" s="255"/>
      <c r="I300" s="255"/>
      <c r="J300" s="167"/>
      <c r="K300" s="169">
        <v>38.146000000000001</v>
      </c>
      <c r="L300" s="167"/>
      <c r="M300" s="167"/>
      <c r="N300" s="167"/>
      <c r="O300" s="167"/>
      <c r="P300" s="167"/>
      <c r="Q300" s="167"/>
      <c r="R300" s="170"/>
      <c r="T300" s="171"/>
      <c r="U300" s="167"/>
      <c r="V300" s="167"/>
      <c r="W300" s="167"/>
      <c r="X300" s="167"/>
      <c r="Y300" s="167"/>
      <c r="Z300" s="167"/>
      <c r="AA300" s="172"/>
      <c r="AT300" s="173" t="s">
        <v>171</v>
      </c>
      <c r="AU300" s="173" t="s">
        <v>92</v>
      </c>
      <c r="AV300" s="11" t="s">
        <v>92</v>
      </c>
      <c r="AW300" s="11" t="s">
        <v>39</v>
      </c>
      <c r="AX300" s="11" t="s">
        <v>22</v>
      </c>
      <c r="AY300" s="173" t="s">
        <v>163</v>
      </c>
    </row>
    <row r="301" spans="2:65" s="1" customFormat="1" ht="31.5" customHeight="1" x14ac:dyDescent="0.3">
      <c r="B301" s="130"/>
      <c r="C301" s="159" t="s">
        <v>557</v>
      </c>
      <c r="D301" s="159" t="s">
        <v>164</v>
      </c>
      <c r="E301" s="160" t="s">
        <v>558</v>
      </c>
      <c r="F301" s="250" t="s">
        <v>559</v>
      </c>
      <c r="G301" s="251"/>
      <c r="H301" s="251"/>
      <c r="I301" s="251"/>
      <c r="J301" s="161" t="s">
        <v>196</v>
      </c>
      <c r="K301" s="162">
        <v>17.7</v>
      </c>
      <c r="L301" s="252">
        <v>0</v>
      </c>
      <c r="M301" s="251"/>
      <c r="N301" s="253">
        <f>ROUND(L301*K301,2)</f>
        <v>0</v>
      </c>
      <c r="O301" s="251"/>
      <c r="P301" s="251"/>
      <c r="Q301" s="251"/>
      <c r="R301" s="132"/>
      <c r="T301" s="163" t="s">
        <v>3</v>
      </c>
      <c r="U301" s="42" t="s">
        <v>50</v>
      </c>
      <c r="V301" s="34"/>
      <c r="W301" s="164">
        <f>V301*K301</f>
        <v>0</v>
      </c>
      <c r="X301" s="164">
        <v>0</v>
      </c>
      <c r="Y301" s="164">
        <f>X301*K301</f>
        <v>0</v>
      </c>
      <c r="Z301" s="164">
        <v>0</v>
      </c>
      <c r="AA301" s="165">
        <f>Z301*K301</f>
        <v>0</v>
      </c>
      <c r="AR301" s="16" t="s">
        <v>245</v>
      </c>
      <c r="AT301" s="16" t="s">
        <v>164</v>
      </c>
      <c r="AU301" s="16" t="s">
        <v>92</v>
      </c>
      <c r="AY301" s="16" t="s">
        <v>163</v>
      </c>
      <c r="BE301" s="107">
        <f>IF(U301="základní",N301,0)</f>
        <v>0</v>
      </c>
      <c r="BF301" s="107">
        <f>IF(U301="snížená",N301,0)</f>
        <v>0</v>
      </c>
      <c r="BG301" s="107">
        <f>IF(U301="zákl. přenesená",N301,0)</f>
        <v>0</v>
      </c>
      <c r="BH301" s="107">
        <f>IF(U301="sníž. přenesená",N301,0)</f>
        <v>0</v>
      </c>
      <c r="BI301" s="107">
        <f>IF(U301="nulová",N301,0)</f>
        <v>0</v>
      </c>
      <c r="BJ301" s="16" t="s">
        <v>92</v>
      </c>
      <c r="BK301" s="107">
        <f>ROUND(L301*K301,2)</f>
        <v>0</v>
      </c>
      <c r="BL301" s="16" t="s">
        <v>245</v>
      </c>
      <c r="BM301" s="16" t="s">
        <v>560</v>
      </c>
    </row>
    <row r="302" spans="2:65" s="11" customFormat="1" ht="22.5" customHeight="1" x14ac:dyDescent="0.3">
      <c r="B302" s="166"/>
      <c r="C302" s="167"/>
      <c r="D302" s="167"/>
      <c r="E302" s="168" t="s">
        <v>3</v>
      </c>
      <c r="F302" s="254" t="s">
        <v>561</v>
      </c>
      <c r="G302" s="255"/>
      <c r="H302" s="255"/>
      <c r="I302" s="255"/>
      <c r="J302" s="167"/>
      <c r="K302" s="169">
        <v>17.7</v>
      </c>
      <c r="L302" s="167"/>
      <c r="M302" s="167"/>
      <c r="N302" s="167"/>
      <c r="O302" s="167"/>
      <c r="P302" s="167"/>
      <c r="Q302" s="167"/>
      <c r="R302" s="170"/>
      <c r="T302" s="171"/>
      <c r="U302" s="167"/>
      <c r="V302" s="167"/>
      <c r="W302" s="167"/>
      <c r="X302" s="167"/>
      <c r="Y302" s="167"/>
      <c r="Z302" s="167"/>
      <c r="AA302" s="172"/>
      <c r="AT302" s="173" t="s">
        <v>171</v>
      </c>
      <c r="AU302" s="173" t="s">
        <v>92</v>
      </c>
      <c r="AV302" s="11" t="s">
        <v>92</v>
      </c>
      <c r="AW302" s="11" t="s">
        <v>39</v>
      </c>
      <c r="AX302" s="11" t="s">
        <v>22</v>
      </c>
      <c r="AY302" s="173" t="s">
        <v>163</v>
      </c>
    </row>
    <row r="303" spans="2:65" s="1" customFormat="1" ht="31.5" customHeight="1" x14ac:dyDescent="0.3">
      <c r="B303" s="130"/>
      <c r="C303" s="159" t="s">
        <v>562</v>
      </c>
      <c r="D303" s="159" t="s">
        <v>164</v>
      </c>
      <c r="E303" s="160" t="s">
        <v>563</v>
      </c>
      <c r="F303" s="250" t="s">
        <v>564</v>
      </c>
      <c r="G303" s="251"/>
      <c r="H303" s="251"/>
      <c r="I303" s="251"/>
      <c r="J303" s="161" t="s">
        <v>196</v>
      </c>
      <c r="K303" s="162">
        <v>30.245999999999999</v>
      </c>
      <c r="L303" s="252">
        <v>0</v>
      </c>
      <c r="M303" s="251"/>
      <c r="N303" s="253">
        <f>ROUND(L303*K303,2)</f>
        <v>0</v>
      </c>
      <c r="O303" s="251"/>
      <c r="P303" s="251"/>
      <c r="Q303" s="251"/>
      <c r="R303" s="132"/>
      <c r="T303" s="163" t="s">
        <v>3</v>
      </c>
      <c r="U303" s="42" t="s">
        <v>50</v>
      </c>
      <c r="V303" s="34"/>
      <c r="W303" s="164">
        <f>V303*K303</f>
        <v>0</v>
      </c>
      <c r="X303" s="164">
        <v>0</v>
      </c>
      <c r="Y303" s="164">
        <f>X303*K303</f>
        <v>0</v>
      </c>
      <c r="Z303" s="164">
        <v>0</v>
      </c>
      <c r="AA303" s="165">
        <f>Z303*K303</f>
        <v>0</v>
      </c>
      <c r="AR303" s="16" t="s">
        <v>245</v>
      </c>
      <c r="AT303" s="16" t="s">
        <v>164</v>
      </c>
      <c r="AU303" s="16" t="s">
        <v>92</v>
      </c>
      <c r="AY303" s="16" t="s">
        <v>163</v>
      </c>
      <c r="BE303" s="107">
        <f>IF(U303="základní",N303,0)</f>
        <v>0</v>
      </c>
      <c r="BF303" s="107">
        <f>IF(U303="snížená",N303,0)</f>
        <v>0</v>
      </c>
      <c r="BG303" s="107">
        <f>IF(U303="zákl. přenesená",N303,0)</f>
        <v>0</v>
      </c>
      <c r="BH303" s="107">
        <f>IF(U303="sníž. přenesená",N303,0)</f>
        <v>0</v>
      </c>
      <c r="BI303" s="107">
        <f>IF(U303="nulová",N303,0)</f>
        <v>0</v>
      </c>
      <c r="BJ303" s="16" t="s">
        <v>92</v>
      </c>
      <c r="BK303" s="107">
        <f>ROUND(L303*K303,2)</f>
        <v>0</v>
      </c>
      <c r="BL303" s="16" t="s">
        <v>245</v>
      </c>
      <c r="BM303" s="16" t="s">
        <v>565</v>
      </c>
    </row>
    <row r="304" spans="2:65" s="11" customFormat="1" ht="22.5" customHeight="1" x14ac:dyDescent="0.3">
      <c r="B304" s="166"/>
      <c r="C304" s="167"/>
      <c r="D304" s="167"/>
      <c r="E304" s="168" t="s">
        <v>3</v>
      </c>
      <c r="F304" s="254" t="s">
        <v>566</v>
      </c>
      <c r="G304" s="255"/>
      <c r="H304" s="255"/>
      <c r="I304" s="255"/>
      <c r="J304" s="167"/>
      <c r="K304" s="169">
        <v>30.245999999999999</v>
      </c>
      <c r="L304" s="167"/>
      <c r="M304" s="167"/>
      <c r="N304" s="167"/>
      <c r="O304" s="167"/>
      <c r="P304" s="167"/>
      <c r="Q304" s="167"/>
      <c r="R304" s="170"/>
      <c r="T304" s="171"/>
      <c r="U304" s="167"/>
      <c r="V304" s="167"/>
      <c r="W304" s="167"/>
      <c r="X304" s="167"/>
      <c r="Y304" s="167"/>
      <c r="Z304" s="167"/>
      <c r="AA304" s="172"/>
      <c r="AT304" s="173" t="s">
        <v>171</v>
      </c>
      <c r="AU304" s="173" t="s">
        <v>92</v>
      </c>
      <c r="AV304" s="11" t="s">
        <v>92</v>
      </c>
      <c r="AW304" s="11" t="s">
        <v>39</v>
      </c>
      <c r="AX304" s="11" t="s">
        <v>22</v>
      </c>
      <c r="AY304" s="173" t="s">
        <v>163</v>
      </c>
    </row>
    <row r="305" spans="2:65" s="1" customFormat="1" ht="31.5" customHeight="1" x14ac:dyDescent="0.3">
      <c r="B305" s="130"/>
      <c r="C305" s="159" t="s">
        <v>567</v>
      </c>
      <c r="D305" s="159" t="s">
        <v>164</v>
      </c>
      <c r="E305" s="160" t="s">
        <v>568</v>
      </c>
      <c r="F305" s="250" t="s">
        <v>569</v>
      </c>
      <c r="G305" s="251"/>
      <c r="H305" s="251"/>
      <c r="I305" s="251"/>
      <c r="J305" s="161" t="s">
        <v>196</v>
      </c>
      <c r="K305" s="162">
        <v>30.245999999999999</v>
      </c>
      <c r="L305" s="252">
        <v>0</v>
      </c>
      <c r="M305" s="251"/>
      <c r="N305" s="253">
        <f>ROUND(L305*K305,2)</f>
        <v>0</v>
      </c>
      <c r="O305" s="251"/>
      <c r="P305" s="251"/>
      <c r="Q305" s="251"/>
      <c r="R305" s="132"/>
      <c r="T305" s="163" t="s">
        <v>3</v>
      </c>
      <c r="U305" s="42" t="s">
        <v>50</v>
      </c>
      <c r="V305" s="34"/>
      <c r="W305" s="164">
        <f>V305*K305</f>
        <v>0</v>
      </c>
      <c r="X305" s="164">
        <v>0</v>
      </c>
      <c r="Y305" s="164">
        <f>X305*K305</f>
        <v>0</v>
      </c>
      <c r="Z305" s="164">
        <v>0</v>
      </c>
      <c r="AA305" s="165">
        <f>Z305*K305</f>
        <v>0</v>
      </c>
      <c r="AR305" s="16" t="s">
        <v>245</v>
      </c>
      <c r="AT305" s="16" t="s">
        <v>164</v>
      </c>
      <c r="AU305" s="16" t="s">
        <v>92</v>
      </c>
      <c r="AY305" s="16" t="s">
        <v>163</v>
      </c>
      <c r="BE305" s="107">
        <f>IF(U305="základní",N305,0)</f>
        <v>0</v>
      </c>
      <c r="BF305" s="107">
        <f>IF(U305="snížená",N305,0)</f>
        <v>0</v>
      </c>
      <c r="BG305" s="107">
        <f>IF(U305="zákl. přenesená",N305,0)</f>
        <v>0</v>
      </c>
      <c r="BH305" s="107">
        <f>IF(U305="sníž. přenesená",N305,0)</f>
        <v>0</v>
      </c>
      <c r="BI305" s="107">
        <f>IF(U305="nulová",N305,0)</f>
        <v>0</v>
      </c>
      <c r="BJ305" s="16" t="s">
        <v>92</v>
      </c>
      <c r="BK305" s="107">
        <f>ROUND(L305*K305,2)</f>
        <v>0</v>
      </c>
      <c r="BL305" s="16" t="s">
        <v>245</v>
      </c>
      <c r="BM305" s="16" t="s">
        <v>570</v>
      </c>
    </row>
    <row r="306" spans="2:65" s="1" customFormat="1" ht="22.5" customHeight="1" x14ac:dyDescent="0.3">
      <c r="B306" s="130"/>
      <c r="C306" s="159" t="s">
        <v>571</v>
      </c>
      <c r="D306" s="159" t="s">
        <v>164</v>
      </c>
      <c r="E306" s="160" t="s">
        <v>572</v>
      </c>
      <c r="F306" s="250" t="s">
        <v>573</v>
      </c>
      <c r="G306" s="251"/>
      <c r="H306" s="251"/>
      <c r="I306" s="251"/>
      <c r="J306" s="161" t="s">
        <v>196</v>
      </c>
      <c r="K306" s="162">
        <v>28.4</v>
      </c>
      <c r="L306" s="252">
        <v>0</v>
      </c>
      <c r="M306" s="251"/>
      <c r="N306" s="253">
        <f>ROUND(L306*K306,2)</f>
        <v>0</v>
      </c>
      <c r="O306" s="251"/>
      <c r="P306" s="251"/>
      <c r="Q306" s="251"/>
      <c r="R306" s="132"/>
      <c r="T306" s="163" t="s">
        <v>3</v>
      </c>
      <c r="U306" s="42" t="s">
        <v>50</v>
      </c>
      <c r="V306" s="34"/>
      <c r="W306" s="164">
        <f>V306*K306</f>
        <v>0</v>
      </c>
      <c r="X306" s="164">
        <v>2.9999999999999997E-4</v>
      </c>
      <c r="Y306" s="164">
        <f>X306*K306</f>
        <v>8.5199999999999981E-3</v>
      </c>
      <c r="Z306" s="164">
        <v>0</v>
      </c>
      <c r="AA306" s="165">
        <f>Z306*K306</f>
        <v>0</v>
      </c>
      <c r="AR306" s="16" t="s">
        <v>245</v>
      </c>
      <c r="AT306" s="16" t="s">
        <v>164</v>
      </c>
      <c r="AU306" s="16" t="s">
        <v>92</v>
      </c>
      <c r="AY306" s="16" t="s">
        <v>163</v>
      </c>
      <c r="BE306" s="107">
        <f>IF(U306="základní",N306,0)</f>
        <v>0</v>
      </c>
      <c r="BF306" s="107">
        <f>IF(U306="snížená",N306,0)</f>
        <v>0</v>
      </c>
      <c r="BG306" s="107">
        <f>IF(U306="zákl. přenesená",N306,0)</f>
        <v>0</v>
      </c>
      <c r="BH306" s="107">
        <f>IF(U306="sníž. přenesená",N306,0)</f>
        <v>0</v>
      </c>
      <c r="BI306" s="107">
        <f>IF(U306="nulová",N306,0)</f>
        <v>0</v>
      </c>
      <c r="BJ306" s="16" t="s">
        <v>92</v>
      </c>
      <c r="BK306" s="107">
        <f>ROUND(L306*K306,2)</f>
        <v>0</v>
      </c>
      <c r="BL306" s="16" t="s">
        <v>245</v>
      </c>
      <c r="BM306" s="16" t="s">
        <v>574</v>
      </c>
    </row>
    <row r="307" spans="2:65" s="11" customFormat="1" ht="22.5" customHeight="1" x14ac:dyDescent="0.3">
      <c r="B307" s="166"/>
      <c r="C307" s="167"/>
      <c r="D307" s="167"/>
      <c r="E307" s="168" t="s">
        <v>3</v>
      </c>
      <c r="F307" s="254" t="s">
        <v>575</v>
      </c>
      <c r="G307" s="255"/>
      <c r="H307" s="255"/>
      <c r="I307" s="255"/>
      <c r="J307" s="167"/>
      <c r="K307" s="169">
        <v>28.4</v>
      </c>
      <c r="L307" s="167"/>
      <c r="M307" s="167"/>
      <c r="N307" s="167"/>
      <c r="O307" s="167"/>
      <c r="P307" s="167"/>
      <c r="Q307" s="167"/>
      <c r="R307" s="170"/>
      <c r="T307" s="171"/>
      <c r="U307" s="167"/>
      <c r="V307" s="167"/>
      <c r="W307" s="167"/>
      <c r="X307" s="167"/>
      <c r="Y307" s="167"/>
      <c r="Z307" s="167"/>
      <c r="AA307" s="172"/>
      <c r="AT307" s="173" t="s">
        <v>171</v>
      </c>
      <c r="AU307" s="173" t="s">
        <v>92</v>
      </c>
      <c r="AV307" s="11" t="s">
        <v>92</v>
      </c>
      <c r="AW307" s="11" t="s">
        <v>39</v>
      </c>
      <c r="AX307" s="11" t="s">
        <v>22</v>
      </c>
      <c r="AY307" s="173" t="s">
        <v>163</v>
      </c>
    </row>
    <row r="308" spans="2:65" s="1" customFormat="1" ht="31.5" customHeight="1" x14ac:dyDescent="0.3">
      <c r="B308" s="130"/>
      <c r="C308" s="159" t="s">
        <v>576</v>
      </c>
      <c r="D308" s="159" t="s">
        <v>164</v>
      </c>
      <c r="E308" s="160" t="s">
        <v>577</v>
      </c>
      <c r="F308" s="250" t="s">
        <v>578</v>
      </c>
      <c r="G308" s="251"/>
      <c r="H308" s="251"/>
      <c r="I308" s="251"/>
      <c r="J308" s="161" t="s">
        <v>356</v>
      </c>
      <c r="K308" s="186">
        <v>0</v>
      </c>
      <c r="L308" s="252">
        <v>0</v>
      </c>
      <c r="M308" s="251"/>
      <c r="N308" s="253">
        <f>ROUND(L308*K308,2)</f>
        <v>0</v>
      </c>
      <c r="O308" s="251"/>
      <c r="P308" s="251"/>
      <c r="Q308" s="251"/>
      <c r="R308" s="132"/>
      <c r="T308" s="163" t="s">
        <v>3</v>
      </c>
      <c r="U308" s="42" t="s">
        <v>50</v>
      </c>
      <c r="V308" s="34"/>
      <c r="W308" s="164">
        <f>V308*K308</f>
        <v>0</v>
      </c>
      <c r="X308" s="164">
        <v>0</v>
      </c>
      <c r="Y308" s="164">
        <f>X308*K308</f>
        <v>0</v>
      </c>
      <c r="Z308" s="164">
        <v>0</v>
      </c>
      <c r="AA308" s="165">
        <f>Z308*K308</f>
        <v>0</v>
      </c>
      <c r="AR308" s="16" t="s">
        <v>245</v>
      </c>
      <c r="AT308" s="16" t="s">
        <v>164</v>
      </c>
      <c r="AU308" s="16" t="s">
        <v>92</v>
      </c>
      <c r="AY308" s="16" t="s">
        <v>163</v>
      </c>
      <c r="BE308" s="107">
        <f>IF(U308="základní",N308,0)</f>
        <v>0</v>
      </c>
      <c r="BF308" s="107">
        <f>IF(U308="snížená",N308,0)</f>
        <v>0</v>
      </c>
      <c r="BG308" s="107">
        <f>IF(U308="zákl. přenesená",N308,0)</f>
        <v>0</v>
      </c>
      <c r="BH308" s="107">
        <f>IF(U308="sníž. přenesená",N308,0)</f>
        <v>0</v>
      </c>
      <c r="BI308" s="107">
        <f>IF(U308="nulová",N308,0)</f>
        <v>0</v>
      </c>
      <c r="BJ308" s="16" t="s">
        <v>92</v>
      </c>
      <c r="BK308" s="107">
        <f>ROUND(L308*K308,2)</f>
        <v>0</v>
      </c>
      <c r="BL308" s="16" t="s">
        <v>245</v>
      </c>
      <c r="BM308" s="16" t="s">
        <v>579</v>
      </c>
    </row>
    <row r="309" spans="2:65" s="10" customFormat="1" ht="29.85" customHeight="1" x14ac:dyDescent="0.3">
      <c r="B309" s="148"/>
      <c r="C309" s="149"/>
      <c r="D309" s="158" t="s">
        <v>135</v>
      </c>
      <c r="E309" s="158"/>
      <c r="F309" s="158"/>
      <c r="G309" s="158"/>
      <c r="H309" s="158"/>
      <c r="I309" s="158"/>
      <c r="J309" s="158"/>
      <c r="K309" s="158"/>
      <c r="L309" s="158"/>
      <c r="M309" s="158"/>
      <c r="N309" s="268">
        <f>BK309</f>
        <v>0</v>
      </c>
      <c r="O309" s="269"/>
      <c r="P309" s="269"/>
      <c r="Q309" s="269"/>
      <c r="R309" s="151"/>
      <c r="T309" s="152"/>
      <c r="U309" s="149"/>
      <c r="V309" s="149"/>
      <c r="W309" s="153">
        <f>SUM(W310:W326)</f>
        <v>0</v>
      </c>
      <c r="X309" s="149"/>
      <c r="Y309" s="153">
        <f>SUM(Y310:Y326)</f>
        <v>1.0678839</v>
      </c>
      <c r="Z309" s="149"/>
      <c r="AA309" s="154">
        <f>SUM(AA310:AA326)</f>
        <v>3.585E-2</v>
      </c>
      <c r="AR309" s="155" t="s">
        <v>92</v>
      </c>
      <c r="AT309" s="156" t="s">
        <v>82</v>
      </c>
      <c r="AU309" s="156" t="s">
        <v>22</v>
      </c>
      <c r="AY309" s="155" t="s">
        <v>163</v>
      </c>
      <c r="BK309" s="157">
        <f>SUM(BK310:BK326)</f>
        <v>0</v>
      </c>
    </row>
    <row r="310" spans="2:65" s="1" customFormat="1" ht="31.5" customHeight="1" x14ac:dyDescent="0.3">
      <c r="B310" s="130"/>
      <c r="C310" s="159" t="s">
        <v>580</v>
      </c>
      <c r="D310" s="159" t="s">
        <v>164</v>
      </c>
      <c r="E310" s="160" t="s">
        <v>581</v>
      </c>
      <c r="F310" s="250" t="s">
        <v>582</v>
      </c>
      <c r="G310" s="251"/>
      <c r="H310" s="251"/>
      <c r="I310" s="251"/>
      <c r="J310" s="161" t="s">
        <v>196</v>
      </c>
      <c r="K310" s="162">
        <v>92.5</v>
      </c>
      <c r="L310" s="252">
        <v>0</v>
      </c>
      <c r="M310" s="251"/>
      <c r="N310" s="253">
        <f>ROUND(L310*K310,2)</f>
        <v>0</v>
      </c>
      <c r="O310" s="251"/>
      <c r="P310" s="251"/>
      <c r="Q310" s="251"/>
      <c r="R310" s="132"/>
      <c r="T310" s="163" t="s">
        <v>3</v>
      </c>
      <c r="U310" s="42" t="s">
        <v>50</v>
      </c>
      <c r="V310" s="34"/>
      <c r="W310" s="164">
        <f>V310*K310</f>
        <v>0</v>
      </c>
      <c r="X310" s="164">
        <v>7.5799999999999999E-3</v>
      </c>
      <c r="Y310" s="164">
        <f>X310*K310</f>
        <v>0.70114999999999994</v>
      </c>
      <c r="Z310" s="164">
        <v>0</v>
      </c>
      <c r="AA310" s="165">
        <f>Z310*K310</f>
        <v>0</v>
      </c>
      <c r="AR310" s="16" t="s">
        <v>245</v>
      </c>
      <c r="AT310" s="16" t="s">
        <v>164</v>
      </c>
      <c r="AU310" s="16" t="s">
        <v>92</v>
      </c>
      <c r="AY310" s="16" t="s">
        <v>163</v>
      </c>
      <c r="BE310" s="107">
        <f>IF(U310="základní",N310,0)</f>
        <v>0</v>
      </c>
      <c r="BF310" s="107">
        <f>IF(U310="snížená",N310,0)</f>
        <v>0</v>
      </c>
      <c r="BG310" s="107">
        <f>IF(U310="zákl. přenesená",N310,0)</f>
        <v>0</v>
      </c>
      <c r="BH310" s="107">
        <f>IF(U310="sníž. přenesená",N310,0)</f>
        <v>0</v>
      </c>
      <c r="BI310" s="107">
        <f>IF(U310="nulová",N310,0)</f>
        <v>0</v>
      </c>
      <c r="BJ310" s="16" t="s">
        <v>92</v>
      </c>
      <c r="BK310" s="107">
        <f>ROUND(L310*K310,2)</f>
        <v>0</v>
      </c>
      <c r="BL310" s="16" t="s">
        <v>245</v>
      </c>
      <c r="BM310" s="16" t="s">
        <v>583</v>
      </c>
    </row>
    <row r="311" spans="2:65" s="11" customFormat="1" ht="22.5" customHeight="1" x14ac:dyDescent="0.3">
      <c r="B311" s="166"/>
      <c r="C311" s="167"/>
      <c r="D311" s="167"/>
      <c r="E311" s="168" t="s">
        <v>3</v>
      </c>
      <c r="F311" s="254" t="s">
        <v>584</v>
      </c>
      <c r="G311" s="255"/>
      <c r="H311" s="255"/>
      <c r="I311" s="255"/>
      <c r="J311" s="167"/>
      <c r="K311" s="169">
        <v>92.5</v>
      </c>
      <c r="L311" s="167"/>
      <c r="M311" s="167"/>
      <c r="N311" s="167"/>
      <c r="O311" s="167"/>
      <c r="P311" s="167"/>
      <c r="Q311" s="167"/>
      <c r="R311" s="170"/>
      <c r="T311" s="171"/>
      <c r="U311" s="167"/>
      <c r="V311" s="167"/>
      <c r="W311" s="167"/>
      <c r="X311" s="167"/>
      <c r="Y311" s="167"/>
      <c r="Z311" s="167"/>
      <c r="AA311" s="172"/>
      <c r="AT311" s="173" t="s">
        <v>171</v>
      </c>
      <c r="AU311" s="173" t="s">
        <v>92</v>
      </c>
      <c r="AV311" s="11" t="s">
        <v>92</v>
      </c>
      <c r="AW311" s="11" t="s">
        <v>39</v>
      </c>
      <c r="AX311" s="11" t="s">
        <v>22</v>
      </c>
      <c r="AY311" s="173" t="s">
        <v>163</v>
      </c>
    </row>
    <row r="312" spans="2:65" s="1" customFormat="1" ht="22.5" customHeight="1" x14ac:dyDescent="0.3">
      <c r="B312" s="130"/>
      <c r="C312" s="159" t="s">
        <v>585</v>
      </c>
      <c r="D312" s="159" t="s">
        <v>164</v>
      </c>
      <c r="E312" s="160" t="s">
        <v>586</v>
      </c>
      <c r="F312" s="250" t="s">
        <v>587</v>
      </c>
      <c r="G312" s="251"/>
      <c r="H312" s="251"/>
      <c r="I312" s="251"/>
      <c r="J312" s="161" t="s">
        <v>196</v>
      </c>
      <c r="K312" s="162">
        <v>92.5</v>
      </c>
      <c r="L312" s="252">
        <v>0</v>
      </c>
      <c r="M312" s="251"/>
      <c r="N312" s="253">
        <f>ROUND(L312*K312,2)</f>
        <v>0</v>
      </c>
      <c r="O312" s="251"/>
      <c r="P312" s="251"/>
      <c r="Q312" s="251"/>
      <c r="R312" s="132"/>
      <c r="T312" s="163" t="s">
        <v>3</v>
      </c>
      <c r="U312" s="42" t="s">
        <v>50</v>
      </c>
      <c r="V312" s="34"/>
      <c r="W312" s="164">
        <f>V312*K312</f>
        <v>0</v>
      </c>
      <c r="X312" s="164">
        <v>2.9999999999999997E-4</v>
      </c>
      <c r="Y312" s="164">
        <f>X312*K312</f>
        <v>2.7749999999999997E-2</v>
      </c>
      <c r="Z312" s="164">
        <v>0</v>
      </c>
      <c r="AA312" s="165">
        <f>Z312*K312</f>
        <v>0</v>
      </c>
      <c r="AR312" s="16" t="s">
        <v>245</v>
      </c>
      <c r="AT312" s="16" t="s">
        <v>164</v>
      </c>
      <c r="AU312" s="16" t="s">
        <v>92</v>
      </c>
      <c r="AY312" s="16" t="s">
        <v>163</v>
      </c>
      <c r="BE312" s="107">
        <f>IF(U312="základní",N312,0)</f>
        <v>0</v>
      </c>
      <c r="BF312" s="107">
        <f>IF(U312="snížená",N312,0)</f>
        <v>0</v>
      </c>
      <c r="BG312" s="107">
        <f>IF(U312="zákl. přenesená",N312,0)</f>
        <v>0</v>
      </c>
      <c r="BH312" s="107">
        <f>IF(U312="sníž. přenesená",N312,0)</f>
        <v>0</v>
      </c>
      <c r="BI312" s="107">
        <f>IF(U312="nulová",N312,0)</f>
        <v>0</v>
      </c>
      <c r="BJ312" s="16" t="s">
        <v>92</v>
      </c>
      <c r="BK312" s="107">
        <f>ROUND(L312*K312,2)</f>
        <v>0</v>
      </c>
      <c r="BL312" s="16" t="s">
        <v>245</v>
      </c>
      <c r="BM312" s="16" t="s">
        <v>588</v>
      </c>
    </row>
    <row r="313" spans="2:65" s="11" customFormat="1" ht="22.5" customHeight="1" x14ac:dyDescent="0.3">
      <c r="B313" s="166"/>
      <c r="C313" s="167"/>
      <c r="D313" s="167"/>
      <c r="E313" s="168" t="s">
        <v>3</v>
      </c>
      <c r="F313" s="254" t="s">
        <v>589</v>
      </c>
      <c r="G313" s="255"/>
      <c r="H313" s="255"/>
      <c r="I313" s="255"/>
      <c r="J313" s="167"/>
      <c r="K313" s="169">
        <v>92.5</v>
      </c>
      <c r="L313" s="167"/>
      <c r="M313" s="167"/>
      <c r="N313" s="167"/>
      <c r="O313" s="167"/>
      <c r="P313" s="167"/>
      <c r="Q313" s="167"/>
      <c r="R313" s="170"/>
      <c r="T313" s="171"/>
      <c r="U313" s="167"/>
      <c r="V313" s="167"/>
      <c r="W313" s="167"/>
      <c r="X313" s="167"/>
      <c r="Y313" s="167"/>
      <c r="Z313" s="167"/>
      <c r="AA313" s="172"/>
      <c r="AT313" s="173" t="s">
        <v>171</v>
      </c>
      <c r="AU313" s="173" t="s">
        <v>92</v>
      </c>
      <c r="AV313" s="11" t="s">
        <v>92</v>
      </c>
      <c r="AW313" s="11" t="s">
        <v>39</v>
      </c>
      <c r="AX313" s="11" t="s">
        <v>22</v>
      </c>
      <c r="AY313" s="173" t="s">
        <v>163</v>
      </c>
    </row>
    <row r="314" spans="2:65" s="1" customFormat="1" ht="22.5" customHeight="1" x14ac:dyDescent="0.3">
      <c r="B314" s="130"/>
      <c r="C314" s="182" t="s">
        <v>590</v>
      </c>
      <c r="D314" s="182" t="s">
        <v>265</v>
      </c>
      <c r="E314" s="183" t="s">
        <v>591</v>
      </c>
      <c r="F314" s="259" t="s">
        <v>592</v>
      </c>
      <c r="G314" s="260"/>
      <c r="H314" s="260"/>
      <c r="I314" s="260"/>
      <c r="J314" s="184" t="s">
        <v>196</v>
      </c>
      <c r="K314" s="185">
        <v>101.75</v>
      </c>
      <c r="L314" s="261">
        <v>0</v>
      </c>
      <c r="M314" s="260"/>
      <c r="N314" s="262">
        <f>ROUND(L314*K314,2)</f>
        <v>0</v>
      </c>
      <c r="O314" s="251"/>
      <c r="P314" s="251"/>
      <c r="Q314" s="251"/>
      <c r="R314" s="132"/>
      <c r="T314" s="163" t="s">
        <v>3</v>
      </c>
      <c r="U314" s="42" t="s">
        <v>50</v>
      </c>
      <c r="V314" s="34"/>
      <c r="W314" s="164">
        <f>V314*K314</f>
        <v>0</v>
      </c>
      <c r="X314" s="164">
        <v>2.64E-3</v>
      </c>
      <c r="Y314" s="164">
        <f>X314*K314</f>
        <v>0.26862000000000003</v>
      </c>
      <c r="Z314" s="164">
        <v>0</v>
      </c>
      <c r="AA314" s="165">
        <f>Z314*K314</f>
        <v>0</v>
      </c>
      <c r="AR314" s="16" t="s">
        <v>321</v>
      </c>
      <c r="AT314" s="16" t="s">
        <v>265</v>
      </c>
      <c r="AU314" s="16" t="s">
        <v>92</v>
      </c>
      <c r="AY314" s="16" t="s">
        <v>163</v>
      </c>
      <c r="BE314" s="107">
        <f>IF(U314="základní",N314,0)</f>
        <v>0</v>
      </c>
      <c r="BF314" s="107">
        <f>IF(U314="snížená",N314,0)</f>
        <v>0</v>
      </c>
      <c r="BG314" s="107">
        <f>IF(U314="zákl. přenesená",N314,0)</f>
        <v>0</v>
      </c>
      <c r="BH314" s="107">
        <f>IF(U314="sníž. přenesená",N314,0)</f>
        <v>0</v>
      </c>
      <c r="BI314" s="107">
        <f>IF(U314="nulová",N314,0)</f>
        <v>0</v>
      </c>
      <c r="BJ314" s="16" t="s">
        <v>92</v>
      </c>
      <c r="BK314" s="107">
        <f>ROUND(L314*K314,2)</f>
        <v>0</v>
      </c>
      <c r="BL314" s="16" t="s">
        <v>245</v>
      </c>
      <c r="BM314" s="16" t="s">
        <v>593</v>
      </c>
    </row>
    <row r="315" spans="2:65" s="1" customFormat="1" ht="31.5" customHeight="1" x14ac:dyDescent="0.3">
      <c r="B315" s="130"/>
      <c r="C315" s="159" t="s">
        <v>594</v>
      </c>
      <c r="D315" s="159" t="s">
        <v>164</v>
      </c>
      <c r="E315" s="160" t="s">
        <v>595</v>
      </c>
      <c r="F315" s="250" t="s">
        <v>596</v>
      </c>
      <c r="G315" s="251"/>
      <c r="H315" s="251"/>
      <c r="I315" s="251"/>
      <c r="J315" s="161" t="s">
        <v>257</v>
      </c>
      <c r="K315" s="162">
        <v>119.5</v>
      </c>
      <c r="L315" s="252">
        <v>0</v>
      </c>
      <c r="M315" s="251"/>
      <c r="N315" s="253">
        <f>ROUND(L315*K315,2)</f>
        <v>0</v>
      </c>
      <c r="O315" s="251"/>
      <c r="P315" s="251"/>
      <c r="Q315" s="251"/>
      <c r="R315" s="132"/>
      <c r="T315" s="163" t="s">
        <v>3</v>
      </c>
      <c r="U315" s="42" t="s">
        <v>50</v>
      </c>
      <c r="V315" s="34"/>
      <c r="W315" s="164">
        <f>V315*K315</f>
        <v>0</v>
      </c>
      <c r="X315" s="164">
        <v>0</v>
      </c>
      <c r="Y315" s="164">
        <f>X315*K315</f>
        <v>0</v>
      </c>
      <c r="Z315" s="164">
        <v>2.9999999999999997E-4</v>
      </c>
      <c r="AA315" s="165">
        <f>Z315*K315</f>
        <v>3.585E-2</v>
      </c>
      <c r="AR315" s="16" t="s">
        <v>245</v>
      </c>
      <c r="AT315" s="16" t="s">
        <v>164</v>
      </c>
      <c r="AU315" s="16" t="s">
        <v>92</v>
      </c>
      <c r="AY315" s="16" t="s">
        <v>163</v>
      </c>
      <c r="BE315" s="107">
        <f>IF(U315="základní",N315,0)</f>
        <v>0</v>
      </c>
      <c r="BF315" s="107">
        <f>IF(U315="snížená",N315,0)</f>
        <v>0</v>
      </c>
      <c r="BG315" s="107">
        <f>IF(U315="zákl. přenesená",N315,0)</f>
        <v>0</v>
      </c>
      <c r="BH315" s="107">
        <f>IF(U315="sníž. přenesená",N315,0)</f>
        <v>0</v>
      </c>
      <c r="BI315" s="107">
        <f>IF(U315="nulová",N315,0)</f>
        <v>0</v>
      </c>
      <c r="BJ315" s="16" t="s">
        <v>92</v>
      </c>
      <c r="BK315" s="107">
        <f>ROUND(L315*K315,2)</f>
        <v>0</v>
      </c>
      <c r="BL315" s="16" t="s">
        <v>245</v>
      </c>
      <c r="BM315" s="16" t="s">
        <v>597</v>
      </c>
    </row>
    <row r="316" spans="2:65" s="11" customFormat="1" ht="31.5" customHeight="1" x14ac:dyDescent="0.3">
      <c r="B316" s="166"/>
      <c r="C316" s="167"/>
      <c r="D316" s="167"/>
      <c r="E316" s="168" t="s">
        <v>3</v>
      </c>
      <c r="F316" s="254" t="s">
        <v>598</v>
      </c>
      <c r="G316" s="255"/>
      <c r="H316" s="255"/>
      <c r="I316" s="255"/>
      <c r="J316" s="167"/>
      <c r="K316" s="169">
        <v>127.3</v>
      </c>
      <c r="L316" s="167"/>
      <c r="M316" s="167"/>
      <c r="N316" s="167"/>
      <c r="O316" s="167"/>
      <c r="P316" s="167"/>
      <c r="Q316" s="167"/>
      <c r="R316" s="170"/>
      <c r="T316" s="171"/>
      <c r="U316" s="167"/>
      <c r="V316" s="167"/>
      <c r="W316" s="167"/>
      <c r="X316" s="167"/>
      <c r="Y316" s="167"/>
      <c r="Z316" s="167"/>
      <c r="AA316" s="172"/>
      <c r="AT316" s="173" t="s">
        <v>171</v>
      </c>
      <c r="AU316" s="173" t="s">
        <v>92</v>
      </c>
      <c r="AV316" s="11" t="s">
        <v>92</v>
      </c>
      <c r="AW316" s="11" t="s">
        <v>39</v>
      </c>
      <c r="AX316" s="11" t="s">
        <v>83</v>
      </c>
      <c r="AY316" s="173" t="s">
        <v>163</v>
      </c>
    </row>
    <row r="317" spans="2:65" s="11" customFormat="1" ht="22.5" customHeight="1" x14ac:dyDescent="0.3">
      <c r="B317" s="166"/>
      <c r="C317" s="167"/>
      <c r="D317" s="167"/>
      <c r="E317" s="168" t="s">
        <v>3</v>
      </c>
      <c r="F317" s="256" t="s">
        <v>599</v>
      </c>
      <c r="G317" s="255"/>
      <c r="H317" s="255"/>
      <c r="I317" s="255"/>
      <c r="J317" s="167"/>
      <c r="K317" s="169">
        <v>-7.8</v>
      </c>
      <c r="L317" s="167"/>
      <c r="M317" s="167"/>
      <c r="N317" s="167"/>
      <c r="O317" s="167"/>
      <c r="P317" s="167"/>
      <c r="Q317" s="167"/>
      <c r="R317" s="170"/>
      <c r="T317" s="171"/>
      <c r="U317" s="167"/>
      <c r="V317" s="167"/>
      <c r="W317" s="167"/>
      <c r="X317" s="167"/>
      <c r="Y317" s="167"/>
      <c r="Z317" s="167"/>
      <c r="AA317" s="172"/>
      <c r="AT317" s="173" t="s">
        <v>171</v>
      </c>
      <c r="AU317" s="173" t="s">
        <v>92</v>
      </c>
      <c r="AV317" s="11" t="s">
        <v>92</v>
      </c>
      <c r="AW317" s="11" t="s">
        <v>39</v>
      </c>
      <c r="AX317" s="11" t="s">
        <v>83</v>
      </c>
      <c r="AY317" s="173" t="s">
        <v>163</v>
      </c>
    </row>
    <row r="318" spans="2:65" s="12" customFormat="1" ht="22.5" customHeight="1" x14ac:dyDescent="0.3">
      <c r="B318" s="174"/>
      <c r="C318" s="175"/>
      <c r="D318" s="175"/>
      <c r="E318" s="176" t="s">
        <v>3</v>
      </c>
      <c r="F318" s="257" t="s">
        <v>173</v>
      </c>
      <c r="G318" s="258"/>
      <c r="H318" s="258"/>
      <c r="I318" s="258"/>
      <c r="J318" s="175"/>
      <c r="K318" s="177">
        <v>119.5</v>
      </c>
      <c r="L318" s="175"/>
      <c r="M318" s="175"/>
      <c r="N318" s="175"/>
      <c r="O318" s="175"/>
      <c r="P318" s="175"/>
      <c r="Q318" s="175"/>
      <c r="R318" s="178"/>
      <c r="T318" s="179"/>
      <c r="U318" s="175"/>
      <c r="V318" s="175"/>
      <c r="W318" s="175"/>
      <c r="X318" s="175"/>
      <c r="Y318" s="175"/>
      <c r="Z318" s="175"/>
      <c r="AA318" s="180"/>
      <c r="AT318" s="181" t="s">
        <v>171</v>
      </c>
      <c r="AU318" s="181" t="s">
        <v>92</v>
      </c>
      <c r="AV318" s="12" t="s">
        <v>168</v>
      </c>
      <c r="AW318" s="12" t="s">
        <v>39</v>
      </c>
      <c r="AX318" s="12" t="s">
        <v>22</v>
      </c>
      <c r="AY318" s="181" t="s">
        <v>163</v>
      </c>
    </row>
    <row r="319" spans="2:65" s="1" customFormat="1" ht="22.5" customHeight="1" x14ac:dyDescent="0.3">
      <c r="B319" s="130"/>
      <c r="C319" s="159" t="s">
        <v>600</v>
      </c>
      <c r="D319" s="159" t="s">
        <v>164</v>
      </c>
      <c r="E319" s="160" t="s">
        <v>601</v>
      </c>
      <c r="F319" s="250" t="s">
        <v>602</v>
      </c>
      <c r="G319" s="251"/>
      <c r="H319" s="251"/>
      <c r="I319" s="251"/>
      <c r="J319" s="161" t="s">
        <v>257</v>
      </c>
      <c r="K319" s="162">
        <v>103.2</v>
      </c>
      <c r="L319" s="252">
        <v>0</v>
      </c>
      <c r="M319" s="251"/>
      <c r="N319" s="253">
        <f>ROUND(L319*K319,2)</f>
        <v>0</v>
      </c>
      <c r="O319" s="251"/>
      <c r="P319" s="251"/>
      <c r="Q319" s="251"/>
      <c r="R319" s="132"/>
      <c r="T319" s="163" t="s">
        <v>3</v>
      </c>
      <c r="U319" s="42" t="s">
        <v>50</v>
      </c>
      <c r="V319" s="34"/>
      <c r="W319" s="164">
        <f>V319*K319</f>
        <v>0</v>
      </c>
      <c r="X319" s="164">
        <v>2.0000000000000002E-5</v>
      </c>
      <c r="Y319" s="164">
        <f>X319*K319</f>
        <v>2.0640000000000003E-3</v>
      </c>
      <c r="Z319" s="164">
        <v>0</v>
      </c>
      <c r="AA319" s="165">
        <f>Z319*K319</f>
        <v>0</v>
      </c>
      <c r="AR319" s="16" t="s">
        <v>245</v>
      </c>
      <c r="AT319" s="16" t="s">
        <v>164</v>
      </c>
      <c r="AU319" s="16" t="s">
        <v>92</v>
      </c>
      <c r="AY319" s="16" t="s">
        <v>163</v>
      </c>
      <c r="BE319" s="107">
        <f>IF(U319="základní",N319,0)</f>
        <v>0</v>
      </c>
      <c r="BF319" s="107">
        <f>IF(U319="snížená",N319,0)</f>
        <v>0</v>
      </c>
      <c r="BG319" s="107">
        <f>IF(U319="zákl. přenesená",N319,0)</f>
        <v>0</v>
      </c>
      <c r="BH319" s="107">
        <f>IF(U319="sníž. přenesená",N319,0)</f>
        <v>0</v>
      </c>
      <c r="BI319" s="107">
        <f>IF(U319="nulová",N319,0)</f>
        <v>0</v>
      </c>
      <c r="BJ319" s="16" t="s">
        <v>92</v>
      </c>
      <c r="BK319" s="107">
        <f>ROUND(L319*K319,2)</f>
        <v>0</v>
      </c>
      <c r="BL319" s="16" t="s">
        <v>245</v>
      </c>
      <c r="BM319" s="16" t="s">
        <v>603</v>
      </c>
    </row>
    <row r="320" spans="2:65" s="11" customFormat="1" ht="31.5" customHeight="1" x14ac:dyDescent="0.3">
      <c r="B320" s="166"/>
      <c r="C320" s="167"/>
      <c r="D320" s="167"/>
      <c r="E320" s="168" t="s">
        <v>3</v>
      </c>
      <c r="F320" s="254" t="s">
        <v>604</v>
      </c>
      <c r="G320" s="255"/>
      <c r="H320" s="255"/>
      <c r="I320" s="255"/>
      <c r="J320" s="167"/>
      <c r="K320" s="169">
        <v>109.6</v>
      </c>
      <c r="L320" s="167"/>
      <c r="M320" s="167"/>
      <c r="N320" s="167"/>
      <c r="O320" s="167"/>
      <c r="P320" s="167"/>
      <c r="Q320" s="167"/>
      <c r="R320" s="170"/>
      <c r="T320" s="171"/>
      <c r="U320" s="167"/>
      <c r="V320" s="167"/>
      <c r="W320" s="167"/>
      <c r="X320" s="167"/>
      <c r="Y320" s="167"/>
      <c r="Z320" s="167"/>
      <c r="AA320" s="172"/>
      <c r="AT320" s="173" t="s">
        <v>171</v>
      </c>
      <c r="AU320" s="173" t="s">
        <v>92</v>
      </c>
      <c r="AV320" s="11" t="s">
        <v>92</v>
      </c>
      <c r="AW320" s="11" t="s">
        <v>39</v>
      </c>
      <c r="AX320" s="11" t="s">
        <v>83</v>
      </c>
      <c r="AY320" s="173" t="s">
        <v>163</v>
      </c>
    </row>
    <row r="321" spans="2:65" s="11" customFormat="1" ht="22.5" customHeight="1" x14ac:dyDescent="0.3">
      <c r="B321" s="166"/>
      <c r="C321" s="167"/>
      <c r="D321" s="167"/>
      <c r="E321" s="168" t="s">
        <v>3</v>
      </c>
      <c r="F321" s="256" t="s">
        <v>605</v>
      </c>
      <c r="G321" s="255"/>
      <c r="H321" s="255"/>
      <c r="I321" s="255"/>
      <c r="J321" s="167"/>
      <c r="K321" s="169">
        <v>-6.4</v>
      </c>
      <c r="L321" s="167"/>
      <c r="M321" s="167"/>
      <c r="N321" s="167"/>
      <c r="O321" s="167"/>
      <c r="P321" s="167"/>
      <c r="Q321" s="167"/>
      <c r="R321" s="170"/>
      <c r="T321" s="171"/>
      <c r="U321" s="167"/>
      <c r="V321" s="167"/>
      <c r="W321" s="167"/>
      <c r="X321" s="167"/>
      <c r="Y321" s="167"/>
      <c r="Z321" s="167"/>
      <c r="AA321" s="172"/>
      <c r="AT321" s="173" t="s">
        <v>171</v>
      </c>
      <c r="AU321" s="173" t="s">
        <v>92</v>
      </c>
      <c r="AV321" s="11" t="s">
        <v>92</v>
      </c>
      <c r="AW321" s="11" t="s">
        <v>39</v>
      </c>
      <c r="AX321" s="11" t="s">
        <v>83</v>
      </c>
      <c r="AY321" s="173" t="s">
        <v>163</v>
      </c>
    </row>
    <row r="322" spans="2:65" s="12" customFormat="1" ht="22.5" customHeight="1" x14ac:dyDescent="0.3">
      <c r="B322" s="174"/>
      <c r="C322" s="175"/>
      <c r="D322" s="175"/>
      <c r="E322" s="176" t="s">
        <v>3</v>
      </c>
      <c r="F322" s="257" t="s">
        <v>173</v>
      </c>
      <c r="G322" s="258"/>
      <c r="H322" s="258"/>
      <c r="I322" s="258"/>
      <c r="J322" s="175"/>
      <c r="K322" s="177">
        <v>103.2</v>
      </c>
      <c r="L322" s="175"/>
      <c r="M322" s="175"/>
      <c r="N322" s="175"/>
      <c r="O322" s="175"/>
      <c r="P322" s="175"/>
      <c r="Q322" s="175"/>
      <c r="R322" s="178"/>
      <c r="T322" s="179"/>
      <c r="U322" s="175"/>
      <c r="V322" s="175"/>
      <c r="W322" s="175"/>
      <c r="X322" s="175"/>
      <c r="Y322" s="175"/>
      <c r="Z322" s="175"/>
      <c r="AA322" s="180"/>
      <c r="AT322" s="181" t="s">
        <v>171</v>
      </c>
      <c r="AU322" s="181" t="s">
        <v>92</v>
      </c>
      <c r="AV322" s="12" t="s">
        <v>168</v>
      </c>
      <c r="AW322" s="12" t="s">
        <v>39</v>
      </c>
      <c r="AX322" s="12" t="s">
        <v>22</v>
      </c>
      <c r="AY322" s="181" t="s">
        <v>163</v>
      </c>
    </row>
    <row r="323" spans="2:65" s="1" customFormat="1" ht="31.5" customHeight="1" x14ac:dyDescent="0.3">
      <c r="B323" s="130"/>
      <c r="C323" s="182" t="s">
        <v>606</v>
      </c>
      <c r="D323" s="182" t="s">
        <v>265</v>
      </c>
      <c r="E323" s="183" t="s">
        <v>607</v>
      </c>
      <c r="F323" s="259" t="s">
        <v>608</v>
      </c>
      <c r="G323" s="260"/>
      <c r="H323" s="260"/>
      <c r="I323" s="260"/>
      <c r="J323" s="184" t="s">
        <v>191</v>
      </c>
      <c r="K323" s="185">
        <v>42.106000000000002</v>
      </c>
      <c r="L323" s="261">
        <v>0</v>
      </c>
      <c r="M323" s="260"/>
      <c r="N323" s="262">
        <f>ROUND(L323*K323,2)</f>
        <v>0</v>
      </c>
      <c r="O323" s="251"/>
      <c r="P323" s="251"/>
      <c r="Q323" s="251"/>
      <c r="R323" s="132"/>
      <c r="T323" s="163" t="s">
        <v>3</v>
      </c>
      <c r="U323" s="42" t="s">
        <v>50</v>
      </c>
      <c r="V323" s="34"/>
      <c r="W323" s="164">
        <f>V323*K323</f>
        <v>0</v>
      </c>
      <c r="X323" s="164">
        <v>1.4999999999999999E-4</v>
      </c>
      <c r="Y323" s="164">
        <f>X323*K323</f>
        <v>6.3158999999999993E-3</v>
      </c>
      <c r="Z323" s="164">
        <v>0</v>
      </c>
      <c r="AA323" s="165">
        <f>Z323*K323</f>
        <v>0</v>
      </c>
      <c r="AR323" s="16" t="s">
        <v>321</v>
      </c>
      <c r="AT323" s="16" t="s">
        <v>265</v>
      </c>
      <c r="AU323" s="16" t="s">
        <v>92</v>
      </c>
      <c r="AY323" s="16" t="s">
        <v>163</v>
      </c>
      <c r="BE323" s="107">
        <f>IF(U323="základní",N323,0)</f>
        <v>0</v>
      </c>
      <c r="BF323" s="107">
        <f>IF(U323="snížená",N323,0)</f>
        <v>0</v>
      </c>
      <c r="BG323" s="107">
        <f>IF(U323="zákl. přenesená",N323,0)</f>
        <v>0</v>
      </c>
      <c r="BH323" s="107">
        <f>IF(U323="sníž. přenesená",N323,0)</f>
        <v>0</v>
      </c>
      <c r="BI323" s="107">
        <f>IF(U323="nulová",N323,0)</f>
        <v>0</v>
      </c>
      <c r="BJ323" s="16" t="s">
        <v>92</v>
      </c>
      <c r="BK323" s="107">
        <f>ROUND(L323*K323,2)</f>
        <v>0</v>
      </c>
      <c r="BL323" s="16" t="s">
        <v>245</v>
      </c>
      <c r="BM323" s="16" t="s">
        <v>609</v>
      </c>
    </row>
    <row r="324" spans="2:65" s="1" customFormat="1" ht="31.5" customHeight="1" x14ac:dyDescent="0.3">
      <c r="B324" s="130"/>
      <c r="C324" s="159" t="s">
        <v>610</v>
      </c>
      <c r="D324" s="159" t="s">
        <v>164</v>
      </c>
      <c r="E324" s="160" t="s">
        <v>611</v>
      </c>
      <c r="F324" s="250" t="s">
        <v>612</v>
      </c>
      <c r="G324" s="251"/>
      <c r="H324" s="251"/>
      <c r="I324" s="251"/>
      <c r="J324" s="161" t="s">
        <v>196</v>
      </c>
      <c r="K324" s="162">
        <v>123.968</v>
      </c>
      <c r="L324" s="252">
        <v>0</v>
      </c>
      <c r="M324" s="251"/>
      <c r="N324" s="253">
        <f>ROUND(L324*K324,2)</f>
        <v>0</v>
      </c>
      <c r="O324" s="251"/>
      <c r="P324" s="251"/>
      <c r="Q324" s="251"/>
      <c r="R324" s="132"/>
      <c r="T324" s="163" t="s">
        <v>3</v>
      </c>
      <c r="U324" s="42" t="s">
        <v>50</v>
      </c>
      <c r="V324" s="34"/>
      <c r="W324" s="164">
        <f>V324*K324</f>
        <v>0</v>
      </c>
      <c r="X324" s="164">
        <v>5.0000000000000001E-4</v>
      </c>
      <c r="Y324" s="164">
        <f>X324*K324</f>
        <v>6.1984000000000004E-2</v>
      </c>
      <c r="Z324" s="164">
        <v>0</v>
      </c>
      <c r="AA324" s="165">
        <f>Z324*K324</f>
        <v>0</v>
      </c>
      <c r="AR324" s="16" t="s">
        <v>245</v>
      </c>
      <c r="AT324" s="16" t="s">
        <v>164</v>
      </c>
      <c r="AU324" s="16" t="s">
        <v>92</v>
      </c>
      <c r="AY324" s="16" t="s">
        <v>163</v>
      </c>
      <c r="BE324" s="107">
        <f>IF(U324="základní",N324,0)</f>
        <v>0</v>
      </c>
      <c r="BF324" s="107">
        <f>IF(U324="snížená",N324,0)</f>
        <v>0</v>
      </c>
      <c r="BG324" s="107">
        <f>IF(U324="zákl. přenesená",N324,0)</f>
        <v>0</v>
      </c>
      <c r="BH324" s="107">
        <f>IF(U324="sníž. přenesená",N324,0)</f>
        <v>0</v>
      </c>
      <c r="BI324" s="107">
        <f>IF(U324="nulová",N324,0)</f>
        <v>0</v>
      </c>
      <c r="BJ324" s="16" t="s">
        <v>92</v>
      </c>
      <c r="BK324" s="107">
        <f>ROUND(L324*K324,2)</f>
        <v>0</v>
      </c>
      <c r="BL324" s="16" t="s">
        <v>245</v>
      </c>
      <c r="BM324" s="16" t="s">
        <v>613</v>
      </c>
    </row>
    <row r="325" spans="2:65" s="11" customFormat="1" ht="31.5" customHeight="1" x14ac:dyDescent="0.3">
      <c r="B325" s="166"/>
      <c r="C325" s="167"/>
      <c r="D325" s="167"/>
      <c r="E325" s="168" t="s">
        <v>3</v>
      </c>
      <c r="F325" s="254" t="s">
        <v>614</v>
      </c>
      <c r="G325" s="255"/>
      <c r="H325" s="255"/>
      <c r="I325" s="255"/>
      <c r="J325" s="167"/>
      <c r="K325" s="169">
        <v>123.968</v>
      </c>
      <c r="L325" s="167"/>
      <c r="M325" s="167"/>
      <c r="N325" s="167"/>
      <c r="O325" s="167"/>
      <c r="P325" s="167"/>
      <c r="Q325" s="167"/>
      <c r="R325" s="170"/>
      <c r="T325" s="171"/>
      <c r="U325" s="167"/>
      <c r="V325" s="167"/>
      <c r="W325" s="167"/>
      <c r="X325" s="167"/>
      <c r="Y325" s="167"/>
      <c r="Z325" s="167"/>
      <c r="AA325" s="172"/>
      <c r="AT325" s="173" t="s">
        <v>171</v>
      </c>
      <c r="AU325" s="173" t="s">
        <v>92</v>
      </c>
      <c r="AV325" s="11" t="s">
        <v>92</v>
      </c>
      <c r="AW325" s="11" t="s">
        <v>39</v>
      </c>
      <c r="AX325" s="11" t="s">
        <v>22</v>
      </c>
      <c r="AY325" s="173" t="s">
        <v>163</v>
      </c>
    </row>
    <row r="326" spans="2:65" s="1" customFormat="1" ht="31.5" customHeight="1" x14ac:dyDescent="0.3">
      <c r="B326" s="130"/>
      <c r="C326" s="159" t="s">
        <v>615</v>
      </c>
      <c r="D326" s="159" t="s">
        <v>164</v>
      </c>
      <c r="E326" s="160" t="s">
        <v>616</v>
      </c>
      <c r="F326" s="250" t="s">
        <v>617</v>
      </c>
      <c r="G326" s="251"/>
      <c r="H326" s="251"/>
      <c r="I326" s="251"/>
      <c r="J326" s="161" t="s">
        <v>356</v>
      </c>
      <c r="K326" s="186">
        <v>0</v>
      </c>
      <c r="L326" s="252">
        <v>0</v>
      </c>
      <c r="M326" s="251"/>
      <c r="N326" s="253">
        <f>ROUND(L326*K326,2)</f>
        <v>0</v>
      </c>
      <c r="O326" s="251"/>
      <c r="P326" s="251"/>
      <c r="Q326" s="251"/>
      <c r="R326" s="132"/>
      <c r="T326" s="163" t="s">
        <v>3</v>
      </c>
      <c r="U326" s="42" t="s">
        <v>50</v>
      </c>
      <c r="V326" s="34"/>
      <c r="W326" s="164">
        <f>V326*K326</f>
        <v>0</v>
      </c>
      <c r="X326" s="164">
        <v>0</v>
      </c>
      <c r="Y326" s="164">
        <f>X326*K326</f>
        <v>0</v>
      </c>
      <c r="Z326" s="164">
        <v>0</v>
      </c>
      <c r="AA326" s="165">
        <f>Z326*K326</f>
        <v>0</v>
      </c>
      <c r="AR326" s="16" t="s">
        <v>245</v>
      </c>
      <c r="AT326" s="16" t="s">
        <v>164</v>
      </c>
      <c r="AU326" s="16" t="s">
        <v>92</v>
      </c>
      <c r="AY326" s="16" t="s">
        <v>163</v>
      </c>
      <c r="BE326" s="107">
        <f>IF(U326="základní",N326,0)</f>
        <v>0</v>
      </c>
      <c r="BF326" s="107">
        <f>IF(U326="snížená",N326,0)</f>
        <v>0</v>
      </c>
      <c r="BG326" s="107">
        <f>IF(U326="zákl. přenesená",N326,0)</f>
        <v>0</v>
      </c>
      <c r="BH326" s="107">
        <f>IF(U326="sníž. přenesená",N326,0)</f>
        <v>0</v>
      </c>
      <c r="BI326" s="107">
        <f>IF(U326="nulová",N326,0)</f>
        <v>0</v>
      </c>
      <c r="BJ326" s="16" t="s">
        <v>92</v>
      </c>
      <c r="BK326" s="107">
        <f>ROUND(L326*K326,2)</f>
        <v>0</v>
      </c>
      <c r="BL326" s="16" t="s">
        <v>245</v>
      </c>
      <c r="BM326" s="16" t="s">
        <v>618</v>
      </c>
    </row>
    <row r="327" spans="2:65" s="10" customFormat="1" ht="29.85" customHeight="1" x14ac:dyDescent="0.3">
      <c r="B327" s="148"/>
      <c r="C327" s="149"/>
      <c r="D327" s="158" t="s">
        <v>136</v>
      </c>
      <c r="E327" s="158"/>
      <c r="F327" s="158"/>
      <c r="G327" s="158"/>
      <c r="H327" s="158"/>
      <c r="I327" s="158"/>
      <c r="J327" s="158"/>
      <c r="K327" s="158"/>
      <c r="L327" s="158"/>
      <c r="M327" s="158"/>
      <c r="N327" s="268">
        <f>BK327</f>
        <v>0</v>
      </c>
      <c r="O327" s="269"/>
      <c r="P327" s="269"/>
      <c r="Q327" s="269"/>
      <c r="R327" s="151"/>
      <c r="T327" s="152"/>
      <c r="U327" s="149"/>
      <c r="V327" s="149"/>
      <c r="W327" s="153">
        <f>SUM(W328:W337)</f>
        <v>0</v>
      </c>
      <c r="X327" s="149"/>
      <c r="Y327" s="153">
        <f>SUM(Y328:Y337)</f>
        <v>0.87999320000000003</v>
      </c>
      <c r="Z327" s="149"/>
      <c r="AA327" s="154">
        <f>SUM(AA328:AA337)</f>
        <v>0</v>
      </c>
      <c r="AR327" s="155" t="s">
        <v>92</v>
      </c>
      <c r="AT327" s="156" t="s">
        <v>82</v>
      </c>
      <c r="AU327" s="156" t="s">
        <v>22</v>
      </c>
      <c r="AY327" s="155" t="s">
        <v>163</v>
      </c>
      <c r="BK327" s="157">
        <f>SUM(BK328:BK337)</f>
        <v>0</v>
      </c>
    </row>
    <row r="328" spans="2:65" s="1" customFormat="1" ht="44.25" customHeight="1" x14ac:dyDescent="0.3">
      <c r="B328" s="130"/>
      <c r="C328" s="159" t="s">
        <v>28</v>
      </c>
      <c r="D328" s="159" t="s">
        <v>164</v>
      </c>
      <c r="E328" s="160" t="s">
        <v>619</v>
      </c>
      <c r="F328" s="250" t="s">
        <v>620</v>
      </c>
      <c r="G328" s="251"/>
      <c r="H328" s="251"/>
      <c r="I328" s="251"/>
      <c r="J328" s="161" t="s">
        <v>196</v>
      </c>
      <c r="K328" s="162">
        <v>54.76</v>
      </c>
      <c r="L328" s="252">
        <v>0</v>
      </c>
      <c r="M328" s="251"/>
      <c r="N328" s="253">
        <f>ROUND(L328*K328,2)</f>
        <v>0</v>
      </c>
      <c r="O328" s="251"/>
      <c r="P328" s="251"/>
      <c r="Q328" s="251"/>
      <c r="R328" s="132"/>
      <c r="T328" s="163" t="s">
        <v>3</v>
      </c>
      <c r="U328" s="42" t="s">
        <v>50</v>
      </c>
      <c r="V328" s="34"/>
      <c r="W328" s="164">
        <f>V328*K328</f>
        <v>0</v>
      </c>
      <c r="X328" s="164">
        <v>3.0000000000000001E-3</v>
      </c>
      <c r="Y328" s="164">
        <f>X328*K328</f>
        <v>0.16428000000000001</v>
      </c>
      <c r="Z328" s="164">
        <v>0</v>
      </c>
      <c r="AA328" s="165">
        <f>Z328*K328</f>
        <v>0</v>
      </c>
      <c r="AR328" s="16" t="s">
        <v>245</v>
      </c>
      <c r="AT328" s="16" t="s">
        <v>164</v>
      </c>
      <c r="AU328" s="16" t="s">
        <v>92</v>
      </c>
      <c r="AY328" s="16" t="s">
        <v>163</v>
      </c>
      <c r="BE328" s="107">
        <f>IF(U328="základní",N328,0)</f>
        <v>0</v>
      </c>
      <c r="BF328" s="107">
        <f>IF(U328="snížená",N328,0)</f>
        <v>0</v>
      </c>
      <c r="BG328" s="107">
        <f>IF(U328="zákl. přenesená",N328,0)</f>
        <v>0</v>
      </c>
      <c r="BH328" s="107">
        <f>IF(U328="sníž. přenesená",N328,0)</f>
        <v>0</v>
      </c>
      <c r="BI328" s="107">
        <f>IF(U328="nulová",N328,0)</f>
        <v>0</v>
      </c>
      <c r="BJ328" s="16" t="s">
        <v>92</v>
      </c>
      <c r="BK328" s="107">
        <f>ROUND(L328*K328,2)</f>
        <v>0</v>
      </c>
      <c r="BL328" s="16" t="s">
        <v>245</v>
      </c>
      <c r="BM328" s="16" t="s">
        <v>621</v>
      </c>
    </row>
    <row r="329" spans="2:65" s="11" customFormat="1" ht="31.5" customHeight="1" x14ac:dyDescent="0.3">
      <c r="B329" s="166"/>
      <c r="C329" s="167"/>
      <c r="D329" s="167"/>
      <c r="E329" s="168" t="s">
        <v>3</v>
      </c>
      <c r="F329" s="254" t="s">
        <v>622</v>
      </c>
      <c r="G329" s="255"/>
      <c r="H329" s="255"/>
      <c r="I329" s="255"/>
      <c r="J329" s="167"/>
      <c r="K329" s="169">
        <v>63.65</v>
      </c>
      <c r="L329" s="167"/>
      <c r="M329" s="167"/>
      <c r="N329" s="167"/>
      <c r="O329" s="167"/>
      <c r="P329" s="167"/>
      <c r="Q329" s="167"/>
      <c r="R329" s="170"/>
      <c r="T329" s="171"/>
      <c r="U329" s="167"/>
      <c r="V329" s="167"/>
      <c r="W329" s="167"/>
      <c r="X329" s="167"/>
      <c r="Y329" s="167"/>
      <c r="Z329" s="167"/>
      <c r="AA329" s="172"/>
      <c r="AT329" s="173" t="s">
        <v>171</v>
      </c>
      <c r="AU329" s="173" t="s">
        <v>92</v>
      </c>
      <c r="AV329" s="11" t="s">
        <v>92</v>
      </c>
      <c r="AW329" s="11" t="s">
        <v>39</v>
      </c>
      <c r="AX329" s="11" t="s">
        <v>83</v>
      </c>
      <c r="AY329" s="173" t="s">
        <v>163</v>
      </c>
    </row>
    <row r="330" spans="2:65" s="11" customFormat="1" ht="22.5" customHeight="1" x14ac:dyDescent="0.3">
      <c r="B330" s="166"/>
      <c r="C330" s="167"/>
      <c r="D330" s="167"/>
      <c r="E330" s="168" t="s">
        <v>3</v>
      </c>
      <c r="F330" s="256" t="s">
        <v>623</v>
      </c>
      <c r="G330" s="255"/>
      <c r="H330" s="255"/>
      <c r="I330" s="255"/>
      <c r="J330" s="167"/>
      <c r="K330" s="169">
        <v>-4.5</v>
      </c>
      <c r="L330" s="167"/>
      <c r="M330" s="167"/>
      <c r="N330" s="167"/>
      <c r="O330" s="167"/>
      <c r="P330" s="167"/>
      <c r="Q330" s="167"/>
      <c r="R330" s="170"/>
      <c r="T330" s="171"/>
      <c r="U330" s="167"/>
      <c r="V330" s="167"/>
      <c r="W330" s="167"/>
      <c r="X330" s="167"/>
      <c r="Y330" s="167"/>
      <c r="Z330" s="167"/>
      <c r="AA330" s="172"/>
      <c r="AT330" s="173" t="s">
        <v>171</v>
      </c>
      <c r="AU330" s="173" t="s">
        <v>92</v>
      </c>
      <c r="AV330" s="11" t="s">
        <v>92</v>
      </c>
      <c r="AW330" s="11" t="s">
        <v>39</v>
      </c>
      <c r="AX330" s="11" t="s">
        <v>83</v>
      </c>
      <c r="AY330" s="173" t="s">
        <v>163</v>
      </c>
    </row>
    <row r="331" spans="2:65" s="11" customFormat="1" ht="22.5" customHeight="1" x14ac:dyDescent="0.3">
      <c r="B331" s="166"/>
      <c r="C331" s="167"/>
      <c r="D331" s="167"/>
      <c r="E331" s="168" t="s">
        <v>3</v>
      </c>
      <c r="F331" s="256" t="s">
        <v>624</v>
      </c>
      <c r="G331" s="255"/>
      <c r="H331" s="255"/>
      <c r="I331" s="255"/>
      <c r="J331" s="167"/>
      <c r="K331" s="169">
        <v>-9.43</v>
      </c>
      <c r="L331" s="167"/>
      <c r="M331" s="167"/>
      <c r="N331" s="167"/>
      <c r="O331" s="167"/>
      <c r="P331" s="167"/>
      <c r="Q331" s="167"/>
      <c r="R331" s="170"/>
      <c r="T331" s="171"/>
      <c r="U331" s="167"/>
      <c r="V331" s="167"/>
      <c r="W331" s="167"/>
      <c r="X331" s="167"/>
      <c r="Y331" s="167"/>
      <c r="Z331" s="167"/>
      <c r="AA331" s="172"/>
      <c r="AT331" s="173" t="s">
        <v>171</v>
      </c>
      <c r="AU331" s="173" t="s">
        <v>92</v>
      </c>
      <c r="AV331" s="11" t="s">
        <v>92</v>
      </c>
      <c r="AW331" s="11" t="s">
        <v>39</v>
      </c>
      <c r="AX331" s="11" t="s">
        <v>83</v>
      </c>
      <c r="AY331" s="173" t="s">
        <v>163</v>
      </c>
    </row>
    <row r="332" spans="2:65" s="11" customFormat="1" ht="22.5" customHeight="1" x14ac:dyDescent="0.3">
      <c r="B332" s="166"/>
      <c r="C332" s="167"/>
      <c r="D332" s="167"/>
      <c r="E332" s="168" t="s">
        <v>3</v>
      </c>
      <c r="F332" s="256" t="s">
        <v>625</v>
      </c>
      <c r="G332" s="255"/>
      <c r="H332" s="255"/>
      <c r="I332" s="255"/>
      <c r="J332" s="167"/>
      <c r="K332" s="169">
        <v>5.04</v>
      </c>
      <c r="L332" s="167"/>
      <c r="M332" s="167"/>
      <c r="N332" s="167"/>
      <c r="O332" s="167"/>
      <c r="P332" s="167"/>
      <c r="Q332" s="167"/>
      <c r="R332" s="170"/>
      <c r="T332" s="171"/>
      <c r="U332" s="167"/>
      <c r="V332" s="167"/>
      <c r="W332" s="167"/>
      <c r="X332" s="167"/>
      <c r="Y332" s="167"/>
      <c r="Z332" s="167"/>
      <c r="AA332" s="172"/>
      <c r="AT332" s="173" t="s">
        <v>171</v>
      </c>
      <c r="AU332" s="173" t="s">
        <v>92</v>
      </c>
      <c r="AV332" s="11" t="s">
        <v>92</v>
      </c>
      <c r="AW332" s="11" t="s">
        <v>39</v>
      </c>
      <c r="AX332" s="11" t="s">
        <v>83</v>
      </c>
      <c r="AY332" s="173" t="s">
        <v>163</v>
      </c>
    </row>
    <row r="333" spans="2:65" s="12" customFormat="1" ht="22.5" customHeight="1" x14ac:dyDescent="0.3">
      <c r="B333" s="174"/>
      <c r="C333" s="175"/>
      <c r="D333" s="175"/>
      <c r="E333" s="176" t="s">
        <v>3</v>
      </c>
      <c r="F333" s="257" t="s">
        <v>173</v>
      </c>
      <c r="G333" s="258"/>
      <c r="H333" s="258"/>
      <c r="I333" s="258"/>
      <c r="J333" s="175"/>
      <c r="K333" s="177">
        <v>54.76</v>
      </c>
      <c r="L333" s="175"/>
      <c r="M333" s="175"/>
      <c r="N333" s="175"/>
      <c r="O333" s="175"/>
      <c r="P333" s="175"/>
      <c r="Q333" s="175"/>
      <c r="R333" s="178"/>
      <c r="T333" s="179"/>
      <c r="U333" s="175"/>
      <c r="V333" s="175"/>
      <c r="W333" s="175"/>
      <c r="X333" s="175"/>
      <c r="Y333" s="175"/>
      <c r="Z333" s="175"/>
      <c r="AA333" s="180"/>
      <c r="AT333" s="181" t="s">
        <v>171</v>
      </c>
      <c r="AU333" s="181" t="s">
        <v>92</v>
      </c>
      <c r="AV333" s="12" t="s">
        <v>168</v>
      </c>
      <c r="AW333" s="12" t="s">
        <v>39</v>
      </c>
      <c r="AX333" s="12" t="s">
        <v>22</v>
      </c>
      <c r="AY333" s="181" t="s">
        <v>163</v>
      </c>
    </row>
    <row r="334" spans="2:65" s="1" customFormat="1" ht="22.5" customHeight="1" x14ac:dyDescent="0.3">
      <c r="B334" s="130"/>
      <c r="C334" s="182" t="s">
        <v>626</v>
      </c>
      <c r="D334" s="182" t="s">
        <v>265</v>
      </c>
      <c r="E334" s="183" t="s">
        <v>627</v>
      </c>
      <c r="F334" s="259" t="s">
        <v>628</v>
      </c>
      <c r="G334" s="260"/>
      <c r="H334" s="260"/>
      <c r="I334" s="260"/>
      <c r="J334" s="184" t="s">
        <v>196</v>
      </c>
      <c r="K334" s="185">
        <v>60.235999999999997</v>
      </c>
      <c r="L334" s="261">
        <v>0</v>
      </c>
      <c r="M334" s="260"/>
      <c r="N334" s="262">
        <f>ROUND(L334*K334,2)</f>
        <v>0</v>
      </c>
      <c r="O334" s="251"/>
      <c r="P334" s="251"/>
      <c r="Q334" s="251"/>
      <c r="R334" s="132"/>
      <c r="T334" s="163" t="s">
        <v>3</v>
      </c>
      <c r="U334" s="42" t="s">
        <v>50</v>
      </c>
      <c r="V334" s="34"/>
      <c r="W334" s="164">
        <f>V334*K334</f>
        <v>0</v>
      </c>
      <c r="X334" s="164">
        <v>1.18E-2</v>
      </c>
      <c r="Y334" s="164">
        <f>X334*K334</f>
        <v>0.71078479999999999</v>
      </c>
      <c r="Z334" s="164">
        <v>0</v>
      </c>
      <c r="AA334" s="165">
        <f>Z334*K334</f>
        <v>0</v>
      </c>
      <c r="AR334" s="16" t="s">
        <v>321</v>
      </c>
      <c r="AT334" s="16" t="s">
        <v>265</v>
      </c>
      <c r="AU334" s="16" t="s">
        <v>92</v>
      </c>
      <c r="AY334" s="16" t="s">
        <v>163</v>
      </c>
      <c r="BE334" s="107">
        <f>IF(U334="základní",N334,0)</f>
        <v>0</v>
      </c>
      <c r="BF334" s="107">
        <f>IF(U334="snížená",N334,0)</f>
        <v>0</v>
      </c>
      <c r="BG334" s="107">
        <f>IF(U334="zákl. přenesená",N334,0)</f>
        <v>0</v>
      </c>
      <c r="BH334" s="107">
        <f>IF(U334="sníž. přenesená",N334,0)</f>
        <v>0</v>
      </c>
      <c r="BI334" s="107">
        <f>IF(U334="nulová",N334,0)</f>
        <v>0</v>
      </c>
      <c r="BJ334" s="16" t="s">
        <v>92</v>
      </c>
      <c r="BK334" s="107">
        <f>ROUND(L334*K334,2)</f>
        <v>0</v>
      </c>
      <c r="BL334" s="16" t="s">
        <v>245</v>
      </c>
      <c r="BM334" s="16" t="s">
        <v>629</v>
      </c>
    </row>
    <row r="335" spans="2:65" s="1" customFormat="1" ht="31.5" customHeight="1" x14ac:dyDescent="0.3">
      <c r="B335" s="130"/>
      <c r="C335" s="159" t="s">
        <v>630</v>
      </c>
      <c r="D335" s="159" t="s">
        <v>164</v>
      </c>
      <c r="E335" s="160" t="s">
        <v>631</v>
      </c>
      <c r="F335" s="250" t="s">
        <v>632</v>
      </c>
      <c r="G335" s="251"/>
      <c r="H335" s="251"/>
      <c r="I335" s="251"/>
      <c r="J335" s="161" t="s">
        <v>196</v>
      </c>
      <c r="K335" s="162">
        <v>54.76</v>
      </c>
      <c r="L335" s="252">
        <v>0</v>
      </c>
      <c r="M335" s="251"/>
      <c r="N335" s="253">
        <f>ROUND(L335*K335,2)</f>
        <v>0</v>
      </c>
      <c r="O335" s="251"/>
      <c r="P335" s="251"/>
      <c r="Q335" s="251"/>
      <c r="R335" s="132"/>
      <c r="T335" s="163" t="s">
        <v>3</v>
      </c>
      <c r="U335" s="42" t="s">
        <v>50</v>
      </c>
      <c r="V335" s="34"/>
      <c r="W335" s="164">
        <f>V335*K335</f>
        <v>0</v>
      </c>
      <c r="X335" s="164">
        <v>0</v>
      </c>
      <c r="Y335" s="164">
        <f>X335*K335</f>
        <v>0</v>
      </c>
      <c r="Z335" s="164">
        <v>0</v>
      </c>
      <c r="AA335" s="165">
        <f>Z335*K335</f>
        <v>0</v>
      </c>
      <c r="AR335" s="16" t="s">
        <v>245</v>
      </c>
      <c r="AT335" s="16" t="s">
        <v>164</v>
      </c>
      <c r="AU335" s="16" t="s">
        <v>92</v>
      </c>
      <c r="AY335" s="16" t="s">
        <v>163</v>
      </c>
      <c r="BE335" s="107">
        <f>IF(U335="základní",N335,0)</f>
        <v>0</v>
      </c>
      <c r="BF335" s="107">
        <f>IF(U335="snížená",N335,0)</f>
        <v>0</v>
      </c>
      <c r="BG335" s="107">
        <f>IF(U335="zákl. přenesená",N335,0)</f>
        <v>0</v>
      </c>
      <c r="BH335" s="107">
        <f>IF(U335="sníž. přenesená",N335,0)</f>
        <v>0</v>
      </c>
      <c r="BI335" s="107">
        <f>IF(U335="nulová",N335,0)</f>
        <v>0</v>
      </c>
      <c r="BJ335" s="16" t="s">
        <v>92</v>
      </c>
      <c r="BK335" s="107">
        <f>ROUND(L335*K335,2)</f>
        <v>0</v>
      </c>
      <c r="BL335" s="16" t="s">
        <v>245</v>
      </c>
      <c r="BM335" s="16" t="s">
        <v>633</v>
      </c>
    </row>
    <row r="336" spans="2:65" s="1" customFormat="1" ht="31.5" customHeight="1" x14ac:dyDescent="0.3">
      <c r="B336" s="130"/>
      <c r="C336" s="159" t="s">
        <v>634</v>
      </c>
      <c r="D336" s="159" t="s">
        <v>164</v>
      </c>
      <c r="E336" s="160" t="s">
        <v>635</v>
      </c>
      <c r="F336" s="250" t="s">
        <v>636</v>
      </c>
      <c r="G336" s="251"/>
      <c r="H336" s="251"/>
      <c r="I336" s="251"/>
      <c r="J336" s="161" t="s">
        <v>257</v>
      </c>
      <c r="K336" s="162">
        <v>54.76</v>
      </c>
      <c r="L336" s="252">
        <v>0</v>
      </c>
      <c r="M336" s="251"/>
      <c r="N336" s="253">
        <f>ROUND(L336*K336,2)</f>
        <v>0</v>
      </c>
      <c r="O336" s="251"/>
      <c r="P336" s="251"/>
      <c r="Q336" s="251"/>
      <c r="R336" s="132"/>
      <c r="T336" s="163" t="s">
        <v>3</v>
      </c>
      <c r="U336" s="42" t="s">
        <v>50</v>
      </c>
      <c r="V336" s="34"/>
      <c r="W336" s="164">
        <f>V336*K336</f>
        <v>0</v>
      </c>
      <c r="X336" s="164">
        <v>9.0000000000000006E-5</v>
      </c>
      <c r="Y336" s="164">
        <f>X336*K336</f>
        <v>4.9284000000000003E-3</v>
      </c>
      <c r="Z336" s="164">
        <v>0</v>
      </c>
      <c r="AA336" s="165">
        <f>Z336*K336</f>
        <v>0</v>
      </c>
      <c r="AR336" s="16" t="s">
        <v>245</v>
      </c>
      <c r="AT336" s="16" t="s">
        <v>164</v>
      </c>
      <c r="AU336" s="16" t="s">
        <v>92</v>
      </c>
      <c r="AY336" s="16" t="s">
        <v>163</v>
      </c>
      <c r="BE336" s="107">
        <f>IF(U336="základní",N336,0)</f>
        <v>0</v>
      </c>
      <c r="BF336" s="107">
        <f>IF(U336="snížená",N336,0)</f>
        <v>0</v>
      </c>
      <c r="BG336" s="107">
        <f>IF(U336="zákl. přenesená",N336,0)</f>
        <v>0</v>
      </c>
      <c r="BH336" s="107">
        <f>IF(U336="sníž. přenesená",N336,0)</f>
        <v>0</v>
      </c>
      <c r="BI336" s="107">
        <f>IF(U336="nulová",N336,0)</f>
        <v>0</v>
      </c>
      <c r="BJ336" s="16" t="s">
        <v>92</v>
      </c>
      <c r="BK336" s="107">
        <f>ROUND(L336*K336,2)</f>
        <v>0</v>
      </c>
      <c r="BL336" s="16" t="s">
        <v>245</v>
      </c>
      <c r="BM336" s="16" t="s">
        <v>637</v>
      </c>
    </row>
    <row r="337" spans="2:65" s="1" customFormat="1" ht="31.5" customHeight="1" x14ac:dyDescent="0.3">
      <c r="B337" s="130"/>
      <c r="C337" s="159" t="s">
        <v>638</v>
      </c>
      <c r="D337" s="159" t="s">
        <v>164</v>
      </c>
      <c r="E337" s="160" t="s">
        <v>639</v>
      </c>
      <c r="F337" s="250" t="s">
        <v>640</v>
      </c>
      <c r="G337" s="251"/>
      <c r="H337" s="251"/>
      <c r="I337" s="251"/>
      <c r="J337" s="161" t="s">
        <v>356</v>
      </c>
      <c r="K337" s="186">
        <v>0</v>
      </c>
      <c r="L337" s="252">
        <v>0</v>
      </c>
      <c r="M337" s="251"/>
      <c r="N337" s="253">
        <f>ROUND(L337*K337,2)</f>
        <v>0</v>
      </c>
      <c r="O337" s="251"/>
      <c r="P337" s="251"/>
      <c r="Q337" s="251"/>
      <c r="R337" s="132"/>
      <c r="T337" s="163" t="s">
        <v>3</v>
      </c>
      <c r="U337" s="42" t="s">
        <v>50</v>
      </c>
      <c r="V337" s="34"/>
      <c r="W337" s="164">
        <f>V337*K337</f>
        <v>0</v>
      </c>
      <c r="X337" s="164">
        <v>0</v>
      </c>
      <c r="Y337" s="164">
        <f>X337*K337</f>
        <v>0</v>
      </c>
      <c r="Z337" s="164">
        <v>0</v>
      </c>
      <c r="AA337" s="165">
        <f>Z337*K337</f>
        <v>0</v>
      </c>
      <c r="AR337" s="16" t="s">
        <v>245</v>
      </c>
      <c r="AT337" s="16" t="s">
        <v>164</v>
      </c>
      <c r="AU337" s="16" t="s">
        <v>92</v>
      </c>
      <c r="AY337" s="16" t="s">
        <v>163</v>
      </c>
      <c r="BE337" s="107">
        <f>IF(U337="základní",N337,0)</f>
        <v>0</v>
      </c>
      <c r="BF337" s="107">
        <f>IF(U337="snížená",N337,0)</f>
        <v>0</v>
      </c>
      <c r="BG337" s="107">
        <f>IF(U337="zákl. přenesená",N337,0)</f>
        <v>0</v>
      </c>
      <c r="BH337" s="107">
        <f>IF(U337="sníž. přenesená",N337,0)</f>
        <v>0</v>
      </c>
      <c r="BI337" s="107">
        <f>IF(U337="nulová",N337,0)</f>
        <v>0</v>
      </c>
      <c r="BJ337" s="16" t="s">
        <v>92</v>
      </c>
      <c r="BK337" s="107">
        <f>ROUND(L337*K337,2)</f>
        <v>0</v>
      </c>
      <c r="BL337" s="16" t="s">
        <v>245</v>
      </c>
      <c r="BM337" s="16" t="s">
        <v>641</v>
      </c>
    </row>
    <row r="338" spans="2:65" s="10" customFormat="1" ht="29.85" customHeight="1" x14ac:dyDescent="0.3">
      <c r="B338" s="148"/>
      <c r="C338" s="149"/>
      <c r="D338" s="158" t="s">
        <v>137</v>
      </c>
      <c r="E338" s="158"/>
      <c r="F338" s="158"/>
      <c r="G338" s="158"/>
      <c r="H338" s="158"/>
      <c r="I338" s="158"/>
      <c r="J338" s="158"/>
      <c r="K338" s="158"/>
      <c r="L338" s="158"/>
      <c r="M338" s="158"/>
      <c r="N338" s="268">
        <f>BK338</f>
        <v>0</v>
      </c>
      <c r="O338" s="269"/>
      <c r="P338" s="269"/>
      <c r="Q338" s="269"/>
      <c r="R338" s="151"/>
      <c r="T338" s="152"/>
      <c r="U338" s="149"/>
      <c r="V338" s="149"/>
      <c r="W338" s="153">
        <f>SUM(W339:W342)</f>
        <v>0</v>
      </c>
      <c r="X338" s="149"/>
      <c r="Y338" s="153">
        <f>SUM(Y339:Y342)</f>
        <v>7.7084800000000011E-3</v>
      </c>
      <c r="Z338" s="149"/>
      <c r="AA338" s="154">
        <f>SUM(AA339:AA342)</f>
        <v>0</v>
      </c>
      <c r="AR338" s="155" t="s">
        <v>92</v>
      </c>
      <c r="AT338" s="156" t="s">
        <v>82</v>
      </c>
      <c r="AU338" s="156" t="s">
        <v>22</v>
      </c>
      <c r="AY338" s="155" t="s">
        <v>163</v>
      </c>
      <c r="BK338" s="157">
        <f>SUM(BK339:BK342)</f>
        <v>0</v>
      </c>
    </row>
    <row r="339" spans="2:65" s="1" customFormat="1" ht="31.5" customHeight="1" x14ac:dyDescent="0.3">
      <c r="B339" s="130"/>
      <c r="C339" s="159" t="s">
        <v>642</v>
      </c>
      <c r="D339" s="159" t="s">
        <v>164</v>
      </c>
      <c r="E339" s="160" t="s">
        <v>643</v>
      </c>
      <c r="F339" s="250" t="s">
        <v>644</v>
      </c>
      <c r="G339" s="251"/>
      <c r="H339" s="251"/>
      <c r="I339" s="251"/>
      <c r="J339" s="161" t="s">
        <v>196</v>
      </c>
      <c r="K339" s="162">
        <v>45.344000000000001</v>
      </c>
      <c r="L339" s="252">
        <v>0</v>
      </c>
      <c r="M339" s="251"/>
      <c r="N339" s="253">
        <f>ROUND(L339*K339,2)</f>
        <v>0</v>
      </c>
      <c r="O339" s="251"/>
      <c r="P339" s="251"/>
      <c r="Q339" s="251"/>
      <c r="R339" s="132"/>
      <c r="T339" s="163" t="s">
        <v>3</v>
      </c>
      <c r="U339" s="42" t="s">
        <v>50</v>
      </c>
      <c r="V339" s="34"/>
      <c r="W339" s="164">
        <f>V339*K339</f>
        <v>0</v>
      </c>
      <c r="X339" s="164">
        <v>1.7000000000000001E-4</v>
      </c>
      <c r="Y339" s="164">
        <f>X339*K339</f>
        <v>7.7084800000000011E-3</v>
      </c>
      <c r="Z339" s="164">
        <v>0</v>
      </c>
      <c r="AA339" s="165">
        <f>Z339*K339</f>
        <v>0</v>
      </c>
      <c r="AR339" s="16" t="s">
        <v>245</v>
      </c>
      <c r="AT339" s="16" t="s">
        <v>164</v>
      </c>
      <c r="AU339" s="16" t="s">
        <v>92</v>
      </c>
      <c r="AY339" s="16" t="s">
        <v>163</v>
      </c>
      <c r="BE339" s="107">
        <f>IF(U339="základní",N339,0)</f>
        <v>0</v>
      </c>
      <c r="BF339" s="107">
        <f>IF(U339="snížená",N339,0)</f>
        <v>0</v>
      </c>
      <c r="BG339" s="107">
        <f>IF(U339="zákl. přenesená",N339,0)</f>
        <v>0</v>
      </c>
      <c r="BH339" s="107">
        <f>IF(U339="sníž. přenesená",N339,0)</f>
        <v>0</v>
      </c>
      <c r="BI339" s="107">
        <f>IF(U339="nulová",N339,0)</f>
        <v>0</v>
      </c>
      <c r="BJ339" s="16" t="s">
        <v>92</v>
      </c>
      <c r="BK339" s="107">
        <f>ROUND(L339*K339,2)</f>
        <v>0</v>
      </c>
      <c r="BL339" s="16" t="s">
        <v>245</v>
      </c>
      <c r="BM339" s="16" t="s">
        <v>645</v>
      </c>
    </row>
    <row r="340" spans="2:65" s="11" customFormat="1" ht="22.5" customHeight="1" x14ac:dyDescent="0.3">
      <c r="B340" s="166"/>
      <c r="C340" s="167"/>
      <c r="D340" s="167"/>
      <c r="E340" s="168" t="s">
        <v>3</v>
      </c>
      <c r="F340" s="254" t="s">
        <v>646</v>
      </c>
      <c r="G340" s="255"/>
      <c r="H340" s="255"/>
      <c r="I340" s="255"/>
      <c r="J340" s="167"/>
      <c r="K340" s="169">
        <v>3.6320000000000001</v>
      </c>
      <c r="L340" s="167"/>
      <c r="M340" s="167"/>
      <c r="N340" s="167"/>
      <c r="O340" s="167"/>
      <c r="P340" s="167"/>
      <c r="Q340" s="167"/>
      <c r="R340" s="170"/>
      <c r="T340" s="171"/>
      <c r="U340" s="167"/>
      <c r="V340" s="167"/>
      <c r="W340" s="167"/>
      <c r="X340" s="167"/>
      <c r="Y340" s="167"/>
      <c r="Z340" s="167"/>
      <c r="AA340" s="172"/>
      <c r="AT340" s="173" t="s">
        <v>171</v>
      </c>
      <c r="AU340" s="173" t="s">
        <v>92</v>
      </c>
      <c r="AV340" s="11" t="s">
        <v>92</v>
      </c>
      <c r="AW340" s="11" t="s">
        <v>39</v>
      </c>
      <c r="AX340" s="11" t="s">
        <v>83</v>
      </c>
      <c r="AY340" s="173" t="s">
        <v>163</v>
      </c>
    </row>
    <row r="341" spans="2:65" s="11" customFormat="1" ht="22.5" customHeight="1" x14ac:dyDescent="0.3">
      <c r="B341" s="166"/>
      <c r="C341" s="167"/>
      <c r="D341" s="167"/>
      <c r="E341" s="168" t="s">
        <v>3</v>
      </c>
      <c r="F341" s="256" t="s">
        <v>647</v>
      </c>
      <c r="G341" s="255"/>
      <c r="H341" s="255"/>
      <c r="I341" s="255"/>
      <c r="J341" s="167"/>
      <c r="K341" s="169">
        <v>41.712000000000003</v>
      </c>
      <c r="L341" s="167"/>
      <c r="M341" s="167"/>
      <c r="N341" s="167"/>
      <c r="O341" s="167"/>
      <c r="P341" s="167"/>
      <c r="Q341" s="167"/>
      <c r="R341" s="170"/>
      <c r="T341" s="171"/>
      <c r="U341" s="167"/>
      <c r="V341" s="167"/>
      <c r="W341" s="167"/>
      <c r="X341" s="167"/>
      <c r="Y341" s="167"/>
      <c r="Z341" s="167"/>
      <c r="AA341" s="172"/>
      <c r="AT341" s="173" t="s">
        <v>171</v>
      </c>
      <c r="AU341" s="173" t="s">
        <v>92</v>
      </c>
      <c r="AV341" s="11" t="s">
        <v>92</v>
      </c>
      <c r="AW341" s="11" t="s">
        <v>39</v>
      </c>
      <c r="AX341" s="11" t="s">
        <v>83</v>
      </c>
      <c r="AY341" s="173" t="s">
        <v>163</v>
      </c>
    </row>
    <row r="342" spans="2:65" s="12" customFormat="1" ht="22.5" customHeight="1" x14ac:dyDescent="0.3">
      <c r="B342" s="174"/>
      <c r="C342" s="175"/>
      <c r="D342" s="175"/>
      <c r="E342" s="176" t="s">
        <v>3</v>
      </c>
      <c r="F342" s="257" t="s">
        <v>173</v>
      </c>
      <c r="G342" s="258"/>
      <c r="H342" s="258"/>
      <c r="I342" s="258"/>
      <c r="J342" s="175"/>
      <c r="K342" s="177">
        <v>45.344000000000001</v>
      </c>
      <c r="L342" s="175"/>
      <c r="M342" s="175"/>
      <c r="N342" s="175"/>
      <c r="O342" s="175"/>
      <c r="P342" s="175"/>
      <c r="Q342" s="175"/>
      <c r="R342" s="178"/>
      <c r="T342" s="179"/>
      <c r="U342" s="175"/>
      <c r="V342" s="175"/>
      <c r="W342" s="175"/>
      <c r="X342" s="175"/>
      <c r="Y342" s="175"/>
      <c r="Z342" s="175"/>
      <c r="AA342" s="180"/>
      <c r="AT342" s="181" t="s">
        <v>171</v>
      </c>
      <c r="AU342" s="181" t="s">
        <v>92</v>
      </c>
      <c r="AV342" s="12" t="s">
        <v>168</v>
      </c>
      <c r="AW342" s="12" t="s">
        <v>39</v>
      </c>
      <c r="AX342" s="12" t="s">
        <v>22</v>
      </c>
      <c r="AY342" s="181" t="s">
        <v>163</v>
      </c>
    </row>
    <row r="343" spans="2:65" s="10" customFormat="1" ht="29.85" customHeight="1" x14ac:dyDescent="0.3">
      <c r="B343" s="148"/>
      <c r="C343" s="149"/>
      <c r="D343" s="158" t="s">
        <v>138</v>
      </c>
      <c r="E343" s="158"/>
      <c r="F343" s="158"/>
      <c r="G343" s="158"/>
      <c r="H343" s="158"/>
      <c r="I343" s="158"/>
      <c r="J343" s="158"/>
      <c r="K343" s="158"/>
      <c r="L343" s="158"/>
      <c r="M343" s="158"/>
      <c r="N343" s="266">
        <f>BK343</f>
        <v>0</v>
      </c>
      <c r="O343" s="267"/>
      <c r="P343" s="267"/>
      <c r="Q343" s="267"/>
      <c r="R343" s="151"/>
      <c r="T343" s="152"/>
      <c r="U343" s="149"/>
      <c r="V343" s="149"/>
      <c r="W343" s="153">
        <f>SUM(W344:W349)</f>
        <v>0</v>
      </c>
      <c r="X343" s="149"/>
      <c r="Y343" s="153">
        <f>SUM(Y344:Y349)</f>
        <v>0.32288868000000004</v>
      </c>
      <c r="Z343" s="149"/>
      <c r="AA343" s="154">
        <f>SUM(AA344:AA349)</f>
        <v>0</v>
      </c>
      <c r="AR343" s="155" t="s">
        <v>92</v>
      </c>
      <c r="AT343" s="156" t="s">
        <v>82</v>
      </c>
      <c r="AU343" s="156" t="s">
        <v>22</v>
      </c>
      <c r="AY343" s="155" t="s">
        <v>163</v>
      </c>
      <c r="BK343" s="157">
        <f>SUM(BK344:BK349)</f>
        <v>0</v>
      </c>
    </row>
    <row r="344" spans="2:65" s="1" customFormat="1" ht="31.5" customHeight="1" x14ac:dyDescent="0.3">
      <c r="B344" s="130"/>
      <c r="C344" s="159" t="s">
        <v>648</v>
      </c>
      <c r="D344" s="159" t="s">
        <v>164</v>
      </c>
      <c r="E344" s="160" t="s">
        <v>649</v>
      </c>
      <c r="F344" s="250" t="s">
        <v>650</v>
      </c>
      <c r="G344" s="251"/>
      <c r="H344" s="251"/>
      <c r="I344" s="251"/>
      <c r="J344" s="161" t="s">
        <v>196</v>
      </c>
      <c r="K344" s="162">
        <v>896.91300000000001</v>
      </c>
      <c r="L344" s="252">
        <v>0</v>
      </c>
      <c r="M344" s="251"/>
      <c r="N344" s="253">
        <f>ROUND(L344*K344,2)</f>
        <v>0</v>
      </c>
      <c r="O344" s="251"/>
      <c r="P344" s="251"/>
      <c r="Q344" s="251"/>
      <c r="R344" s="132"/>
      <c r="T344" s="163" t="s">
        <v>3</v>
      </c>
      <c r="U344" s="42" t="s">
        <v>50</v>
      </c>
      <c r="V344" s="34"/>
      <c r="W344" s="164">
        <f>V344*K344</f>
        <v>0</v>
      </c>
      <c r="X344" s="164">
        <v>2.1000000000000001E-4</v>
      </c>
      <c r="Y344" s="164">
        <f>X344*K344</f>
        <v>0.18835173000000002</v>
      </c>
      <c r="Z344" s="164">
        <v>0</v>
      </c>
      <c r="AA344" s="165">
        <f>Z344*K344</f>
        <v>0</v>
      </c>
      <c r="AR344" s="16" t="s">
        <v>245</v>
      </c>
      <c r="AT344" s="16" t="s">
        <v>164</v>
      </c>
      <c r="AU344" s="16" t="s">
        <v>92</v>
      </c>
      <c r="AY344" s="16" t="s">
        <v>163</v>
      </c>
      <c r="BE344" s="107">
        <f>IF(U344="základní",N344,0)</f>
        <v>0</v>
      </c>
      <c r="BF344" s="107">
        <f>IF(U344="snížená",N344,0)</f>
        <v>0</v>
      </c>
      <c r="BG344" s="107">
        <f>IF(U344="zákl. přenesená",N344,0)</f>
        <v>0</v>
      </c>
      <c r="BH344" s="107">
        <f>IF(U344="sníž. přenesená",N344,0)</f>
        <v>0</v>
      </c>
      <c r="BI344" s="107">
        <f>IF(U344="nulová",N344,0)</f>
        <v>0</v>
      </c>
      <c r="BJ344" s="16" t="s">
        <v>92</v>
      </c>
      <c r="BK344" s="107">
        <f>ROUND(L344*K344,2)</f>
        <v>0</v>
      </c>
      <c r="BL344" s="16" t="s">
        <v>245</v>
      </c>
      <c r="BM344" s="16" t="s">
        <v>651</v>
      </c>
    </row>
    <row r="345" spans="2:65" s="11" customFormat="1" ht="22.5" customHeight="1" x14ac:dyDescent="0.3">
      <c r="B345" s="166"/>
      <c r="C345" s="167"/>
      <c r="D345" s="167"/>
      <c r="E345" s="168" t="s">
        <v>3</v>
      </c>
      <c r="F345" s="254" t="s">
        <v>652</v>
      </c>
      <c r="G345" s="255"/>
      <c r="H345" s="255"/>
      <c r="I345" s="255"/>
      <c r="J345" s="167"/>
      <c r="K345" s="169">
        <v>757.44799999999998</v>
      </c>
      <c r="L345" s="167"/>
      <c r="M345" s="167"/>
      <c r="N345" s="167"/>
      <c r="O345" s="167"/>
      <c r="P345" s="167"/>
      <c r="Q345" s="167"/>
      <c r="R345" s="170"/>
      <c r="T345" s="171"/>
      <c r="U345" s="167"/>
      <c r="V345" s="167"/>
      <c r="W345" s="167"/>
      <c r="X345" s="167"/>
      <c r="Y345" s="167"/>
      <c r="Z345" s="167"/>
      <c r="AA345" s="172"/>
      <c r="AT345" s="173" t="s">
        <v>171</v>
      </c>
      <c r="AU345" s="173" t="s">
        <v>92</v>
      </c>
      <c r="AV345" s="11" t="s">
        <v>92</v>
      </c>
      <c r="AW345" s="11" t="s">
        <v>39</v>
      </c>
      <c r="AX345" s="11" t="s">
        <v>83</v>
      </c>
      <c r="AY345" s="173" t="s">
        <v>163</v>
      </c>
    </row>
    <row r="346" spans="2:65" s="11" customFormat="1" ht="44.25" customHeight="1" x14ac:dyDescent="0.3">
      <c r="B346" s="166"/>
      <c r="C346" s="167"/>
      <c r="D346" s="167"/>
      <c r="E346" s="168" t="s">
        <v>3</v>
      </c>
      <c r="F346" s="256" t="s">
        <v>653</v>
      </c>
      <c r="G346" s="255"/>
      <c r="H346" s="255"/>
      <c r="I346" s="255"/>
      <c r="J346" s="167"/>
      <c r="K346" s="169">
        <v>139.465</v>
      </c>
      <c r="L346" s="167"/>
      <c r="M346" s="167"/>
      <c r="N346" s="167"/>
      <c r="O346" s="167"/>
      <c r="P346" s="167"/>
      <c r="Q346" s="167"/>
      <c r="R346" s="170"/>
      <c r="T346" s="171"/>
      <c r="U346" s="167"/>
      <c r="V346" s="167"/>
      <c r="W346" s="167"/>
      <c r="X346" s="167"/>
      <c r="Y346" s="167"/>
      <c r="Z346" s="167"/>
      <c r="AA346" s="172"/>
      <c r="AT346" s="173" t="s">
        <v>171</v>
      </c>
      <c r="AU346" s="173" t="s">
        <v>92</v>
      </c>
      <c r="AV346" s="11" t="s">
        <v>92</v>
      </c>
      <c r="AW346" s="11" t="s">
        <v>39</v>
      </c>
      <c r="AX346" s="11" t="s">
        <v>83</v>
      </c>
      <c r="AY346" s="173" t="s">
        <v>163</v>
      </c>
    </row>
    <row r="347" spans="2:65" s="12" customFormat="1" ht="22.5" customHeight="1" x14ac:dyDescent="0.3">
      <c r="B347" s="174"/>
      <c r="C347" s="175"/>
      <c r="D347" s="175"/>
      <c r="E347" s="176" t="s">
        <v>3</v>
      </c>
      <c r="F347" s="257" t="s">
        <v>173</v>
      </c>
      <c r="G347" s="258"/>
      <c r="H347" s="258"/>
      <c r="I347" s="258"/>
      <c r="J347" s="175"/>
      <c r="K347" s="177">
        <v>896.91300000000001</v>
      </c>
      <c r="L347" s="175"/>
      <c r="M347" s="175"/>
      <c r="N347" s="175"/>
      <c r="O347" s="175"/>
      <c r="P347" s="175"/>
      <c r="Q347" s="175"/>
      <c r="R347" s="178"/>
      <c r="T347" s="179"/>
      <c r="U347" s="175"/>
      <c r="V347" s="175"/>
      <c r="W347" s="175"/>
      <c r="X347" s="175"/>
      <c r="Y347" s="175"/>
      <c r="Z347" s="175"/>
      <c r="AA347" s="180"/>
      <c r="AT347" s="181" t="s">
        <v>171</v>
      </c>
      <c r="AU347" s="181" t="s">
        <v>92</v>
      </c>
      <c r="AV347" s="12" t="s">
        <v>168</v>
      </c>
      <c r="AW347" s="12" t="s">
        <v>39</v>
      </c>
      <c r="AX347" s="12" t="s">
        <v>22</v>
      </c>
      <c r="AY347" s="181" t="s">
        <v>163</v>
      </c>
    </row>
    <row r="348" spans="2:65" s="1" customFormat="1" ht="44.25" customHeight="1" x14ac:dyDescent="0.3">
      <c r="B348" s="130"/>
      <c r="C348" s="159" t="s">
        <v>654</v>
      </c>
      <c r="D348" s="159" t="s">
        <v>164</v>
      </c>
      <c r="E348" s="160" t="s">
        <v>655</v>
      </c>
      <c r="F348" s="250" t="s">
        <v>656</v>
      </c>
      <c r="G348" s="251"/>
      <c r="H348" s="251"/>
      <c r="I348" s="251"/>
      <c r="J348" s="161" t="s">
        <v>196</v>
      </c>
      <c r="K348" s="162">
        <v>896.91300000000001</v>
      </c>
      <c r="L348" s="252">
        <v>0</v>
      </c>
      <c r="M348" s="251"/>
      <c r="N348" s="253">
        <f>ROUND(L348*K348,2)</f>
        <v>0</v>
      </c>
      <c r="O348" s="251"/>
      <c r="P348" s="251"/>
      <c r="Q348" s="251"/>
      <c r="R348" s="132"/>
      <c r="T348" s="163" t="s">
        <v>3</v>
      </c>
      <c r="U348" s="42" t="s">
        <v>50</v>
      </c>
      <c r="V348" s="34"/>
      <c r="W348" s="164">
        <f>V348*K348</f>
        <v>0</v>
      </c>
      <c r="X348" s="164">
        <v>1.4999999999999999E-4</v>
      </c>
      <c r="Y348" s="164">
        <f>X348*K348</f>
        <v>0.13453694999999999</v>
      </c>
      <c r="Z348" s="164">
        <v>0</v>
      </c>
      <c r="AA348" s="165">
        <f>Z348*K348</f>
        <v>0</v>
      </c>
      <c r="AR348" s="16" t="s">
        <v>245</v>
      </c>
      <c r="AT348" s="16" t="s">
        <v>164</v>
      </c>
      <c r="AU348" s="16" t="s">
        <v>92</v>
      </c>
      <c r="AY348" s="16" t="s">
        <v>163</v>
      </c>
      <c r="BE348" s="107">
        <f>IF(U348="základní",N348,0)</f>
        <v>0</v>
      </c>
      <c r="BF348" s="107">
        <f>IF(U348="snížená",N348,0)</f>
        <v>0</v>
      </c>
      <c r="BG348" s="107">
        <f>IF(U348="zákl. přenesená",N348,0)</f>
        <v>0</v>
      </c>
      <c r="BH348" s="107">
        <f>IF(U348="sníž. přenesená",N348,0)</f>
        <v>0</v>
      </c>
      <c r="BI348" s="107">
        <f>IF(U348="nulová",N348,0)</f>
        <v>0</v>
      </c>
      <c r="BJ348" s="16" t="s">
        <v>92</v>
      </c>
      <c r="BK348" s="107">
        <f>ROUND(L348*K348,2)</f>
        <v>0</v>
      </c>
      <c r="BL348" s="16" t="s">
        <v>245</v>
      </c>
      <c r="BM348" s="16" t="s">
        <v>657</v>
      </c>
    </row>
    <row r="349" spans="2:65" s="11" customFormat="1" ht="22.5" customHeight="1" x14ac:dyDescent="0.3">
      <c r="B349" s="166"/>
      <c r="C349" s="167"/>
      <c r="D349" s="167"/>
      <c r="E349" s="168" t="s">
        <v>3</v>
      </c>
      <c r="F349" s="254" t="s">
        <v>658</v>
      </c>
      <c r="G349" s="255"/>
      <c r="H349" s="255"/>
      <c r="I349" s="255"/>
      <c r="J349" s="167"/>
      <c r="K349" s="169">
        <v>896.91300000000001</v>
      </c>
      <c r="L349" s="167"/>
      <c r="M349" s="167"/>
      <c r="N349" s="167"/>
      <c r="O349" s="167"/>
      <c r="P349" s="167"/>
      <c r="Q349" s="167"/>
      <c r="R349" s="170"/>
      <c r="T349" s="171"/>
      <c r="U349" s="167"/>
      <c r="V349" s="167"/>
      <c r="W349" s="167"/>
      <c r="X349" s="167"/>
      <c r="Y349" s="167"/>
      <c r="Z349" s="167"/>
      <c r="AA349" s="172"/>
      <c r="AT349" s="173" t="s">
        <v>171</v>
      </c>
      <c r="AU349" s="173" t="s">
        <v>92</v>
      </c>
      <c r="AV349" s="11" t="s">
        <v>92</v>
      </c>
      <c r="AW349" s="11" t="s">
        <v>39</v>
      </c>
      <c r="AX349" s="11" t="s">
        <v>22</v>
      </c>
      <c r="AY349" s="173" t="s">
        <v>163</v>
      </c>
    </row>
    <row r="350" spans="2:65" s="10" customFormat="1" ht="29.85" customHeight="1" x14ac:dyDescent="0.3">
      <c r="B350" s="148"/>
      <c r="C350" s="149"/>
      <c r="D350" s="158" t="s">
        <v>139</v>
      </c>
      <c r="E350" s="158"/>
      <c r="F350" s="158"/>
      <c r="G350" s="158"/>
      <c r="H350" s="158"/>
      <c r="I350" s="158"/>
      <c r="J350" s="158"/>
      <c r="K350" s="158"/>
      <c r="L350" s="158"/>
      <c r="M350" s="158"/>
      <c r="N350" s="266">
        <f>BK350</f>
        <v>0</v>
      </c>
      <c r="O350" s="267"/>
      <c r="P350" s="267"/>
      <c r="Q350" s="267"/>
      <c r="R350" s="151"/>
      <c r="T350" s="152"/>
      <c r="U350" s="149"/>
      <c r="V350" s="149"/>
      <c r="W350" s="153">
        <f>SUM(W351:W354)</f>
        <v>0</v>
      </c>
      <c r="X350" s="149"/>
      <c r="Y350" s="153">
        <f>SUM(Y351:Y354)</f>
        <v>6.0999999999999995E-3</v>
      </c>
      <c r="Z350" s="149"/>
      <c r="AA350" s="154">
        <f>SUM(AA351:AA354)</f>
        <v>0</v>
      </c>
      <c r="AR350" s="155" t="s">
        <v>92</v>
      </c>
      <c r="AT350" s="156" t="s">
        <v>82</v>
      </c>
      <c r="AU350" s="156" t="s">
        <v>22</v>
      </c>
      <c r="AY350" s="155" t="s">
        <v>163</v>
      </c>
      <c r="BK350" s="157">
        <f>SUM(BK351:BK354)</f>
        <v>0</v>
      </c>
    </row>
    <row r="351" spans="2:65" s="1" customFormat="1" ht="44.25" customHeight="1" x14ac:dyDescent="0.3">
      <c r="B351" s="130"/>
      <c r="C351" s="159" t="s">
        <v>659</v>
      </c>
      <c r="D351" s="159" t="s">
        <v>164</v>
      </c>
      <c r="E351" s="160" t="s">
        <v>660</v>
      </c>
      <c r="F351" s="250" t="s">
        <v>661</v>
      </c>
      <c r="G351" s="251"/>
      <c r="H351" s="251"/>
      <c r="I351" s="251"/>
      <c r="J351" s="161" t="s">
        <v>191</v>
      </c>
      <c r="K351" s="162">
        <v>1</v>
      </c>
      <c r="L351" s="252">
        <v>0</v>
      </c>
      <c r="M351" s="251"/>
      <c r="N351" s="253">
        <f>ROUND(L351*K351,2)</f>
        <v>0</v>
      </c>
      <c r="O351" s="251"/>
      <c r="P351" s="251"/>
      <c r="Q351" s="251"/>
      <c r="R351" s="132"/>
      <c r="T351" s="163" t="s">
        <v>3</v>
      </c>
      <c r="U351" s="42" t="s">
        <v>50</v>
      </c>
      <c r="V351" s="34"/>
      <c r="W351" s="164">
        <f>V351*K351</f>
        <v>0</v>
      </c>
      <c r="X351" s="164">
        <v>1E-3</v>
      </c>
      <c r="Y351" s="164">
        <f>X351*K351</f>
        <v>1E-3</v>
      </c>
      <c r="Z351" s="164">
        <v>0</v>
      </c>
      <c r="AA351" s="165">
        <f>Z351*K351</f>
        <v>0</v>
      </c>
      <c r="AR351" s="16" t="s">
        <v>245</v>
      </c>
      <c r="AT351" s="16" t="s">
        <v>164</v>
      </c>
      <c r="AU351" s="16" t="s">
        <v>92</v>
      </c>
      <c r="AY351" s="16" t="s">
        <v>163</v>
      </c>
      <c r="BE351" s="107">
        <f>IF(U351="základní",N351,0)</f>
        <v>0</v>
      </c>
      <c r="BF351" s="107">
        <f>IF(U351="snížená",N351,0)</f>
        <v>0</v>
      </c>
      <c r="BG351" s="107">
        <f>IF(U351="zákl. přenesená",N351,0)</f>
        <v>0</v>
      </c>
      <c r="BH351" s="107">
        <f>IF(U351="sníž. přenesená",N351,0)</f>
        <v>0</v>
      </c>
      <c r="BI351" s="107">
        <f>IF(U351="nulová",N351,0)</f>
        <v>0</v>
      </c>
      <c r="BJ351" s="16" t="s">
        <v>92</v>
      </c>
      <c r="BK351" s="107">
        <f>ROUND(L351*K351,2)</f>
        <v>0</v>
      </c>
      <c r="BL351" s="16" t="s">
        <v>245</v>
      </c>
      <c r="BM351" s="16" t="s">
        <v>662</v>
      </c>
    </row>
    <row r="352" spans="2:65" s="1" customFormat="1" ht="22.5" customHeight="1" x14ac:dyDescent="0.3">
      <c r="B352" s="130"/>
      <c r="C352" s="159" t="s">
        <v>663</v>
      </c>
      <c r="D352" s="159" t="s">
        <v>164</v>
      </c>
      <c r="E352" s="160" t="s">
        <v>664</v>
      </c>
      <c r="F352" s="250" t="s">
        <v>665</v>
      </c>
      <c r="G352" s="251"/>
      <c r="H352" s="251"/>
      <c r="I352" s="251"/>
      <c r="J352" s="161" t="s">
        <v>191</v>
      </c>
      <c r="K352" s="162">
        <v>2</v>
      </c>
      <c r="L352" s="252">
        <v>0</v>
      </c>
      <c r="M352" s="251"/>
      <c r="N352" s="253">
        <f>ROUND(L352*K352,2)</f>
        <v>0</v>
      </c>
      <c r="O352" s="251"/>
      <c r="P352" s="251"/>
      <c r="Q352" s="251"/>
      <c r="R352" s="132"/>
      <c r="T352" s="163" t="s">
        <v>3</v>
      </c>
      <c r="U352" s="42" t="s">
        <v>50</v>
      </c>
      <c r="V352" s="34"/>
      <c r="W352" s="164">
        <f>V352*K352</f>
        <v>0</v>
      </c>
      <c r="X352" s="164">
        <v>8.4999999999999995E-4</v>
      </c>
      <c r="Y352" s="164">
        <f>X352*K352</f>
        <v>1.6999999999999999E-3</v>
      </c>
      <c r="Z352" s="164">
        <v>0</v>
      </c>
      <c r="AA352" s="165">
        <f>Z352*K352</f>
        <v>0</v>
      </c>
      <c r="AR352" s="16" t="s">
        <v>245</v>
      </c>
      <c r="AT352" s="16" t="s">
        <v>164</v>
      </c>
      <c r="AU352" s="16" t="s">
        <v>92</v>
      </c>
      <c r="AY352" s="16" t="s">
        <v>163</v>
      </c>
      <c r="BE352" s="107">
        <f>IF(U352="základní",N352,0)</f>
        <v>0</v>
      </c>
      <c r="BF352" s="107">
        <f>IF(U352="snížená",N352,0)</f>
        <v>0</v>
      </c>
      <c r="BG352" s="107">
        <f>IF(U352="zákl. přenesená",N352,0)</f>
        <v>0</v>
      </c>
      <c r="BH352" s="107">
        <f>IF(U352="sníž. přenesená",N352,0)</f>
        <v>0</v>
      </c>
      <c r="BI352" s="107">
        <f>IF(U352="nulová",N352,0)</f>
        <v>0</v>
      </c>
      <c r="BJ352" s="16" t="s">
        <v>92</v>
      </c>
      <c r="BK352" s="107">
        <f>ROUND(L352*K352,2)</f>
        <v>0</v>
      </c>
      <c r="BL352" s="16" t="s">
        <v>245</v>
      </c>
      <c r="BM352" s="16" t="s">
        <v>666</v>
      </c>
    </row>
    <row r="353" spans="2:65" s="1" customFormat="1" ht="22.5" customHeight="1" x14ac:dyDescent="0.3">
      <c r="B353" s="130"/>
      <c r="C353" s="159" t="s">
        <v>667</v>
      </c>
      <c r="D353" s="159" t="s">
        <v>164</v>
      </c>
      <c r="E353" s="160" t="s">
        <v>668</v>
      </c>
      <c r="F353" s="250" t="s">
        <v>669</v>
      </c>
      <c r="G353" s="251"/>
      <c r="H353" s="251"/>
      <c r="I353" s="251"/>
      <c r="J353" s="161" t="s">
        <v>383</v>
      </c>
      <c r="K353" s="162">
        <v>1</v>
      </c>
      <c r="L353" s="252">
        <v>0</v>
      </c>
      <c r="M353" s="251"/>
      <c r="N353" s="253">
        <f>ROUND(L353*K353,2)</f>
        <v>0</v>
      </c>
      <c r="O353" s="251"/>
      <c r="P353" s="251"/>
      <c r="Q353" s="251"/>
      <c r="R353" s="132"/>
      <c r="T353" s="163" t="s">
        <v>3</v>
      </c>
      <c r="U353" s="42" t="s">
        <v>50</v>
      </c>
      <c r="V353" s="34"/>
      <c r="W353" s="164">
        <f>V353*K353</f>
        <v>0</v>
      </c>
      <c r="X353" s="164">
        <v>8.4999999999999995E-4</v>
      </c>
      <c r="Y353" s="164">
        <f>X353*K353</f>
        <v>8.4999999999999995E-4</v>
      </c>
      <c r="Z353" s="164">
        <v>0</v>
      </c>
      <c r="AA353" s="165">
        <f>Z353*K353</f>
        <v>0</v>
      </c>
      <c r="AR353" s="16" t="s">
        <v>245</v>
      </c>
      <c r="AT353" s="16" t="s">
        <v>164</v>
      </c>
      <c r="AU353" s="16" t="s">
        <v>92</v>
      </c>
      <c r="AY353" s="16" t="s">
        <v>163</v>
      </c>
      <c r="BE353" s="107">
        <f>IF(U353="základní",N353,0)</f>
        <v>0</v>
      </c>
      <c r="BF353" s="107">
        <f>IF(U353="snížená",N353,0)</f>
        <v>0</v>
      </c>
      <c r="BG353" s="107">
        <f>IF(U353="zákl. přenesená",N353,0)</f>
        <v>0</v>
      </c>
      <c r="BH353" s="107">
        <f>IF(U353="sníž. přenesená",N353,0)</f>
        <v>0</v>
      </c>
      <c r="BI353" s="107">
        <f>IF(U353="nulová",N353,0)</f>
        <v>0</v>
      </c>
      <c r="BJ353" s="16" t="s">
        <v>92</v>
      </c>
      <c r="BK353" s="107">
        <f>ROUND(L353*K353,2)</f>
        <v>0</v>
      </c>
      <c r="BL353" s="16" t="s">
        <v>245</v>
      </c>
      <c r="BM353" s="16" t="s">
        <v>670</v>
      </c>
    </row>
    <row r="354" spans="2:65" s="1" customFormat="1" ht="22.5" customHeight="1" x14ac:dyDescent="0.3">
      <c r="B354" s="130"/>
      <c r="C354" s="159" t="s">
        <v>671</v>
      </c>
      <c r="D354" s="159" t="s">
        <v>164</v>
      </c>
      <c r="E354" s="160" t="s">
        <v>672</v>
      </c>
      <c r="F354" s="250" t="s">
        <v>673</v>
      </c>
      <c r="G354" s="251"/>
      <c r="H354" s="251"/>
      <c r="I354" s="251"/>
      <c r="J354" s="161" t="s">
        <v>191</v>
      </c>
      <c r="K354" s="162">
        <v>3</v>
      </c>
      <c r="L354" s="252">
        <v>0</v>
      </c>
      <c r="M354" s="251"/>
      <c r="N354" s="253">
        <f>ROUND(L354*K354,2)</f>
        <v>0</v>
      </c>
      <c r="O354" s="251"/>
      <c r="P354" s="251"/>
      <c r="Q354" s="251"/>
      <c r="R354" s="132"/>
      <c r="T354" s="163" t="s">
        <v>3</v>
      </c>
      <c r="U354" s="42" t="s">
        <v>50</v>
      </c>
      <c r="V354" s="34"/>
      <c r="W354" s="164">
        <f>V354*K354</f>
        <v>0</v>
      </c>
      <c r="X354" s="164">
        <v>8.4999999999999995E-4</v>
      </c>
      <c r="Y354" s="164">
        <f>X354*K354</f>
        <v>2.5499999999999997E-3</v>
      </c>
      <c r="Z354" s="164">
        <v>0</v>
      </c>
      <c r="AA354" s="165">
        <f>Z354*K354</f>
        <v>0</v>
      </c>
      <c r="AR354" s="16" t="s">
        <v>245</v>
      </c>
      <c r="AT354" s="16" t="s">
        <v>164</v>
      </c>
      <c r="AU354" s="16" t="s">
        <v>92</v>
      </c>
      <c r="AY354" s="16" t="s">
        <v>163</v>
      </c>
      <c r="BE354" s="107">
        <f>IF(U354="základní",N354,0)</f>
        <v>0</v>
      </c>
      <c r="BF354" s="107">
        <f>IF(U354="snížená",N354,0)</f>
        <v>0</v>
      </c>
      <c r="BG354" s="107">
        <f>IF(U354="zákl. přenesená",N354,0)</f>
        <v>0</v>
      </c>
      <c r="BH354" s="107">
        <f>IF(U354="sníž. přenesená",N354,0)</f>
        <v>0</v>
      </c>
      <c r="BI354" s="107">
        <f>IF(U354="nulová",N354,0)</f>
        <v>0</v>
      </c>
      <c r="BJ354" s="16" t="s">
        <v>92</v>
      </c>
      <c r="BK354" s="107">
        <f>ROUND(L354*K354,2)</f>
        <v>0</v>
      </c>
      <c r="BL354" s="16" t="s">
        <v>245</v>
      </c>
      <c r="BM354" s="16" t="s">
        <v>674</v>
      </c>
    </row>
    <row r="355" spans="2:65" s="1" customFormat="1" ht="49.9" customHeight="1" x14ac:dyDescent="0.35">
      <c r="B355" s="33"/>
      <c r="C355" s="34"/>
      <c r="D355" s="150" t="s">
        <v>675</v>
      </c>
      <c r="E355" s="34"/>
      <c r="F355" s="34"/>
      <c r="G355" s="34"/>
      <c r="H355" s="34"/>
      <c r="I355" s="34"/>
      <c r="J355" s="34"/>
      <c r="K355" s="34"/>
      <c r="L355" s="34"/>
      <c r="M355" s="34"/>
      <c r="N355" s="270">
        <f>BK355</f>
        <v>0</v>
      </c>
      <c r="O355" s="271"/>
      <c r="P355" s="271"/>
      <c r="Q355" s="271"/>
      <c r="R355" s="35"/>
      <c r="T355" s="187"/>
      <c r="U355" s="54"/>
      <c r="V355" s="54"/>
      <c r="W355" s="54"/>
      <c r="X355" s="54"/>
      <c r="Y355" s="54"/>
      <c r="Z355" s="54"/>
      <c r="AA355" s="56"/>
      <c r="AT355" s="16" t="s">
        <v>82</v>
      </c>
      <c r="AU355" s="16" t="s">
        <v>83</v>
      </c>
      <c r="AY355" s="16" t="s">
        <v>676</v>
      </c>
      <c r="BK355" s="107">
        <v>0</v>
      </c>
    </row>
    <row r="356" spans="2:65" s="1" customFormat="1" ht="6.95" customHeight="1" x14ac:dyDescent="0.3">
      <c r="B356" s="57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9"/>
    </row>
  </sheetData>
  <mergeCells count="526">
    <mergeCell ref="N309:Q309"/>
    <mergeCell ref="N327:Q327"/>
    <mergeCell ref="N338:Q338"/>
    <mergeCell ref="N343:Q343"/>
    <mergeCell ref="N350:Q350"/>
    <mergeCell ref="N355:Q355"/>
    <mergeCell ref="H1:K1"/>
    <mergeCell ref="S2:AC2"/>
    <mergeCell ref="F353:I353"/>
    <mergeCell ref="L353:M353"/>
    <mergeCell ref="N353:Q353"/>
    <mergeCell ref="F354:I354"/>
    <mergeCell ref="L354:M354"/>
    <mergeCell ref="N354:Q354"/>
    <mergeCell ref="N141:Q141"/>
    <mergeCell ref="N142:Q142"/>
    <mergeCell ref="N143:Q143"/>
    <mergeCell ref="N152:Q152"/>
    <mergeCell ref="N160:Q160"/>
    <mergeCell ref="N191:Q191"/>
    <mergeCell ref="N214:Q214"/>
    <mergeCell ref="N220:Q220"/>
    <mergeCell ref="N222:Q222"/>
    <mergeCell ref="N223:Q223"/>
    <mergeCell ref="N228:Q228"/>
    <mergeCell ref="N236:Q236"/>
    <mergeCell ref="N247:Q247"/>
    <mergeCell ref="N252:Q252"/>
    <mergeCell ref="N254:Q254"/>
    <mergeCell ref="N256:Q256"/>
    <mergeCell ref="N258:Q258"/>
    <mergeCell ref="N261:Q261"/>
    <mergeCell ref="F348:I348"/>
    <mergeCell ref="L348:M348"/>
    <mergeCell ref="N348:Q348"/>
    <mergeCell ref="F349:I349"/>
    <mergeCell ref="F351:I351"/>
    <mergeCell ref="L351:M351"/>
    <mergeCell ref="N351:Q351"/>
    <mergeCell ref="F352:I352"/>
    <mergeCell ref="L352:M352"/>
    <mergeCell ref="N352:Q352"/>
    <mergeCell ref="F340:I340"/>
    <mergeCell ref="F341:I341"/>
    <mergeCell ref="F342:I342"/>
    <mergeCell ref="F344:I344"/>
    <mergeCell ref="L344:M344"/>
    <mergeCell ref="N344:Q344"/>
    <mergeCell ref="F345:I345"/>
    <mergeCell ref="F346:I346"/>
    <mergeCell ref="F347:I347"/>
    <mergeCell ref="F336:I336"/>
    <mergeCell ref="L336:M336"/>
    <mergeCell ref="N336:Q336"/>
    <mergeCell ref="F337:I337"/>
    <mergeCell ref="L337:M337"/>
    <mergeCell ref="N337:Q337"/>
    <mergeCell ref="F339:I339"/>
    <mergeCell ref="L339:M339"/>
    <mergeCell ref="N339:Q339"/>
    <mergeCell ref="F331:I331"/>
    <mergeCell ref="F332:I332"/>
    <mergeCell ref="F333:I333"/>
    <mergeCell ref="F334:I334"/>
    <mergeCell ref="L334:M334"/>
    <mergeCell ref="N334:Q334"/>
    <mergeCell ref="F335:I335"/>
    <mergeCell ref="L335:M335"/>
    <mergeCell ref="N335:Q335"/>
    <mergeCell ref="F325:I325"/>
    <mergeCell ref="F326:I326"/>
    <mergeCell ref="L326:M326"/>
    <mergeCell ref="N326:Q326"/>
    <mergeCell ref="F328:I328"/>
    <mergeCell ref="L328:M328"/>
    <mergeCell ref="N328:Q328"/>
    <mergeCell ref="F329:I329"/>
    <mergeCell ref="F330:I330"/>
    <mergeCell ref="F320:I320"/>
    <mergeCell ref="F321:I321"/>
    <mergeCell ref="F322:I322"/>
    <mergeCell ref="F323:I323"/>
    <mergeCell ref="L323:M323"/>
    <mergeCell ref="N323:Q323"/>
    <mergeCell ref="F324:I324"/>
    <mergeCell ref="L324:M324"/>
    <mergeCell ref="N324:Q324"/>
    <mergeCell ref="F315:I315"/>
    <mergeCell ref="L315:M315"/>
    <mergeCell ref="N315:Q315"/>
    <mergeCell ref="F316:I316"/>
    <mergeCell ref="F317:I317"/>
    <mergeCell ref="F318:I318"/>
    <mergeCell ref="F319:I319"/>
    <mergeCell ref="L319:M319"/>
    <mergeCell ref="N319:Q319"/>
    <mergeCell ref="F310:I310"/>
    <mergeCell ref="L310:M310"/>
    <mergeCell ref="N310:Q310"/>
    <mergeCell ref="F311:I311"/>
    <mergeCell ref="F312:I312"/>
    <mergeCell ref="L312:M312"/>
    <mergeCell ref="N312:Q312"/>
    <mergeCell ref="F313:I313"/>
    <mergeCell ref="F314:I314"/>
    <mergeCell ref="L314:M314"/>
    <mergeCell ref="N314:Q314"/>
    <mergeCell ref="F305:I305"/>
    <mergeCell ref="L305:M305"/>
    <mergeCell ref="N305:Q305"/>
    <mergeCell ref="F306:I306"/>
    <mergeCell ref="L306:M306"/>
    <mergeCell ref="N306:Q306"/>
    <mergeCell ref="F307:I307"/>
    <mergeCell ref="F308:I308"/>
    <mergeCell ref="L308:M308"/>
    <mergeCell ref="N308:Q308"/>
    <mergeCell ref="F300:I300"/>
    <mergeCell ref="F301:I301"/>
    <mergeCell ref="L301:M301"/>
    <mergeCell ref="N301:Q301"/>
    <mergeCell ref="F302:I302"/>
    <mergeCell ref="F303:I303"/>
    <mergeCell ref="L303:M303"/>
    <mergeCell ref="N303:Q303"/>
    <mergeCell ref="F304:I304"/>
    <mergeCell ref="F294:I294"/>
    <mergeCell ref="F295:I295"/>
    <mergeCell ref="F296:I296"/>
    <mergeCell ref="F297:I297"/>
    <mergeCell ref="L297:M297"/>
    <mergeCell ref="N297:Q297"/>
    <mergeCell ref="F298:I298"/>
    <mergeCell ref="F299:I299"/>
    <mergeCell ref="L299:M299"/>
    <mergeCell ref="N299:Q299"/>
    <mergeCell ref="F290:I290"/>
    <mergeCell ref="L290:M290"/>
    <mergeCell ref="N290:Q290"/>
    <mergeCell ref="F291:I291"/>
    <mergeCell ref="L291:M291"/>
    <mergeCell ref="N291:Q291"/>
    <mergeCell ref="F293:I293"/>
    <mergeCell ref="L293:M293"/>
    <mergeCell ref="N293:Q293"/>
    <mergeCell ref="N292:Q292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3:I283"/>
    <mergeCell ref="L283:M283"/>
    <mergeCell ref="N283:Q283"/>
    <mergeCell ref="F284:I284"/>
    <mergeCell ref="F285:I285"/>
    <mergeCell ref="L285:M285"/>
    <mergeCell ref="N285:Q285"/>
    <mergeCell ref="F286:I286"/>
    <mergeCell ref="L286:M286"/>
    <mergeCell ref="N286:Q286"/>
    <mergeCell ref="F279:I279"/>
    <mergeCell ref="L279:M279"/>
    <mergeCell ref="N279:Q279"/>
    <mergeCell ref="F280:I280"/>
    <mergeCell ref="L280:M280"/>
    <mergeCell ref="N280:Q280"/>
    <mergeCell ref="F281:I281"/>
    <mergeCell ref="F282:I282"/>
    <mergeCell ref="L282:M282"/>
    <mergeCell ref="N282:Q282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69:I269"/>
    <mergeCell ref="L269:M269"/>
    <mergeCell ref="N269:Q269"/>
    <mergeCell ref="F270:I270"/>
    <mergeCell ref="L270:M270"/>
    <mergeCell ref="N270:Q270"/>
    <mergeCell ref="F271:I271"/>
    <mergeCell ref="F272:I272"/>
    <mergeCell ref="L272:M272"/>
    <mergeCell ref="N272:Q272"/>
    <mergeCell ref="F263:I263"/>
    <mergeCell ref="F264:I264"/>
    <mergeCell ref="L264:M264"/>
    <mergeCell ref="N264:Q264"/>
    <mergeCell ref="F265:I265"/>
    <mergeCell ref="F266:I266"/>
    <mergeCell ref="L266:M266"/>
    <mergeCell ref="N266:Q266"/>
    <mergeCell ref="F268:I268"/>
    <mergeCell ref="L268:M268"/>
    <mergeCell ref="N268:Q268"/>
    <mergeCell ref="N267:Q267"/>
    <mergeCell ref="F257:I257"/>
    <mergeCell ref="L257:M257"/>
    <mergeCell ref="N257:Q257"/>
    <mergeCell ref="F259:I259"/>
    <mergeCell ref="L259:M259"/>
    <mergeCell ref="N259:Q259"/>
    <mergeCell ref="F260:I260"/>
    <mergeCell ref="F262:I262"/>
    <mergeCell ref="L262:M262"/>
    <mergeCell ref="N262:Q262"/>
    <mergeCell ref="F249:I249"/>
    <mergeCell ref="F250:I250"/>
    <mergeCell ref="L250:M250"/>
    <mergeCell ref="N250:Q250"/>
    <mergeCell ref="F251:I251"/>
    <mergeCell ref="F253:I253"/>
    <mergeCell ref="L253:M253"/>
    <mergeCell ref="N253:Q253"/>
    <mergeCell ref="F255:I255"/>
    <mergeCell ref="L255:M255"/>
    <mergeCell ref="N255:Q255"/>
    <mergeCell ref="F245:I245"/>
    <mergeCell ref="L245:M245"/>
    <mergeCell ref="N245:Q245"/>
    <mergeCell ref="F246:I246"/>
    <mergeCell ref="L246:M246"/>
    <mergeCell ref="N246:Q246"/>
    <mergeCell ref="F248:I248"/>
    <mergeCell ref="L248:M248"/>
    <mergeCell ref="N248:Q248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L241:M241"/>
    <mergeCell ref="N241:Q241"/>
    <mergeCell ref="F233:I233"/>
    <mergeCell ref="F234:I234"/>
    <mergeCell ref="L234:M234"/>
    <mergeCell ref="N234:Q234"/>
    <mergeCell ref="F235:I235"/>
    <mergeCell ref="L235:M235"/>
    <mergeCell ref="N235:Q235"/>
    <mergeCell ref="F237:I237"/>
    <mergeCell ref="L237:M237"/>
    <mergeCell ref="N237:Q237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L232:M232"/>
    <mergeCell ref="N232:Q232"/>
    <mergeCell ref="F224:I224"/>
    <mergeCell ref="L224:M224"/>
    <mergeCell ref="N224:Q224"/>
    <mergeCell ref="F225:I225"/>
    <mergeCell ref="F226:I226"/>
    <mergeCell ref="L226:M226"/>
    <mergeCell ref="N226:Q226"/>
    <mergeCell ref="F227:I227"/>
    <mergeCell ref="L227:M227"/>
    <mergeCell ref="N227:Q227"/>
    <mergeCell ref="F216:I216"/>
    <mergeCell ref="F217:I217"/>
    <mergeCell ref="L217:M217"/>
    <mergeCell ref="N217:Q217"/>
    <mergeCell ref="F218:I218"/>
    <mergeCell ref="F219:I219"/>
    <mergeCell ref="L219:M219"/>
    <mergeCell ref="N219:Q219"/>
    <mergeCell ref="F221:I221"/>
    <mergeCell ref="L221:M221"/>
    <mergeCell ref="N221:Q221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15:I215"/>
    <mergeCell ref="L215:M215"/>
    <mergeCell ref="N215:Q215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00:I200"/>
    <mergeCell ref="L200:M200"/>
    <mergeCell ref="N200:Q200"/>
    <mergeCell ref="F201:I201"/>
    <mergeCell ref="F202:I202"/>
    <mergeCell ref="L202:M202"/>
    <mergeCell ref="N202:Q202"/>
    <mergeCell ref="F203:I203"/>
    <mergeCell ref="F204:I204"/>
    <mergeCell ref="L204:M204"/>
    <mergeCell ref="N204:Q204"/>
    <mergeCell ref="F195:I19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L194:M194"/>
    <mergeCell ref="N194:Q19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L189:M189"/>
    <mergeCell ref="N189:Q189"/>
    <mergeCell ref="F180:I180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F175:I175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L179:M179"/>
    <mergeCell ref="N179:Q179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57:I157"/>
    <mergeCell ref="F158:I158"/>
    <mergeCell ref="L158:M158"/>
    <mergeCell ref="N158:Q158"/>
    <mergeCell ref="F159:I159"/>
    <mergeCell ref="F161:I161"/>
    <mergeCell ref="L161:M161"/>
    <mergeCell ref="N161:Q161"/>
    <mergeCell ref="F162:I162"/>
    <mergeCell ref="F151:I151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L156:M156"/>
    <mergeCell ref="N156:Q156"/>
    <mergeCell ref="F146:I146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M137:Q137"/>
    <mergeCell ref="M138:Q138"/>
    <mergeCell ref="F140:I140"/>
    <mergeCell ref="L140:M140"/>
    <mergeCell ref="N140:Q140"/>
    <mergeCell ref="F144:I144"/>
    <mergeCell ref="L144:M144"/>
    <mergeCell ref="N144:Q144"/>
    <mergeCell ref="F145:I145"/>
    <mergeCell ref="D120:H120"/>
    <mergeCell ref="N120:Q120"/>
    <mergeCell ref="N121:Q121"/>
    <mergeCell ref="L123:Q123"/>
    <mergeCell ref="C129:Q129"/>
    <mergeCell ref="F131:P131"/>
    <mergeCell ref="F132:P132"/>
    <mergeCell ref="F133:P133"/>
    <mergeCell ref="M135:P135"/>
    <mergeCell ref="N113:Q113"/>
    <mergeCell ref="N115:Q115"/>
    <mergeCell ref="D116:H116"/>
    <mergeCell ref="N116:Q116"/>
    <mergeCell ref="D117:H117"/>
    <mergeCell ref="N117:Q117"/>
    <mergeCell ref="D118:H118"/>
    <mergeCell ref="N118:Q118"/>
    <mergeCell ref="D119:H119"/>
    <mergeCell ref="N119:Q119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tooltip="Krycí list rozpočtu" display="1) Krycí list rozpočtu"/>
    <hyperlink ref="H1:K1" location="C87" tooltip="Rekapitulace rozpočtu" display="2) Rekapitulace rozpočtu"/>
    <hyperlink ref="L1" location="C14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1655 b - Byty 1.3, 1.4, 1.5</vt:lpstr>
      <vt:lpstr>'1655 b - Byty 1.3, 1.4, 1.5'!Názvy_tisku</vt:lpstr>
      <vt:lpstr>'Rekapitulace stavby'!Názvy_tisku</vt:lpstr>
      <vt:lpstr>'1655 b - Byty 1.3, 1.4, 1.5'!Oblast_tisku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ALENAPC\alena_vratna</dc:creator>
  <cp:lastModifiedBy>alena_vratna</cp:lastModifiedBy>
  <dcterms:created xsi:type="dcterms:W3CDTF">2016-07-26T08:20:38Z</dcterms:created>
  <dcterms:modified xsi:type="dcterms:W3CDTF">2016-07-26T08:20:42Z</dcterms:modified>
</cp:coreProperties>
</file>