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tmp"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510" yWindow="645" windowWidth="9255" windowHeight="9660" activeTab="0"/>
  </bookViews>
  <sheets>
    <sheet name="Rekapitulace stavby" sheetId="1" r:id="rId1"/>
    <sheet name="01 - Hlavní aktivity - Be..." sheetId="2" r:id="rId2"/>
    <sheet name="02 - Vedlejší aktivity - ..." sheetId="3" r:id="rId3"/>
    <sheet name="03 - Nezpůsobilé výdaje -..." sheetId="4" r:id="rId4"/>
    <sheet name="Pokyny pro vyplnění" sheetId="5" r:id="rId5"/>
  </sheets>
  <definedNames>
    <definedName name="_xlnm._FilterDatabase" localSheetId="1" hidden="1">'01 - Hlavní aktivity - Be...'!$C$92:$K$92</definedName>
    <definedName name="_xlnm._FilterDatabase" localSheetId="2" hidden="1">'02 - Vedlejší aktivity - ...'!$C$77:$K$77</definedName>
    <definedName name="_xlnm._FilterDatabase" localSheetId="3" hidden="1">'03 - Nezpůsobilé výdaje -...'!$C$95:$K$95</definedName>
    <definedName name="_xlnm.Print_Area" localSheetId="1">'01 - Hlavní aktivity - Be...'!$C$4:$J$36,'01 - Hlavní aktivity - Be...'!$C$42:$J$74,'01 - Hlavní aktivity - Be...'!$C$80:$K$595</definedName>
    <definedName name="_xlnm.Print_Area" localSheetId="2">'02 - Vedlejší aktivity - ...'!$C$4:$J$36,'02 - Vedlejší aktivity - ...'!$C$42:$J$59,'02 - Vedlejší aktivity - ...'!$C$65:$K$82</definedName>
    <definedName name="_xlnm.Print_Area" localSheetId="3">'03 - Nezpůsobilé výdaje -...'!$C$4:$J$36,'03 - Nezpůsobilé výdaje -...'!$C$42:$J$77,'03 - Nezpůsobilé výdaje -...'!$C$83:$K$255</definedName>
    <definedName name="_xlnm.Print_Area" localSheetId="4">'Pokyny pro vyplnění'!$B$2:$K$69,'Pokyny pro vyplnění'!$B$72:$K$116,'Pokyny pro vyplnění'!$B$119:$K$188,'Pokyny pro vyplnění'!$B$196:$K$216</definedName>
    <definedName name="_xlnm.Print_Area" localSheetId="0">'Rekapitulace stavby'!$D$4:$AO$33,'Rekapitulace stavby'!$C$39:$AQ$55</definedName>
    <definedName name="_xlnm.Print_Titles" localSheetId="0">'Rekapitulace stavby'!$49:$49</definedName>
    <definedName name="_xlnm.Print_Titles" localSheetId="1">'01 - Hlavní aktivity - Be...'!$92:$92</definedName>
    <definedName name="_xlnm.Print_Titles" localSheetId="2">'02 - Vedlejší aktivity - ...'!$77:$77</definedName>
    <definedName name="_xlnm.Print_Titles" localSheetId="3">'03 - Nezpůsobilé výdaje -...'!$95:$95</definedName>
  </definedNames>
  <calcPr calcId="145621"/>
</workbook>
</file>

<file path=xl/sharedStrings.xml><?xml version="1.0" encoding="utf-8"?>
<sst xmlns="http://schemas.openxmlformats.org/spreadsheetml/2006/main" count="7775" uniqueCount="1503">
  <si>
    <t>Export VZ</t>
  </si>
  <si>
    <t>List obsahuje:</t>
  </si>
  <si>
    <t>3.0</t>
  </si>
  <si>
    <t>ZAMOK</t>
  </si>
  <si>
    <t>False</t>
  </si>
  <si>
    <t>{04aa3b43-8260-4146-88a5-9f91f4f6e23f}</t>
  </si>
  <si>
    <t>0,01</t>
  </si>
  <si>
    <t>21</t>
  </si>
  <si>
    <t>15</t>
  </si>
  <si>
    <t>REKAPITULACE STAVBY</t>
  </si>
  <si>
    <t>v ---  níže se nacházejí doplnkové a pomocné údaje k sestavám  --- v</t>
  </si>
  <si>
    <t>Návod na vyplnění</t>
  </si>
  <si>
    <t>0,001</t>
  </si>
  <si>
    <t>Kód:</t>
  </si>
  <si>
    <t>2017/003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</si>
  <si>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</si>
  <si>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</si>
  <si>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Snížení energetické náročnosti, Benešova 636 - 641, Kolín</t>
  </si>
  <si>
    <t>0,1</t>
  </si>
  <si>
    <t>KSO:</t>
  </si>
  <si>
    <t/>
  </si>
  <si>
    <t>CC-CZ:</t>
  </si>
  <si>
    <t>1</t>
  </si>
  <si>
    <t>Místo:</t>
  </si>
  <si>
    <t xml:space="preserve"> </t>
  </si>
  <si>
    <t>Datum:</t>
  </si>
  <si>
    <t>22.6.2016</t>
  </si>
  <si>
    <t>10</t>
  </si>
  <si>
    <t>100</t>
  </si>
  <si>
    <t>Zadavatel:</t>
  </si>
  <si>
    <t>IČ:</t>
  </si>
  <si>
    <t>Město Kolín, Karlovo nám. 78, Kolín I</t>
  </si>
  <si>
    <t>DIČ:</t>
  </si>
  <si>
    <t>Uchazeč:</t>
  </si>
  <si>
    <t>Vyplň údaj</t>
  </si>
  <si>
    <t>Projektant:</t>
  </si>
  <si>
    <t xml:space="preserve">74574019 </t>
  </si>
  <si>
    <t>Ing. Karel fousek</t>
  </si>
  <si>
    <t xml:space="preserve">CZ7903300779 </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</si>
  <si>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</si>
  <si>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</si>
  <si>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</si>
  <si>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</si>
  <si>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</si>
  <si>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</si>
  <si>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</si>
  <si>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</si>
  <si>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</si>
  <si>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</si>
  <si>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</si>
  <si>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</si>
  <si>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</si>
  <si>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</si>
  <si>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</si>
  <si>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</si>
  <si>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</si>
  <si>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</si>
  <si>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</si>
  <si>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</si>
  <si>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</si>
  <si>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</si>
  <si>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</si>
  <si>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</si>
  <si>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</si>
  <si>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</si>
  <si>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</si>
  <si>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</si>
  <si>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</si>
  <si>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</si>
  <si>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</si>
  <si>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</si>
  <si>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</si>
  <si>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</si>
  <si>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</si>
  <si>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</si>
  <si>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</si>
  <si>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</si>
  <si>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</si>
  <si>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</si>
  <si>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</si>
  <si>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</si>
  <si>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Hlavní aktivity - Benešova 636 - 641, Kolín</t>
  </si>
  <si>
    <t>STA</t>
  </si>
  <si>
    <t>{1ba67ea3-0288-4b36-a71a-b2e5038b79d1}</t>
  </si>
  <si>
    <t>02</t>
  </si>
  <si>
    <t>Vedlejší aktivity - Benešova 636 - 641, Kolín</t>
  </si>
  <si>
    <t>{dfca6da0-5aa9-46a4-9717-6d83086ef024}</t>
  </si>
  <si>
    <t>03</t>
  </si>
  <si>
    <t>Nezpůsobilé výdaje - Benešova 636 - 641, Kolín</t>
  </si>
  <si>
    <t>{ee87c9e4-9368-4c1d-b44a-88d8b6071b82}</t>
  </si>
  <si>
    <t>Zpět na list:</t>
  </si>
  <si>
    <t>KRYCÍ LIST SOUPISU</t>
  </si>
  <si>
    <t>Objekt:</t>
  </si>
  <si>
    <t>01 - Hlavní aktivity - Benešova 636 - 641, Kolín</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</si>
  <si>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</si>
  <si>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</si>
  <si>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</si>
  <si>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</si>
  <si>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</si>
  <si>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</si>
  <si>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</si>
  <si>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</si>
  <si>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</si>
  <si>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</si>
  <si>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</si>
  <si>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</si>
  <si>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</si>
  <si>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</si>
  <si>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</si>
  <si>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</si>
  <si>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749 - Elektromontáže - Hromosvod</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</si>
  <si>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</si>
  <si>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</si>
  <si>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</si>
  <si>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</si>
  <si>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</si>
  <si>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</si>
  <si>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</si>
  <si>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</si>
  <si>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</si>
  <si>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</si>
  <si>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</si>
  <si>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</si>
  <si>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</si>
  <si>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</si>
  <si>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</si>
  <si>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</si>
  <si>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</si>
  <si>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</si>
  <si>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</si>
  <si>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</si>
  <si>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</si>
  <si>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</si>
  <si>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</si>
  <si>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160</t>
  </si>
  <si>
    <t>K</t>
  </si>
  <si>
    <t>113106111</t>
  </si>
  <si>
    <t>Rozebrání dlažeb a dílců komunikací pro pěší, vozovek a ploch s přemístěním hmot na skládku na vzdálenost do 3 m nebo s naložením na dopravní prostředek komunikací pro pěší s ložem z kameniva nebo živice a s výplní spár z mozaiky</t>
  </si>
  <si>
    <t>m2</t>
  </si>
  <si>
    <t>CS ÚRS 2016 01</t>
  </si>
  <si>
    <t>4</t>
  </si>
  <si>
    <t>2</t>
  </si>
  <si>
    <t>-37735672</t>
  </si>
  <si>
    <t>P</t>
  </si>
  <si>
    <t>Poznámka k položce:
demontáž komunikace pro provedení hydroizolace kolem objektu</t>
  </si>
  <si>
    <t>VV</t>
  </si>
  <si>
    <t>49,9*0,6</t>
  </si>
  <si>
    <t>87</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</si>
  <si>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</si>
  <si>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</si>
  <si>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-182746586</t>
  </si>
  <si>
    <t>66,811*0,6</t>
  </si>
  <si>
    <t>198</t>
  </si>
  <si>
    <t>113107142</t>
  </si>
  <si>
    <t>Odstranění podkladů nebo krytů s přemístěním hmot na skládku na vzdálenost do 3 m nebo s naložením na dopravní prostředek v ploše jednotlivě do 50 m2 živičných, o tl. vrstvy přes 50 do 100 mm</t>
  </si>
  <si>
    <t>959895498</t>
  </si>
  <si>
    <t>79,8*0,6</t>
  </si>
  <si>
    <t>93</t>
  </si>
  <si>
    <t>162201102</t>
  </si>
  <si>
    <t>Vodorovné přemístění výkopku nebo sypaniny po suchu na obvyklém dopravním prostředku, bez naložení výkopku, avšak se složením bez rozhrnutí z horniny tř. 1 až 4 na vzdálenost přes 20 do 50 m</t>
  </si>
  <si>
    <t>m3</t>
  </si>
  <si>
    <t>1898444939</t>
  </si>
  <si>
    <t>"plocha" 0,113612*227 "obvod objektu</t>
  </si>
  <si>
    <t>"odečet rozprostření ornice" -5</t>
  </si>
  <si>
    <t>Součet</t>
  </si>
  <si>
    <t>88</t>
  </si>
  <si>
    <t>166101101</t>
  </si>
  <si>
    <t>Přehození neulehlého výkopku z horniny tř. 1 až 4</t>
  </si>
  <si>
    <t>-718767464</t>
  </si>
  <si>
    <t>69,4-25,79</t>
  </si>
  <si>
    <t>89</t>
  </si>
  <si>
    <t>132212101</t>
  </si>
  <si>
    <t>Hloubení zapažených i nezapažených rýh šířky do 600 mm ručním nebo pneumatickým nářadím s urovnáním dna do předepsaného profilu a spádu v horninách tř. 3 soudržných</t>
  </si>
  <si>
    <t>528779072</t>
  </si>
  <si>
    <t>"plocha výkopu" 0,3057268*227 "obvod objektu</t>
  </si>
  <si>
    <t>90</t>
  </si>
  <si>
    <t>132212109</t>
  </si>
  <si>
    <t>Hloubení zapažených i nezapažených rýh šířky do 600 mm ručním nebo pneumatickým nářadím s urovnáním dna do předepsaného profilu a spádu v horninách tř. 3 Příplatek k cenám za lepivost horniny tř. 3</t>
  </si>
  <si>
    <t>516025439</t>
  </si>
  <si>
    <t>92</t>
  </si>
  <si>
    <t>167101101</t>
  </si>
  <si>
    <t>Nakládání, skládání a překládání neulehlého výkopku nebo sypaniny nakládání, množství do 100 m3, z hornin tř. 1 až 4</t>
  </si>
  <si>
    <t>-1650912484</t>
  </si>
  <si>
    <t>91</t>
  </si>
  <si>
    <t>174101101</t>
  </si>
  <si>
    <t>Zásyp sypaninou z jakékoliv horniny s uložením výkopku ve vrstvách se zhutněním jam, šachet, rýh nebo kolem objektů v těchto vykopávkách</t>
  </si>
  <si>
    <t>850981809</t>
  </si>
  <si>
    <t>Poznámka k položce:
zásyp původní vykopanou zeminou kolem objektu</t>
  </si>
  <si>
    <t>3</t>
  </si>
  <si>
    <t>Svislé a kompletní konstrukce</t>
  </si>
  <si>
    <t>319201321</t>
  </si>
  <si>
    <t>Vyrovnání nerovného povrchu zdiva tl do 30 mm maltou</t>
  </si>
  <si>
    <t>351313463</t>
  </si>
  <si>
    <t>Poznámka k položce:
vyrovnání podkladu pod KZS - předpoklad do 30% plochy</t>
  </si>
  <si>
    <t>(2224,486+476,735)*0,3</t>
  </si>
  <si>
    <t>6</t>
  </si>
  <si>
    <t>Úpravy povrchů, podlahy a osazování výplní</t>
  </si>
  <si>
    <t>235</t>
  </si>
  <si>
    <t>619995001</t>
  </si>
  <si>
    <t>Začištění omítek (s dodáním hmot) kolem oken, dveří, podlah, obkladů apod.</t>
  </si>
  <si>
    <t>m</t>
  </si>
  <si>
    <t>-1829792505</t>
  </si>
  <si>
    <t>Poznámka k položce:
začištění vnitřních omítek a obkladů k po výměně oken a dveří</t>
  </si>
  <si>
    <t>(1,35+2*1,5)*43+(1,35+2*1,8)*36+(0,6+2*1,8)*9+(1,35+2*1,2)*33+(0,6+2*1,2)*60+(1,2+2*1,35)*3+(2,4+2*2,4)*13+(2+2*1,15)*13+(1,2+2*0,6)*29+(0,6+2*0,6)*43</t>
  </si>
  <si>
    <t>(1,65+2*2,925)*4+(1,4+2*2,13)*10+(1,39+2*2,13)*1+(1,24+2*2,13)*1+(1,1+2*2,15)*3+(1,0+2*2,5)*2</t>
  </si>
  <si>
    <t>241</t>
  </si>
  <si>
    <t>621211021</t>
  </si>
  <si>
    <t>Montáž kontaktního zateplení z polystyrenových desek nebo z kombinovaných desek na vnější podhledy, tloušťky desek přes 80 do 120 mm</t>
  </si>
  <si>
    <t>-789159794</t>
  </si>
  <si>
    <t xml:space="preserve">Poznámka k položce:
zhotovení zateplení římsy a podhledu obchodu
Kompletní KZS (vč. všech lišt), provedení dle TZ a detailů, aplikovaný systém ETICS musí být certifikovaný, kvalitativní třída A
polystyren viz dodávka
</t>
  </si>
  <si>
    <t>"Fasáda uliční" 16,97*1,36+54,3*0,918+46,22*0,86</t>
  </si>
  <si>
    <t>"Fasáda boční uliční"22,56*0,816</t>
  </si>
  <si>
    <t>"Fasáda boční" 33,21*1,36+28,53*0,86</t>
  </si>
  <si>
    <t>"Fasáda dvůr" 45,54*0,816+16,87*1,36+22,94*1,36+12,41*0,86</t>
  </si>
  <si>
    <t>242</t>
  </si>
  <si>
    <t>M</t>
  </si>
  <si>
    <t>283759380</t>
  </si>
  <si>
    <t>Desky z lehčených plastů desky polystyrénové fasádní typ EPS 70 F fasádní, stabilizovaný, samozhášivý objemová hmotnost 15 až 20 kg/m3 rozměr 1000 x 500 mm, lambda 0,039 W/m K 1000 x 500 x 100 mm</t>
  </si>
  <si>
    <t>8</t>
  </si>
  <si>
    <t>-2131457267</t>
  </si>
  <si>
    <t>Poznámka k položce:
lambda=0,039 [W / m K]</t>
  </si>
  <si>
    <t>302,761*1,02 'Přepočtené koeficientem množství</t>
  </si>
  <si>
    <t>622211031</t>
  </si>
  <si>
    <t>Montáž kontaktního zateplení z polystyrenových desek nebo z kombinovaných desek na vnější stěny, tloušťky desek přes 120 do 160 mm</t>
  </si>
  <si>
    <t>-378151628</t>
  </si>
  <si>
    <t>Poznámka k položce:
zateplení plochy fasády
Kompletní KZS (vč. všech lišt), provedení dle TZ, PBŘ a detailů, aplikovaný systém ETICS musí být certifikovaný, kvalitativní třída A
polystyren viz dodávka</t>
  </si>
  <si>
    <t>"Fasáda uliční" 16,76*5,86+25,86*5,86+18,54*8,41+9,8*8,41+45,12*2-2,43*16-2,06*23-3,45*8-1,81*4-1,72*3</t>
  </si>
  <si>
    <t>"Fasáda boční uliční"6,74*8,41+15,63*8,41+2,11*1,74-1,6*6-1,65*6-2,43*2-2,26</t>
  </si>
  <si>
    <t>"Fasáda boční" 8,13*8,52+24,90*5,84+27,46*2-2,03*11-2,43*4-4,27*5-1,99*2</t>
  </si>
  <si>
    <t>"Fasáda dvůr"72,60*8,66+22,808*8,66+12,32*8,66+5,28-1,65*29-1,6*22-2,43*11-2,36*6-2,09*9-1,41*4-2,84*3-2,81</t>
  </si>
  <si>
    <t>-349,68 "odečet požární pruh z minerální vaty</t>
  </si>
  <si>
    <t>5</t>
  </si>
  <si>
    <t>283759520</t>
  </si>
  <si>
    <t>Desky z lehčených plastů desky polystyrénové fasádní typ EPS 70 F fasádní, stabilizovaný, samozhášivý objemová hmotnost 15 až 20 kg/m3 rozměr 1000 x 500 mm, lambda 0,039 W/m K 1000 x 500 x 160 mm</t>
  </si>
  <si>
    <t>-363351727</t>
  </si>
  <si>
    <t>1258,284*1,02 'Přepočtené koeficientem množství</t>
  </si>
  <si>
    <t>622212051</t>
  </si>
  <si>
    <t>Montáž kontaktního zateplení vnějšího ostění nebo nadpraží z polystyrenových desek hloubky špalet přes 200 do 400 mm, tloušťky desek do 40 mm</t>
  </si>
  <si>
    <t>1498604786</t>
  </si>
  <si>
    <t>Poznámka k položce:
Kompletní KZS (vč. všech lišt), provedení dle TZ a detailů, aplikovaný systém ETICS musí být certifikovaný, kvalitativní třída A
polystyren viz dodávka</t>
  </si>
  <si>
    <t>7</t>
  </si>
  <si>
    <t>283759310</t>
  </si>
  <si>
    <t>Desky z lehčených plastů desky polystyrénové fasádní typ EPS 70 F fasádní, stabilizovaný, samozhášivý objemová hmotnost 15 až 20 kg/m3 rozměr 1000 x 500 mm, lambda 0,039 W/m K 1000 x 500 x  30 mm</t>
  </si>
  <si>
    <t>865391979</t>
  </si>
  <si>
    <t>Poznámka k položce:
zateplení kolem oken a dveří, lambda=0,039 [W / m K]</t>
  </si>
  <si>
    <t>1140,95*0,275</t>
  </si>
  <si>
    <t>217</t>
  </si>
  <si>
    <t>544633846</t>
  </si>
  <si>
    <t>Poznámka k položce:
montáž extrudovaného polystyrenu kolem oken a dveří
Kompletní KZS (vč. všech lišt), provedení dle TZ a detailů, aplikovaný systém ETICS musí být certifikovaný, kvalitativní třída A
polystyren viz dodávka</t>
  </si>
  <si>
    <t>"Fasáda uliční" 1,2*16+1,6*14+(0,67*2+1,364)*5+2,5*2+1</t>
  </si>
  <si>
    <t>"Fasáda boční uliční" (1,34+2*0,65)*6+1,22*2</t>
  </si>
  <si>
    <t>"Fasáda boční" 1,34+2*0,65+1,2*10+1,6*4</t>
  </si>
  <si>
    <t>"Fasáda dvůr" (1,34+2*0,65)*16+(1,21+2*0,57)*6+1,2*14+2,5*2+1</t>
  </si>
  <si>
    <t>218</t>
  </si>
  <si>
    <t>283764150</t>
  </si>
  <si>
    <t>Desky z lehčených plastů desky z extrudovaného polystyrenu desky z extrudovaného polystyrenu XPS 300 SF hladký povrch, ozub po celém obvodu 1265 x 615 mm (krycí plocha 0,75 m2) 30 mm</t>
  </si>
  <si>
    <t>972064662</t>
  </si>
  <si>
    <t>Poznámka k položce:
zateplení kolem oken a dveří ve výšce soklu</t>
  </si>
  <si>
    <t>179,58*0,27</t>
  </si>
  <si>
    <t>9</t>
  </si>
  <si>
    <t>622252001</t>
  </si>
  <si>
    <t>Montáž lišt kontaktního zateplení zakládacích soklových připevněných hmoždinkami</t>
  </si>
  <si>
    <t>16</t>
  </si>
  <si>
    <t>1384871253</t>
  </si>
  <si>
    <t>"Fasáda uliční" 73,458+42,889-2,57*8-1,32*4-1,885*3</t>
  </si>
  <si>
    <t>"Fasáda boční uliční" 24,48-1,87</t>
  </si>
  <si>
    <t>"Fasáda boční" 35,53+25,18-2,61*5-1,85*2</t>
  </si>
  <si>
    <t>"Fasáda dvůr" 75,12+18,6+12,32-2*4-1,2*3</t>
  </si>
  <si>
    <t>590516530</t>
  </si>
  <si>
    <t>Kontaktní zateplovací systémy příslušenství kontaktních zateplovacích systémů lišty soklové  - zakládací spodní profil U - Form s okapničkou, Al, délka 200 cm U 16 cm  0,95/200</t>
  </si>
  <si>
    <t>-398974704</t>
  </si>
  <si>
    <t>245,862*1,05 'Přepočtené koeficientem množství</t>
  </si>
  <si>
    <t>219</t>
  </si>
  <si>
    <t>632451032</t>
  </si>
  <si>
    <t>Potěr cementový vyrovnávací z malty (MC-15) v ploše o průměrné (střední) tl. přes 20 do 30 mm</t>
  </si>
  <si>
    <t>-197759371</t>
  </si>
  <si>
    <t>Poznámka k položce:
vyrovnání podkladu soklu pod extrudovaný polystyren</t>
  </si>
  <si>
    <t>"Fasáda uliční" 63,621*1,8+9,8*1,8-3,08*8-2,33*4-3,27*3-0,84*5-2,5+63,51*0,8+9,93*0,8</t>
  </si>
  <si>
    <t>"Fasáda boční uliční" 8,86*1,3+15,6*2,18+24,46*0,8-0,87*6-4,31</t>
  </si>
  <si>
    <t>"Fasáda boční" 35,52*1,55+35,52*0,8-2,4*5-2,83*2-0,82</t>
  </si>
  <si>
    <t>"Fasáda dvůr" 10,8*2,14+16,89*1,28+34,87*2,47+12,62*1,32+3,57*1,25+19,23*2,28-0,81*16-0,79*7-2,54*4-1,41*3-2,5</t>
  </si>
  <si>
    <t>122</t>
  </si>
  <si>
    <t>713131141</t>
  </si>
  <si>
    <t>Montáž tepelné izolace stěn rohožemi, pásy, deskami, dílci, bloky (izolační materiál ve specifikaci) lepením celoplošně</t>
  </si>
  <si>
    <t>1635304717</t>
  </si>
  <si>
    <t>"pruh XPS nad střechou obchodů" (42,89+25,18)*0,1</t>
  </si>
  <si>
    <t>123</t>
  </si>
  <si>
    <t>283764240</t>
  </si>
  <si>
    <t>Desky z lehčených plastů desky z extrudovaného polystyrenu desky z extrudovaného polystyrenu XPS 300 SF hladký povrch, ozub po celém obvodu 1265 x 615 mm (krycí plocha 0,75 m2) 140 mm</t>
  </si>
  <si>
    <t>32</t>
  </si>
  <si>
    <t>1583569007</t>
  </si>
  <si>
    <t>Poznámka k položce:
zateplení ploch stěn soklu</t>
  </si>
  <si>
    <t>430,756878614088*1,02 'Přepočtené koeficientem množství</t>
  </si>
  <si>
    <t>204</t>
  </si>
  <si>
    <t>622221031</t>
  </si>
  <si>
    <t>Montáž kontaktního zateplení vnějších stěn z minerální vlny s podélnou orientací vláken tl do 160 mm</t>
  </si>
  <si>
    <t>43190525</t>
  </si>
  <si>
    <t>PSC</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</si>
  <si>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nebo nátěrem; tyto se ocení příslušnými cenami této části katalogu nebo příslušnými cenami části A07 katalogu 800-783 Nátěry.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</si>
  <si>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"Fasáda uliční" (15,41*0,5)*2+(44,55*0,5)*2+(11,85*0,5)*2+(4,3*0,5)*14</t>
  </si>
  <si>
    <t>"Fasáda boční uliční" (7,2*0,5)*9+(4,3*0,5)*2</t>
  </si>
  <si>
    <t>"Fasáda boční" (26,9*0,5)*2+(4,3*0,5)*7</t>
  </si>
  <si>
    <t>"Fasáda dvůr" (6,7*0,5)*9+(13,2*0,5)*11+(10*0,5)*1+(10,25*0,5)*1+(13,39*0,5)*1+(7,4*0,5)*2+(7,1*0,5)*4+(4,3*0,5)*13</t>
  </si>
  <si>
    <t>205</t>
  </si>
  <si>
    <t>631515380</t>
  </si>
  <si>
    <t>Vlákno minerální a výrobky z něj (desky, skruže, pásy, rohože, vložkové pytle apod.) desky z orientovaných vláken, s podélnou orientací vláken pro zateplovací systémy 500 x 1000 mm, la = 0,039 W/mK tl. 160 mm</t>
  </si>
  <si>
    <t>-161312151</t>
  </si>
  <si>
    <t>349,68*1,02 'Přepočtené koeficientem množství</t>
  </si>
  <si>
    <t>76</t>
  </si>
  <si>
    <t>622521011</t>
  </si>
  <si>
    <t>Omítka tenkovrstvá silikátová vnějších ploch probarvená, včetně penetrace podkladu zrnitá, tloušťky 1,5 mm stěn</t>
  </si>
  <si>
    <t>615569991</t>
  </si>
  <si>
    <t>302,761+1258,284+313,761+349,68</t>
  </si>
  <si>
    <t>268</t>
  </si>
  <si>
    <t>622251105</t>
  </si>
  <si>
    <t>Příplatek k cenám kontaktního zateplení stěn za použití tepelněizolačních zátek z minerální vlny</t>
  </si>
  <si>
    <t>-1369992563</t>
  </si>
  <si>
    <t>349,68</t>
  </si>
  <si>
    <t>147</t>
  </si>
  <si>
    <t>622251101</t>
  </si>
  <si>
    <t>Příplatek k cenám kontaktního zateplení stěn za použití tepelněizolačních zátek z polystyrenu</t>
  </si>
  <si>
    <t>-1784299414</t>
  </si>
  <si>
    <t>302,761+1258,284+313,761</t>
  </si>
  <si>
    <t>269</t>
  </si>
  <si>
    <t>713131141VL</t>
  </si>
  <si>
    <t>Montáž izolace tepelné parapetů lepením celoplošně rohoží, pásů, dílců, desek</t>
  </si>
  <si>
    <t>-1442491732</t>
  </si>
  <si>
    <t>(1,35*43+1,35*36+0,6*9+1,35*66+0,6*60+1,2*3+2,4*13+2*13+1,2*29+0,6*43)*0,27</t>
  </si>
  <si>
    <t>270</t>
  </si>
  <si>
    <t>104178388</t>
  </si>
  <si>
    <t>96,809*1,02 'Přepočtené koeficientem množství</t>
  </si>
  <si>
    <t>124</t>
  </si>
  <si>
    <t>622521021R00VL</t>
  </si>
  <si>
    <t>Tenkovrstvá minerální zrnitá omítka tl. 2,0 mm včetně penetrace vnějších stěn - provedení + penetrace</t>
  </si>
  <si>
    <t>1994332029</t>
  </si>
  <si>
    <t>Poznámka k položce:
montáž voděodolné omítky</t>
  </si>
  <si>
    <t>428,248+48,487</t>
  </si>
  <si>
    <t>125</t>
  </si>
  <si>
    <t>585516020</t>
  </si>
  <si>
    <t>omítka voděodolná střednězrnná, spotřeba 6,1 kg/m2</t>
  </si>
  <si>
    <t>kg</t>
  </si>
  <si>
    <t>-1310555037</t>
  </si>
  <si>
    <t>Poznámka k položce:
Spotřeba: 6,1 kg/m2</t>
  </si>
  <si>
    <t>12</t>
  </si>
  <si>
    <t>629991011</t>
  </si>
  <si>
    <t>Zakrytí vnějších ploch před znečištěním včetně pozdějšího odkrytí výplní otvorů a svislých ploch fólií přilepenou lepící páskou</t>
  </si>
  <si>
    <t>2023669602</t>
  </si>
  <si>
    <t>(2,925*1,55)*4+(1,5*2,18)*10+(1,49*2,18)*1+(1,34*2,18)*1+(1,2*2,2)*3+(1,1*2,5)*2 "dveře"</t>
  </si>
  <si>
    <t>(1,35*1,5)*43+(1,35*1,8)*36+(0,6*1,8)*9+(1,35*1,2)*33+(0,6*1,2)*60+(1,2*1,35)*3+(2,4*2,4)*13+(2*1,15)*13+(1,2*0,6)*29+(0,6*0,6)*43 "okna"</t>
  </si>
  <si>
    <t>199</t>
  </si>
  <si>
    <t>629995101</t>
  </si>
  <si>
    <t>Očištění vnějších ploch tlakovou vodou omytím</t>
  </si>
  <si>
    <t>-2065608682</t>
  </si>
  <si>
    <t>2224,486+476,735</t>
  </si>
  <si>
    <t>13</t>
  </si>
  <si>
    <t>632450121VL</t>
  </si>
  <si>
    <t>Vyrovnávací potěr tepelně izolační maltou tl do 20 mm ze suchých směsí provedený v pásu</t>
  </si>
  <si>
    <t>7180095</t>
  </si>
  <si>
    <t>Poznámka k položce:
vyrovnání podkladu pod parapety</t>
  </si>
  <si>
    <t>Ostatní konstrukce a práce, bourání</t>
  </si>
  <si>
    <t>258</t>
  </si>
  <si>
    <t>771471810</t>
  </si>
  <si>
    <t>Demontáž soklíků z dlaždic keramických kladených do malty rovných</t>
  </si>
  <si>
    <t>-1979153057</t>
  </si>
  <si>
    <t>Poznámka k položce:
demontáž keramického soklu kolem budovy</t>
  </si>
  <si>
    <t>197</t>
  </si>
  <si>
    <t>919735112VL</t>
  </si>
  <si>
    <t>Řezání stávajícího živičného krytu nebo betonového krytu hloubky přes 50 do 100 mm</t>
  </si>
  <si>
    <t>83002993</t>
  </si>
  <si>
    <t>Poznámka k položce:
řezání krytu pro provedení hydroizolace kolem objektu</t>
  </si>
  <si>
    <t>236</t>
  </si>
  <si>
    <t>941111112</t>
  </si>
  <si>
    <t>Montáž lešení řadového trubkového lehkého pracovního s podlahami s provozním zatížením tř. 3 do 200 kg/m2 šířky tř. W06 od 0,6 do 0,9 m, výšky přes 10 do 25 m</t>
  </si>
  <si>
    <t>1523469501</t>
  </si>
  <si>
    <t>"Fasáda uliční" 73,42*11,9</t>
  </si>
  <si>
    <t>"Fasáda boční uliční" 6,745*11,8+15,6*12,8</t>
  </si>
  <si>
    <t>"Fasáda boční" 35,5*12,37</t>
  </si>
  <si>
    <t>"Fasáda dvůr" 10,5*12,56+18,6*11,75+33,6*13,08+10,06*12,4+12,302*11,95+22,81*13,6</t>
  </si>
  <si>
    <t>237</t>
  </si>
  <si>
    <t>941111212</t>
  </si>
  <si>
    <t>Montáž lešení řadového trubkového lehkého pracovního s podlahami s provozním zatížením tř. 3 do 200 kg/m2 Příplatek za první a každý další den použití lešení k ceně -1112</t>
  </si>
  <si>
    <t>-506209810</t>
  </si>
  <si>
    <t>Poznámka k položce:
předpoklad použití 90 dnů</t>
  </si>
  <si>
    <t>2963,991*90</t>
  </si>
  <si>
    <t>239</t>
  </si>
  <si>
    <t>941111812</t>
  </si>
  <si>
    <t>Demontáž lešení řadového trubkového lehkého pracovního s podlahami s provozním zatížením tř. 3 do 200 kg/m2 šířky tř. W06 od 0,6 do 0,9 m, výšky přes 10 do 25 m</t>
  </si>
  <si>
    <t>1774445902</t>
  </si>
  <si>
    <t>2963,991</t>
  </si>
  <si>
    <t>17</t>
  </si>
  <si>
    <t>944511111</t>
  </si>
  <si>
    <t>Montáž ochranné sítě zavěšené na konstrukci lešení z textilie z umělých vláken</t>
  </si>
  <si>
    <t>-132485717</t>
  </si>
  <si>
    <t>18</t>
  </si>
  <si>
    <t>944511211</t>
  </si>
  <si>
    <t>Montáž ochranné sítě Příplatek za první a každý další den použití sítě k ceně -1111</t>
  </si>
  <si>
    <t>1784714536</t>
  </si>
  <si>
    <t>19</t>
  </si>
  <si>
    <t>944511811</t>
  </si>
  <si>
    <t>Demontáž ochranné sítě zavěšené na konstrukci lešení z textilie z umělých vláken</t>
  </si>
  <si>
    <t>4509321</t>
  </si>
  <si>
    <t>20</t>
  </si>
  <si>
    <t>952901103</t>
  </si>
  <si>
    <t>Čištění budov omytí jednoduchých oken nebo balkonových dveří plochy do 2,5m2</t>
  </si>
  <si>
    <t>1271191502</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</si>
  <si>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</si>
  <si>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131</t>
  </si>
  <si>
    <t>772231312VL1</t>
  </si>
  <si>
    <t>Odstranění obkladu parapetů deskami lepenými z kamene tvrdého tl do 30 mm</t>
  </si>
  <si>
    <t>1541534909</t>
  </si>
  <si>
    <t>Poznámka k položce:
okna W01-W03a, W10, W11 tabulky oken</t>
  </si>
  <si>
    <t>1,35*43+1,35*36+0,6*9+1,35*33+0,6*60+1,2*29+0,6*43</t>
  </si>
  <si>
    <t>126</t>
  </si>
  <si>
    <t>965042141</t>
  </si>
  <si>
    <t>Bourání podkladů pod dlažby nebo litých celistvých podlah a mazanin betonových nebo z litého asfaltu tl. do 100 mm, plochy přes 4 m2</t>
  </si>
  <si>
    <t>230610299</t>
  </si>
  <si>
    <t>Poznámka k položce:
vybourání asfaltového a betonového krytu pro zhotovení výkopu soklu</t>
  </si>
  <si>
    <t>80*0,6*0,1</t>
  </si>
  <si>
    <t>240</t>
  </si>
  <si>
    <t>967033962</t>
  </si>
  <si>
    <t>Odsekání okenních obrub předsazených před líc zdiva do 50 mm</t>
  </si>
  <si>
    <t>1578899384</t>
  </si>
  <si>
    <t>Poznámka k položce:
odhad množství odsekání šambrán kolem oken</t>
  </si>
  <si>
    <t>190</t>
  </si>
  <si>
    <t>979071131</t>
  </si>
  <si>
    <t>Očištění vybouraných dlažebních kostek od spojovacího materiálu, s uložením očištěných kostek na skládku, s odklizením odpadových hmot na hromady a s odklizením vybouraných kostek na vzdálenost do 3 m mozaikových, s původním vyplněním spár kamenivem těženým nebo cementovou maltou</t>
  </si>
  <si>
    <t>-1606372987</t>
  </si>
  <si>
    <t>997</t>
  </si>
  <si>
    <t>Přesun sutě</t>
  </si>
  <si>
    <t>116</t>
  </si>
  <si>
    <t>997013501</t>
  </si>
  <si>
    <t>Odvoz suti a vybouraných hmot na skládku nebo meziskládku se složením, na vzdálenost do 1 km</t>
  </si>
  <si>
    <t>t</t>
  </si>
  <si>
    <t>-760010087</t>
  </si>
  <si>
    <t>117</t>
  </si>
  <si>
    <t>997013509</t>
  </si>
  <si>
    <t>Odvoz suti a vybouraných hmot na skládku nebo meziskládku se složením, na vzdálenost Příplatek k ceně za každý další i započatý 1 km přes 1 km</t>
  </si>
  <si>
    <t>1142032955</t>
  </si>
  <si>
    <t>118</t>
  </si>
  <si>
    <t>997013831</t>
  </si>
  <si>
    <t>Poplatek za uložení stavebního odpadu na skládce (skládkovné) směsného</t>
  </si>
  <si>
    <t>16312024</t>
  </si>
  <si>
    <t>119</t>
  </si>
  <si>
    <t>997241622</t>
  </si>
  <si>
    <t>Doprava vybouraných hmot, konstrukcí a suti naložení a složení suti</t>
  </si>
  <si>
    <t>106122844</t>
  </si>
  <si>
    <t>998</t>
  </si>
  <si>
    <t>Přesun hmot</t>
  </si>
  <si>
    <t>27</t>
  </si>
  <si>
    <t>998011003</t>
  </si>
  <si>
    <t>Přesun hmot pro budovy občanské výstavby, bydlení, výrobu a služby s nosnou svislou konstrukcí zděnou z cihel, tvárnic nebo kamene vodorovná dopravní vzdálenost do 100 m pro budovy výšky přes 12 do 24 m</t>
  </si>
  <si>
    <t>-425077504</t>
  </si>
  <si>
    <t>PSV</t>
  </si>
  <si>
    <t>Práce a dodávky PSV</t>
  </si>
  <si>
    <t>711</t>
  </si>
  <si>
    <t>Izolace proti vodě, vlhkosti a plynům</t>
  </si>
  <si>
    <t>193</t>
  </si>
  <si>
    <t>711111001</t>
  </si>
  <si>
    <t>Provedení izolace proti zemní vlhkosti natěradly a tmely za studena na ploše vodorovné V nátěrem penetračním</t>
  </si>
  <si>
    <t>842343774</t>
  </si>
  <si>
    <t>194</t>
  </si>
  <si>
    <t>111631500</t>
  </si>
  <si>
    <t>Výrobky asfaltové izolační a zálivkové hmoty asfalty oxidované stavebně-izolační k penetraci suchých a očištěných podkladů pod asfaltové izolační krytiny a izolace</t>
  </si>
  <si>
    <t>-400199713</t>
  </si>
  <si>
    <t>Poznámka k položce:
Spotřeba 0,3-0,4kg/m2 dle povrchu, ředidlo technický benzín</t>
  </si>
  <si>
    <t>421,441*0,0003 'Přepočtené koeficientem množství</t>
  </si>
  <si>
    <t>195</t>
  </si>
  <si>
    <t>711142559</t>
  </si>
  <si>
    <t>Provedení izolace proti zemní vlhkosti pásy přitavením NAIP na ploše svislé S</t>
  </si>
  <si>
    <t>-1906680100</t>
  </si>
  <si>
    <t>196</t>
  </si>
  <si>
    <t>628321340</t>
  </si>
  <si>
    <t>Pásy asfaltované těžké vložka skleněná rohožL (V 60 S 40)</t>
  </si>
  <si>
    <t>-595535927</t>
  </si>
  <si>
    <t>421,441*1,2 'Přepočtené koeficientem množství</t>
  </si>
  <si>
    <t>120</t>
  </si>
  <si>
    <t>711161511</t>
  </si>
  <si>
    <t>Izolace nopovými foliemi systém DELTA na ploše svislé sanace vlhkých stěn nebo soklů, zatížitelnost 70 kN/m2 (PT)</t>
  </si>
  <si>
    <t>-1190655821</t>
  </si>
  <si>
    <t>(73,4+25,1+10,05+12,45+50,8+22,85+12,55+35,55)*1,15</t>
  </si>
  <si>
    <t>121</t>
  </si>
  <si>
    <t>711161572VL</t>
  </si>
  <si>
    <t>Ukončovací profil pro nopové fólie - provětrávací, D+M</t>
  </si>
  <si>
    <t>925425810</t>
  </si>
  <si>
    <t>73,4+25,1+10,05+12,45+50,8+22,85+12,55+35,55</t>
  </si>
  <si>
    <t>227</t>
  </si>
  <si>
    <t>998711103</t>
  </si>
  <si>
    <t>Přesun hmot pro izolace proti vodě, vlhkosti a plynům stanovený z hmotnosti přesunovaného materiálu vodorovná dopravní vzdálenost do 50 m v objektech výšky přes 12 do 60 m</t>
  </si>
  <si>
    <t>911362323</t>
  </si>
  <si>
    <t>712</t>
  </si>
  <si>
    <t>Povlakové krytiny</t>
  </si>
  <si>
    <t>137</t>
  </si>
  <si>
    <t>712391172</t>
  </si>
  <si>
    <t>Provedení povlakové krytiny střech plochých do 10 st. -ostatní práce provedení vrstvy textilní ochranné</t>
  </si>
  <si>
    <t>-726304964</t>
  </si>
  <si>
    <t>Poznámka k položce:
separační vrstva viz řez obchodem a detail č. 6 v PD</t>
  </si>
  <si>
    <t>vikýře</t>
  </si>
  <si>
    <t>3,05*2,5*13</t>
  </si>
  <si>
    <t>přístřešek</t>
  </si>
  <si>
    <t>3,5*(42,9+26,02)</t>
  </si>
  <si>
    <t>138</t>
  </si>
  <si>
    <t>693111460</t>
  </si>
  <si>
    <t>Geotextilie geotextilie netkané (polypropylenová vlákna) se základní ÚV stabilizací šíře do 8,8 m 63/ 30  300 g/m2</t>
  </si>
  <si>
    <t>908104516</t>
  </si>
  <si>
    <t>340,345*1,15 'Přepočtené koeficientem množství</t>
  </si>
  <si>
    <t>143</t>
  </si>
  <si>
    <t>712861705</t>
  </si>
  <si>
    <t>Provedení povlakové krytiny střech samostatným vytažením izolačního povlaku fólií na konstrukce, přilepenou se svařovanými spoji</t>
  </si>
  <si>
    <t>1502739944</t>
  </si>
  <si>
    <t>Poznámka k položce:
provedení pásu z SBS modifikovaného asfaltu s nosnou vložkou z polyesterové rohože viz řezy a detaily PD</t>
  </si>
  <si>
    <t>střecha</t>
  </si>
  <si>
    <t>13*(16,65+50+34,2)-99,125</t>
  </si>
  <si>
    <t>144</t>
  </si>
  <si>
    <t>628522540</t>
  </si>
  <si>
    <t>Pásy s modifikovaným asfaltem vložka polyesterové rouno asfaltované hydroizolační pásy modifikované SBS (styren - butadien - styren) posyp hrubozrný břidličný, spodní strana mikrotenová folie Elastodek 40 special mineral</t>
  </si>
  <si>
    <t>-1309033452</t>
  </si>
  <si>
    <t>1552,27*1,15 'Přepočtené koeficientem množství</t>
  </si>
  <si>
    <t>226</t>
  </si>
  <si>
    <t>998712103</t>
  </si>
  <si>
    <t>Přesun hmot pro povlakové krytiny stanovený z hmotnosti přesunovaného materiálu vodorovná dopravní vzdálenost do 50 m v objektech výšky přes 12 do 24 m</t>
  </si>
  <si>
    <t>-1086807339</t>
  </si>
  <si>
    <t>713</t>
  </si>
  <si>
    <t>Izolace tepelné</t>
  </si>
  <si>
    <t>28</t>
  </si>
  <si>
    <t>713112114VL</t>
  </si>
  <si>
    <t>Montáž foukané tepelné izolace</t>
  </si>
  <si>
    <t>721106269</t>
  </si>
  <si>
    <t>Poznámka k položce:
montáž foukané tep. izolace viz řez obchodem</t>
  </si>
  <si>
    <t>29</t>
  </si>
  <si>
    <t>631511000</t>
  </si>
  <si>
    <t>Vlna minerální volná a výrobky z ní (desky z minerální vlny a kombinované) vata minerální</t>
  </si>
  <si>
    <t>1761054666</t>
  </si>
  <si>
    <t>Poznámka k položce:
lambda = 0,040</t>
  </si>
  <si>
    <t>216</t>
  </si>
  <si>
    <t>713141811</t>
  </si>
  <si>
    <t>Odstranění tepelné izolace běžných stavebních konstrukcí z rohoží, pásů, dílců, desek, bloků střech plochých mezi rošt volně položených do 100 mm z vláknitých materiálů, tloušťka izolace</t>
  </si>
  <si>
    <t>-1978124514</t>
  </si>
  <si>
    <t>11,52*13</t>
  </si>
  <si>
    <t>713151132</t>
  </si>
  <si>
    <t>Montáž tepelné izolace střech šikmých rohožemi, pásy, deskami (izolační materiál ve specifikaci) kladenými volně nad krokve, sklonu střechy přes 30 st. do 45 st.</t>
  </si>
  <si>
    <t>1342018252</t>
  </si>
  <si>
    <t>Poznámka k položce:
montáž nadkrokevních izolačních desek</t>
  </si>
  <si>
    <t>2,64*2,5*13</t>
  </si>
  <si>
    <t>13*(16,65+50+34,2)-85,8</t>
  </si>
  <si>
    <t>33</t>
  </si>
  <si>
    <t>283764710VL</t>
  </si>
  <si>
    <t>Nadkrokevní tepelná izolace tl. 80 mm</t>
  </si>
  <si>
    <t>1244776216</t>
  </si>
  <si>
    <t>Poznámka k položce:
nadkrokevní PIR izolace, lambda = 0,027</t>
  </si>
  <si>
    <t>1552,27*1,02 'Přepočtené koeficientem množství</t>
  </si>
  <si>
    <t>215</t>
  </si>
  <si>
    <t>713151813</t>
  </si>
  <si>
    <t>Odstranění tepelné izolace běžných stavebních konstrukcí z rohoží, pásů, dílců, desek, bloků střech šikmých nebo nadstřešních částí mezi krokve nebo pod krokve volně položených přes 100 mm z vláknitých materiálů, tloušťka izolace</t>
  </si>
  <si>
    <t>1919654609</t>
  </si>
  <si>
    <t>8*(16,65+50+34,2)-85,8</t>
  </si>
  <si>
    <t>213</t>
  </si>
  <si>
    <t>621221031</t>
  </si>
  <si>
    <t>Montáž kontaktního zateplení z desek z minerální vlny s podélnou orientací vláken na vnější podhledy, tloušťky desek přes 120 do 160 mm</t>
  </si>
  <si>
    <t>1228795288</t>
  </si>
  <si>
    <t>Poznámka k položce:
montáž tepelné izolace z minerální vlny mezi krokve viz TZ a řez objektem</t>
  </si>
  <si>
    <t>214</t>
  </si>
  <si>
    <t>631515310</t>
  </si>
  <si>
    <t>Vlákno minerální a výrobky z něj (desky, skruže, pásy, rohože, vložkové pytle apod.) desky z orientovaných vláken, s podélnou orientací vláken pro zateplovací systémy 500 x 1000 mm, la = 0,039 W/mK tl. 140 mm</t>
  </si>
  <si>
    <t>-910724668</t>
  </si>
  <si>
    <t>721*1,02 'Přepočtené koeficientem množství</t>
  </si>
  <si>
    <t>243</t>
  </si>
  <si>
    <t>713121200VL</t>
  </si>
  <si>
    <t>Nájem jeřábu</t>
  </si>
  <si>
    <t>hod</t>
  </si>
  <si>
    <t>-1345393875</t>
  </si>
  <si>
    <t>225</t>
  </si>
  <si>
    <t>998713103</t>
  </si>
  <si>
    <t>Přesun hmot pro izolace tepelné stanovený z hmotnosti přesunovaného materiálu vodorovná dopravní vzdálenost do 50 m v objektech výšky přes 12 m do 24 m</t>
  </si>
  <si>
    <t>-902561876</t>
  </si>
  <si>
    <t>749</t>
  </si>
  <si>
    <t>Elektromontáže - Hromosvod</t>
  </si>
  <si>
    <t>260</t>
  </si>
  <si>
    <t>743621110VL</t>
  </si>
  <si>
    <t>Demontáž hromosvodu</t>
  </si>
  <si>
    <t>709092495</t>
  </si>
  <si>
    <t>259</t>
  </si>
  <si>
    <t>749111221VL</t>
  </si>
  <si>
    <t>Hromosvod - viz položkový rozpočet</t>
  </si>
  <si>
    <t>soubor</t>
  </si>
  <si>
    <t>-563154957</t>
  </si>
  <si>
    <t>762</t>
  </si>
  <si>
    <t>Konstrukce tesařské</t>
  </si>
  <si>
    <t>234</t>
  </si>
  <si>
    <t>762083121</t>
  </si>
  <si>
    <t>Práce společné pro tesařské konstrukce impregnace řeziva máčením proti dřevokaznému hmyzu, houbám a plísním, třída ohrožení 1 a 2 (dřevo v interiéru)</t>
  </si>
  <si>
    <t>1843982878</t>
  </si>
  <si>
    <t>205,4*0,1*0,1+187,2*0,1*0,14</t>
  </si>
  <si>
    <t>256</t>
  </si>
  <si>
    <t>762331812</t>
  </si>
  <si>
    <t>Demontáž vázaných konstrukcí krovů sklonu do 60 st. z hranolů, hranolků, fošen, průřezové plochy přes 120 do 224 cm2</t>
  </si>
  <si>
    <t>-2132323207</t>
  </si>
  <si>
    <t>Poznámka k položce:
demontáž konstrukce vikýřů</t>
  </si>
  <si>
    <t>30*13</t>
  </si>
  <si>
    <t>85</t>
  </si>
  <si>
    <t>762341270</t>
  </si>
  <si>
    <t>Montáž bednění střech rovných a šikmých sklonu do 60° z desek dřevotřískových na sraz</t>
  </si>
  <si>
    <t>512821999</t>
  </si>
  <si>
    <t>Poznámka k položce:
montáž bednění pod krytinu falcovou</t>
  </si>
  <si>
    <t>86</t>
  </si>
  <si>
    <t>607222550</t>
  </si>
  <si>
    <t>Desky dřevotřískové ( EN 312) desky dřevotřískové rozměr 207 x 280 cm surové tloušťka 22 mm</t>
  </si>
  <si>
    <t>686094666</t>
  </si>
  <si>
    <t>Poznámka k položce:
bednění pod krytinu falcovou</t>
  </si>
  <si>
    <t>327,02*1,02 'Přepočtené koeficientem množství</t>
  </si>
  <si>
    <t>141</t>
  </si>
  <si>
    <t>81765139</t>
  </si>
  <si>
    <t>Poznámka k položce:
pokládka bednění z dřevotřískových desek na krokve a vikýř</t>
  </si>
  <si>
    <t>142</t>
  </si>
  <si>
    <t>607222540</t>
  </si>
  <si>
    <t>Desky dřevotřískové ( EN 312) desky dřevotřískové rozměr 207 x 280 cm surové tloušťka 18 mm</t>
  </si>
  <si>
    <t>-835049645</t>
  </si>
  <si>
    <t>1311,05*1,02 'Přepočtené koeficientem množství</t>
  </si>
  <si>
    <t>83</t>
  </si>
  <si>
    <t>762342214</t>
  </si>
  <si>
    <t>Bednění a laťování montáž laťování střech jednoduchých sklonu do 60 st. při osové vzdálenosti latí přes 150 do 360 mm</t>
  </si>
  <si>
    <t>2113601347</t>
  </si>
  <si>
    <t>84</t>
  </si>
  <si>
    <t>605141010</t>
  </si>
  <si>
    <t>Řezivo jehličnaté drobné, neopracované (lišty a latě), (ČSN 49 1503, ČSN 49 2100) jehličnaté - latě střešní latě jakost I - II délka 3 - 5 m latě  impregnované</t>
  </si>
  <si>
    <t>-2023259234</t>
  </si>
  <si>
    <t>11,6344305286254*1,02 'Přepočtené koeficientem množství</t>
  </si>
  <si>
    <t>133</t>
  </si>
  <si>
    <t>762342441</t>
  </si>
  <si>
    <t>Bednění a laťování montáž lišt trojúhelníkových nebo kontralatí</t>
  </si>
  <si>
    <t>473641454</t>
  </si>
  <si>
    <t>100,7</t>
  </si>
  <si>
    <t>objekt</t>
  </si>
  <si>
    <t>617,2</t>
  </si>
  <si>
    <t>objekt 2</t>
  </si>
  <si>
    <t>928,8</t>
  </si>
  <si>
    <t>240,86</t>
  </si>
  <si>
    <t>134</t>
  </si>
  <si>
    <t>-1960983869</t>
  </si>
  <si>
    <t>4,53*1,02 'Přepočtené koeficientem množství</t>
  </si>
  <si>
    <t>223</t>
  </si>
  <si>
    <t>762123220VL</t>
  </si>
  <si>
    <t>Montáž tesařských konstrukcí vázaných s ocelovými spojkami z hraněného řeziva průřezové plochy do 144 cm2</t>
  </si>
  <si>
    <t>-2005372599</t>
  </si>
  <si>
    <t>Poznámka k položce:
montáž konstrukce vikýřů viz řez a detaily vikýře</t>
  </si>
  <si>
    <t>30,2*13</t>
  </si>
  <si>
    <t>272</t>
  </si>
  <si>
    <t>612211180</t>
  </si>
  <si>
    <t>Trámy dřevěné nosné konstrukční masivní hranoly smrkové nepohledové KVH Nsi délka 5 m, průřez 100 x 100 mm</t>
  </si>
  <si>
    <t>-978046615</t>
  </si>
  <si>
    <t>205,4 "materiál na konstrukci vikýřů"</t>
  </si>
  <si>
    <t>273</t>
  </si>
  <si>
    <t>612211200</t>
  </si>
  <si>
    <t>Trámy dřevěné nosné konstrukční masivní hranoly smrkové nepohledové KVH Nsi délka 5 m, průřez 100 x 140 mm</t>
  </si>
  <si>
    <t>1304062657</t>
  </si>
  <si>
    <t>187,2 "materiál na konstrukci vikýřů"</t>
  </si>
  <si>
    <t>224</t>
  </si>
  <si>
    <t>998762103</t>
  </si>
  <si>
    <t>Přesun hmot pro konstrukce tesařské stanovený z hmotnosti přesunovaného materiálu vodorovná dopravní vzdálenost do 50 m v objektech výšky přes 12 do 24 m</t>
  </si>
  <si>
    <t>-1508076873</t>
  </si>
  <si>
    <t>764</t>
  </si>
  <si>
    <t>Konstrukce klempířské</t>
  </si>
  <si>
    <t>212</t>
  </si>
  <si>
    <t>764002821</t>
  </si>
  <si>
    <t>Demontáž klempířských konstrukcí střešního výlezu do suti</t>
  </si>
  <si>
    <t>kus</t>
  </si>
  <si>
    <t>-1118792670</t>
  </si>
  <si>
    <t>162</t>
  </si>
  <si>
    <t>764002841</t>
  </si>
  <si>
    <t>Demontáž klempířských konstrukcí oplechování horních ploch zdí a nadezdívek do suti</t>
  </si>
  <si>
    <t>1525233256</t>
  </si>
  <si>
    <t>Poznámka k položce:
oplechování komínů</t>
  </si>
  <si>
    <t>4,8+3+3,7+4,1+3,2+3,8</t>
  </si>
  <si>
    <t>163</t>
  </si>
  <si>
    <t>764002871</t>
  </si>
  <si>
    <t>Demontáž klempířských konstrukcí lemování zdí do suti</t>
  </si>
  <si>
    <t>1378382259</t>
  </si>
  <si>
    <t>Poznámka k položce:
oplechování nad přístřeškem</t>
  </si>
  <si>
    <t>28,6+46,15</t>
  </si>
  <si>
    <t>164</t>
  </si>
  <si>
    <t>764002891</t>
  </si>
  <si>
    <t>Demontáž klempířských konstrukcí lemování sloupků komínových lávek do suti</t>
  </si>
  <si>
    <t>-1796018356</t>
  </si>
  <si>
    <t>211</t>
  </si>
  <si>
    <t>764003801</t>
  </si>
  <si>
    <t>Demontáž klempířských konstrukcí lemování trub, konzol, držáků, ventilačních nástavců a ostatních kusových prvků do suti</t>
  </si>
  <si>
    <t>-318325331</t>
  </si>
  <si>
    <t>ventilační nástavce</t>
  </si>
  <si>
    <t>kotlík</t>
  </si>
  <si>
    <t>14</t>
  </si>
  <si>
    <t>96</t>
  </si>
  <si>
    <t>764004801</t>
  </si>
  <si>
    <t>Demontáž klempířských konstrukcí žlabu podokapního do suti</t>
  </si>
  <si>
    <t>819010032</t>
  </si>
  <si>
    <t>61,9+6,7+9,8+16,65+10,8+12,5+50+23,3+10,85+34,2 "střecha"</t>
  </si>
  <si>
    <t>28,6+46,15 "přístřešek obchodu"</t>
  </si>
  <si>
    <t>97</t>
  </si>
  <si>
    <t>764004861</t>
  </si>
  <si>
    <t>Demontáž klempířských konstrukcí svodu do suti</t>
  </si>
  <si>
    <t>-1924496446</t>
  </si>
  <si>
    <t>10,82*2+10,51*2+11,5*2+10,7+12,02+12,53+10,97+11,2+11,4+7,2+6,67 "střecha"</t>
  </si>
  <si>
    <t>3,61*4 "přístřešek obchodů"</t>
  </si>
  <si>
    <t>145</t>
  </si>
  <si>
    <t>764101131</t>
  </si>
  <si>
    <t>Montáž krytiny z plechu s úpravou u okapů, prostupů a výčnělků střechy rovné drážkováním z tabulí, sklon střechy do 30 st.</t>
  </si>
  <si>
    <t>-1099112348</t>
  </si>
  <si>
    <t>Poznámka k položce:
Střecha vikýře a přístřešku - K4</t>
  </si>
  <si>
    <t>146</t>
  </si>
  <si>
    <t>138142010VL</t>
  </si>
  <si>
    <t>plech hladký TiZn, jakost DX51 + Z275, 1,50x1000x2000 mm</t>
  </si>
  <si>
    <t>1811794007</t>
  </si>
  <si>
    <t>Poznámka k položce:
zastřešení vikýřů a přístřešku nad obchody
Hmotnost: 11,9 kg/m2</t>
  </si>
  <si>
    <t>4,05019222788497*1,02 'Přepočtené koeficientem množství</t>
  </si>
  <si>
    <t>165</t>
  </si>
  <si>
    <t>764213452VL</t>
  </si>
  <si>
    <t>Střešní výlez pro krytinu skládanou nebo plechovou z TiZn plechu</t>
  </si>
  <si>
    <t>-542951431</t>
  </si>
  <si>
    <t>Poznámka k položce:
střešní výlez - K12</t>
  </si>
  <si>
    <t>257</t>
  </si>
  <si>
    <t>764242307</t>
  </si>
  <si>
    <t>Oplechování střešních prvků z titanzinkového lesklého válcovaného plechu štítu závětrnou lištou rš 670 mm</t>
  </si>
  <si>
    <t>-169294860</t>
  </si>
  <si>
    <t>Poznámka k položce:
Oplechování štítu závětrnou lištou - K8</t>
  </si>
  <si>
    <t>13*(3,05*2) "vikýř"</t>
  </si>
  <si>
    <t>3,54*2 "střecha obchodu"</t>
  </si>
  <si>
    <t>244</t>
  </si>
  <si>
    <t>764242336</t>
  </si>
  <si>
    <t>Oplechování střešních prvků z titanzinkového lesklého válcovaného plechu okapu okapovým plechem střechy rovné rš 500 mm</t>
  </si>
  <si>
    <t>-1926800167</t>
  </si>
  <si>
    <t>Poznámka k položce:
Oplechování rovné okapové hrany - K6</t>
  </si>
  <si>
    <t>2,5*13 "vikýř"</t>
  </si>
  <si>
    <t>246</t>
  </si>
  <si>
    <t>764246345</t>
  </si>
  <si>
    <t>Oplechování parapetů z titanzinkového lesklého válcovaného plechu rovných celoplošně lepené, bez rohů rš 400 mm</t>
  </si>
  <si>
    <t>-255205171</t>
  </si>
  <si>
    <t>Poznámka k položce:
Oplechování parapetů - K1</t>
  </si>
  <si>
    <t>1,35*43+1,35*36+0,6*9+1,35*33+0,6*60+2,4*13+2*13+1,2*29+0,6*43</t>
  </si>
  <si>
    <t>245</t>
  </si>
  <si>
    <t>764248305VL</t>
  </si>
  <si>
    <t>Oplechování úžlabí mechanicky kotvené z TiZn lesklého plechu rš 1000 mm</t>
  </si>
  <si>
    <t>276400728</t>
  </si>
  <si>
    <t>Poznámka k položce:
úžlabí - K7</t>
  </si>
  <si>
    <t>7,58+2,76+2,78</t>
  </si>
  <si>
    <t>247</t>
  </si>
  <si>
    <t>764341304</t>
  </si>
  <si>
    <t>Lemování zdí z titanzinkového lesklého válcovaného plechu boční nebo horní rovných, střech s krytinou prejzovou nebo vlnitou rš 330 mm</t>
  </si>
  <si>
    <t>1115025997</t>
  </si>
  <si>
    <t>Poznámka k položce:
lemování zdi u stříšky ve dvoře - K10</t>
  </si>
  <si>
    <t>249</t>
  </si>
  <si>
    <t>764341306</t>
  </si>
  <si>
    <t>Lemování zdí z titanzinkového lesklého válcovaného plechu boční nebo horní rovných, střech s krytinou prejzovou nebo vlnitou rš 500 mm</t>
  </si>
  <si>
    <t>472367110</t>
  </si>
  <si>
    <t>Poznámka k položce:
lemování zdi nad střechou obchodů - K5</t>
  </si>
  <si>
    <t>43+26</t>
  </si>
  <si>
    <t>255</t>
  </si>
  <si>
    <t>764341315</t>
  </si>
  <si>
    <t>Lemování zdí z titanzinkového lesklého válcovaného plechu boční nebo horní rovných, střech s krytinou skládanou mimo prejzovou rš 400 mm</t>
  </si>
  <si>
    <t>-894510402</t>
  </si>
  <si>
    <t>Poznámka k položce:
lemování komínů - K11</t>
  </si>
  <si>
    <t>1,45*2+0,45*2+1,15*2+0,45*2+1,6*2+0,45*2+1,4*2+0,45*2+1,05*2+0,45*2+1,95*2+0,45*2</t>
  </si>
  <si>
    <t>248</t>
  </si>
  <si>
    <t>764341317</t>
  </si>
  <si>
    <t>Lemování zdí z titanzinkového lesklého válcovaného plechu boční nebo horní rovných, střech s krytinou skládanou mimo prejzovou rš 670 mm</t>
  </si>
  <si>
    <t>1401551969</t>
  </si>
  <si>
    <t>Poznámka k položce:
lemování vikýřů - K9</t>
  </si>
  <si>
    <t>13*(3,05*2+2,5)</t>
  </si>
  <si>
    <t>254</t>
  </si>
  <si>
    <t>764346422</t>
  </si>
  <si>
    <t>Lemování ventilačních nástavců z titanzinkového předzvětralého plechu výšky do 1000 mm, se stříškou střech s krytinou skládanou mimo prejzovou nebo z plechu, průměru přes 75 do 100 mm</t>
  </si>
  <si>
    <t>1361632909</t>
  </si>
  <si>
    <t>Poznámka k položce:
Lemování ventilačních nástavců - K12</t>
  </si>
  <si>
    <t>253</t>
  </si>
  <si>
    <t>764346425</t>
  </si>
  <si>
    <t>Lemování ventilačních nástavců z titanzinkového předzvětralého plechu výšky do 1000 mm, se stříškou střech s krytinou skládanou mimo prejzovou nebo z plechu, průměru přes 200 do 300 mm</t>
  </si>
  <si>
    <t>173856421</t>
  </si>
  <si>
    <t>Poznámka k položce:
Lemování ventilačních nástavců - K13</t>
  </si>
  <si>
    <t>252</t>
  </si>
  <si>
    <t>764541305</t>
  </si>
  <si>
    <t>Žlab podokapní z titanzinkového lesklého válcovaného plechu včetně háků a čel půlkruhový rš 330 mm</t>
  </si>
  <si>
    <t>-2087460767</t>
  </si>
  <si>
    <t>Poznámka k položce:
Podokapní žlab - K2</t>
  </si>
  <si>
    <t>250</t>
  </si>
  <si>
    <t>764541346</t>
  </si>
  <si>
    <t>Kotlík oválný (trychtýřový) pro podokapní žlaby z TiZn lesklého plechu 330/100 mm</t>
  </si>
  <si>
    <t>-218070442</t>
  </si>
  <si>
    <t>Poznámka k položce:
kotlík oválný</t>
  </si>
  <si>
    <t>251</t>
  </si>
  <si>
    <t>764548323</t>
  </si>
  <si>
    <t>Svod z titanzinkového lesklého válcovaného plechu včetně objímek, kolen a odskoků kruhový, průměru 100 mm</t>
  </si>
  <si>
    <t>-1229122741</t>
  </si>
  <si>
    <t>Poznámka k položce:
Svod - K3</t>
  </si>
  <si>
    <t>1,5*13 "vikýř"</t>
  </si>
  <si>
    <t>228</t>
  </si>
  <si>
    <t>998764103</t>
  </si>
  <si>
    <t>Přesun hmot pro konstrukce klempířské stanovený z hmotnosti přesunovaného materiálu vodorovná dopravní vzdálenost do 50 m v objektech výšky přes 12 do 24 m</t>
  </si>
  <si>
    <t>1848124818</t>
  </si>
  <si>
    <t>765</t>
  </si>
  <si>
    <t>Krytina skládaná</t>
  </si>
  <si>
    <t>41</t>
  </si>
  <si>
    <t>762342812</t>
  </si>
  <si>
    <t>Demontáž bednění a laťování laťování střech sklonu do 60 st. se všemi nadstřešními konstrukcemi, z latí průřezové plochy do 25 cm2 při osové vzdálenosti přes 0,22 do 0,50 m</t>
  </si>
  <si>
    <t>1487967533</t>
  </si>
  <si>
    <t>13*(16,65+50+34,2)</t>
  </si>
  <si>
    <t>42</t>
  </si>
  <si>
    <t>765121014</t>
  </si>
  <si>
    <t>Montáž krytiny betonové sklonu do 30 st. drážkové na sucho, počet kusů přes 8 do 10 ks/m2</t>
  </si>
  <si>
    <t>-929956676</t>
  </si>
  <si>
    <t>128</t>
  </si>
  <si>
    <t>592444650</t>
  </si>
  <si>
    <t>Tašky betonové materiál: vysoce kvalitní probarvený beton povrch: hladký s povrchovou úpravou Protector krycí šíře 30 cm spotřeba 1m2 =10 kusů bezpečný sklon: 22° minimální sklon: 12° (nutná doplňková opatření) taška základní  33 x 42 cm</t>
  </si>
  <si>
    <t>1169853692</t>
  </si>
  <si>
    <t>Poznámka k položce:
předpoklad výměny 15% při demontáži a zpětné pokládce</t>
  </si>
  <si>
    <t>1211,925*0,15*10</t>
  </si>
  <si>
    <t>(+1311,05-1211,925)*-10 "odečet zbylých tašek z vikýřů"</t>
  </si>
  <si>
    <t>79</t>
  </si>
  <si>
    <t>765121503</t>
  </si>
  <si>
    <t>Montáž krytiny betonové Příplatek k cenám včetně připevňovacích prostředků za sklon přes 30 do 40 st.</t>
  </si>
  <si>
    <t>-879007506</t>
  </si>
  <si>
    <t>44</t>
  </si>
  <si>
    <t>765121802</t>
  </si>
  <si>
    <t>Demontáž krytiny betonové na sucho, sklonu do 30 st. k dalšímu použití</t>
  </si>
  <si>
    <t>505617070</t>
  </si>
  <si>
    <t>45</t>
  </si>
  <si>
    <t>765121822</t>
  </si>
  <si>
    <t>Demontáž krytiny betonové Příplatek k cenám za sklon přes 30 st. k dalšímu použití</t>
  </si>
  <si>
    <t>-1197014053</t>
  </si>
  <si>
    <t>80</t>
  </si>
  <si>
    <t>765191001</t>
  </si>
  <si>
    <t>Montáž pojistné hydroizolační fólie kladené ve sklonu do 20 st. lepením (vodotěsné podstřeší) na bednění nebo tepelnou izolaci</t>
  </si>
  <si>
    <t>-1215390960</t>
  </si>
  <si>
    <t>Poznámka k položce:
pojistná hydroizol. nad střechu obchodů a vikýře</t>
  </si>
  <si>
    <t>81</t>
  </si>
  <si>
    <t>283292950</t>
  </si>
  <si>
    <t>Fólie z plastů ostatních a speciálně upravené podstřešní a parotěsné folie netkaná hydroizol.podstřešní membrána, se spojovací páskou, rozměr role: 1,5 x 50 m 150 g/m2</t>
  </si>
  <si>
    <t>68943129</t>
  </si>
  <si>
    <t>340,345*1,1 'Přepočtené koeficientem množství</t>
  </si>
  <si>
    <t>135</t>
  </si>
  <si>
    <t>765191013</t>
  </si>
  <si>
    <t>Montáž pojistné hydroizolační fólie kladené ve sklonu přes 20 st. volně na bednění nebo tepelnou izolaci</t>
  </si>
  <si>
    <t>-1636174701</t>
  </si>
  <si>
    <t>136</t>
  </si>
  <si>
    <t>283292930</t>
  </si>
  <si>
    <t>Fólie z plastů ostatních a speciálně upravené podstřešní a parotěsné folie netkaná hydroizol.podstřešní membrána, rozměr role: 1,5 x 50 m 115 g/m2  (barva červená)</t>
  </si>
  <si>
    <t>-747055400</t>
  </si>
  <si>
    <t>1211,925*1,1 'Přepočtené koeficientem množství</t>
  </si>
  <si>
    <t>150</t>
  </si>
  <si>
    <t>765192001</t>
  </si>
  <si>
    <t>Nouzové zakrytí střechy plachtou</t>
  </si>
  <si>
    <t>1586810850</t>
  </si>
  <si>
    <t>151</t>
  </si>
  <si>
    <t>611241940</t>
  </si>
  <si>
    <t>zateplovací sada rám 78 x 140 cm</t>
  </si>
  <si>
    <t>-2046709980</t>
  </si>
  <si>
    <t>152</t>
  </si>
  <si>
    <t>611241970VL</t>
  </si>
  <si>
    <t>zateplovací sada rám  80 x 175 cm</t>
  </si>
  <si>
    <t>1854882037</t>
  </si>
  <si>
    <t>229</t>
  </si>
  <si>
    <t>998765103</t>
  </si>
  <si>
    <t>Přesun hmot pro krytiny skládané stanovený z hmotnosti přesunovaného materiálu vodorovná dopravní vzdálenost do 50 m na objektech výšky přes 12 do 24 m</t>
  </si>
  <si>
    <t>-2009866091</t>
  </si>
  <si>
    <t>766</t>
  </si>
  <si>
    <t>Konstrukce truhlářské</t>
  </si>
  <si>
    <t>51</t>
  </si>
  <si>
    <t>766622132VL</t>
  </si>
  <si>
    <t>Montáž plastových oken</t>
  </si>
  <si>
    <t>1420415373</t>
  </si>
  <si>
    <t>(1,35*1,5)*43+(1,35*1,8)*36+(0,6*1,8)*9+(1,35*1,2)*33+(0,6*1,2)*60+(1,2*1,35)*3+(2*1,15)*13+(0,8*1,75)*47+(0,8*1,4)*16+(1,2*0,6)*29+(0,6*0,6)*43 "okna</t>
  </si>
  <si>
    <t>48</t>
  </si>
  <si>
    <t>611400130</t>
  </si>
  <si>
    <t>okno plastové jednokřídlé otvíravé a vyklápěcí pravé 60 x 120 cm - Tabulka W03a</t>
  </si>
  <si>
    <t>-1676829864</t>
  </si>
  <si>
    <t>49</t>
  </si>
  <si>
    <t>611400130VL2</t>
  </si>
  <si>
    <t>okno plastové jednokřídlé vyklápěcí pravé 120 x 60 cm - Tabulka W10</t>
  </si>
  <si>
    <t>-845692269</t>
  </si>
  <si>
    <t>50</t>
  </si>
  <si>
    <t>611400130VL3</t>
  </si>
  <si>
    <t>okno plastové jednokřídlé vyklápěcí pravé 60 x 60 cm - Tabulka W11</t>
  </si>
  <si>
    <t>991362719</t>
  </si>
  <si>
    <t>52</t>
  </si>
  <si>
    <t>611400350VL</t>
  </si>
  <si>
    <t>okno plastové dvoukřídlé otvíravé vyklápěcí+otvíravé 135x150 cm - Tabulka W01</t>
  </si>
  <si>
    <t>-1857207936</t>
  </si>
  <si>
    <t>53</t>
  </si>
  <si>
    <t>611400350VL2</t>
  </si>
  <si>
    <t>okno plastové jednokřídlé otvíravé vyklápěcí + otvíravé 135x180 cm - Tabulka W02</t>
  </si>
  <si>
    <t>-1583806501</t>
  </si>
  <si>
    <t>54</t>
  </si>
  <si>
    <t>611400350VL3</t>
  </si>
  <si>
    <t>okno plastové dvoukřídlé otvíravé vyklápěcí 60x180 cm - Tabulka W02a</t>
  </si>
  <si>
    <t>-1050024439</t>
  </si>
  <si>
    <t>55</t>
  </si>
  <si>
    <t>611400350VL4</t>
  </si>
  <si>
    <t>okno plastové dvoukřídlé otvíravé vyklápěcí+otvíravé a vyklápěcí 135x120 cm - Tabulka W03</t>
  </si>
  <si>
    <t>1645468826</t>
  </si>
  <si>
    <t>56</t>
  </si>
  <si>
    <t>611400350VL5</t>
  </si>
  <si>
    <t>okno plastové dvoukřídlé vyklápěcí 120x135 cm - Tabulka W04</t>
  </si>
  <si>
    <t>-1401700069</t>
  </si>
  <si>
    <t>57</t>
  </si>
  <si>
    <t>611400350VL6</t>
  </si>
  <si>
    <t xml:space="preserve">okno plastové dvoukřídlé otvíravé vyklápěcí+otvíravé 200x112 cm - Tabulka W07 </t>
  </si>
  <si>
    <t>-1264702910</t>
  </si>
  <si>
    <t>58</t>
  </si>
  <si>
    <t>611400350VL7</t>
  </si>
  <si>
    <t>střešní okno plastové 80x175 cm - tabulka W08</t>
  </si>
  <si>
    <t>-1359236885</t>
  </si>
  <si>
    <t>59</t>
  </si>
  <si>
    <t>611400350VL8</t>
  </si>
  <si>
    <t>střěšní okno plastové 80x140 cm - Tabulka W09</t>
  </si>
  <si>
    <t>781051255</t>
  </si>
  <si>
    <t>60</t>
  </si>
  <si>
    <t>766622133VL</t>
  </si>
  <si>
    <t>Montáž plastových oken a dveří výšky přes 2 m</t>
  </si>
  <si>
    <t>-261905471</t>
  </si>
  <si>
    <t>2,4*2,4*13</t>
  </si>
  <si>
    <t>(1,65*2,925)*4+(1,5*2,18)*10+(1,49*2,18)*1+(1,34*2,18)*1+(1,2*2,2)*3+(1,1*2,5)*2 "dveře"</t>
  </si>
  <si>
    <t>61</t>
  </si>
  <si>
    <t>611400350VL9</t>
  </si>
  <si>
    <t>Okenní sestava fixní 240x240 cm - Tabulka W06</t>
  </si>
  <si>
    <t>1098890846</t>
  </si>
  <si>
    <t>65</t>
  </si>
  <si>
    <t>611400350VL13</t>
  </si>
  <si>
    <t>vchodové dveře plastové dvoukřídlé 150x218 cm - tabulka D02</t>
  </si>
  <si>
    <t>2080029679</t>
  </si>
  <si>
    <t>66</t>
  </si>
  <si>
    <t>611400350VL14</t>
  </si>
  <si>
    <t>vchodové dveře plastové dvoukřídlé 149x218 cm - tabulka D03</t>
  </si>
  <si>
    <t>-1820420256</t>
  </si>
  <si>
    <t>67</t>
  </si>
  <si>
    <t>611400350VL15</t>
  </si>
  <si>
    <t>vchodové dveře plastové dvoukřídlé 134x218 cm - tabulka D04</t>
  </si>
  <si>
    <t>754675332</t>
  </si>
  <si>
    <t>63</t>
  </si>
  <si>
    <t>611400350VL11</t>
  </si>
  <si>
    <t>vchodové dveře plastové plné 120x220 - Tabulka D05</t>
  </si>
  <si>
    <t>1632933511</t>
  </si>
  <si>
    <t>62</t>
  </si>
  <si>
    <t>611400350VL10</t>
  </si>
  <si>
    <t>vchodové dveře jednokřídlé s nadsvětlíkem, plné 110x250 cm - Tabulka D06</t>
  </si>
  <si>
    <t>1006233203</t>
  </si>
  <si>
    <t>64</t>
  </si>
  <si>
    <t>611400350Vl12</t>
  </si>
  <si>
    <t>vchodové dveře plastové dvoukřídlé s nadsvětlíkem 165x292 cm - tabulka D01</t>
  </si>
  <si>
    <t>-1722059621</t>
  </si>
  <si>
    <t>153</t>
  </si>
  <si>
    <t>766660719</t>
  </si>
  <si>
    <t>Osazení větrací mřížky s vyvrtáním otvoru do 50 mm</t>
  </si>
  <si>
    <t>347066142</t>
  </si>
  <si>
    <t>154</t>
  </si>
  <si>
    <t>562456050</t>
  </si>
  <si>
    <t>Stavební části z ostatních plastů mřížky větrací plastové hranaté VM 200x200 UB  bílá se žaluzií</t>
  </si>
  <si>
    <t>-1938034090</t>
  </si>
  <si>
    <t>155</t>
  </si>
  <si>
    <t>562456090</t>
  </si>
  <si>
    <t>Stavební části z ostatních plastů mřížky větrací plastové hranaté VM 150x200 UB  bílá se žaluzií</t>
  </si>
  <si>
    <t>1732733765</t>
  </si>
  <si>
    <t>156</t>
  </si>
  <si>
    <t>562456400</t>
  </si>
  <si>
    <t>Stavební části z ostatních plastů mřížky větrací plastové kruhové VM 160 B  bílá se síťovinou</t>
  </si>
  <si>
    <t>1245657859</t>
  </si>
  <si>
    <t>232</t>
  </si>
  <si>
    <t>968062354</t>
  </si>
  <si>
    <t>Vybourání dřevěných rámů oken s křídly, dveřních zárubní, vrat, stěn, ostění nebo obkladů rámů oken s křídly dvojitých, plochy do 1 m2</t>
  </si>
  <si>
    <t>499497828</t>
  </si>
  <si>
    <t>1,2*0,6*29+0,6*0,6*43+0,6*1,2*60</t>
  </si>
  <si>
    <t>69</t>
  </si>
  <si>
    <t>968062245</t>
  </si>
  <si>
    <t>Vybourání dřevěných rámů oken s křídly, dveřních zárubní, vrat, stěn, ostění nebo obkladů rámů oken s křídly jednoduchých, plochy do 2 m2</t>
  </si>
  <si>
    <t>-1163181022</t>
  </si>
  <si>
    <t>1,35*1,5*43+1,35*1,8*36+0,6*1,8*9+1,35*1,2*33+1,2*1,35*3+2*1,15*13</t>
  </si>
  <si>
    <t>70</t>
  </si>
  <si>
    <t>968072747</t>
  </si>
  <si>
    <t>Vybourání kovových rámů oken s křídly, dveřních zárubní, vrat, stěn, ostění nebo obkladů stěn výkladních pevných nebo otevíratelných, plochy přes 4 m2</t>
  </si>
  <si>
    <t>422898257</t>
  </si>
  <si>
    <t>1,2*2,2*3+1,1*2,5*2 "dveře"</t>
  </si>
  <si>
    <t>2,4*2,4*13 "okna"</t>
  </si>
  <si>
    <t>71</t>
  </si>
  <si>
    <t>968082022</t>
  </si>
  <si>
    <t>Vybourání plastových rámů oken s křídly, dveřních zárubní, vrat dveřních zárubní, plochy přes 2 do 4 m2</t>
  </si>
  <si>
    <t>352082446</t>
  </si>
  <si>
    <t>1,65*2,925*4+1,5*2,18*10+1,49*2,18+1,34*2,18 "dveře"</t>
  </si>
  <si>
    <t>0,8*1,75*47+0,8*1,4*16 "okna"</t>
  </si>
  <si>
    <t>230</t>
  </si>
  <si>
    <t>998766103</t>
  </si>
  <si>
    <t>Přesun hmot pro konstrukce truhlářské stanovený z hmotnosti přesunovaného materiálu vodorovná dopravní vzdálenost do 50 m v objektech výšky přes 12 do 24 m</t>
  </si>
  <si>
    <t>-760795796</t>
  </si>
  <si>
    <t>767</t>
  </si>
  <si>
    <t>Konstrukce zámečnické</t>
  </si>
  <si>
    <t>263</t>
  </si>
  <si>
    <t>985868805</t>
  </si>
  <si>
    <t>Poznámka k položce:
montáž stříšky dvora - Z1</t>
  </si>
  <si>
    <t>264</t>
  </si>
  <si>
    <t>138142010VL.1</t>
  </si>
  <si>
    <t>plech hladký TiZn, jakost DX51 + Z275, 1,50 x 1000x2000 mm</t>
  </si>
  <si>
    <t>-1034879516</t>
  </si>
  <si>
    <t>Poznámka k položce:
Hmotnost: 4,4 kg/m2
stříška dvora - Z1</t>
  </si>
  <si>
    <t>0,012*1,02 'Přepočtené koeficientem množství</t>
  </si>
  <si>
    <t>261</t>
  </si>
  <si>
    <t>767201544VL</t>
  </si>
  <si>
    <t>montáž konstrukce stříšky z nerezové oceli, profil 30 x 30</t>
  </si>
  <si>
    <t>-1490007394</t>
  </si>
  <si>
    <t>Poznámka k položce:
montáž konstrukce stříšky dvora - Z1</t>
  </si>
  <si>
    <t>262</t>
  </si>
  <si>
    <t>767201544VL2</t>
  </si>
  <si>
    <t>nerezový ocelový profil 30 x 30 pro konstrukci stříšky skládku</t>
  </si>
  <si>
    <t>-2037398139</t>
  </si>
  <si>
    <t>Poznámka k položce:
konstrukce stříšky dvora - Z1</t>
  </si>
  <si>
    <t>265</t>
  </si>
  <si>
    <t>89920121VL2</t>
  </si>
  <si>
    <t>Demontáž zábradlí oken</t>
  </si>
  <si>
    <t>ks</t>
  </si>
  <si>
    <t>-1072541302</t>
  </si>
  <si>
    <t>266</t>
  </si>
  <si>
    <t>89920121VL4</t>
  </si>
  <si>
    <t>Montáž zábradlí oken z ocelových profilů žárově zinkovaných</t>
  </si>
  <si>
    <t>1338008818</t>
  </si>
  <si>
    <t>Poznámka k položce:
montáž zábradlí oken - Z5</t>
  </si>
  <si>
    <t>1,53*33</t>
  </si>
  <si>
    <t>267</t>
  </si>
  <si>
    <t>899201211VL4</t>
  </si>
  <si>
    <t>Zábradlí oken žárově zinkováno</t>
  </si>
  <si>
    <t>1557483312</t>
  </si>
  <si>
    <t>Poznámka k položce:
zábradlí oken - Z5</t>
  </si>
  <si>
    <t>02 - Vedlejší aktivity - Benešova 636 - 641, Kolín</t>
  </si>
  <si>
    <t>VRN - Vedlejší rozpočtové náklady</t>
  </si>
  <si>
    <t xml:space="preserve">    VRN1 - Průzkumné, geodetické a projektové práce</t>
  </si>
  <si>
    <t>VRN</t>
  </si>
  <si>
    <t>Vedlejší rozpočtové náklady</t>
  </si>
  <si>
    <t>VRN1</t>
  </si>
  <si>
    <t>Průzkumné, geodetické a projektové práce</t>
  </si>
  <si>
    <t>11</t>
  </si>
  <si>
    <t>013254000</t>
  </si>
  <si>
    <t>Dokumentace skutečného provedení stavby</t>
  </si>
  <si>
    <t>1024</t>
  </si>
  <si>
    <t>932844262</t>
  </si>
  <si>
    <t>013254000VL</t>
  </si>
  <si>
    <t>Vyregulování otopné soustavy</t>
  </si>
  <si>
    <t>374960928</t>
  </si>
  <si>
    <t>03 - Nezpůsobilé výdaje - Benešova 636 - 641, Kolín</t>
  </si>
  <si>
    <t xml:space="preserve">    5 - Komunikace pozemní</t>
  </si>
  <si>
    <t xml:space="preserve">    8 - Trubní vedení</t>
  </si>
  <si>
    <t xml:space="preserve">    747 - Elektromontáže - kompletace rozvodů</t>
  </si>
  <si>
    <t xml:space="preserve">    748 - Elektromontáže - osvětlovací zařízení a svítidla</t>
  </si>
  <si>
    <t xml:space="preserve">    751 - Vzduchotechnika</t>
  </si>
  <si>
    <t xml:space="preserve">    763 - Konstrukce suché výstavby</t>
  </si>
  <si>
    <t xml:space="preserve">      783 - Dokončovací práce - nátěry</t>
  </si>
  <si>
    <t xml:space="preserve">    784 - Dokončovací práce - malby a tapety</t>
  </si>
  <si>
    <t xml:space="preserve">    VRN2 - Příprava staveniště</t>
  </si>
  <si>
    <t xml:space="preserve">    VRN3 - Zařízení staveniště</t>
  </si>
  <si>
    <t>181301101</t>
  </si>
  <si>
    <t>Rozprostření a urovnání ornice v rovině nebo ve svahu sklonu do 1:5 při souvislé ploše do 500 m2, tl. vrstvy do 100 mm</t>
  </si>
  <si>
    <t>202205045</t>
  </si>
  <si>
    <t>181411131</t>
  </si>
  <si>
    <t>Založení trávníku na půdě předem připravené plochy do 1000 m2 výsevem včetně utažení parkového v rovině nebo na svahu do 1:5</t>
  </si>
  <si>
    <t>2145137833</t>
  </si>
  <si>
    <t>005724100</t>
  </si>
  <si>
    <t>Osiva pícnin směsi travní balení obvykle 25 kg parková</t>
  </si>
  <si>
    <t>-1222910598</t>
  </si>
  <si>
    <t>50*0,015 'Přepočtené koeficientem množství</t>
  </si>
  <si>
    <t>Komunikace pozemní</t>
  </si>
  <si>
    <t>111</t>
  </si>
  <si>
    <t>575151111VL</t>
  </si>
  <si>
    <t>Obalené kamenivo střednězrnné ACP 16 tl. 50 mm</t>
  </si>
  <si>
    <t>597763799</t>
  </si>
  <si>
    <t>0,6*79,8</t>
  </si>
  <si>
    <t>110</t>
  </si>
  <si>
    <t>577143111VL</t>
  </si>
  <si>
    <t>Asfaltový beton jemnozrnný ACO 8</t>
  </si>
  <si>
    <t>-1493391589</t>
  </si>
  <si>
    <t>46</t>
  </si>
  <si>
    <t>591411111</t>
  </si>
  <si>
    <t>Kladení dlažby z mozaiky komunikací pro pěší s vyplněním spár, s dvojím beraněním a se smetením přebytečného materiálu na vzdálenost do 3 m jednobarevné, s ložem tl. do 40 mm z kameniva</t>
  </si>
  <si>
    <t>1061911081</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</si>
  <si>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</si>
  <si>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</si>
  <si>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-251599133</t>
  </si>
  <si>
    <t>75,666*0,6</t>
  </si>
  <si>
    <t>592456010</t>
  </si>
  <si>
    <t>Dlaždice betonové dlažba desková betonová HBB 50 x 50 x 5 šedá</t>
  </si>
  <si>
    <t>2063796131</t>
  </si>
  <si>
    <t>45,4*1,02 'Přepočtené koeficientem množství</t>
  </si>
  <si>
    <t>622111111</t>
  </si>
  <si>
    <t>Vyspravení povrchu neomítaných vnějších ploch betonových nebo železobetonových konstrukcí s rozetřením vysprávky do ztracena maltou cementovou celoplošně stěn</t>
  </si>
  <si>
    <t>-453932470</t>
  </si>
  <si>
    <t>schodiště 1</t>
  </si>
  <si>
    <t>2.651*2+6,674</t>
  </si>
  <si>
    <t>schodiště dvůr</t>
  </si>
  <si>
    <t>60,3+11,2</t>
  </si>
  <si>
    <t>schodiště Benešova</t>
  </si>
  <si>
    <t>5,74</t>
  </si>
  <si>
    <t>vchody</t>
  </si>
  <si>
    <t>9+4*0,7+2*2,25+0,75+10</t>
  </si>
  <si>
    <t>103</t>
  </si>
  <si>
    <t>625681011</t>
  </si>
  <si>
    <t>Ochrana proti holubům hrotový systém jednořadý, účinná šíře 10 cm</t>
  </si>
  <si>
    <t>409638554</t>
  </si>
  <si>
    <t>985324211</t>
  </si>
  <si>
    <t>Ochranný nátěr betonu akrylátový dvojnásobný s impregnací (OS-B)</t>
  </si>
  <si>
    <t>-1414257594</t>
  </si>
  <si>
    <t>35</t>
  </si>
  <si>
    <t>629910011VL</t>
  </si>
  <si>
    <t>Odtrhové zkoušky</t>
  </si>
  <si>
    <t>363239012</t>
  </si>
  <si>
    <t>Trubní vedení</t>
  </si>
  <si>
    <t>877265271</t>
  </si>
  <si>
    <t>Montáž tvarovek na kanalizačním potrubí z trub z plastu z tvrdého PVC systém KG nebo z polypropylenu systém KG 2000 v otevřeném výkopu lapačů střešních splavenin DN 100</t>
  </si>
  <si>
    <t>460549167</t>
  </si>
  <si>
    <t>877265271VL</t>
  </si>
  <si>
    <t>Lapač střešních splavenin</t>
  </si>
  <si>
    <t>-7670195</t>
  </si>
  <si>
    <t>877265271VL1</t>
  </si>
  <si>
    <t>Úprava pro napojení na kanalizační trubní vedení</t>
  </si>
  <si>
    <t>-1854504164</t>
  </si>
  <si>
    <t>82</t>
  </si>
  <si>
    <t>87726571VL</t>
  </si>
  <si>
    <t>Demontáž lapače střešních splavenin</t>
  </si>
  <si>
    <t>1539396261</t>
  </si>
  <si>
    <t>905241445VL</t>
  </si>
  <si>
    <t>Montáž sušáku na prádlo - zavěšený do rámu okna</t>
  </si>
  <si>
    <t>-1999486322</t>
  </si>
  <si>
    <t>905241455VL2</t>
  </si>
  <si>
    <t>sušák na prádlo - venkovní</t>
  </si>
  <si>
    <t>-659955974</t>
  </si>
  <si>
    <t>94</t>
  </si>
  <si>
    <t>905241455VL3</t>
  </si>
  <si>
    <t>Demontáž a zpětná montáž antén, satelitů a ostatních příslušenství na střeše</t>
  </si>
  <si>
    <t>-730544203</t>
  </si>
  <si>
    <t>916231212</t>
  </si>
  <si>
    <t>Osazení chodníkového obrubníku betonového se zřízením lože, s vyplněním a zatřením spár cementovou maltou stojatého bez boční opěry, do lože z betonu prostého</t>
  </si>
  <si>
    <t>-1819878891</t>
  </si>
  <si>
    <t>592174110</t>
  </si>
  <si>
    <t>Obrubníky betonové a železobetonové chodníkové 100 x 8 x 20</t>
  </si>
  <si>
    <t>1559588401</t>
  </si>
  <si>
    <t>109</t>
  </si>
  <si>
    <t>949101111</t>
  </si>
  <si>
    <t>Lešení pomocné pracovní pro objekty pozemních staveb pro zatížení do 150 kg/m2, o výšce lešeňové podlahy do 1,9 m</t>
  </si>
  <si>
    <t>1026850706</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</si>
  <si>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</si>
  <si>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Poznámka k položce:
odhadovaná plocha pomocného lešení - vnitřní prosotry bytů nebylo možno změřit</t>
  </si>
  <si>
    <t>45*14,5</t>
  </si>
  <si>
    <t>108</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</si>
  <si>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</si>
  <si>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</si>
  <si>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-411281832</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</si>
  <si>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</si>
  <si>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Poznámka k položce:
odhadovaná plocha - vnitřní prostory nebylo možné zaměřit</t>
  </si>
  <si>
    <t>105</t>
  </si>
  <si>
    <t>2043214377</t>
  </si>
  <si>
    <t>106</t>
  </si>
  <si>
    <t>-1652060805</t>
  </si>
  <si>
    <t>107</t>
  </si>
  <si>
    <t>-1080835233</t>
  </si>
  <si>
    <t>747</t>
  </si>
  <si>
    <t>Elektromontáže - kompletace rozvodů</t>
  </si>
  <si>
    <t>747411513VL</t>
  </si>
  <si>
    <t>Úprava ovladače tlačítkového zvonkového tabla, vestavný 8 tlačítkový, po zateplení fasády</t>
  </si>
  <si>
    <t>1444475303</t>
  </si>
  <si>
    <t>748</t>
  </si>
  <si>
    <t>Elektromontáže - osvětlovací zařízení a svítidla</t>
  </si>
  <si>
    <t>629991011VL</t>
  </si>
  <si>
    <t>Úprava konzol elekt. poutačů a reklam po zateplení fasády</t>
  </si>
  <si>
    <t>880884345</t>
  </si>
  <si>
    <t>demontáž</t>
  </si>
  <si>
    <t>montáž</t>
  </si>
  <si>
    <t>elektro zapojení</t>
  </si>
  <si>
    <t>748111112</t>
  </si>
  <si>
    <t>Montáž svítidel žárovkových se zapojením vodičů bytových nebo společenských místností stropních přisazených 1 zdroj se sklem</t>
  </si>
  <si>
    <t>516781125</t>
  </si>
  <si>
    <t>348212750</t>
  </si>
  <si>
    <t>Svítidla bytová účelová žárovková svítidlo bytové žárovkové , max. 60 W E27</t>
  </si>
  <si>
    <t>237132693</t>
  </si>
  <si>
    <t>Poznámka k položce:
Zářivkové a žárovkové svítidlo PULI je určeno pro osvětlení vnitřních prostor, chodeb, toalet, či pro realizaci doplňkového osvětlení.</t>
  </si>
  <si>
    <t>748121114</t>
  </si>
  <si>
    <t>Montáž svítidel zářivkových se zapojením vodičů bytových nebo společenských místností stropních přisazených 2 zdroje s krytem</t>
  </si>
  <si>
    <t>530620489</t>
  </si>
  <si>
    <t>348144110</t>
  </si>
  <si>
    <t>Svítidla pro byty a společenské místnosti- stropní přisazená zářivková IP20 rastr AR podélné reflektory z vysoce leštěného Al plechu, 2x36W</t>
  </si>
  <si>
    <t>852718797</t>
  </si>
  <si>
    <t>Poznámka k položce:
T26 / G13, el.předřadník, přímo-nepřímé osvětlení</t>
  </si>
  <si>
    <t>751</t>
  </si>
  <si>
    <t>Vzduchotechnika</t>
  </si>
  <si>
    <t>751711111VL</t>
  </si>
  <si>
    <t>Úprava konzol klimatizační jednotky nástěnné po zateplení fasády</t>
  </si>
  <si>
    <t>-113975966</t>
  </si>
  <si>
    <t>úprava konzol</t>
  </si>
  <si>
    <t>763</t>
  </si>
  <si>
    <t>Konstrukce suché výstavby</t>
  </si>
  <si>
    <t>763131411</t>
  </si>
  <si>
    <t>SDK podhled desky 1xA 12,5 bez TI dvouvrstvá spodní kce profil CD+UD</t>
  </si>
  <si>
    <t>-824429398</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</si>
  <si>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</si>
  <si>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Poznámka k položce:
odhad opravy SDK po výměně střešních oken</t>
  </si>
  <si>
    <t>78</t>
  </si>
  <si>
    <t>-1889592423</t>
  </si>
  <si>
    <t>Poznámka k položce:
zhotovení SDK podhledu po stavební úpravě vikýře</t>
  </si>
  <si>
    <t>763131712</t>
  </si>
  <si>
    <t>Podhled ze sádrokartonových desek ostatní práce a konstrukce na podhledech ze sádrokartonových desek napojení na jiný druh podhledu</t>
  </si>
  <si>
    <t>1521770377</t>
  </si>
  <si>
    <t>763131751</t>
  </si>
  <si>
    <t>Podhled ze sádrokartonových desek ostatní práce a konstrukce na podhledech ze sádrokartonových desek montáž parotěsné zábrany</t>
  </si>
  <si>
    <t>-1166617449</t>
  </si>
  <si>
    <t>střešní okna</t>
  </si>
  <si>
    <t>140 "odhad"</t>
  </si>
  <si>
    <t>vikýř</t>
  </si>
  <si>
    <t>149,76</t>
  </si>
  <si>
    <t>283292100</t>
  </si>
  <si>
    <t>Fólie z plastů ostatních a speciálně upravené podstřešní a parotěsné folie parotěsná a větrotěsná zábrana rozměr - role 1,5 x 50 m 110 g/m2</t>
  </si>
  <si>
    <t>-1929052470</t>
  </si>
  <si>
    <t>Poznámka k položce:
Parotěsná zábrana zpevněná mřížkou s hlavní funkcí jako větrotěsná zábrana..</t>
  </si>
  <si>
    <t>289,76*1,1 'Přepočtené koeficientem množství</t>
  </si>
  <si>
    <t>763131831</t>
  </si>
  <si>
    <t>Demontáž podhledu nebo samostatného požárního předělu ze sádrokartonových desek s nosnou konstrukcí jednovrstvou z ocelových profilů, opláštění jednoduché</t>
  </si>
  <si>
    <t>635366805</t>
  </si>
  <si>
    <t>Poznámka k položce:
demontáž podhledu při stavební úpravě vikýřů</t>
  </si>
  <si>
    <t>149,76+140</t>
  </si>
  <si>
    <t>104</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</si>
  <si>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</si>
  <si>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</si>
  <si>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-255328206</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</si>
  <si>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</si>
  <si>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783</t>
  </si>
  <si>
    <t>Dokončovací práce - nátěry</t>
  </si>
  <si>
    <t>783846523</t>
  </si>
  <si>
    <t>Antigraffiti preventivní nátěr omítek hladkých omítek hladkých, zrnitých tenkovrstvých nebo štukových trvalý pro opakované odstraňování graffiti v počtu do 100 cyklů</t>
  </si>
  <si>
    <t>1287020535</t>
  </si>
  <si>
    <t>227*2,5</t>
  </si>
  <si>
    <t>25</t>
  </si>
  <si>
    <t>766692921VL</t>
  </si>
  <si>
    <t>Výměna parapetních desek dřevěných, laminovaných šířky přes 30 cm</t>
  </si>
  <si>
    <t>1649003772</t>
  </si>
  <si>
    <t>26</t>
  </si>
  <si>
    <t>607941020</t>
  </si>
  <si>
    <t>Výlisky z hmoty dřevovláknité a dřevotřískové parapety vnitřní dřevotřískové (hnědá, bílá) rozměr: šířka x 1 m délky 260 mm</t>
  </si>
  <si>
    <t>-1176773764</t>
  </si>
  <si>
    <t>767531111</t>
  </si>
  <si>
    <t>Montáž vstupních čistících zón z rohoží kovových nebo plastových</t>
  </si>
  <si>
    <t>318248880</t>
  </si>
  <si>
    <t>Poznámka k položce:
Z2</t>
  </si>
  <si>
    <t>(1*0,4)*9 "vchody do BD"</t>
  </si>
  <si>
    <t>697520350</t>
  </si>
  <si>
    <t>Čistící zóny rohože vstupní rohož ŠKRABÁK samonosná kovová rohož</t>
  </si>
  <si>
    <t>71404842</t>
  </si>
  <si>
    <t>767590110</t>
  </si>
  <si>
    <t>Montáž podlahových konstrukcí podlahových roštů, podlah připevněných svařováním</t>
  </si>
  <si>
    <t>-1485457300</t>
  </si>
  <si>
    <t>Poznámka k položce:
montáž pororoštu vč. rámu</t>
  </si>
  <si>
    <t>32*13</t>
  </si>
  <si>
    <t>22*2</t>
  </si>
  <si>
    <t>553470070VL</t>
  </si>
  <si>
    <t>rošt podlahový lisovaný PZN velikost 30/2 mm 1350 x 700 mm</t>
  </si>
  <si>
    <t>-1817190465</t>
  </si>
  <si>
    <t>Poznámka k položce:
Z3</t>
  </si>
  <si>
    <t>68</t>
  </si>
  <si>
    <t>553470040VL1</t>
  </si>
  <si>
    <t>rošt podlahový lisovaný PZN velikost 30/2 mm 900 x 800 mm</t>
  </si>
  <si>
    <t>1099273305</t>
  </si>
  <si>
    <t>Poznámka k položce:
Z4</t>
  </si>
  <si>
    <t>767590840VL</t>
  </si>
  <si>
    <t>Demontáž podlahových roštů světlíků</t>
  </si>
  <si>
    <t>-700973892</t>
  </si>
  <si>
    <t>(1,35*0,7)*13</t>
  </si>
  <si>
    <t>(0,9*0,8)*2</t>
  </si>
  <si>
    <t>767851104</t>
  </si>
  <si>
    <t>Montáž komínových lávek kompletní celé lávky</t>
  </si>
  <si>
    <t>-1255803853</t>
  </si>
  <si>
    <t>komínové lávky</t>
  </si>
  <si>
    <t>2,45+1,55+1,9+2,1+1,65+1,95</t>
  </si>
  <si>
    <t>767851803</t>
  </si>
  <si>
    <t>Demontáž komínových lávek kompletní celé lávky</t>
  </si>
  <si>
    <t>1450499060</t>
  </si>
  <si>
    <t>72</t>
  </si>
  <si>
    <t>767891902VL</t>
  </si>
  <si>
    <t>Opravy zámečnických konstrukcí ostatních - úprava komínových lávek po demontáži vč. nátěru</t>
  </si>
  <si>
    <t>1193836678</t>
  </si>
  <si>
    <t>Poznámka k položce:
úprava komínových lávek</t>
  </si>
  <si>
    <t>23</t>
  </si>
  <si>
    <t>899201211VL</t>
  </si>
  <si>
    <t>Demontáž, úprava a zpětná montáž mříží oken</t>
  </si>
  <si>
    <t>155853797</t>
  </si>
  <si>
    <t>Poznámka k položce:
bezpečnostní mžíže oken</t>
  </si>
  <si>
    <t>98</t>
  </si>
  <si>
    <t>8992012121VL5</t>
  </si>
  <si>
    <t>Úprava, očištění od rzi a nátěr zábradlí vchdoů do domu</t>
  </si>
  <si>
    <t>-1313594711</t>
  </si>
  <si>
    <t>784</t>
  </si>
  <si>
    <t>Dokončovací práce - malby a tapety</t>
  </si>
  <si>
    <t>784171101</t>
  </si>
  <si>
    <t>Zakrytí nemalovaných ploch (materiál ve specifikaci) včetně pozdějšího odkrytí podlah</t>
  </si>
  <si>
    <t>-1576659173</t>
  </si>
  <si>
    <t>101</t>
  </si>
  <si>
    <t>581248420</t>
  </si>
  <si>
    <t>fólie pro malířské potřeby zakrývací,  7µ,  4 x 5 m</t>
  </si>
  <si>
    <t>290466403</t>
  </si>
  <si>
    <t>1441,33*1,05 'Přepočtené koeficientem množství</t>
  </si>
  <si>
    <t>784221101</t>
  </si>
  <si>
    <t>Malby z malířských směsí otěruvzdorných za sucha dvojnásobné, bílé za sucha otěruvzdorné dobře v místnostech výšky do 3,80 m</t>
  </si>
  <si>
    <t>-940465739</t>
  </si>
  <si>
    <t>Poznámka k položce:
výmalba okolo výplní otvorů</t>
  </si>
  <si>
    <t>-59357469</t>
  </si>
  <si>
    <t>Poznámka k položce:
výmalba v podkrovních místnostech po úpravě vikýřů</t>
  </si>
  <si>
    <t>VRN2</t>
  </si>
  <si>
    <t>Příprava staveniště</t>
  </si>
  <si>
    <t>74</t>
  </si>
  <si>
    <t>020001000VL</t>
  </si>
  <si>
    <t>Zábor pro lešení</t>
  </si>
  <si>
    <t>2133397796</t>
  </si>
  <si>
    <t>Poznámka k položce:
Zábor pro lešení</t>
  </si>
  <si>
    <t>VRN3</t>
  </si>
  <si>
    <t>Zařízení staveniště</t>
  </si>
  <si>
    <t>102</t>
  </si>
  <si>
    <t>030001000</t>
  </si>
  <si>
    <t>-1337397793</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</si>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</sst>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8"/>
      <color theme="10"/>
      <name val="Trebuchet MS"/>
      <family val="2"/>
    </font>
    <font>
      <sz val="18"/>
      <color theme="10"/>
      <name val="Wingdings 2"/>
      <family val="1"/>
    </font>
    <font>
      <sz val="10"/>
      <color rgb="FF960000"/>
      <name val="Trebuchet MS"/>
      <family val="2"/>
    </font>
    <font>
      <sz val="10"/>
      <name val="Trebuchet MS"/>
      <family val="2"/>
    </font>
    <font>
      <u val="single"/>
      <sz val="10"/>
      <color theme="10"/>
      <name val="Trebuchet MS"/>
      <family val="2"/>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applyNumberFormat="0" applyFill="0" applyBorder="0" applyAlignment="0" applyProtection="0"/>
    <xf numFmtId="0" fontId="0" fillId="0" borderId="0">
      <alignment/>
      <protection locked="0"/>
    </xf>
  </cellStyleXfs>
  <cellXfs count="39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2" borderId="0" xfId="0" applyFont="1" applyFill="1" applyAlignment="1">
      <alignment horizontal="left" vertical="center"/>
    </xf>
    <xf numFmtId="0" fontId="0" fillId="2" borderId="0" xfId="0" applyFill="1"/>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3" fillId="0" borderId="0" xfId="0" applyFont="1" applyBorder="1" applyAlignment="1" applyProtection="1">
      <alignment horizontal="left" vertical="center"/>
      <protection/>
    </xf>
    <xf numFmtId="0" fontId="0" fillId="0" borderId="5" xfId="0" applyBorder="1" applyProtection="1">
      <protection/>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6"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8"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3"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6"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7" xfId="0" applyFont="1" applyFill="1" applyBorder="1" applyAlignment="1" applyProtection="1">
      <alignment horizontal="center" vertical="center"/>
      <protection/>
    </xf>
    <xf numFmtId="0" fontId="16" fillId="0" borderId="18" xfId="0" applyFont="1" applyBorder="1" applyAlignment="1" applyProtection="1">
      <alignment horizontal="center" vertical="center" wrapText="1"/>
      <protection/>
    </xf>
    <xf numFmtId="0" fontId="16" fillId="0" borderId="19" xfId="0" applyFont="1" applyBorder="1" applyAlignment="1" applyProtection="1">
      <alignment horizontal="center" vertical="center" wrapText="1"/>
      <protection/>
    </xf>
    <xf numFmtId="0" fontId="16" fillId="0" borderId="20"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0" fontId="4" fillId="0" borderId="0" xfId="0" applyFont="1" applyAlignment="1" applyProtection="1">
      <alignment horizontal="center" vertical="center"/>
      <protection/>
    </xf>
    <xf numFmtId="4" fontId="20" fillId="0" borderId="16"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4" fillId="0" borderId="0" xfId="0" applyFont="1" applyAlignment="1">
      <alignment horizontal="left" vertical="center"/>
    </xf>
    <xf numFmtId="0" fontId="22" fillId="0" borderId="0" xfId="0" applyFont="1" applyAlignment="1">
      <alignment horizontal="left" vertical="center"/>
    </xf>
    <xf numFmtId="0" fontId="5" fillId="0" borderId="4" xfId="0" applyFont="1" applyBorder="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horizontal="center" vertical="center"/>
      <protection/>
    </xf>
    <xf numFmtId="0" fontId="5" fillId="0" borderId="4" xfId="0" applyFont="1" applyBorder="1" applyAlignment="1">
      <alignment vertical="center"/>
    </xf>
    <xf numFmtId="4" fontId="26" fillId="0" borderId="16" xfId="0" applyNumberFormat="1" applyFont="1" applyBorder="1" applyAlignment="1" applyProtection="1">
      <alignment vertical="center"/>
      <protection/>
    </xf>
    <xf numFmtId="4" fontId="26" fillId="0" borderId="0" xfId="0" applyNumberFormat="1" applyFont="1" applyBorder="1" applyAlignment="1" applyProtection="1">
      <alignment vertical="center"/>
      <protection/>
    </xf>
    <xf numFmtId="166" fontId="26" fillId="0" borderId="0" xfId="0" applyNumberFormat="1" applyFont="1" applyBorder="1" applyAlignment="1" applyProtection="1">
      <alignment vertical="center"/>
      <protection/>
    </xf>
    <xf numFmtId="4" fontId="26" fillId="0" borderId="15" xfId="0" applyNumberFormat="1" applyFont="1" applyBorder="1" applyAlignment="1" applyProtection="1">
      <alignment vertical="center"/>
      <protection/>
    </xf>
    <xf numFmtId="0" fontId="5" fillId="0" borderId="0" xfId="0" applyFont="1" applyAlignment="1">
      <alignment horizontal="left" vertical="center"/>
    </xf>
    <xf numFmtId="4" fontId="26" fillId="0" borderId="22" xfId="0" applyNumberFormat="1" applyFont="1" applyBorder="1" applyAlignment="1" applyProtection="1">
      <alignment vertical="center"/>
      <protection/>
    </xf>
    <xf numFmtId="4" fontId="26" fillId="0" borderId="23" xfId="0" applyNumberFormat="1" applyFont="1" applyBorder="1" applyAlignment="1" applyProtection="1">
      <alignment vertical="center"/>
      <protection/>
    </xf>
    <xf numFmtId="166" fontId="26" fillId="0" borderId="23" xfId="0" applyNumberFormat="1" applyFont="1" applyBorder="1" applyAlignment="1" applyProtection="1">
      <alignment vertical="center"/>
      <protection/>
    </xf>
    <xf numFmtId="4" fontId="26" fillId="0" borderId="24" xfId="0" applyNumberFormat="1" applyFont="1" applyBorder="1" applyAlignment="1" applyProtection="1">
      <alignment vertical="center"/>
      <protection/>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8" fillId="0" borderId="0" xfId="0" applyFont="1" applyBorder="1" applyAlignment="1" applyProtection="1">
      <alignment horizontal="left" vertical="center"/>
      <protection/>
    </xf>
    <xf numFmtId="4" fontId="21"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7"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6"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28" fillId="5" borderId="19"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1" fillId="0" borderId="0" xfId="0" applyNumberFormat="1" applyFont="1" applyAlignment="1" applyProtection="1">
      <alignment/>
      <protection/>
    </xf>
    <xf numFmtId="166" fontId="29" fillId="0" borderId="13" xfId="0" applyNumberFormat="1" applyFont="1" applyBorder="1" applyAlignment="1" applyProtection="1">
      <alignment/>
      <protection/>
    </xf>
    <xf numFmtId="166" fontId="29" fillId="0" borderId="14" xfId="0" applyNumberFormat="1" applyFont="1" applyBorder="1" applyAlignment="1" applyProtection="1">
      <alignment/>
      <protection/>
    </xf>
    <xf numFmtId="4" fontId="30"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6"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1"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3" fillId="0" borderId="27" xfId="0" applyFont="1" applyBorder="1" applyAlignment="1" applyProtection="1">
      <alignment horizontal="center" vertical="center"/>
      <protection/>
    </xf>
    <xf numFmtId="49" fontId="33" fillId="0" borderId="27" xfId="0" applyNumberFormat="1" applyFont="1" applyBorder="1" applyAlignment="1" applyProtection="1">
      <alignment horizontal="left" vertical="center" wrapText="1"/>
      <protection/>
    </xf>
    <xf numFmtId="0" fontId="33" fillId="0" borderId="27" xfId="0" applyFont="1" applyBorder="1" applyAlignment="1" applyProtection="1">
      <alignment horizontal="left" vertical="center" wrapText="1"/>
      <protection/>
    </xf>
    <xf numFmtId="0" fontId="33" fillId="0" borderId="27" xfId="0" applyFont="1" applyBorder="1" applyAlignment="1" applyProtection="1">
      <alignment horizontal="center" vertical="center" wrapText="1"/>
      <protection/>
    </xf>
    <xf numFmtId="167" fontId="33" fillId="0" borderId="27" xfId="0" applyNumberFormat="1" applyFont="1" applyBorder="1" applyAlignment="1" applyProtection="1">
      <alignment vertical="center"/>
      <protection/>
    </xf>
    <xf numFmtId="4" fontId="33" fillId="3" borderId="27" xfId="0" applyNumberFormat="1" applyFont="1" applyFill="1" applyBorder="1" applyAlignment="1" applyProtection="1">
      <alignment vertical="center"/>
      <protection locked="0"/>
    </xf>
    <xf numFmtId="4" fontId="33" fillId="0" borderId="27" xfId="0" applyNumberFormat="1" applyFont="1" applyBorder="1" applyAlignment="1" applyProtection="1">
      <alignment vertical="center"/>
      <protection/>
    </xf>
    <xf numFmtId="0" fontId="33" fillId="0" borderId="4" xfId="0" applyFont="1" applyBorder="1" applyAlignment="1">
      <alignment vertical="center"/>
    </xf>
    <xf numFmtId="0" fontId="33" fillId="3" borderId="27"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32" fillId="0" borderId="0" xfId="0" applyFont="1" applyBorder="1" applyAlignment="1" applyProtection="1">
      <alignment vertical="center" wrapText="1"/>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17" fillId="0" borderId="0" xfId="0" applyFont="1" applyAlignment="1">
      <alignment horizontal="left" vertical="top" wrapText="1"/>
    </xf>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18"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7"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20" fillId="0" borderId="21"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4" fillId="0" borderId="0" xfId="0" applyNumberFormat="1" applyFont="1" applyAlignment="1" applyProtection="1">
      <alignment vertical="center"/>
      <protection/>
    </xf>
    <xf numFmtId="0" fontId="24" fillId="0" borderId="0" xfId="0" applyFont="1" applyAlignment="1" applyProtection="1">
      <alignment vertical="center"/>
      <protection/>
    </xf>
    <xf numFmtId="0" fontId="23"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16"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16" fillId="0" borderId="0" xfId="0" applyFont="1" applyAlignment="1" applyProtection="1">
      <alignment horizontal="left" vertical="center" wrapText="1"/>
      <protection/>
    </xf>
    <xf numFmtId="0" fontId="34" fillId="2" borderId="0" xfId="20" applyFill="1"/>
    <xf numFmtId="0" fontId="35" fillId="0" borderId="0" xfId="20" applyFont="1" applyAlignment="1">
      <alignment horizontal="center" vertical="center"/>
    </xf>
    <xf numFmtId="0" fontId="36" fillId="2" borderId="0" xfId="0" applyFont="1" applyFill="1" applyAlignment="1">
      <alignment horizontal="left" vertical="center"/>
    </xf>
    <xf numFmtId="0" fontId="37" fillId="2" borderId="0" xfId="0" applyFont="1" applyFill="1" applyAlignment="1">
      <alignment vertical="center"/>
    </xf>
    <xf numFmtId="0" fontId="38" fillId="2" borderId="0" xfId="20" applyFont="1" applyFill="1" applyAlignment="1">
      <alignment vertical="center"/>
    </xf>
    <xf numFmtId="0" fontId="12" fillId="2" borderId="0" xfId="0" applyFont="1" applyFill="1" applyAlignment="1" applyProtection="1">
      <alignment horizontal="left" vertical="center"/>
      <protection/>
    </xf>
    <xf numFmtId="0" fontId="37" fillId="2" borderId="0" xfId="0" applyFont="1" applyFill="1" applyAlignment="1" applyProtection="1">
      <alignment vertical="center"/>
      <protection/>
    </xf>
    <xf numFmtId="0" fontId="36" fillId="2" borderId="0" xfId="0" applyFont="1" applyFill="1" applyAlignment="1" applyProtection="1">
      <alignment horizontal="left" vertical="center"/>
      <protection/>
    </xf>
    <xf numFmtId="0" fontId="38" fillId="2" borderId="0" xfId="20" applyFont="1" applyFill="1" applyAlignment="1" applyProtection="1">
      <alignment vertical="center"/>
      <protection/>
    </xf>
    <xf numFmtId="0" fontId="38" fillId="2" borderId="0" xfId="20" applyFont="1" applyFill="1" applyAlignment="1">
      <alignment vertical="center"/>
    </xf>
    <xf numFmtId="0" fontId="37" fillId="2" borderId="0" xfId="0" applyFont="1" applyFill="1" applyAlignment="1" applyProtection="1">
      <alignment vertical="center"/>
      <protection locked="0"/>
    </xf>
    <xf numFmtId="0" fontId="0" fillId="0" borderId="0" xfId="21" applyAlignment="1" applyProtection="1">
      <alignment vertical="top"/>
      <protection locked="0"/>
    </xf>
    <xf numFmtId="0" fontId="0" fillId="0" borderId="28" xfId="21" applyFont="1" applyBorder="1" applyAlignment="1" applyProtection="1">
      <alignment vertical="center" wrapText="1"/>
      <protection locked="0"/>
    </xf>
    <xf numFmtId="0" fontId="0" fillId="0" borderId="29" xfId="21" applyFont="1" applyBorder="1" applyAlignment="1" applyProtection="1">
      <alignment vertical="center" wrapText="1"/>
      <protection locked="0"/>
    </xf>
    <xf numFmtId="0" fontId="0" fillId="0" borderId="30" xfId="21" applyFont="1" applyBorder="1" applyAlignment="1" applyProtection="1">
      <alignment vertical="center" wrapText="1"/>
      <protection locked="0"/>
    </xf>
    <xf numFmtId="0" fontId="0" fillId="0" borderId="31" xfId="21" applyFont="1" applyBorder="1" applyAlignment="1" applyProtection="1">
      <alignment horizontal="center" vertical="center" wrapText="1"/>
      <protection locked="0"/>
    </xf>
    <xf numFmtId="0" fontId="13" fillId="0" borderId="0"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0" xfId="21" applyAlignment="1" applyProtection="1">
      <alignment horizontal="center" vertical="center"/>
      <protection locked="0"/>
    </xf>
    <xf numFmtId="0" fontId="0" fillId="0" borderId="31" xfId="21" applyFont="1" applyBorder="1" applyAlignment="1" applyProtection="1">
      <alignment vertical="center" wrapText="1"/>
      <protection locked="0"/>
    </xf>
    <xf numFmtId="0" fontId="25" fillId="0" borderId="33" xfId="21" applyFont="1" applyBorder="1" applyAlignment="1" applyProtection="1">
      <alignment horizontal="left" wrapText="1"/>
      <protection locked="0"/>
    </xf>
    <xf numFmtId="0" fontId="0" fillId="0" borderId="32" xfId="21" applyFont="1" applyBorder="1" applyAlignment="1" applyProtection="1">
      <alignment vertical="center" wrapText="1"/>
      <protection locked="0"/>
    </xf>
    <xf numFmtId="0" fontId="25" fillId="0" borderId="0" xfId="21" applyFont="1" applyBorder="1" applyAlignment="1" applyProtection="1">
      <alignment horizontal="left" vertical="center" wrapText="1"/>
      <protection locked="0"/>
    </xf>
    <xf numFmtId="0" fontId="3" fillId="0" borderId="0" xfId="21" applyFont="1" applyBorder="1" applyAlignment="1" applyProtection="1">
      <alignment horizontal="left" vertical="center" wrapText="1"/>
      <protection locked="0"/>
    </xf>
    <xf numFmtId="0" fontId="3" fillId="0" borderId="31" xfId="21" applyFont="1" applyBorder="1" applyAlignment="1" applyProtection="1">
      <alignment vertical="center" wrapText="1"/>
      <protection locked="0"/>
    </xf>
    <xf numFmtId="0" fontId="3" fillId="0" borderId="0" xfId="21" applyFont="1" applyBorder="1" applyAlignment="1" applyProtection="1">
      <alignment horizontal="left" vertical="center" wrapText="1"/>
      <protection locked="0"/>
    </xf>
    <xf numFmtId="0" fontId="3" fillId="0" borderId="0" xfId="21" applyFont="1" applyBorder="1" applyAlignment="1" applyProtection="1">
      <alignment vertical="center" wrapText="1"/>
      <protection locked="0"/>
    </xf>
    <xf numFmtId="0" fontId="3" fillId="0" borderId="0" xfId="21" applyFont="1" applyBorder="1" applyAlignment="1" applyProtection="1">
      <alignment vertical="center"/>
      <protection locked="0"/>
    </xf>
    <xf numFmtId="0" fontId="3" fillId="0" borderId="0" xfId="21" applyFont="1" applyBorder="1" applyAlignment="1" applyProtection="1">
      <alignment horizontal="left" vertical="center"/>
      <protection locked="0"/>
    </xf>
    <xf numFmtId="49" fontId="3" fillId="0" borderId="0" xfId="21" applyNumberFormat="1" applyFont="1" applyBorder="1" applyAlignment="1" applyProtection="1">
      <alignment horizontal="left" vertical="center" wrapText="1"/>
      <protection locked="0"/>
    </xf>
    <xf numFmtId="49" fontId="3" fillId="0" borderId="0" xfId="21" applyNumberFormat="1" applyFont="1" applyBorder="1" applyAlignment="1" applyProtection="1">
      <alignment vertical="center" wrapText="1"/>
      <protection locked="0"/>
    </xf>
    <xf numFmtId="0" fontId="0" fillId="0" borderId="34" xfId="21" applyFont="1" applyBorder="1" applyAlignment="1" applyProtection="1">
      <alignment vertical="center" wrapText="1"/>
      <protection locked="0"/>
    </xf>
    <xf numFmtId="0" fontId="37" fillId="0" borderId="33" xfId="21" applyFont="1" applyBorder="1" applyAlignment="1" applyProtection="1">
      <alignment vertical="center" wrapText="1"/>
      <protection locked="0"/>
    </xf>
    <xf numFmtId="0" fontId="0" fillId="0" borderId="35" xfId="21" applyFont="1" applyBorder="1" applyAlignment="1" applyProtection="1">
      <alignment vertical="center" wrapText="1"/>
      <protection locked="0"/>
    </xf>
    <xf numFmtId="0" fontId="0" fillId="0" borderId="0" xfId="21" applyFont="1" applyBorder="1" applyAlignment="1" applyProtection="1">
      <alignment vertical="top"/>
      <protection locked="0"/>
    </xf>
    <xf numFmtId="0" fontId="0" fillId="0" borderId="0" xfId="21" applyFont="1" applyAlignment="1" applyProtection="1">
      <alignment vertical="top"/>
      <protection locked="0"/>
    </xf>
    <xf numFmtId="0" fontId="0" fillId="0" borderId="28" xfId="21" applyFont="1" applyBorder="1" applyAlignment="1" applyProtection="1">
      <alignment horizontal="left" vertical="center"/>
      <protection locked="0"/>
    </xf>
    <xf numFmtId="0" fontId="0" fillId="0" borderId="29" xfId="21" applyFont="1" applyBorder="1" applyAlignment="1" applyProtection="1">
      <alignment horizontal="left" vertical="center"/>
      <protection locked="0"/>
    </xf>
    <xf numFmtId="0" fontId="0" fillId="0" borderId="30" xfId="21" applyFont="1" applyBorder="1" applyAlignment="1" applyProtection="1">
      <alignment horizontal="left" vertical="center"/>
      <protection locked="0"/>
    </xf>
    <xf numFmtId="0" fontId="0" fillId="0" borderId="31" xfId="21" applyFont="1" applyBorder="1" applyAlignment="1" applyProtection="1">
      <alignment horizontal="left" vertical="center"/>
      <protection locked="0"/>
    </xf>
    <xf numFmtId="0" fontId="13" fillId="0" borderId="0" xfId="21" applyFont="1" applyBorder="1" applyAlignment="1" applyProtection="1">
      <alignment horizontal="center" vertical="center"/>
      <protection locked="0"/>
    </xf>
    <xf numFmtId="0" fontId="0" fillId="0" borderId="32" xfId="21" applyFont="1" applyBorder="1" applyAlignment="1" applyProtection="1">
      <alignment horizontal="left" vertical="center"/>
      <protection locked="0"/>
    </xf>
    <xf numFmtId="0" fontId="25" fillId="0" borderId="0" xfId="21" applyFont="1" applyBorder="1" applyAlignment="1" applyProtection="1">
      <alignment horizontal="left" vertical="center"/>
      <protection locked="0"/>
    </xf>
    <xf numFmtId="0" fontId="5" fillId="0" borderId="0" xfId="21" applyFont="1" applyAlignment="1" applyProtection="1">
      <alignment horizontal="left" vertical="center"/>
      <protection locked="0"/>
    </xf>
    <xf numFmtId="0" fontId="25" fillId="0" borderId="33" xfId="21" applyFont="1" applyBorder="1" applyAlignment="1" applyProtection="1">
      <alignment horizontal="left" vertical="center"/>
      <protection locked="0"/>
    </xf>
    <xf numFmtId="0" fontId="25" fillId="0" borderId="33" xfId="21" applyFont="1" applyBorder="1" applyAlignment="1" applyProtection="1">
      <alignment horizontal="center" vertical="center"/>
      <protection locked="0"/>
    </xf>
    <xf numFmtId="0" fontId="5" fillId="0" borderId="33" xfId="21" applyFont="1" applyBorder="1" applyAlignment="1" applyProtection="1">
      <alignment horizontal="left" vertical="center"/>
      <protection locked="0"/>
    </xf>
    <xf numFmtId="0" fontId="19" fillId="0" borderId="0" xfId="21" applyFont="1" applyBorder="1" applyAlignment="1" applyProtection="1">
      <alignment horizontal="left" vertical="center"/>
      <protection locked="0"/>
    </xf>
    <xf numFmtId="0" fontId="3" fillId="0" borderId="0" xfId="21" applyFont="1" applyAlignment="1" applyProtection="1">
      <alignment horizontal="left" vertical="center"/>
      <protection locked="0"/>
    </xf>
    <xf numFmtId="0" fontId="3" fillId="0" borderId="0" xfId="21" applyFont="1" applyBorder="1" applyAlignment="1" applyProtection="1">
      <alignment horizontal="center" vertical="center"/>
      <protection locked="0"/>
    </xf>
    <xf numFmtId="0" fontId="3" fillId="0" borderId="31" xfId="21" applyFont="1" applyBorder="1" applyAlignment="1" applyProtection="1">
      <alignment horizontal="left" vertical="center"/>
      <protection locked="0"/>
    </xf>
    <xf numFmtId="0" fontId="3" fillId="0" borderId="0" xfId="21" applyFont="1" applyFill="1" applyBorder="1" applyAlignment="1" applyProtection="1">
      <alignment horizontal="left" vertical="center"/>
      <protection locked="0"/>
    </xf>
    <xf numFmtId="0" fontId="3" fillId="0" borderId="0" xfId="21" applyFont="1" applyFill="1" applyBorder="1" applyAlignment="1" applyProtection="1">
      <alignment horizontal="center" vertical="center"/>
      <protection locked="0"/>
    </xf>
    <xf numFmtId="0" fontId="0" fillId="0" borderId="34" xfId="21" applyFont="1" applyBorder="1" applyAlignment="1" applyProtection="1">
      <alignment horizontal="left" vertical="center"/>
      <protection locked="0"/>
    </xf>
    <xf numFmtId="0" fontId="37" fillId="0" borderId="33" xfId="21" applyFont="1" applyBorder="1" applyAlignment="1" applyProtection="1">
      <alignment horizontal="left" vertical="center"/>
      <protection locked="0"/>
    </xf>
    <xf numFmtId="0" fontId="0" fillId="0" borderId="35" xfId="21" applyFont="1" applyBorder="1" applyAlignment="1" applyProtection="1">
      <alignment horizontal="left" vertical="center"/>
      <protection locked="0"/>
    </xf>
    <xf numFmtId="0" fontId="0" fillId="0" borderId="0" xfId="21" applyFont="1" applyBorder="1" applyAlignment="1" applyProtection="1">
      <alignment horizontal="left" vertical="center"/>
      <protection locked="0"/>
    </xf>
    <xf numFmtId="0" fontId="37" fillId="0" borderId="0" xfId="21" applyFont="1" applyBorder="1" applyAlignment="1" applyProtection="1">
      <alignment horizontal="left" vertical="center"/>
      <protection locked="0"/>
    </xf>
    <xf numFmtId="0" fontId="5" fillId="0" borderId="0" xfId="21" applyFont="1" applyBorder="1" applyAlignment="1" applyProtection="1">
      <alignment horizontal="left" vertical="center"/>
      <protection locked="0"/>
    </xf>
    <xf numFmtId="0" fontId="3" fillId="0" borderId="33" xfId="21" applyFont="1" applyBorder="1" applyAlignment="1" applyProtection="1">
      <alignment horizontal="left" vertical="center"/>
      <protection locked="0"/>
    </xf>
    <xf numFmtId="0" fontId="0" fillId="0" borderId="0" xfId="21" applyFont="1" applyBorder="1" applyAlignment="1" applyProtection="1">
      <alignment horizontal="left" vertical="center" wrapText="1"/>
      <protection locked="0"/>
    </xf>
    <xf numFmtId="0" fontId="3" fillId="0" borderId="0" xfId="21" applyFont="1" applyBorder="1" applyAlignment="1" applyProtection="1">
      <alignment horizontal="center" vertical="center" wrapText="1"/>
      <protection locked="0"/>
    </xf>
    <xf numFmtId="0" fontId="0" fillId="0" borderId="28" xfId="21" applyFont="1" applyBorder="1" applyAlignment="1" applyProtection="1">
      <alignment horizontal="left" vertical="center" wrapText="1"/>
      <protection locked="0"/>
    </xf>
    <xf numFmtId="0" fontId="0" fillId="0" borderId="29" xfId="21" applyFont="1" applyBorder="1" applyAlignment="1" applyProtection="1">
      <alignment horizontal="left" vertical="center" wrapText="1"/>
      <protection locked="0"/>
    </xf>
    <xf numFmtId="0" fontId="0" fillId="0" borderId="30" xfId="21" applyFont="1" applyBorder="1" applyAlignment="1" applyProtection="1">
      <alignment horizontal="left" vertical="center" wrapText="1"/>
      <protection locked="0"/>
    </xf>
    <xf numFmtId="0" fontId="0" fillId="0" borderId="31" xfId="21" applyFont="1" applyBorder="1" applyAlignment="1" applyProtection="1">
      <alignment horizontal="left" vertical="center" wrapText="1"/>
      <protection locked="0"/>
    </xf>
    <xf numFmtId="0" fontId="0" fillId="0" borderId="32" xfId="21" applyFont="1" applyBorder="1" applyAlignment="1" applyProtection="1">
      <alignment horizontal="left" vertical="center" wrapText="1"/>
      <protection locked="0"/>
    </xf>
    <xf numFmtId="0" fontId="5" fillId="0" borderId="31" xfId="21" applyFont="1" applyBorder="1" applyAlignment="1" applyProtection="1">
      <alignment horizontal="left" vertical="center" wrapText="1"/>
      <protection locked="0"/>
    </xf>
    <xf numFmtId="0" fontId="5" fillId="0" borderId="32" xfId="21" applyFont="1" applyBorder="1" applyAlignment="1" applyProtection="1">
      <alignment horizontal="left" vertical="center" wrapText="1"/>
      <protection locked="0"/>
    </xf>
    <xf numFmtId="0" fontId="3" fillId="0" borderId="31"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protection locked="0"/>
    </xf>
    <xf numFmtId="0" fontId="3" fillId="0" borderId="34" xfId="21" applyFont="1" applyBorder="1" applyAlignment="1" applyProtection="1">
      <alignment horizontal="left" vertical="center" wrapText="1"/>
      <protection locked="0"/>
    </xf>
    <xf numFmtId="0" fontId="3" fillId="0" borderId="33" xfId="21" applyFont="1" applyBorder="1" applyAlignment="1" applyProtection="1">
      <alignment horizontal="left" vertical="center" wrapText="1"/>
      <protection locked="0"/>
    </xf>
    <xf numFmtId="0" fontId="3" fillId="0" borderId="35" xfId="21" applyFont="1" applyBorder="1" applyAlignment="1" applyProtection="1">
      <alignment horizontal="left" vertical="center" wrapText="1"/>
      <protection locked="0"/>
    </xf>
    <xf numFmtId="0" fontId="3" fillId="0" borderId="0" xfId="21" applyFont="1" applyBorder="1" applyAlignment="1" applyProtection="1">
      <alignment horizontal="left" vertical="top"/>
      <protection locked="0"/>
    </xf>
    <xf numFmtId="0" fontId="3" fillId="0" borderId="0" xfId="21" applyFont="1" applyBorder="1" applyAlignment="1" applyProtection="1">
      <alignment horizontal="center" vertical="top"/>
      <protection locked="0"/>
    </xf>
    <xf numFmtId="0" fontId="3" fillId="0" borderId="34" xfId="21" applyFont="1" applyBorder="1" applyAlignment="1" applyProtection="1">
      <alignment horizontal="left" vertical="center"/>
      <protection locked="0"/>
    </xf>
    <xf numFmtId="0" fontId="3" fillId="0" borderId="35" xfId="21" applyFont="1" applyBorder="1" applyAlignment="1" applyProtection="1">
      <alignment horizontal="left" vertical="center"/>
      <protection locked="0"/>
    </xf>
    <xf numFmtId="0" fontId="5" fillId="0" borderId="0" xfId="21" applyFont="1" applyAlignment="1" applyProtection="1">
      <alignment vertical="center"/>
      <protection locked="0"/>
    </xf>
    <xf numFmtId="0" fontId="25" fillId="0" borderId="0" xfId="21" applyFont="1" applyBorder="1" applyAlignment="1" applyProtection="1">
      <alignment vertical="center"/>
      <protection locked="0"/>
    </xf>
    <xf numFmtId="0" fontId="5" fillId="0" borderId="33" xfId="21" applyFont="1" applyBorder="1" applyAlignment="1" applyProtection="1">
      <alignment vertical="center"/>
      <protection locked="0"/>
    </xf>
    <xf numFmtId="0" fontId="25" fillId="0" borderId="33" xfId="21" applyFont="1" applyBorder="1" applyAlignment="1" applyProtection="1">
      <alignment vertical="center"/>
      <protection locked="0"/>
    </xf>
    <xf numFmtId="0" fontId="0" fillId="0" borderId="0" xfId="21" applyBorder="1" applyAlignment="1" applyProtection="1">
      <alignment vertical="top"/>
      <protection locked="0"/>
    </xf>
    <xf numFmtId="49" fontId="3" fillId="0" borderId="0" xfId="21" applyNumberFormat="1" applyFont="1" applyBorder="1" applyAlignment="1" applyProtection="1">
      <alignment horizontal="left" vertical="center"/>
      <protection locked="0"/>
    </xf>
    <xf numFmtId="0" fontId="0" fillId="0" borderId="33" xfId="21" applyBorder="1" applyAlignment="1" applyProtection="1">
      <alignment vertical="top"/>
      <protection locked="0"/>
    </xf>
    <xf numFmtId="0" fontId="25" fillId="0" borderId="33" xfId="21" applyFont="1" applyBorder="1" applyAlignment="1" applyProtection="1">
      <alignment horizontal="left"/>
      <protection locked="0"/>
    </xf>
    <xf numFmtId="0" fontId="5" fillId="0" borderId="33" xfId="21" applyFont="1" applyBorder="1" applyAlignment="1" applyProtection="1">
      <alignment/>
      <protection locked="0"/>
    </xf>
    <xf numFmtId="0" fontId="25" fillId="0" borderId="33" xfId="21" applyFont="1" applyBorder="1" applyAlignment="1" applyProtection="1">
      <alignment horizontal="left"/>
      <protection locked="0"/>
    </xf>
    <xf numFmtId="0" fontId="3" fillId="0" borderId="0" xfId="21" applyFont="1" applyBorder="1" applyAlignment="1" applyProtection="1">
      <alignment horizontal="left" vertical="center"/>
      <protection locked="0"/>
    </xf>
    <xf numFmtId="0" fontId="0" fillId="0" borderId="31" xfId="21" applyFont="1" applyBorder="1" applyAlignment="1" applyProtection="1">
      <alignment vertical="top"/>
      <protection locked="0"/>
    </xf>
    <xf numFmtId="0" fontId="3" fillId="0" borderId="0" xfId="21" applyFont="1" applyBorder="1" applyAlignment="1" applyProtection="1">
      <alignment horizontal="left" vertical="top"/>
      <protection locked="0"/>
    </xf>
    <xf numFmtId="0" fontId="0" fillId="0" borderId="32" xfId="21" applyFont="1" applyBorder="1" applyAlignment="1" applyProtection="1">
      <alignment vertical="top"/>
      <protection locked="0"/>
    </xf>
    <xf numFmtId="0" fontId="0" fillId="0" borderId="0" xfId="21" applyFont="1" applyBorder="1" applyAlignment="1" applyProtection="1">
      <alignment horizontal="center" vertical="center"/>
      <protection locked="0"/>
    </xf>
    <xf numFmtId="0" fontId="0" fillId="0" borderId="0" xfId="21" applyFont="1" applyBorder="1" applyAlignment="1" applyProtection="1">
      <alignment horizontal="left" vertical="top"/>
      <protection locked="0"/>
    </xf>
    <xf numFmtId="0" fontId="0" fillId="0" borderId="34" xfId="21" applyFont="1" applyBorder="1" applyAlignment="1" applyProtection="1">
      <alignment vertical="top"/>
      <protection locked="0"/>
    </xf>
    <xf numFmtId="0" fontId="0" fillId="0" borderId="33" xfId="21" applyFont="1" applyBorder="1" applyAlignment="1" applyProtection="1">
      <alignment vertical="top"/>
      <protection locked="0"/>
    </xf>
    <xf numFmtId="0" fontId="0" fillId="0" borderId="35" xfId="21" applyFont="1" applyBorder="1" applyAlignment="1" applyProtection="1">
      <alignment vertical="top"/>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6"/>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301" t="s">
        <v>0</v>
      </c>
      <c r="B1" s="302"/>
      <c r="C1" s="302"/>
      <c r="D1" s="303" t="s">
        <v>1</v>
      </c>
      <c r="E1" s="302"/>
      <c r="F1" s="302"/>
      <c r="G1" s="302"/>
      <c r="H1" s="302"/>
      <c r="I1" s="302"/>
      <c r="J1" s="302"/>
      <c r="K1" s="304" t="s">
        <v>1313</v>
      </c>
      <c r="L1" s="304"/>
      <c r="M1" s="304"/>
      <c r="N1" s="304"/>
      <c r="O1" s="304"/>
      <c r="P1" s="304"/>
      <c r="Q1" s="304"/>
      <c r="R1" s="304"/>
      <c r="S1" s="304"/>
      <c r="T1" s="302"/>
      <c r="U1" s="302"/>
      <c r="V1" s="302"/>
      <c r="W1" s="304" t="s">
        <v>1314</v>
      </c>
      <c r="X1" s="304"/>
      <c r="Y1" s="304"/>
      <c r="Z1" s="304"/>
      <c r="AA1" s="304"/>
      <c r="AB1" s="304"/>
      <c r="AC1" s="304"/>
      <c r="AD1" s="304"/>
      <c r="AE1" s="304"/>
      <c r="AF1" s="304"/>
      <c r="AG1" s="304"/>
      <c r="AH1" s="304"/>
      <c r="AI1" s="296"/>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95" customHeight="1">
      <c r="AR2" s="254"/>
      <c r="AS2" s="254"/>
      <c r="AT2" s="254"/>
      <c r="AU2" s="254"/>
      <c r="AV2" s="254"/>
      <c r="AW2" s="254"/>
      <c r="AX2" s="254"/>
      <c r="AY2" s="254"/>
      <c r="AZ2" s="254"/>
      <c r="BA2" s="254"/>
      <c r="BB2" s="254"/>
      <c r="BC2" s="254"/>
      <c r="BD2" s="254"/>
      <c r="BE2" s="254"/>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2:71" ht="36.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2:71" ht="14.45" customHeight="1">
      <c r="B5" s="21"/>
      <c r="C5" s="22"/>
      <c r="D5" s="27" t="s">
        <v>13</v>
      </c>
      <c r="E5" s="22"/>
      <c r="F5" s="22"/>
      <c r="G5" s="22"/>
      <c r="H5" s="22"/>
      <c r="I5" s="22"/>
      <c r="J5" s="22"/>
      <c r="K5" s="257" t="s">
        <v>14</v>
      </c>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2"/>
      <c r="AQ5" s="24"/>
      <c r="BE5" s="253" t="s">
        <v>15</v>
      </c>
      <c r="BS5" s="17" t="s">
        <v>6</v>
      </c>
    </row>
    <row r="6" spans="2:71" ht="36.95" customHeight="1">
      <c r="B6" s="21"/>
      <c r="C6" s="22"/>
      <c r="D6" s="29" t="s">
        <v>16</v>
      </c>
      <c r="E6" s="22"/>
      <c r="F6" s="22"/>
      <c r="G6" s="22"/>
      <c r="H6" s="22"/>
      <c r="I6" s="22"/>
      <c r="J6" s="22"/>
      <c r="K6" s="259" t="s">
        <v>17</v>
      </c>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2"/>
      <c r="AQ6" s="24"/>
      <c r="BE6" s="254"/>
      <c r="BS6" s="17" t="s">
        <v>18</v>
      </c>
    </row>
    <row r="7" spans="2:71" ht="14.45" customHeight="1">
      <c r="B7" s="21"/>
      <c r="C7" s="22"/>
      <c r="D7" s="30" t="s">
        <v>19</v>
      </c>
      <c r="E7" s="22"/>
      <c r="F7" s="22"/>
      <c r="G7" s="22"/>
      <c r="H7" s="22"/>
      <c r="I7" s="22"/>
      <c r="J7" s="22"/>
      <c r="K7" s="28"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21</v>
      </c>
      <c r="AL7" s="22"/>
      <c r="AM7" s="22"/>
      <c r="AN7" s="28" t="s">
        <v>20</v>
      </c>
      <c r="AO7" s="22"/>
      <c r="AP7" s="22"/>
      <c r="AQ7" s="24"/>
      <c r="BE7" s="254"/>
      <c r="BS7" s="17" t="s">
        <v>22</v>
      </c>
    </row>
    <row r="8" spans="2:71" ht="14.45" customHeight="1">
      <c r="B8" s="21"/>
      <c r="C8" s="22"/>
      <c r="D8" s="30" t="s">
        <v>23</v>
      </c>
      <c r="E8" s="22"/>
      <c r="F8" s="22"/>
      <c r="G8" s="22"/>
      <c r="H8" s="22"/>
      <c r="I8" s="22"/>
      <c r="J8" s="22"/>
      <c r="K8" s="28" t="s">
        <v>24</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25</v>
      </c>
      <c r="AL8" s="22"/>
      <c r="AM8" s="22"/>
      <c r="AN8" s="31" t="s">
        <v>26</v>
      </c>
      <c r="AO8" s="22"/>
      <c r="AP8" s="22"/>
      <c r="AQ8" s="24"/>
      <c r="BE8" s="254"/>
      <c r="BS8" s="17" t="s">
        <v>27</v>
      </c>
    </row>
    <row r="9" spans="2:7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254"/>
      <c r="BS9" s="17" t="s">
        <v>28</v>
      </c>
    </row>
    <row r="10" spans="2:71" ht="14.45" customHeight="1">
      <c r="B10" s="21"/>
      <c r="C10" s="22"/>
      <c r="D10" s="30" t="s">
        <v>29</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30</v>
      </c>
      <c r="AL10" s="22"/>
      <c r="AM10" s="22"/>
      <c r="AN10" s="28" t="s">
        <v>20</v>
      </c>
      <c r="AO10" s="22"/>
      <c r="AP10" s="22"/>
      <c r="AQ10" s="24"/>
      <c r="BE10" s="254"/>
      <c r="BS10" s="17" t="s">
        <v>18</v>
      </c>
    </row>
    <row r="11" spans="2:71" ht="18.4" customHeight="1">
      <c r="B11" s="21"/>
      <c r="C11" s="22"/>
      <c r="D11" s="22"/>
      <c r="E11" s="28" t="s">
        <v>31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32</v>
      </c>
      <c r="AL11" s="22"/>
      <c r="AM11" s="22"/>
      <c r="AN11" s="28" t="s">
        <v>20</v>
      </c>
      <c r="AO11" s="22"/>
      <c r="AP11" s="22"/>
      <c r="AQ11" s="24"/>
      <c r="BE11" s="254"/>
      <c r="BS11" s="17" t="s">
        <v>18</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254"/>
      <c r="BS12" s="17" t="s">
        <v>18</v>
      </c>
    </row>
    <row r="13" spans="2:71" ht="14.45" customHeight="1">
      <c r="B13" s="21"/>
      <c r="C13" s="22"/>
      <c r="D13" s="30" t="s">
        <v>33</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30</v>
      </c>
      <c r="AL13" s="22"/>
      <c r="AM13" s="22"/>
      <c r="AN13" s="32" t="s">
        <v>34</v>
      </c>
      <c r="AO13" s="22"/>
      <c r="AP13" s="22"/>
      <c r="AQ13" s="24"/>
      <c r="BE13" s="254"/>
      <c r="BS13" s="17" t="s">
        <v>18</v>
      </c>
    </row>
    <row r="14" spans="2:71" ht="13.5">
      <c r="B14" s="21"/>
      <c r="C14" s="22"/>
      <c r="D14" s="22"/>
      <c r="E14" s="260" t="s">
        <v>34</v>
      </c>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30" t="s">
        <v>32</v>
      </c>
      <c r="AL14" s="22"/>
      <c r="AM14" s="22"/>
      <c r="AN14" s="32" t="s">
        <v>34</v>
      </c>
      <c r="AO14" s="22"/>
      <c r="AP14" s="22"/>
      <c r="AQ14" s="24"/>
      <c r="BE14" s="254"/>
      <c r="BS14" s="17" t="s">
        <v>18</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254"/>
      <c r="BS15" s="17" t="s">
        <v>4</v>
      </c>
    </row>
    <row r="16" spans="2:71" ht="14.45" customHeight="1">
      <c r="B16" s="21"/>
      <c r="C16" s="22"/>
      <c r="D16" s="30" t="s">
        <v>35</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30</v>
      </c>
      <c r="AL16" s="22"/>
      <c r="AM16" s="22"/>
      <c r="AN16" s="28" t="s">
        <v>36</v>
      </c>
      <c r="AO16" s="22"/>
      <c r="AP16" s="22"/>
      <c r="AQ16" s="24"/>
      <c r="BE16" s="254"/>
      <c r="BS16" s="17" t="s">
        <v>4</v>
      </c>
    </row>
    <row r="17" spans="2:71" ht="18.4" customHeight="1">
      <c r="B17" s="21"/>
      <c r="C17" s="22"/>
      <c r="D17" s="22"/>
      <c r="E17" s="28" t="s">
        <v>37</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32</v>
      </c>
      <c r="AL17" s="22"/>
      <c r="AM17" s="22"/>
      <c r="AN17" s="28" t="s">
        <v>38</v>
      </c>
      <c r="AO17" s="22"/>
      <c r="AP17" s="22"/>
      <c r="AQ17" s="24"/>
      <c r="BE17" s="254"/>
      <c r="BS17" s="17" t="s">
        <v>39</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254"/>
      <c r="BS18" s="17" t="s">
        <v>6</v>
      </c>
    </row>
    <row r="19" spans="2:71" ht="14.45" customHeight="1">
      <c r="B19" s="21"/>
      <c r="C19" s="22"/>
      <c r="D19" s="30" t="s">
        <v>40</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254"/>
      <c r="BS19" s="17" t="s">
        <v>6</v>
      </c>
    </row>
    <row r="20" spans="2:71" ht="48.75" customHeight="1">
      <c r="B20" s="21"/>
      <c r="C20" s="22"/>
      <c r="D20" s="22"/>
      <c r="E20" s="261" t="s">
        <v>41</v>
      </c>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2"/>
      <c r="AP20" s="22"/>
      <c r="AQ20" s="24"/>
      <c r="BE20" s="254"/>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254"/>
    </row>
    <row r="22" spans="2:57" ht="6.9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254"/>
    </row>
    <row r="23" spans="2:57" s="1" customFormat="1" ht="25.9" customHeight="1">
      <c r="B23" s="34"/>
      <c r="C23" s="35"/>
      <c r="D23" s="36" t="s">
        <v>42</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262">
        <f>ROUND(AG51,2)</f>
        <v>0</v>
      </c>
      <c r="AL23" s="263"/>
      <c r="AM23" s="263"/>
      <c r="AN23" s="263"/>
      <c r="AO23" s="263"/>
      <c r="AP23" s="35"/>
      <c r="AQ23" s="38"/>
      <c r="BE23" s="255"/>
    </row>
    <row r="24" spans="2:57" s="1" customFormat="1" ht="6.9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255"/>
    </row>
    <row r="25" spans="2:57" s="1" customFormat="1" ht="13.5">
      <c r="B25" s="34"/>
      <c r="C25" s="35"/>
      <c r="D25" s="35"/>
      <c r="E25" s="35"/>
      <c r="F25" s="35"/>
      <c r="G25" s="35"/>
      <c r="H25" s="35"/>
      <c r="I25" s="35"/>
      <c r="J25" s="35"/>
      <c r="K25" s="35"/>
      <c r="L25" s="264" t="s">
        <v>43</v>
      </c>
      <c r="M25" s="265"/>
      <c r="N25" s="265"/>
      <c r="O25" s="265"/>
      <c r="P25" s="35"/>
      <c r="Q25" s="35"/>
      <c r="R25" s="35"/>
      <c r="S25" s="35"/>
      <c r="T25" s="35"/>
      <c r="U25" s="35"/>
      <c r="V25" s="35"/>
      <c r="W25" s="264" t="s">
        <v>44</v>
      </c>
      <c r="X25" s="265"/>
      <c r="Y25" s="265"/>
      <c r="Z25" s="265"/>
      <c r="AA25" s="265"/>
      <c r="AB25" s="265"/>
      <c r="AC25" s="265"/>
      <c r="AD25" s="265"/>
      <c r="AE25" s="265"/>
      <c r="AF25" s="35"/>
      <c r="AG25" s="35"/>
      <c r="AH25" s="35"/>
      <c r="AI25" s="35"/>
      <c r="AJ25" s="35"/>
      <c r="AK25" s="264" t="s">
        <v>45</v>
      </c>
      <c r="AL25" s="265"/>
      <c r="AM25" s="265"/>
      <c r="AN25" s="265"/>
      <c r="AO25" s="265"/>
      <c r="AP25" s="35"/>
      <c r="AQ25" s="38"/>
      <c r="BE25" s="255"/>
    </row>
    <row r="26" spans="2:57" s="2" customFormat="1" ht="14.45" customHeight="1">
      <c r="B26" s="40"/>
      <c r="C26" s="41"/>
      <c r="D26" s="42" t="s">
        <v>46</v>
      </c>
      <c r="E26" s="41"/>
      <c r="F26" s="42" t="s">
        <v>47</v>
      </c>
      <c r="G26" s="41"/>
      <c r="H26" s="41"/>
      <c r="I26" s="41"/>
      <c r="J26" s="41"/>
      <c r="K26" s="41"/>
      <c r="L26" s="266">
        <v>0.21</v>
      </c>
      <c r="M26" s="267"/>
      <c r="N26" s="267"/>
      <c r="O26" s="267"/>
      <c r="P26" s="41"/>
      <c r="Q26" s="41"/>
      <c r="R26" s="41"/>
      <c r="S26" s="41"/>
      <c r="T26" s="41"/>
      <c r="U26" s="41"/>
      <c r="V26" s="41"/>
      <c r="W26" s="268">
        <f>ROUND(AZ51,2)</f>
        <v>0</v>
      </c>
      <c r="X26" s="267"/>
      <c r="Y26" s="267"/>
      <c r="Z26" s="267"/>
      <c r="AA26" s="267"/>
      <c r="AB26" s="267"/>
      <c r="AC26" s="267"/>
      <c r="AD26" s="267"/>
      <c r="AE26" s="267"/>
      <c r="AF26" s="41"/>
      <c r="AG26" s="41"/>
      <c r="AH26" s="41"/>
      <c r="AI26" s="41"/>
      <c r="AJ26" s="41"/>
      <c r="AK26" s="268">
        <f>ROUND(AV51,2)</f>
        <v>0</v>
      </c>
      <c r="AL26" s="267"/>
      <c r="AM26" s="267"/>
      <c r="AN26" s="267"/>
      <c r="AO26" s="267"/>
      <c r="AP26" s="41"/>
      <c r="AQ26" s="43"/>
      <c r="BE26" s="256"/>
    </row>
    <row r="27" spans="2:57" s="2" customFormat="1" ht="14.45" customHeight="1">
      <c r="B27" s="40"/>
      <c r="C27" s="41"/>
      <c r="D27" s="41"/>
      <c r="E27" s="41"/>
      <c r="F27" s="42" t="s">
        <v>48</v>
      </c>
      <c r="G27" s="41"/>
      <c r="H27" s="41"/>
      <c r="I27" s="41"/>
      <c r="J27" s="41"/>
      <c r="K27" s="41"/>
      <c r="L27" s="266">
        <v>0.15</v>
      </c>
      <c r="M27" s="267"/>
      <c r="N27" s="267"/>
      <c r="O27" s="267"/>
      <c r="P27" s="41"/>
      <c r="Q27" s="41"/>
      <c r="R27" s="41"/>
      <c r="S27" s="41"/>
      <c r="T27" s="41"/>
      <c r="U27" s="41"/>
      <c r="V27" s="41"/>
      <c r="W27" s="268">
        <f>ROUND(BA51,2)</f>
        <v>0</v>
      </c>
      <c r="X27" s="267"/>
      <c r="Y27" s="267"/>
      <c r="Z27" s="267"/>
      <c r="AA27" s="267"/>
      <c r="AB27" s="267"/>
      <c r="AC27" s="267"/>
      <c r="AD27" s="267"/>
      <c r="AE27" s="267"/>
      <c r="AF27" s="41"/>
      <c r="AG27" s="41"/>
      <c r="AH27" s="41"/>
      <c r="AI27" s="41"/>
      <c r="AJ27" s="41"/>
      <c r="AK27" s="268">
        <f>ROUND(AW51,2)</f>
        <v>0</v>
      </c>
      <c r="AL27" s="267"/>
      <c r="AM27" s="267"/>
      <c r="AN27" s="267"/>
      <c r="AO27" s="267"/>
      <c r="AP27" s="41"/>
      <c r="AQ27" s="43"/>
      <c r="BE27" s="256"/>
    </row>
    <row r="28" spans="2:57" s="2" customFormat="1" ht="14.45" customHeight="1" hidden="1">
      <c r="B28" s="40"/>
      <c r="C28" s="41"/>
      <c r="D28" s="41"/>
      <c r="E28" s="41"/>
      <c r="F28" s="42" t="s">
        <v>49</v>
      </c>
      <c r="G28" s="41"/>
      <c r="H28" s="41"/>
      <c r="I28" s="41"/>
      <c r="J28" s="41"/>
      <c r="K28" s="41"/>
      <c r="L28" s="266">
        <v>0.21</v>
      </c>
      <c r="M28" s="267"/>
      <c r="N28" s="267"/>
      <c r="O28" s="267"/>
      <c r="P28" s="41"/>
      <c r="Q28" s="41"/>
      <c r="R28" s="41"/>
      <c r="S28" s="41"/>
      <c r="T28" s="41"/>
      <c r="U28" s="41"/>
      <c r="V28" s="41"/>
      <c r="W28" s="268">
        <f>ROUND(BB51,2)</f>
        <v>0</v>
      </c>
      <c r="X28" s="267"/>
      <c r="Y28" s="267"/>
      <c r="Z28" s="267"/>
      <c r="AA28" s="267"/>
      <c r="AB28" s="267"/>
      <c r="AC28" s="267"/>
      <c r="AD28" s="267"/>
      <c r="AE28" s="267"/>
      <c r="AF28" s="41"/>
      <c r="AG28" s="41"/>
      <c r="AH28" s="41"/>
      <c r="AI28" s="41"/>
      <c r="AJ28" s="41"/>
      <c r="AK28" s="268">
        <v>0</v>
      </c>
      <c r="AL28" s="267"/>
      <c r="AM28" s="267"/>
      <c r="AN28" s="267"/>
      <c r="AO28" s="267"/>
      <c r="AP28" s="41"/>
      <c r="AQ28" s="43"/>
      <c r="BE28" s="256"/>
    </row>
    <row r="29" spans="2:57" s="2" customFormat="1" ht="14.45" customHeight="1" hidden="1">
      <c r="B29" s="40"/>
      <c r="C29" s="41"/>
      <c r="D29" s="41"/>
      <c r="E29" s="41"/>
      <c r="F29" s="42" t="s">
        <v>50</v>
      </c>
      <c r="G29" s="41"/>
      <c r="H29" s="41"/>
      <c r="I29" s="41"/>
      <c r="J29" s="41"/>
      <c r="K29" s="41"/>
      <c r="L29" s="266">
        <v>0.15</v>
      </c>
      <c r="M29" s="267"/>
      <c r="N29" s="267"/>
      <c r="O29" s="267"/>
      <c r="P29" s="41"/>
      <c r="Q29" s="41"/>
      <c r="R29" s="41"/>
      <c r="S29" s="41"/>
      <c r="T29" s="41"/>
      <c r="U29" s="41"/>
      <c r="V29" s="41"/>
      <c r="W29" s="268">
        <f>ROUND(BC51,2)</f>
        <v>0</v>
      </c>
      <c r="X29" s="267"/>
      <c r="Y29" s="267"/>
      <c r="Z29" s="267"/>
      <c r="AA29" s="267"/>
      <c r="AB29" s="267"/>
      <c r="AC29" s="267"/>
      <c r="AD29" s="267"/>
      <c r="AE29" s="267"/>
      <c r="AF29" s="41"/>
      <c r="AG29" s="41"/>
      <c r="AH29" s="41"/>
      <c r="AI29" s="41"/>
      <c r="AJ29" s="41"/>
      <c r="AK29" s="268">
        <v>0</v>
      </c>
      <c r="AL29" s="267"/>
      <c r="AM29" s="267"/>
      <c r="AN29" s="267"/>
      <c r="AO29" s="267"/>
      <c r="AP29" s="41"/>
      <c r="AQ29" s="43"/>
      <c r="BE29" s="256"/>
    </row>
    <row r="30" spans="2:57" s="2" customFormat="1" ht="14.45" customHeight="1" hidden="1">
      <c r="B30" s="40"/>
      <c r="C30" s="41"/>
      <c r="D30" s="41"/>
      <c r="E30" s="41"/>
      <c r="F30" s="42" t="s">
        <v>51</v>
      </c>
      <c r="G30" s="41"/>
      <c r="H30" s="41"/>
      <c r="I30" s="41"/>
      <c r="J30" s="41"/>
      <c r="K30" s="41"/>
      <c r="L30" s="266">
        <v>0</v>
      </c>
      <c r="M30" s="267"/>
      <c r="N30" s="267"/>
      <c r="O30" s="267"/>
      <c r="P30" s="41"/>
      <c r="Q30" s="41"/>
      <c r="R30" s="41"/>
      <c r="S30" s="41"/>
      <c r="T30" s="41"/>
      <c r="U30" s="41"/>
      <c r="V30" s="41"/>
      <c r="W30" s="268">
        <f>ROUND(BD51,2)</f>
        <v>0</v>
      </c>
      <c r="X30" s="267"/>
      <c r="Y30" s="267"/>
      <c r="Z30" s="267"/>
      <c r="AA30" s="267"/>
      <c r="AB30" s="267"/>
      <c r="AC30" s="267"/>
      <c r="AD30" s="267"/>
      <c r="AE30" s="267"/>
      <c r="AF30" s="41"/>
      <c r="AG30" s="41"/>
      <c r="AH30" s="41"/>
      <c r="AI30" s="41"/>
      <c r="AJ30" s="41"/>
      <c r="AK30" s="268">
        <v>0</v>
      </c>
      <c r="AL30" s="267"/>
      <c r="AM30" s="267"/>
      <c r="AN30" s="267"/>
      <c r="AO30" s="267"/>
      <c r="AP30" s="41"/>
      <c r="AQ30" s="43"/>
      <c r="BE30" s="256"/>
    </row>
    <row r="31" spans="2:57" s="1" customFormat="1" ht="6.9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255"/>
    </row>
    <row r="32" spans="2:57" s="1" customFormat="1" ht="25.9" customHeight="1">
      <c r="B32" s="34"/>
      <c r="C32" s="44"/>
      <c r="D32" s="45" t="s">
        <v>52</v>
      </c>
      <c r="E32" s="46"/>
      <c r="F32" s="46"/>
      <c r="G32" s="46"/>
      <c r="H32" s="46"/>
      <c r="I32" s="46"/>
      <c r="J32" s="46"/>
      <c r="K32" s="46"/>
      <c r="L32" s="46"/>
      <c r="M32" s="46"/>
      <c r="N32" s="46"/>
      <c r="O32" s="46"/>
      <c r="P32" s="46"/>
      <c r="Q32" s="46"/>
      <c r="R32" s="46"/>
      <c r="S32" s="46"/>
      <c r="T32" s="47" t="s">
        <v>53</v>
      </c>
      <c r="U32" s="46"/>
      <c r="V32" s="46"/>
      <c r="W32" s="46"/>
      <c r="X32" s="269" t="s">
        <v>54</v>
      </c>
      <c r="Y32" s="270"/>
      <c r="Z32" s="270"/>
      <c r="AA32" s="270"/>
      <c r="AB32" s="270"/>
      <c r="AC32" s="46"/>
      <c r="AD32" s="46"/>
      <c r="AE32" s="46"/>
      <c r="AF32" s="46"/>
      <c r="AG32" s="46"/>
      <c r="AH32" s="46"/>
      <c r="AI32" s="46"/>
      <c r="AJ32" s="46"/>
      <c r="AK32" s="271">
        <f>SUM(AK23:AK30)</f>
        <v>0</v>
      </c>
      <c r="AL32" s="270"/>
      <c r="AM32" s="270"/>
      <c r="AN32" s="270"/>
      <c r="AO32" s="272"/>
      <c r="AP32" s="44"/>
      <c r="AQ32" s="48"/>
      <c r="BE32" s="255"/>
    </row>
    <row r="33" spans="2:43" s="1" customFormat="1" ht="6.9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9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9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4"/>
    </row>
    <row r="39" spans="2:44" s="1" customFormat="1" ht="36.95" customHeight="1">
      <c r="B39" s="34"/>
      <c r="C39" s="55" t="s">
        <v>55</v>
      </c>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4"/>
    </row>
    <row r="40" spans="2:44" s="1" customFormat="1" ht="6.95" customHeight="1">
      <c r="B40" s="34"/>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4"/>
    </row>
    <row r="41" spans="2:44" s="3" customFormat="1" ht="14.45" customHeight="1">
      <c r="B41" s="57"/>
      <c r="C41" s="58" t="s">
        <v>13</v>
      </c>
      <c r="D41" s="59"/>
      <c r="E41" s="59"/>
      <c r="F41" s="59"/>
      <c r="G41" s="59"/>
      <c r="H41" s="59"/>
      <c r="I41" s="59"/>
      <c r="J41" s="59"/>
      <c r="K41" s="59"/>
      <c r="L41" s="59" t="str">
        <f>K5</f>
        <v>2017/003</v>
      </c>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60"/>
    </row>
    <row r="42" spans="2:44" s="4" customFormat="1" ht="36.95" customHeight="1">
      <c r="B42" s="61"/>
      <c r="C42" s="62" t="s">
        <v>16</v>
      </c>
      <c r="D42" s="63"/>
      <c r="E42" s="63"/>
      <c r="F42" s="63"/>
      <c r="G42" s="63"/>
      <c r="H42" s="63"/>
      <c r="I42" s="63"/>
      <c r="J42" s="63"/>
      <c r="K42" s="63"/>
      <c r="L42" s="273" t="str">
        <f>K6</f>
        <v>Snížení energetické náročnosti, Benešova 636 - 641, Kolín</v>
      </c>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63"/>
      <c r="AQ42" s="63"/>
      <c r="AR42" s="64"/>
    </row>
    <row r="43" spans="2:44" s="1" customFormat="1" ht="6.95" customHeight="1">
      <c r="B43" s="34"/>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4"/>
    </row>
    <row r="44" spans="2:44" s="1" customFormat="1" ht="13.5">
      <c r="B44" s="34"/>
      <c r="C44" s="58" t="s">
        <v>23</v>
      </c>
      <c r="D44" s="56"/>
      <c r="E44" s="56"/>
      <c r="F44" s="56"/>
      <c r="G44" s="56"/>
      <c r="H44" s="56"/>
      <c r="I44" s="56"/>
      <c r="J44" s="56"/>
      <c r="K44" s="56"/>
      <c r="L44" s="65" t="str">
        <f>IF(K8="","",K8)</f>
        <v xml:space="preserve"> </v>
      </c>
      <c r="M44" s="56"/>
      <c r="N44" s="56"/>
      <c r="O44" s="56"/>
      <c r="P44" s="56"/>
      <c r="Q44" s="56"/>
      <c r="R44" s="56"/>
      <c r="S44" s="56"/>
      <c r="T44" s="56"/>
      <c r="U44" s="56"/>
      <c r="V44" s="56"/>
      <c r="W44" s="56"/>
      <c r="X44" s="56"/>
      <c r="Y44" s="56"/>
      <c r="Z44" s="56"/>
      <c r="AA44" s="56"/>
      <c r="AB44" s="56"/>
      <c r="AC44" s="56"/>
      <c r="AD44" s="56"/>
      <c r="AE44" s="56"/>
      <c r="AF44" s="56"/>
      <c r="AG44" s="56"/>
      <c r="AH44" s="56"/>
      <c r="AI44" s="58" t="s">
        <v>25</v>
      </c>
      <c r="AJ44" s="56"/>
      <c r="AK44" s="56"/>
      <c r="AL44" s="56"/>
      <c r="AM44" s="275" t="str">
        <f>IF(AN8="","",AN8)</f>
        <v>22.6.2016</v>
      </c>
      <c r="AN44" s="276"/>
      <c r="AO44" s="56"/>
      <c r="AP44" s="56"/>
      <c r="AQ44" s="56"/>
      <c r="AR44" s="54"/>
    </row>
    <row r="45" spans="2:44" s="1" customFormat="1" ht="6.95" customHeight="1">
      <c r="B45" s="34"/>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4"/>
    </row>
    <row r="46" spans="2:56" s="1" customFormat="1" ht="13.5">
      <c r="B46" s="34"/>
      <c r="C46" s="58" t="s">
        <v>29</v>
      </c>
      <c r="D46" s="56"/>
      <c r="E46" s="56"/>
      <c r="F46" s="56"/>
      <c r="G46" s="56"/>
      <c r="H46" s="56"/>
      <c r="I46" s="56"/>
      <c r="J46" s="56"/>
      <c r="K46" s="56"/>
      <c r="L46" s="59" t="str">
        <f>IF(E11="","",E11)</f>
        <v>Město Kolín, Karlovo nám. 78, Kolín I</v>
      </c>
      <c r="M46" s="56"/>
      <c r="N46" s="56"/>
      <c r="O46" s="56"/>
      <c r="P46" s="56"/>
      <c r="Q46" s="56"/>
      <c r="R46" s="56"/>
      <c r="S46" s="56"/>
      <c r="T46" s="56"/>
      <c r="U46" s="56"/>
      <c r="V46" s="56"/>
      <c r="W46" s="56"/>
      <c r="X46" s="56"/>
      <c r="Y46" s="56"/>
      <c r="Z46" s="56"/>
      <c r="AA46" s="56"/>
      <c r="AB46" s="56"/>
      <c r="AC46" s="56"/>
      <c r="AD46" s="56"/>
      <c r="AE46" s="56"/>
      <c r="AF46" s="56"/>
      <c r="AG46" s="56"/>
      <c r="AH46" s="56"/>
      <c r="AI46" s="58" t="s">
        <v>35</v>
      </c>
      <c r="AJ46" s="56"/>
      <c r="AK46" s="56"/>
      <c r="AL46" s="56"/>
      <c r="AM46" s="277" t="str">
        <f>IF(E17="","",E17)</f>
        <v>Ing. Karel fousek</v>
      </c>
      <c r="AN46" s="276"/>
      <c r="AO46" s="276"/>
      <c r="AP46" s="276"/>
      <c r="AQ46" s="56"/>
      <c r="AR46" s="54"/>
      <c r="AS46" s="278" t="s">
        <v>56</v>
      </c>
      <c r="AT46" s="279"/>
      <c r="AU46" s="67"/>
      <c r="AV46" s="67"/>
      <c r="AW46" s="67"/>
      <c r="AX46" s="67"/>
      <c r="AY46" s="67"/>
      <c r="AZ46" s="67"/>
      <c r="BA46" s="67"/>
      <c r="BB46" s="67"/>
      <c r="BC46" s="67"/>
      <c r="BD46" s="68"/>
    </row>
    <row r="47" spans="2:56" s="1" customFormat="1" ht="13.5">
      <c r="B47" s="34"/>
      <c r="C47" s="58" t="s">
        <v>33</v>
      </c>
      <c r="D47" s="56"/>
      <c r="E47" s="56"/>
      <c r="F47" s="56"/>
      <c r="G47" s="56"/>
      <c r="H47" s="56"/>
      <c r="I47" s="56"/>
      <c r="J47" s="56"/>
      <c r="K47" s="56"/>
      <c r="L47" s="59" t="str">
        <f>IF(E14="Vyplň údaj","",E14)</f>
        <v/>
      </c>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4"/>
      <c r="AS47" s="280"/>
      <c r="AT47" s="281"/>
      <c r="AU47" s="69"/>
      <c r="AV47" s="69"/>
      <c r="AW47" s="69"/>
      <c r="AX47" s="69"/>
      <c r="AY47" s="69"/>
      <c r="AZ47" s="69"/>
      <c r="BA47" s="69"/>
      <c r="BB47" s="69"/>
      <c r="BC47" s="69"/>
      <c r="BD47" s="70"/>
    </row>
    <row r="48" spans="2:56" s="1" customFormat="1" ht="10.9" customHeight="1">
      <c r="B48" s="34"/>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4"/>
      <c r="AS48" s="282"/>
      <c r="AT48" s="265"/>
      <c r="AU48" s="35"/>
      <c r="AV48" s="35"/>
      <c r="AW48" s="35"/>
      <c r="AX48" s="35"/>
      <c r="AY48" s="35"/>
      <c r="AZ48" s="35"/>
      <c r="BA48" s="35"/>
      <c r="BB48" s="35"/>
      <c r="BC48" s="35"/>
      <c r="BD48" s="72"/>
    </row>
    <row r="49" spans="2:56" s="1" customFormat="1" ht="29.25" customHeight="1">
      <c r="B49" s="34"/>
      <c r="C49" s="283" t="s">
        <v>57</v>
      </c>
      <c r="D49" s="284"/>
      <c r="E49" s="284"/>
      <c r="F49" s="284"/>
      <c r="G49" s="284"/>
      <c r="H49" s="73"/>
      <c r="I49" s="285" t="s">
        <v>58</v>
      </c>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6" t="s">
        <v>59</v>
      </c>
      <c r="AH49" s="284"/>
      <c r="AI49" s="284"/>
      <c r="AJ49" s="284"/>
      <c r="AK49" s="284"/>
      <c r="AL49" s="284"/>
      <c r="AM49" s="284"/>
      <c r="AN49" s="285" t="s">
        <v>60</v>
      </c>
      <c r="AO49" s="284"/>
      <c r="AP49" s="284"/>
      <c r="AQ49" s="74" t="s">
        <v>61</v>
      </c>
      <c r="AR49" s="54"/>
      <c r="AS49" s="75" t="s">
        <v>62</v>
      </c>
      <c r="AT49" s="76" t="s">
        <v>63</v>
      </c>
      <c r="AU49" s="76" t="s">
        <v>64</v>
      </c>
      <c r="AV49" s="76" t="s">
        <v>65</v>
      </c>
      <c r="AW49" s="76" t="s">
        <v>66</v>
      </c>
      <c r="AX49" s="76" t="s">
        <v>67</v>
      </c>
      <c r="AY49" s="76" t="s">
        <v>68</v>
      </c>
      <c r="AZ49" s="76" t="s">
        <v>69</v>
      </c>
      <c r="BA49" s="76" t="s">
        <v>70</v>
      </c>
      <c r="BB49" s="76" t="s">
        <v>71</v>
      </c>
      <c r="BC49" s="76" t="s">
        <v>72</v>
      </c>
      <c r="BD49" s="77" t="s">
        <v>73</v>
      </c>
    </row>
    <row r="50" spans="2:56" s="1" customFormat="1" ht="10.9" customHeight="1">
      <c r="B50" s="34"/>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4"/>
      <c r="AS50" s="78"/>
      <c r="AT50" s="79"/>
      <c r="AU50" s="79"/>
      <c r="AV50" s="79"/>
      <c r="AW50" s="79"/>
      <c r="AX50" s="79"/>
      <c r="AY50" s="79"/>
      <c r="AZ50" s="79"/>
      <c r="BA50" s="79"/>
      <c r="BB50" s="79"/>
      <c r="BC50" s="79"/>
      <c r="BD50" s="80"/>
    </row>
    <row r="51" spans="2:90" s="4" customFormat="1" ht="32.45" customHeight="1">
      <c r="B51" s="61"/>
      <c r="C51" s="81" t="s">
        <v>74</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290">
        <f>ROUND(SUM(AG52:AG54),2)</f>
        <v>0</v>
      </c>
      <c r="AH51" s="290"/>
      <c r="AI51" s="290"/>
      <c r="AJ51" s="290"/>
      <c r="AK51" s="290"/>
      <c r="AL51" s="290"/>
      <c r="AM51" s="290"/>
      <c r="AN51" s="291">
        <f>SUM(AG51,AT51)</f>
        <v>0</v>
      </c>
      <c r="AO51" s="291"/>
      <c r="AP51" s="291"/>
      <c r="AQ51" s="83" t="s">
        <v>20</v>
      </c>
      <c r="AR51" s="64"/>
      <c r="AS51" s="84">
        <f>ROUND(SUM(AS52:AS54),2)</f>
        <v>0</v>
      </c>
      <c r="AT51" s="85">
        <f>ROUND(SUM(AV51:AW51),2)</f>
        <v>0</v>
      </c>
      <c r="AU51" s="86">
        <f>ROUND(SUM(AU52:AU54),5)</f>
        <v>0</v>
      </c>
      <c r="AV51" s="85">
        <f>ROUND(AZ51*L26,2)</f>
        <v>0</v>
      </c>
      <c r="AW51" s="85">
        <f>ROUND(BA51*L27,2)</f>
        <v>0</v>
      </c>
      <c r="AX51" s="85">
        <f>ROUND(BB51*L26,2)</f>
        <v>0</v>
      </c>
      <c r="AY51" s="85">
        <f>ROUND(BC51*L27,2)</f>
        <v>0</v>
      </c>
      <c r="AZ51" s="85">
        <f>ROUND(SUM(AZ52:AZ54),2)</f>
        <v>0</v>
      </c>
      <c r="BA51" s="85">
        <f>ROUND(SUM(BA52:BA54),2)</f>
        <v>0</v>
      </c>
      <c r="BB51" s="85">
        <f>ROUND(SUM(BB52:BB54),2)</f>
        <v>0</v>
      </c>
      <c r="BC51" s="85">
        <f>ROUND(SUM(BC52:BC54),2)</f>
        <v>0</v>
      </c>
      <c r="BD51" s="87">
        <f>ROUND(SUM(BD52:BD54),2)</f>
        <v>0</v>
      </c>
      <c r="BS51" s="88" t="s">
        <v>75</v>
      </c>
      <c r="BT51" s="88" t="s">
        <v>76</v>
      </c>
      <c r="BU51" s="89" t="s">
        <v>77</v>
      </c>
      <c r="BV51" s="88" t="s">
        <v>78</v>
      </c>
      <c r="BW51" s="88" t="s">
        <v>5</v>
      </c>
      <c r="BX51" s="88" t="s">
        <v>79</v>
      </c>
      <c r="CL51" s="88" t="s">
        <v>20</v>
      </c>
    </row>
    <row r="52" spans="1:91" s="5" customFormat="1" ht="22.5" customHeight="1">
      <c r="A52" s="297" t="s">
        <v>1315</v>
      </c>
      <c r="B52" s="90"/>
      <c r="C52" s="91"/>
      <c r="D52" s="289" t="s">
        <v>80</v>
      </c>
      <c r="E52" s="288"/>
      <c r="F52" s="288"/>
      <c r="G52" s="288"/>
      <c r="H52" s="288"/>
      <c r="I52" s="92"/>
      <c r="J52" s="289" t="s">
        <v>81</v>
      </c>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7">
        <f>'01 - Hlavní aktivity - Be...'!J27</f>
        <v>0</v>
      </c>
      <c r="AH52" s="288"/>
      <c r="AI52" s="288"/>
      <c r="AJ52" s="288"/>
      <c r="AK52" s="288"/>
      <c r="AL52" s="288"/>
      <c r="AM52" s="288"/>
      <c r="AN52" s="287">
        <f>SUM(AG52,AT52)</f>
        <v>0</v>
      </c>
      <c r="AO52" s="288"/>
      <c r="AP52" s="288"/>
      <c r="AQ52" s="93" t="s">
        <v>82</v>
      </c>
      <c r="AR52" s="94"/>
      <c r="AS52" s="95">
        <v>0</v>
      </c>
      <c r="AT52" s="96">
        <f>ROUND(SUM(AV52:AW52),2)</f>
        <v>0</v>
      </c>
      <c r="AU52" s="97">
        <f>'01 - Hlavní aktivity - Be...'!P93</f>
        <v>0</v>
      </c>
      <c r="AV52" s="96">
        <f>'01 - Hlavní aktivity - Be...'!J30</f>
        <v>0</v>
      </c>
      <c r="AW52" s="96">
        <f>'01 - Hlavní aktivity - Be...'!J31</f>
        <v>0</v>
      </c>
      <c r="AX52" s="96">
        <f>'01 - Hlavní aktivity - Be...'!J32</f>
        <v>0</v>
      </c>
      <c r="AY52" s="96">
        <f>'01 - Hlavní aktivity - Be...'!J33</f>
        <v>0</v>
      </c>
      <c r="AZ52" s="96">
        <f>'01 - Hlavní aktivity - Be...'!F30</f>
        <v>0</v>
      </c>
      <c r="BA52" s="96">
        <f>'01 - Hlavní aktivity - Be...'!F31</f>
        <v>0</v>
      </c>
      <c r="BB52" s="96">
        <f>'01 - Hlavní aktivity - Be...'!F32</f>
        <v>0</v>
      </c>
      <c r="BC52" s="96">
        <f>'01 - Hlavní aktivity - Be...'!F33</f>
        <v>0</v>
      </c>
      <c r="BD52" s="98">
        <f>'01 - Hlavní aktivity - Be...'!F34</f>
        <v>0</v>
      </c>
      <c r="BT52" s="99" t="s">
        <v>22</v>
      </c>
      <c r="BV52" s="99" t="s">
        <v>78</v>
      </c>
      <c r="BW52" s="99" t="s">
        <v>83</v>
      </c>
      <c r="BX52" s="99" t="s">
        <v>5</v>
      </c>
      <c r="CL52" s="99" t="s">
        <v>20</v>
      </c>
      <c r="CM52" s="99" t="s">
        <v>22</v>
      </c>
    </row>
    <row r="53" spans="1:91" s="5" customFormat="1" ht="22.5" customHeight="1">
      <c r="A53" s="297" t="s">
        <v>1315</v>
      </c>
      <c r="B53" s="90"/>
      <c r="C53" s="91"/>
      <c r="D53" s="289" t="s">
        <v>84</v>
      </c>
      <c r="E53" s="288"/>
      <c r="F53" s="288"/>
      <c r="G53" s="288"/>
      <c r="H53" s="288"/>
      <c r="I53" s="92"/>
      <c r="J53" s="289" t="s">
        <v>85</v>
      </c>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7">
        <f>'02 - Vedlejší aktivity - ...'!J27</f>
        <v>0</v>
      </c>
      <c r="AH53" s="288"/>
      <c r="AI53" s="288"/>
      <c r="AJ53" s="288"/>
      <c r="AK53" s="288"/>
      <c r="AL53" s="288"/>
      <c r="AM53" s="288"/>
      <c r="AN53" s="287">
        <f>SUM(AG53,AT53)</f>
        <v>0</v>
      </c>
      <c r="AO53" s="288"/>
      <c r="AP53" s="288"/>
      <c r="AQ53" s="93" t="s">
        <v>82</v>
      </c>
      <c r="AR53" s="94"/>
      <c r="AS53" s="95">
        <v>0</v>
      </c>
      <c r="AT53" s="96">
        <f>ROUND(SUM(AV53:AW53),2)</f>
        <v>0</v>
      </c>
      <c r="AU53" s="97">
        <f>'02 - Vedlejší aktivity - ...'!P78</f>
        <v>0</v>
      </c>
      <c r="AV53" s="96">
        <f>'02 - Vedlejší aktivity - ...'!J30</f>
        <v>0</v>
      </c>
      <c r="AW53" s="96">
        <f>'02 - Vedlejší aktivity - ...'!J31</f>
        <v>0</v>
      </c>
      <c r="AX53" s="96">
        <f>'02 - Vedlejší aktivity - ...'!J32</f>
        <v>0</v>
      </c>
      <c r="AY53" s="96">
        <f>'02 - Vedlejší aktivity - ...'!J33</f>
        <v>0</v>
      </c>
      <c r="AZ53" s="96">
        <f>'02 - Vedlejší aktivity - ...'!F30</f>
        <v>0</v>
      </c>
      <c r="BA53" s="96">
        <f>'02 - Vedlejší aktivity - ...'!F31</f>
        <v>0</v>
      </c>
      <c r="BB53" s="96">
        <f>'02 - Vedlejší aktivity - ...'!F32</f>
        <v>0</v>
      </c>
      <c r="BC53" s="96">
        <f>'02 - Vedlejší aktivity - ...'!F33</f>
        <v>0</v>
      </c>
      <c r="BD53" s="98">
        <f>'02 - Vedlejší aktivity - ...'!F34</f>
        <v>0</v>
      </c>
      <c r="BT53" s="99" t="s">
        <v>22</v>
      </c>
      <c r="BV53" s="99" t="s">
        <v>78</v>
      </c>
      <c r="BW53" s="99" t="s">
        <v>86</v>
      </c>
      <c r="BX53" s="99" t="s">
        <v>5</v>
      </c>
      <c r="CL53" s="99" t="s">
        <v>20</v>
      </c>
      <c r="CM53" s="99" t="s">
        <v>22</v>
      </c>
    </row>
    <row r="54" spans="1:91" s="5" customFormat="1" ht="37.5" customHeight="1">
      <c r="A54" s="297" t="s">
        <v>1315</v>
      </c>
      <c r="B54" s="90"/>
      <c r="C54" s="91"/>
      <c r="D54" s="289" t="s">
        <v>87</v>
      </c>
      <c r="E54" s="288"/>
      <c r="F54" s="288"/>
      <c r="G54" s="288"/>
      <c r="H54" s="288"/>
      <c r="I54" s="92"/>
      <c r="J54" s="289" t="s">
        <v>88</v>
      </c>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7">
        <f>'03 - Nezpůsobilé výdaje -...'!J27</f>
        <v>0</v>
      </c>
      <c r="AH54" s="288"/>
      <c r="AI54" s="288"/>
      <c r="AJ54" s="288"/>
      <c r="AK54" s="288"/>
      <c r="AL54" s="288"/>
      <c r="AM54" s="288"/>
      <c r="AN54" s="287">
        <f>SUM(AG54,AT54)</f>
        <v>0</v>
      </c>
      <c r="AO54" s="288"/>
      <c r="AP54" s="288"/>
      <c r="AQ54" s="93" t="s">
        <v>82</v>
      </c>
      <c r="AR54" s="94"/>
      <c r="AS54" s="100">
        <v>0</v>
      </c>
      <c r="AT54" s="101">
        <f>ROUND(SUM(AV54:AW54),2)</f>
        <v>0</v>
      </c>
      <c r="AU54" s="102">
        <f>'03 - Nezpůsobilé výdaje -...'!P96</f>
        <v>0</v>
      </c>
      <c r="AV54" s="101">
        <f>'03 - Nezpůsobilé výdaje -...'!J30</f>
        <v>0</v>
      </c>
      <c r="AW54" s="101">
        <f>'03 - Nezpůsobilé výdaje -...'!J31</f>
        <v>0</v>
      </c>
      <c r="AX54" s="101">
        <f>'03 - Nezpůsobilé výdaje -...'!J32</f>
        <v>0</v>
      </c>
      <c r="AY54" s="101">
        <f>'03 - Nezpůsobilé výdaje -...'!J33</f>
        <v>0</v>
      </c>
      <c r="AZ54" s="101">
        <f>'03 - Nezpůsobilé výdaje -...'!F30</f>
        <v>0</v>
      </c>
      <c r="BA54" s="101">
        <f>'03 - Nezpůsobilé výdaje -...'!F31</f>
        <v>0</v>
      </c>
      <c r="BB54" s="101">
        <f>'03 - Nezpůsobilé výdaje -...'!F32</f>
        <v>0</v>
      </c>
      <c r="BC54" s="101">
        <f>'03 - Nezpůsobilé výdaje -...'!F33</f>
        <v>0</v>
      </c>
      <c r="BD54" s="103">
        <f>'03 - Nezpůsobilé výdaje -...'!F34</f>
        <v>0</v>
      </c>
      <c r="BT54" s="99" t="s">
        <v>22</v>
      </c>
      <c r="BV54" s="99" t="s">
        <v>78</v>
      </c>
      <c r="BW54" s="99" t="s">
        <v>89</v>
      </c>
      <c r="BX54" s="99" t="s">
        <v>5</v>
      </c>
      <c r="CL54" s="99" t="s">
        <v>20</v>
      </c>
      <c r="CM54" s="99" t="s">
        <v>22</v>
      </c>
    </row>
    <row r="55" spans="2:44" s="1" customFormat="1" ht="30" customHeight="1">
      <c r="B55" s="34"/>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4"/>
    </row>
    <row r="56" spans="2:44" s="1" customFormat="1" ht="6.95" customHeight="1">
      <c r="B56" s="49"/>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4"/>
    </row>
  </sheetData>
  <sheetProtection password="CC35" sheet="1" objects="1" scenarios="1" formatColumns="0" formatRows="0" sort="0" autoFilter="0"/>
  <mergeCells count="49">
    <mergeCell ref="AR2:BE2"/>
    <mergeCell ref="AN54:AP54"/>
    <mergeCell ref="AG54:AM54"/>
    <mergeCell ref="D54:H54"/>
    <mergeCell ref="J54:AF54"/>
    <mergeCell ref="AG51:AM51"/>
    <mergeCell ref="AN51:AP51"/>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tooltip="Rekapitulace stavby" display="1) Rekapitulace stavby"/>
    <hyperlink ref="W1:AI1" location="C51" tooltip="Rekapitulace objektů stavby a soupisů prací" display="2) Rekapitulace objektů stavby a soupisů prací"/>
    <hyperlink ref="A52" location="'01 - Hlavní aktivity - Be...'!C2" tooltip="01 - Hlavní aktivity - Be..." display="/"/>
    <hyperlink ref="A53" location="'02 - Vedlejší aktivity - ...'!C2" tooltip="02 - Vedlejší aktivity - ..." display="/"/>
    <hyperlink ref="A54" location="'03 - Nezpůsobilé výdaje -...'!C2" tooltip="03 - Nezpůsobilé výdaje -..."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9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9"/>
      <c r="C1" s="299"/>
      <c r="D1" s="298" t="s">
        <v>1</v>
      </c>
      <c r="E1" s="299"/>
      <c r="F1" s="300" t="s">
        <v>1316</v>
      </c>
      <c r="G1" s="305" t="s">
        <v>1317</v>
      </c>
      <c r="H1" s="305"/>
      <c r="I1" s="306"/>
      <c r="J1" s="300" t="s">
        <v>1318</v>
      </c>
      <c r="K1" s="298" t="s">
        <v>90</v>
      </c>
      <c r="L1" s="300" t="s">
        <v>1319</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4"/>
      <c r="M2" s="254"/>
      <c r="N2" s="254"/>
      <c r="O2" s="254"/>
      <c r="P2" s="254"/>
      <c r="Q2" s="254"/>
      <c r="R2" s="254"/>
      <c r="S2" s="254"/>
      <c r="T2" s="254"/>
      <c r="U2" s="254"/>
      <c r="V2" s="254"/>
      <c r="AT2" s="17" t="s">
        <v>83</v>
      </c>
    </row>
    <row r="3" spans="2:46" ht="6.95" customHeight="1">
      <c r="B3" s="18"/>
      <c r="C3" s="19"/>
      <c r="D3" s="19"/>
      <c r="E3" s="19"/>
      <c r="F3" s="19"/>
      <c r="G3" s="19"/>
      <c r="H3" s="19"/>
      <c r="I3" s="105"/>
      <c r="J3" s="19"/>
      <c r="K3" s="20"/>
      <c r="AT3" s="17" t="s">
        <v>22</v>
      </c>
    </row>
    <row r="4" spans="2:46" ht="36.95" customHeight="1">
      <c r="B4" s="21"/>
      <c r="C4" s="22"/>
      <c r="D4" s="23" t="s">
        <v>91</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2" t="str">
        <f>'Rekapitulace stavby'!K6</f>
        <v>Snížení energetické náročnosti, Benešova 636 - 641, Kolín</v>
      </c>
      <c r="F7" s="258"/>
      <c r="G7" s="258"/>
      <c r="H7" s="258"/>
      <c r="I7" s="106"/>
      <c r="J7" s="22"/>
      <c r="K7" s="24"/>
    </row>
    <row r="8" spans="2:11" s="1" customFormat="1" ht="13.5">
      <c r="B8" s="34"/>
      <c r="C8" s="35"/>
      <c r="D8" s="30" t="s">
        <v>92</v>
      </c>
      <c r="E8" s="35"/>
      <c r="F8" s="35"/>
      <c r="G8" s="35"/>
      <c r="H8" s="35"/>
      <c r="I8" s="107"/>
      <c r="J8" s="35"/>
      <c r="K8" s="38"/>
    </row>
    <row r="9" spans="2:11" s="1" customFormat="1" ht="36.95" customHeight="1">
      <c r="B9" s="34"/>
      <c r="C9" s="35"/>
      <c r="D9" s="35"/>
      <c r="E9" s="293" t="s">
        <v>93</v>
      </c>
      <c r="F9" s="265"/>
      <c r="G9" s="265"/>
      <c r="H9" s="265"/>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19</v>
      </c>
      <c r="E11" s="35"/>
      <c r="F11" s="28" t="s">
        <v>20</v>
      </c>
      <c r="G11" s="35"/>
      <c r="H11" s="35"/>
      <c r="I11" s="108" t="s">
        <v>21</v>
      </c>
      <c r="J11" s="28" t="s">
        <v>20</v>
      </c>
      <c r="K11" s="38"/>
    </row>
    <row r="12" spans="2:11" s="1" customFormat="1" ht="14.45" customHeight="1">
      <c r="B12" s="34"/>
      <c r="C12" s="35"/>
      <c r="D12" s="30" t="s">
        <v>23</v>
      </c>
      <c r="E12" s="35"/>
      <c r="F12" s="28" t="s">
        <v>24</v>
      </c>
      <c r="G12" s="35"/>
      <c r="H12" s="35"/>
      <c r="I12" s="108" t="s">
        <v>25</v>
      </c>
      <c r="J12" s="109" t="str">
        <f>'Rekapitulace stavby'!AN8</f>
        <v>22.6.2016</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29</v>
      </c>
      <c r="E14" s="35"/>
      <c r="F14" s="35"/>
      <c r="G14" s="35"/>
      <c r="H14" s="35"/>
      <c r="I14" s="108" t="s">
        <v>30</v>
      </c>
      <c r="J14" s="28" t="str">
        <f>IF('Rekapitulace stavby'!AN10="","",'Rekapitulace stavby'!AN10)</f>
        <v/>
      </c>
      <c r="K14" s="38"/>
    </row>
    <row r="15" spans="2:11" s="1" customFormat="1" ht="18" customHeight="1">
      <c r="B15" s="34"/>
      <c r="C15" s="35"/>
      <c r="D15" s="35"/>
      <c r="E15" s="28" t="str">
        <f>IF('Rekapitulace stavby'!E11="","",'Rekapitulace stavby'!E11)</f>
        <v>Město Kolín, Karlovo nám. 78, Kolín I</v>
      </c>
      <c r="F15" s="35"/>
      <c r="G15" s="35"/>
      <c r="H15" s="35"/>
      <c r="I15" s="108" t="s">
        <v>32</v>
      </c>
      <c r="J15" s="28" t="str">
        <f>IF('Rekapitulace stavby'!AN11="","",'Rekapitulace stavby'!AN11)</f>
        <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33</v>
      </c>
      <c r="E17" s="35"/>
      <c r="F17" s="35"/>
      <c r="G17" s="35"/>
      <c r="H17" s="35"/>
      <c r="I17" s="108" t="s">
        <v>30</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32</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35</v>
      </c>
      <c r="E20" s="35"/>
      <c r="F20" s="35"/>
      <c r="G20" s="35"/>
      <c r="H20" s="35"/>
      <c r="I20" s="108" t="s">
        <v>30</v>
      </c>
      <c r="J20" s="28" t="str">
        <f>IF('Rekapitulace stavby'!AN16="","",'Rekapitulace stavby'!AN16)</f>
        <v xml:space="preserve">74574019 </v>
      </c>
      <c r="K20" s="38"/>
    </row>
    <row r="21" spans="2:11" s="1" customFormat="1" ht="18" customHeight="1">
      <c r="B21" s="34"/>
      <c r="C21" s="35"/>
      <c r="D21" s="35"/>
      <c r="E21" s="28" t="str">
        <f>IF('Rekapitulace stavby'!E17="","",'Rekapitulace stavby'!E17)</f>
        <v>Ing. Karel fousek</v>
      </c>
      <c r="F21" s="35"/>
      <c r="G21" s="35"/>
      <c r="H21" s="35"/>
      <c r="I21" s="108" t="s">
        <v>32</v>
      </c>
      <c r="J21" s="28" t="str">
        <f>IF('Rekapitulace stavby'!AN17="","",'Rekapitulace stavby'!AN17)</f>
        <v xml:space="preserve">CZ7903300779 </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40</v>
      </c>
      <c r="E23" s="35"/>
      <c r="F23" s="35"/>
      <c r="G23" s="35"/>
      <c r="H23" s="35"/>
      <c r="I23" s="107"/>
      <c r="J23" s="35"/>
      <c r="K23" s="38"/>
    </row>
    <row r="24" spans="2:11" s="6" customFormat="1" ht="22.5" customHeight="1">
      <c r="B24" s="110"/>
      <c r="C24" s="111"/>
      <c r="D24" s="111"/>
      <c r="E24" s="261" t="s">
        <v>20</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42</v>
      </c>
      <c r="E27" s="35"/>
      <c r="F27" s="35"/>
      <c r="G27" s="35"/>
      <c r="H27" s="35"/>
      <c r="I27" s="107"/>
      <c r="J27" s="117">
        <f>ROUND(J93,2)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44</v>
      </c>
      <c r="G29" s="35"/>
      <c r="H29" s="35"/>
      <c r="I29" s="118" t="s">
        <v>43</v>
      </c>
      <c r="J29" s="39" t="s">
        <v>45</v>
      </c>
      <c r="K29" s="38"/>
    </row>
    <row r="30" spans="2:11" s="1" customFormat="1" ht="14.45" customHeight="1">
      <c r="B30" s="34"/>
      <c r="C30" s="35"/>
      <c r="D30" s="42" t="s">
        <v>46</v>
      </c>
      <c r="E30" s="42" t="s">
        <v>47</v>
      </c>
      <c r="F30" s="119">
        <f>ROUND(SUM(BE93:BE595),2)</f>
        <v>0</v>
      </c>
      <c r="G30" s="35"/>
      <c r="H30" s="35"/>
      <c r="I30" s="120">
        <v>0.21</v>
      </c>
      <c r="J30" s="119">
        <f>ROUND(ROUND((SUM(BE93:BE595)),2)*I30,2)</f>
        <v>0</v>
      </c>
      <c r="K30" s="38"/>
    </row>
    <row r="31" spans="2:11" s="1" customFormat="1" ht="14.45" customHeight="1">
      <c r="B31" s="34"/>
      <c r="C31" s="35"/>
      <c r="D31" s="35"/>
      <c r="E31" s="42" t="s">
        <v>48</v>
      </c>
      <c r="F31" s="119">
        <f>ROUND(SUM(BF93:BF595),2)</f>
        <v>0</v>
      </c>
      <c r="G31" s="35"/>
      <c r="H31" s="35"/>
      <c r="I31" s="120">
        <v>0.15</v>
      </c>
      <c r="J31" s="119">
        <f>ROUND(ROUND((SUM(BF93:BF595)),2)*I31,2)</f>
        <v>0</v>
      </c>
      <c r="K31" s="38"/>
    </row>
    <row r="32" spans="2:11" s="1" customFormat="1" ht="14.45" customHeight="1" hidden="1">
      <c r="B32" s="34"/>
      <c r="C32" s="35"/>
      <c r="D32" s="35"/>
      <c r="E32" s="42" t="s">
        <v>49</v>
      </c>
      <c r="F32" s="119">
        <f>ROUND(SUM(BG93:BG595),2)</f>
        <v>0</v>
      </c>
      <c r="G32" s="35"/>
      <c r="H32" s="35"/>
      <c r="I32" s="120">
        <v>0.21</v>
      </c>
      <c r="J32" s="119">
        <v>0</v>
      </c>
      <c r="K32" s="38"/>
    </row>
    <row r="33" spans="2:11" s="1" customFormat="1" ht="14.45" customHeight="1" hidden="1">
      <c r="B33" s="34"/>
      <c r="C33" s="35"/>
      <c r="D33" s="35"/>
      <c r="E33" s="42" t="s">
        <v>50</v>
      </c>
      <c r="F33" s="119">
        <f>ROUND(SUM(BH93:BH595),2)</f>
        <v>0</v>
      </c>
      <c r="G33" s="35"/>
      <c r="H33" s="35"/>
      <c r="I33" s="120">
        <v>0.15</v>
      </c>
      <c r="J33" s="119">
        <v>0</v>
      </c>
      <c r="K33" s="38"/>
    </row>
    <row r="34" spans="2:11" s="1" customFormat="1" ht="14.45" customHeight="1" hidden="1">
      <c r="B34" s="34"/>
      <c r="C34" s="35"/>
      <c r="D34" s="35"/>
      <c r="E34" s="42" t="s">
        <v>51</v>
      </c>
      <c r="F34" s="119">
        <f>ROUND(SUM(BI93:BI595),2)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52</v>
      </c>
      <c r="E36" s="73"/>
      <c r="F36" s="73"/>
      <c r="G36" s="123" t="s">
        <v>53</v>
      </c>
      <c r="H36" s="124" t="s">
        <v>54</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94</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Snížení energetické náročnosti, Benešova 636 - 641, Kolín</v>
      </c>
      <c r="F45" s="265"/>
      <c r="G45" s="265"/>
      <c r="H45" s="265"/>
      <c r="I45" s="107"/>
      <c r="J45" s="35"/>
      <c r="K45" s="38"/>
    </row>
    <row r="46" spans="2:11" s="1" customFormat="1" ht="14.45" customHeight="1">
      <c r="B46" s="34"/>
      <c r="C46" s="30" t="s">
        <v>92</v>
      </c>
      <c r="D46" s="35"/>
      <c r="E46" s="35"/>
      <c r="F46" s="35"/>
      <c r="G46" s="35"/>
      <c r="H46" s="35"/>
      <c r="I46" s="107"/>
      <c r="J46" s="35"/>
      <c r="K46" s="38"/>
    </row>
    <row r="47" spans="2:11" s="1" customFormat="1" ht="23.25" customHeight="1">
      <c r="B47" s="34"/>
      <c r="C47" s="35"/>
      <c r="D47" s="35"/>
      <c r="E47" s="293" t="str">
        <f>E9</f>
        <v>01 - Hlavní aktivity - Benešova 636 - 641, Kolín</v>
      </c>
      <c r="F47" s="265"/>
      <c r="G47" s="265"/>
      <c r="H47" s="265"/>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23</v>
      </c>
      <c r="D49" s="35"/>
      <c r="E49" s="35"/>
      <c r="F49" s="28" t="str">
        <f>F12</f>
        <v xml:space="preserve"> </v>
      </c>
      <c r="G49" s="35"/>
      <c r="H49" s="35"/>
      <c r="I49" s="108" t="s">
        <v>25</v>
      </c>
      <c r="J49" s="109" t="str">
        <f>IF(J12="","",J12)</f>
        <v>22.6.2016</v>
      </c>
      <c r="K49" s="38"/>
    </row>
    <row r="50" spans="2:11" s="1" customFormat="1" ht="6.95" customHeight="1">
      <c r="B50" s="34"/>
      <c r="C50" s="35"/>
      <c r="D50" s="35"/>
      <c r="E50" s="35"/>
      <c r="F50" s="35"/>
      <c r="G50" s="35"/>
      <c r="H50" s="35"/>
      <c r="I50" s="107"/>
      <c r="J50" s="35"/>
      <c r="K50" s="38"/>
    </row>
    <row r="51" spans="2:11" s="1" customFormat="1" ht="13.5">
      <c r="B51" s="34"/>
      <c r="C51" s="30" t="s">
        <v>29</v>
      </c>
      <c r="D51" s="35"/>
      <c r="E51" s="35"/>
      <c r="F51" s="28" t="str">
        <f>E15</f>
        <v>Město Kolín, Karlovo nám. 78, Kolín I</v>
      </c>
      <c r="G51" s="35"/>
      <c r="H51" s="35"/>
      <c r="I51" s="108" t="s">
        <v>35</v>
      </c>
      <c r="J51" s="28" t="str">
        <f>E21</f>
        <v>Ing. Karel fousek</v>
      </c>
      <c r="K51" s="38"/>
    </row>
    <row r="52" spans="2:11" s="1" customFormat="1" ht="14.45" customHeight="1">
      <c r="B52" s="34"/>
      <c r="C52" s="30" t="s">
        <v>33</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95</v>
      </c>
      <c r="D54" s="121"/>
      <c r="E54" s="121"/>
      <c r="F54" s="121"/>
      <c r="G54" s="121"/>
      <c r="H54" s="121"/>
      <c r="I54" s="134"/>
      <c r="J54" s="135" t="s">
        <v>96</v>
      </c>
      <c r="K54" s="136"/>
    </row>
    <row r="55" spans="2:11" s="1" customFormat="1" ht="10.35" customHeight="1">
      <c r="B55" s="34"/>
      <c r="C55" s="35"/>
      <c r="D55" s="35"/>
      <c r="E55" s="35"/>
      <c r="F55" s="35"/>
      <c r="G55" s="35"/>
      <c r="H55" s="35"/>
      <c r="I55" s="107"/>
      <c r="J55" s="35"/>
      <c r="K55" s="38"/>
    </row>
    <row r="56" spans="2:47" s="1" customFormat="1" ht="29.25" customHeight="1">
      <c r="B56" s="34"/>
      <c r="C56" s="137" t="s">
        <v>97</v>
      </c>
      <c r="D56" s="35"/>
      <c r="E56" s="35"/>
      <c r="F56" s="35"/>
      <c r="G56" s="35"/>
      <c r="H56" s="35"/>
      <c r="I56" s="107"/>
      <c r="J56" s="117">
        <f>J93</f>
        <v>0</v>
      </c>
      <c r="K56" s="38"/>
      <c r="AU56" s="17" t="s">
        <v>98</v>
      </c>
    </row>
    <row r="57" spans="2:11" s="7" customFormat="1" ht="24.95" customHeight="1">
      <c r="B57" s="138"/>
      <c r="C57" s="139"/>
      <c r="D57" s="140" t="s">
        <v>99</v>
      </c>
      <c r="E57" s="141"/>
      <c r="F57" s="141"/>
      <c r="G57" s="141"/>
      <c r="H57" s="141"/>
      <c r="I57" s="142"/>
      <c r="J57" s="143">
        <f>J94</f>
        <v>0</v>
      </c>
      <c r="K57" s="144"/>
    </row>
    <row r="58" spans="2:11" s="8" customFormat="1" ht="19.9" customHeight="1">
      <c r="B58" s="145"/>
      <c r="C58" s="146"/>
      <c r="D58" s="147" t="s">
        <v>100</v>
      </c>
      <c r="E58" s="148"/>
      <c r="F58" s="148"/>
      <c r="G58" s="148"/>
      <c r="H58" s="148"/>
      <c r="I58" s="149"/>
      <c r="J58" s="150">
        <f>J95</f>
        <v>0</v>
      </c>
      <c r="K58" s="151"/>
    </row>
    <row r="59" spans="2:11" s="8" customFormat="1" ht="19.9" customHeight="1">
      <c r="B59" s="145"/>
      <c r="C59" s="146"/>
      <c r="D59" s="147" t="s">
        <v>101</v>
      </c>
      <c r="E59" s="148"/>
      <c r="F59" s="148"/>
      <c r="G59" s="148"/>
      <c r="H59" s="148"/>
      <c r="I59" s="149"/>
      <c r="J59" s="150">
        <f>J119</f>
        <v>0</v>
      </c>
      <c r="K59" s="151"/>
    </row>
    <row r="60" spans="2:11" s="8" customFormat="1" ht="19.9" customHeight="1">
      <c r="B60" s="145"/>
      <c r="C60" s="146"/>
      <c r="D60" s="147" t="s">
        <v>102</v>
      </c>
      <c r="E60" s="148"/>
      <c r="F60" s="148"/>
      <c r="G60" s="148"/>
      <c r="H60" s="148"/>
      <c r="I60" s="149"/>
      <c r="J60" s="150">
        <f>J123</f>
        <v>0</v>
      </c>
      <c r="K60" s="151"/>
    </row>
    <row r="61" spans="2:11" s="8" customFormat="1" ht="19.9" customHeight="1">
      <c r="B61" s="145"/>
      <c r="C61" s="146"/>
      <c r="D61" s="147" t="s">
        <v>103</v>
      </c>
      <c r="E61" s="148"/>
      <c r="F61" s="148"/>
      <c r="G61" s="148"/>
      <c r="H61" s="148"/>
      <c r="I61" s="149"/>
      <c r="J61" s="150">
        <f>J231</f>
        <v>0</v>
      </c>
      <c r="K61" s="151"/>
    </row>
    <row r="62" spans="2:11" s="8" customFormat="1" ht="19.9" customHeight="1">
      <c r="B62" s="145"/>
      <c r="C62" s="146"/>
      <c r="D62" s="147" t="s">
        <v>104</v>
      </c>
      <c r="E62" s="148"/>
      <c r="F62" s="148"/>
      <c r="G62" s="148"/>
      <c r="H62" s="148"/>
      <c r="I62" s="149"/>
      <c r="J62" s="150">
        <f>J268</f>
        <v>0</v>
      </c>
      <c r="K62" s="151"/>
    </row>
    <row r="63" spans="2:11" s="8" customFormat="1" ht="19.9" customHeight="1">
      <c r="B63" s="145"/>
      <c r="C63" s="146"/>
      <c r="D63" s="147" t="s">
        <v>105</v>
      </c>
      <c r="E63" s="148"/>
      <c r="F63" s="148"/>
      <c r="G63" s="148"/>
      <c r="H63" s="148"/>
      <c r="I63" s="149"/>
      <c r="J63" s="150">
        <f>J273</f>
        <v>0</v>
      </c>
      <c r="K63" s="151"/>
    </row>
    <row r="64" spans="2:11" s="7" customFormat="1" ht="24.95" customHeight="1">
      <c r="B64" s="138"/>
      <c r="C64" s="139"/>
      <c r="D64" s="140" t="s">
        <v>106</v>
      </c>
      <c r="E64" s="141"/>
      <c r="F64" s="141"/>
      <c r="G64" s="141"/>
      <c r="H64" s="141"/>
      <c r="I64" s="142"/>
      <c r="J64" s="143">
        <f>J275</f>
        <v>0</v>
      </c>
      <c r="K64" s="144"/>
    </row>
    <row r="65" spans="2:11" s="8" customFormat="1" ht="19.9" customHeight="1">
      <c r="B65" s="145"/>
      <c r="C65" s="146"/>
      <c r="D65" s="147" t="s">
        <v>107</v>
      </c>
      <c r="E65" s="148"/>
      <c r="F65" s="148"/>
      <c r="G65" s="148"/>
      <c r="H65" s="148"/>
      <c r="I65" s="149"/>
      <c r="J65" s="150">
        <f>J276</f>
        <v>0</v>
      </c>
      <c r="K65" s="151"/>
    </row>
    <row r="66" spans="2:11" s="8" customFormat="1" ht="19.9" customHeight="1">
      <c r="B66" s="145"/>
      <c r="C66" s="146"/>
      <c r="D66" s="147" t="s">
        <v>108</v>
      </c>
      <c r="E66" s="148"/>
      <c r="F66" s="148"/>
      <c r="G66" s="148"/>
      <c r="H66" s="148"/>
      <c r="I66" s="149"/>
      <c r="J66" s="150">
        <f>J299</f>
        <v>0</v>
      </c>
      <c r="K66" s="151"/>
    </row>
    <row r="67" spans="2:11" s="8" customFormat="1" ht="19.9" customHeight="1">
      <c r="B67" s="145"/>
      <c r="C67" s="146"/>
      <c r="D67" s="147" t="s">
        <v>109</v>
      </c>
      <c r="E67" s="148"/>
      <c r="F67" s="148"/>
      <c r="G67" s="148"/>
      <c r="H67" s="148"/>
      <c r="I67" s="149"/>
      <c r="J67" s="150">
        <f>J321</f>
        <v>0</v>
      </c>
      <c r="K67" s="151"/>
    </row>
    <row r="68" spans="2:11" s="8" customFormat="1" ht="19.9" customHeight="1">
      <c r="B68" s="145"/>
      <c r="C68" s="146"/>
      <c r="D68" s="147" t="s">
        <v>110</v>
      </c>
      <c r="E68" s="148"/>
      <c r="F68" s="148"/>
      <c r="G68" s="148"/>
      <c r="H68" s="148"/>
      <c r="I68" s="149"/>
      <c r="J68" s="150">
        <f>J355</f>
        <v>0</v>
      </c>
      <c r="K68" s="151"/>
    </row>
    <row r="69" spans="2:11" s="8" customFormat="1" ht="19.9" customHeight="1">
      <c r="B69" s="145"/>
      <c r="C69" s="146"/>
      <c r="D69" s="147" t="s">
        <v>111</v>
      </c>
      <c r="E69" s="148"/>
      <c r="F69" s="148"/>
      <c r="G69" s="148"/>
      <c r="H69" s="148"/>
      <c r="I69" s="149"/>
      <c r="J69" s="150">
        <f>J358</f>
        <v>0</v>
      </c>
      <c r="K69" s="151"/>
    </row>
    <row r="70" spans="2:11" s="8" customFormat="1" ht="19.9" customHeight="1">
      <c r="B70" s="145"/>
      <c r="C70" s="146"/>
      <c r="D70" s="147" t="s">
        <v>112</v>
      </c>
      <c r="E70" s="148"/>
      <c r="F70" s="148"/>
      <c r="G70" s="148"/>
      <c r="H70" s="148"/>
      <c r="I70" s="149"/>
      <c r="J70" s="150">
        <f>J409</f>
        <v>0</v>
      </c>
      <c r="K70" s="151"/>
    </row>
    <row r="71" spans="2:11" s="8" customFormat="1" ht="19.9" customHeight="1">
      <c r="B71" s="145"/>
      <c r="C71" s="146"/>
      <c r="D71" s="147" t="s">
        <v>113</v>
      </c>
      <c r="E71" s="148"/>
      <c r="F71" s="148"/>
      <c r="G71" s="148"/>
      <c r="H71" s="148"/>
      <c r="I71" s="149"/>
      <c r="J71" s="150">
        <f>J490</f>
        <v>0</v>
      </c>
      <c r="K71" s="151"/>
    </row>
    <row r="72" spans="2:11" s="8" customFormat="1" ht="19.9" customHeight="1">
      <c r="B72" s="145"/>
      <c r="C72" s="146"/>
      <c r="D72" s="147" t="s">
        <v>114</v>
      </c>
      <c r="E72" s="148"/>
      <c r="F72" s="148"/>
      <c r="G72" s="148"/>
      <c r="H72" s="148"/>
      <c r="I72" s="149"/>
      <c r="J72" s="150">
        <f>J536</f>
        <v>0</v>
      </c>
      <c r="K72" s="151"/>
    </row>
    <row r="73" spans="2:11" s="8" customFormat="1" ht="19.9" customHeight="1">
      <c r="B73" s="145"/>
      <c r="C73" s="146"/>
      <c r="D73" s="147" t="s">
        <v>115</v>
      </c>
      <c r="E73" s="148"/>
      <c r="F73" s="148"/>
      <c r="G73" s="148"/>
      <c r="H73" s="148"/>
      <c r="I73" s="149"/>
      <c r="J73" s="150">
        <f>J579</f>
        <v>0</v>
      </c>
      <c r="K73" s="151"/>
    </row>
    <row r="74" spans="2:11" s="1" customFormat="1" ht="21.75" customHeight="1">
      <c r="B74" s="34"/>
      <c r="C74" s="35"/>
      <c r="D74" s="35"/>
      <c r="E74" s="35"/>
      <c r="F74" s="35"/>
      <c r="G74" s="35"/>
      <c r="H74" s="35"/>
      <c r="I74" s="107"/>
      <c r="J74" s="35"/>
      <c r="K74" s="38"/>
    </row>
    <row r="75" spans="2:11" s="1" customFormat="1" ht="6.95" customHeight="1">
      <c r="B75" s="49"/>
      <c r="C75" s="50"/>
      <c r="D75" s="50"/>
      <c r="E75" s="50"/>
      <c r="F75" s="50"/>
      <c r="G75" s="50"/>
      <c r="H75" s="50"/>
      <c r="I75" s="128"/>
      <c r="J75" s="50"/>
      <c r="K75" s="51"/>
    </row>
    <row r="79" spans="2:12" s="1" customFormat="1" ht="6.95" customHeight="1">
      <c r="B79" s="52"/>
      <c r="C79" s="53"/>
      <c r="D79" s="53"/>
      <c r="E79" s="53"/>
      <c r="F79" s="53"/>
      <c r="G79" s="53"/>
      <c r="H79" s="53"/>
      <c r="I79" s="131"/>
      <c r="J79" s="53"/>
      <c r="K79" s="53"/>
      <c r="L79" s="54"/>
    </row>
    <row r="80" spans="2:12" s="1" customFormat="1" ht="36.95" customHeight="1">
      <c r="B80" s="34"/>
      <c r="C80" s="55" t="s">
        <v>116</v>
      </c>
      <c r="D80" s="56"/>
      <c r="E80" s="56"/>
      <c r="F80" s="56"/>
      <c r="G80" s="56"/>
      <c r="H80" s="56"/>
      <c r="I80" s="152"/>
      <c r="J80" s="56"/>
      <c r="K80" s="56"/>
      <c r="L80" s="54"/>
    </row>
    <row r="81" spans="2:12" s="1" customFormat="1" ht="6.95" customHeight="1">
      <c r="B81" s="34"/>
      <c r="C81" s="56"/>
      <c r="D81" s="56"/>
      <c r="E81" s="56"/>
      <c r="F81" s="56"/>
      <c r="G81" s="56"/>
      <c r="H81" s="56"/>
      <c r="I81" s="152"/>
      <c r="J81" s="56"/>
      <c r="K81" s="56"/>
      <c r="L81" s="54"/>
    </row>
    <row r="82" spans="2:12" s="1" customFormat="1" ht="14.45" customHeight="1">
      <c r="B82" s="34"/>
      <c r="C82" s="58" t="s">
        <v>16</v>
      </c>
      <c r="D82" s="56"/>
      <c r="E82" s="56"/>
      <c r="F82" s="56"/>
      <c r="G82" s="56"/>
      <c r="H82" s="56"/>
      <c r="I82" s="152"/>
      <c r="J82" s="56"/>
      <c r="K82" s="56"/>
      <c r="L82" s="54"/>
    </row>
    <row r="83" spans="2:12" s="1" customFormat="1" ht="22.5" customHeight="1">
      <c r="B83" s="34"/>
      <c r="C83" s="56"/>
      <c r="D83" s="56"/>
      <c r="E83" s="295" t="str">
        <f>E7</f>
        <v>Snížení energetické náročnosti, Benešova 636 - 641, Kolín</v>
      </c>
      <c r="F83" s="276"/>
      <c r="G83" s="276"/>
      <c r="H83" s="276"/>
      <c r="I83" s="152"/>
      <c r="J83" s="56"/>
      <c r="K83" s="56"/>
      <c r="L83" s="54"/>
    </row>
    <row r="84" spans="2:12" s="1" customFormat="1" ht="14.45" customHeight="1">
      <c r="B84" s="34"/>
      <c r="C84" s="58" t="s">
        <v>92</v>
      </c>
      <c r="D84" s="56"/>
      <c r="E84" s="56"/>
      <c r="F84" s="56"/>
      <c r="G84" s="56"/>
      <c r="H84" s="56"/>
      <c r="I84" s="152"/>
      <c r="J84" s="56"/>
      <c r="K84" s="56"/>
      <c r="L84" s="54"/>
    </row>
    <row r="85" spans="2:12" s="1" customFormat="1" ht="23.25" customHeight="1">
      <c r="B85" s="34"/>
      <c r="C85" s="56"/>
      <c r="D85" s="56"/>
      <c r="E85" s="273" t="str">
        <f>E9</f>
        <v>01 - Hlavní aktivity - Benešova 636 - 641, Kolín</v>
      </c>
      <c r="F85" s="276"/>
      <c r="G85" s="276"/>
      <c r="H85" s="276"/>
      <c r="I85" s="152"/>
      <c r="J85" s="56"/>
      <c r="K85" s="56"/>
      <c r="L85" s="54"/>
    </row>
    <row r="86" spans="2:12" s="1" customFormat="1" ht="6.95" customHeight="1">
      <c r="B86" s="34"/>
      <c r="C86" s="56"/>
      <c r="D86" s="56"/>
      <c r="E86" s="56"/>
      <c r="F86" s="56"/>
      <c r="G86" s="56"/>
      <c r="H86" s="56"/>
      <c r="I86" s="152"/>
      <c r="J86" s="56"/>
      <c r="K86" s="56"/>
      <c r="L86" s="54"/>
    </row>
    <row r="87" spans="2:12" s="1" customFormat="1" ht="18" customHeight="1">
      <c r="B87" s="34"/>
      <c r="C87" s="58" t="s">
        <v>23</v>
      </c>
      <c r="D87" s="56"/>
      <c r="E87" s="56"/>
      <c r="F87" s="153" t="str">
        <f>F12</f>
        <v xml:space="preserve"> </v>
      </c>
      <c r="G87" s="56"/>
      <c r="H87" s="56"/>
      <c r="I87" s="154" t="s">
        <v>25</v>
      </c>
      <c r="J87" s="66" t="str">
        <f>IF(J12="","",J12)</f>
        <v>22.6.2016</v>
      </c>
      <c r="K87" s="56"/>
      <c r="L87" s="54"/>
    </row>
    <row r="88" spans="2:12" s="1" customFormat="1" ht="6.95" customHeight="1">
      <c r="B88" s="34"/>
      <c r="C88" s="56"/>
      <c r="D88" s="56"/>
      <c r="E88" s="56"/>
      <c r="F88" s="56"/>
      <c r="G88" s="56"/>
      <c r="H88" s="56"/>
      <c r="I88" s="152"/>
      <c r="J88" s="56"/>
      <c r="K88" s="56"/>
      <c r="L88" s="54"/>
    </row>
    <row r="89" spans="2:12" s="1" customFormat="1" ht="13.5">
      <c r="B89" s="34"/>
      <c r="C89" s="58" t="s">
        <v>29</v>
      </c>
      <c r="D89" s="56"/>
      <c r="E89" s="56"/>
      <c r="F89" s="153" t="str">
        <f>E15</f>
        <v>Město Kolín, Karlovo nám. 78, Kolín I</v>
      </c>
      <c r="G89" s="56"/>
      <c r="H89" s="56"/>
      <c r="I89" s="154" t="s">
        <v>35</v>
      </c>
      <c r="J89" s="153" t="str">
        <f>E21</f>
        <v>Ing. Karel fousek</v>
      </c>
      <c r="K89" s="56"/>
      <c r="L89" s="54"/>
    </row>
    <row r="90" spans="2:12" s="1" customFormat="1" ht="14.45" customHeight="1">
      <c r="B90" s="34"/>
      <c r="C90" s="58" t="s">
        <v>33</v>
      </c>
      <c r="D90" s="56"/>
      <c r="E90" s="56"/>
      <c r="F90" s="153" t="str">
        <f>IF(E18="","",E18)</f>
        <v/>
      </c>
      <c r="G90" s="56"/>
      <c r="H90" s="56"/>
      <c r="I90" s="152"/>
      <c r="J90" s="56"/>
      <c r="K90" s="56"/>
      <c r="L90" s="54"/>
    </row>
    <row r="91" spans="2:12" s="1" customFormat="1" ht="10.35" customHeight="1">
      <c r="B91" s="34"/>
      <c r="C91" s="56"/>
      <c r="D91" s="56"/>
      <c r="E91" s="56"/>
      <c r="F91" s="56"/>
      <c r="G91" s="56"/>
      <c r="H91" s="56"/>
      <c r="I91" s="152"/>
      <c r="J91" s="56"/>
      <c r="K91" s="56"/>
      <c r="L91" s="54"/>
    </row>
    <row r="92" spans="2:20" s="9" customFormat="1" ht="29.25" customHeight="1">
      <c r="B92" s="155"/>
      <c r="C92" s="156" t="s">
        <v>117</v>
      </c>
      <c r="D92" s="157" t="s">
        <v>61</v>
      </c>
      <c r="E92" s="157" t="s">
        <v>57</v>
      </c>
      <c r="F92" s="157" t="s">
        <v>118</v>
      </c>
      <c r="G92" s="157" t="s">
        <v>119</v>
      </c>
      <c r="H92" s="157" t="s">
        <v>120</v>
      </c>
      <c r="I92" s="158" t="s">
        <v>121</v>
      </c>
      <c r="J92" s="157" t="s">
        <v>96</v>
      </c>
      <c r="K92" s="159" t="s">
        <v>122</v>
      </c>
      <c r="L92" s="160"/>
      <c r="M92" s="75" t="s">
        <v>123</v>
      </c>
      <c r="N92" s="76" t="s">
        <v>46</v>
      </c>
      <c r="O92" s="76" t="s">
        <v>124</v>
      </c>
      <c r="P92" s="76" t="s">
        <v>125</v>
      </c>
      <c r="Q92" s="76" t="s">
        <v>126</v>
      </c>
      <c r="R92" s="76" t="s">
        <v>127</v>
      </c>
      <c r="S92" s="76" t="s">
        <v>128</v>
      </c>
      <c r="T92" s="77" t="s">
        <v>129</v>
      </c>
    </row>
    <row r="93" spans="2:63" s="1" customFormat="1" ht="29.25" customHeight="1">
      <c r="B93" s="34"/>
      <c r="C93" s="81" t="s">
        <v>97</v>
      </c>
      <c r="D93" s="56"/>
      <c r="E93" s="56"/>
      <c r="F93" s="56"/>
      <c r="G93" s="56"/>
      <c r="H93" s="56"/>
      <c r="I93" s="152"/>
      <c r="J93" s="161">
        <f>BK93</f>
        <v>0</v>
      </c>
      <c r="K93" s="56"/>
      <c r="L93" s="54"/>
      <c r="M93" s="78"/>
      <c r="N93" s="79"/>
      <c r="O93" s="79"/>
      <c r="P93" s="162">
        <f>P94+P275</f>
        <v>0</v>
      </c>
      <c r="Q93" s="79"/>
      <c r="R93" s="162">
        <f>R94+R275</f>
        <v>199.96416522000004</v>
      </c>
      <c r="S93" s="79"/>
      <c r="T93" s="163">
        <f>T94+T275</f>
        <v>149.0580881</v>
      </c>
      <c r="AT93" s="17" t="s">
        <v>75</v>
      </c>
      <c r="AU93" s="17" t="s">
        <v>98</v>
      </c>
      <c r="BK93" s="164">
        <f>BK94+BK275</f>
        <v>0</v>
      </c>
    </row>
    <row r="94" spans="2:63" s="10" customFormat="1" ht="37.35" customHeight="1">
      <c r="B94" s="165"/>
      <c r="C94" s="166"/>
      <c r="D94" s="167" t="s">
        <v>75</v>
      </c>
      <c r="E94" s="168" t="s">
        <v>130</v>
      </c>
      <c r="F94" s="168" t="s">
        <v>131</v>
      </c>
      <c r="G94" s="166"/>
      <c r="H94" s="166"/>
      <c r="I94" s="169"/>
      <c r="J94" s="170">
        <f>BK94</f>
        <v>0</v>
      </c>
      <c r="K94" s="166"/>
      <c r="L94" s="171"/>
      <c r="M94" s="172"/>
      <c r="N94" s="173"/>
      <c r="O94" s="173"/>
      <c r="P94" s="174">
        <f>P95+P119+P123+P231+P268+P273</f>
        <v>0</v>
      </c>
      <c r="Q94" s="173"/>
      <c r="R94" s="174">
        <f>R95+R119+R123+R231+R268+R273</f>
        <v>108.66932510000002</v>
      </c>
      <c r="S94" s="173"/>
      <c r="T94" s="175">
        <f>T95+T119+T123+T231+T268+T273</f>
        <v>41.61149</v>
      </c>
      <c r="AR94" s="176" t="s">
        <v>22</v>
      </c>
      <c r="AT94" s="177" t="s">
        <v>75</v>
      </c>
      <c r="AU94" s="177" t="s">
        <v>76</v>
      </c>
      <c r="AY94" s="176" t="s">
        <v>132</v>
      </c>
      <c r="BK94" s="178">
        <f>BK95+BK119+BK123+BK231+BK268+BK273</f>
        <v>0</v>
      </c>
    </row>
    <row r="95" spans="2:63" s="10" customFormat="1" ht="19.9" customHeight="1">
      <c r="B95" s="165"/>
      <c r="C95" s="166"/>
      <c r="D95" s="179" t="s">
        <v>75</v>
      </c>
      <c r="E95" s="180" t="s">
        <v>22</v>
      </c>
      <c r="F95" s="180" t="s">
        <v>133</v>
      </c>
      <c r="G95" s="166"/>
      <c r="H95" s="166"/>
      <c r="I95" s="169"/>
      <c r="J95" s="181">
        <f>BK95</f>
        <v>0</v>
      </c>
      <c r="K95" s="166"/>
      <c r="L95" s="171"/>
      <c r="M95" s="172"/>
      <c r="N95" s="173"/>
      <c r="O95" s="173"/>
      <c r="P95" s="174">
        <f>SUM(P96:P118)</f>
        <v>0</v>
      </c>
      <c r="Q95" s="173"/>
      <c r="R95" s="174">
        <f>SUM(R96:R118)</f>
        <v>0</v>
      </c>
      <c r="S95" s="173"/>
      <c r="T95" s="175">
        <f>SUM(T96:T118)</f>
        <v>27.301605000000002</v>
      </c>
      <c r="AR95" s="176" t="s">
        <v>22</v>
      </c>
      <c r="AT95" s="177" t="s">
        <v>75</v>
      </c>
      <c r="AU95" s="177" t="s">
        <v>22</v>
      </c>
      <c r="AY95" s="176" t="s">
        <v>132</v>
      </c>
      <c r="BK95" s="178">
        <f>SUM(BK96:BK118)</f>
        <v>0</v>
      </c>
    </row>
    <row r="96" spans="2:65" s="1" customFormat="1" ht="44.25" customHeight="1">
      <c r="B96" s="34"/>
      <c r="C96" s="182" t="s">
        <v>134</v>
      </c>
      <c r="D96" s="182" t="s">
        <v>135</v>
      </c>
      <c r="E96" s="183" t="s">
        <v>136</v>
      </c>
      <c r="F96" s="184" t="s">
        <v>137</v>
      </c>
      <c r="G96" s="185" t="s">
        <v>138</v>
      </c>
      <c r="H96" s="186">
        <v>29.94</v>
      </c>
      <c r="I96" s="187"/>
      <c r="J96" s="188">
        <f>ROUND(I96*H96,2)</f>
        <v>0</v>
      </c>
      <c r="K96" s="184" t="s">
        <v>139</v>
      </c>
      <c r="L96" s="54"/>
      <c r="M96" s="189" t="s">
        <v>20</v>
      </c>
      <c r="N96" s="190" t="s">
        <v>48</v>
      </c>
      <c r="O96" s="35"/>
      <c r="P96" s="191">
        <f>O96*H96</f>
        <v>0</v>
      </c>
      <c r="Q96" s="191">
        <v>0</v>
      </c>
      <c r="R96" s="191">
        <f>Q96*H96</f>
        <v>0</v>
      </c>
      <c r="S96" s="191">
        <v>0.281</v>
      </c>
      <c r="T96" s="192">
        <f>S96*H96</f>
        <v>8.413140000000002</v>
      </c>
      <c r="AR96" s="17" t="s">
        <v>140</v>
      </c>
      <c r="AT96" s="17" t="s">
        <v>135</v>
      </c>
      <c r="AU96" s="17" t="s">
        <v>141</v>
      </c>
      <c r="AY96" s="17" t="s">
        <v>132</v>
      </c>
      <c r="BE96" s="193">
        <f>IF(N96="základní",J96,0)</f>
        <v>0</v>
      </c>
      <c r="BF96" s="193">
        <f>IF(N96="snížená",J96,0)</f>
        <v>0</v>
      </c>
      <c r="BG96" s="193">
        <f>IF(N96="zákl. přenesená",J96,0)</f>
        <v>0</v>
      </c>
      <c r="BH96" s="193">
        <f>IF(N96="sníž. přenesená",J96,0)</f>
        <v>0</v>
      </c>
      <c r="BI96" s="193">
        <f>IF(N96="nulová",J96,0)</f>
        <v>0</v>
      </c>
      <c r="BJ96" s="17" t="s">
        <v>141</v>
      </c>
      <c r="BK96" s="193">
        <f>ROUND(I96*H96,2)</f>
        <v>0</v>
      </c>
      <c r="BL96" s="17" t="s">
        <v>140</v>
      </c>
      <c r="BM96" s="17" t="s">
        <v>142</v>
      </c>
    </row>
    <row r="97" spans="2:47" s="1" customFormat="1" ht="27">
      <c r="B97" s="34"/>
      <c r="C97" s="56"/>
      <c r="D97" s="194" t="s">
        <v>143</v>
      </c>
      <c r="E97" s="56"/>
      <c r="F97" s="195" t="s">
        <v>144</v>
      </c>
      <c r="G97" s="56"/>
      <c r="H97" s="56"/>
      <c r="I97" s="152"/>
      <c r="J97" s="56"/>
      <c r="K97" s="56"/>
      <c r="L97" s="54"/>
      <c r="M97" s="71"/>
      <c r="N97" s="35"/>
      <c r="O97" s="35"/>
      <c r="P97" s="35"/>
      <c r="Q97" s="35"/>
      <c r="R97" s="35"/>
      <c r="S97" s="35"/>
      <c r="T97" s="72"/>
      <c r="AT97" s="17" t="s">
        <v>143</v>
      </c>
      <c r="AU97" s="17" t="s">
        <v>141</v>
      </c>
    </row>
    <row r="98" spans="2:51" s="11" customFormat="1" ht="13.5">
      <c r="B98" s="196"/>
      <c r="C98" s="197"/>
      <c r="D98" s="198" t="s">
        <v>145</v>
      </c>
      <c r="E98" s="199" t="s">
        <v>20</v>
      </c>
      <c r="F98" s="200" t="s">
        <v>146</v>
      </c>
      <c r="G98" s="197"/>
      <c r="H98" s="201">
        <v>29.94</v>
      </c>
      <c r="I98" s="202"/>
      <c r="J98" s="197"/>
      <c r="K98" s="197"/>
      <c r="L98" s="203"/>
      <c r="M98" s="204"/>
      <c r="N98" s="205"/>
      <c r="O98" s="205"/>
      <c r="P98" s="205"/>
      <c r="Q98" s="205"/>
      <c r="R98" s="205"/>
      <c r="S98" s="205"/>
      <c r="T98" s="206"/>
      <c r="AT98" s="207" t="s">
        <v>145</v>
      </c>
      <c r="AU98" s="207" t="s">
        <v>141</v>
      </c>
      <c r="AV98" s="11" t="s">
        <v>141</v>
      </c>
      <c r="AW98" s="11" t="s">
        <v>39</v>
      </c>
      <c r="AX98" s="11" t="s">
        <v>22</v>
      </c>
      <c r="AY98" s="207" t="s">
        <v>132</v>
      </c>
    </row>
    <row r="99" spans="2:65" s="1" customFormat="1" ht="57" customHeight="1">
      <c r="B99" s="34"/>
      <c r="C99" s="182" t="s">
        <v>147</v>
      </c>
      <c r="D99" s="182" t="s">
        <v>135</v>
      </c>
      <c r="E99" s="183" t="s">
        <v>148</v>
      </c>
      <c r="F99" s="184" t="s">
        <v>149</v>
      </c>
      <c r="G99" s="185" t="s">
        <v>138</v>
      </c>
      <c r="H99" s="186">
        <v>40.087</v>
      </c>
      <c r="I99" s="187"/>
      <c r="J99" s="188">
        <f>ROUND(I99*H99,2)</f>
        <v>0</v>
      </c>
      <c r="K99" s="184" t="s">
        <v>139</v>
      </c>
      <c r="L99" s="54"/>
      <c r="M99" s="189" t="s">
        <v>20</v>
      </c>
      <c r="N99" s="190" t="s">
        <v>48</v>
      </c>
      <c r="O99" s="35"/>
      <c r="P99" s="191">
        <f>O99*H99</f>
        <v>0</v>
      </c>
      <c r="Q99" s="191">
        <v>0</v>
      </c>
      <c r="R99" s="191">
        <f>Q99*H99</f>
        <v>0</v>
      </c>
      <c r="S99" s="191">
        <v>0.255</v>
      </c>
      <c r="T99" s="192">
        <f>S99*H99</f>
        <v>10.222185000000001</v>
      </c>
      <c r="AR99" s="17" t="s">
        <v>140</v>
      </c>
      <c r="AT99" s="17" t="s">
        <v>135</v>
      </c>
      <c r="AU99" s="17" t="s">
        <v>141</v>
      </c>
      <c r="AY99" s="17" t="s">
        <v>132</v>
      </c>
      <c r="BE99" s="193">
        <f>IF(N99="základní",J99,0)</f>
        <v>0</v>
      </c>
      <c r="BF99" s="193">
        <f>IF(N99="snížená",J99,0)</f>
        <v>0</v>
      </c>
      <c r="BG99" s="193">
        <f>IF(N99="zákl. přenesená",J99,0)</f>
        <v>0</v>
      </c>
      <c r="BH99" s="193">
        <f>IF(N99="sníž. přenesená",J99,0)</f>
        <v>0</v>
      </c>
      <c r="BI99" s="193">
        <f>IF(N99="nulová",J99,0)</f>
        <v>0</v>
      </c>
      <c r="BJ99" s="17" t="s">
        <v>141</v>
      </c>
      <c r="BK99" s="193">
        <f>ROUND(I99*H99,2)</f>
        <v>0</v>
      </c>
      <c r="BL99" s="17" t="s">
        <v>140</v>
      </c>
      <c r="BM99" s="17" t="s">
        <v>150</v>
      </c>
    </row>
    <row r="100" spans="2:51" s="11" customFormat="1" ht="13.5">
      <c r="B100" s="196"/>
      <c r="C100" s="197"/>
      <c r="D100" s="198" t="s">
        <v>145</v>
      </c>
      <c r="E100" s="199" t="s">
        <v>20</v>
      </c>
      <c r="F100" s="200" t="s">
        <v>151</v>
      </c>
      <c r="G100" s="197"/>
      <c r="H100" s="201">
        <v>40.087</v>
      </c>
      <c r="I100" s="202"/>
      <c r="J100" s="197"/>
      <c r="K100" s="197"/>
      <c r="L100" s="203"/>
      <c r="M100" s="204"/>
      <c r="N100" s="205"/>
      <c r="O100" s="205"/>
      <c r="P100" s="205"/>
      <c r="Q100" s="205"/>
      <c r="R100" s="205"/>
      <c r="S100" s="205"/>
      <c r="T100" s="206"/>
      <c r="AT100" s="207" t="s">
        <v>145</v>
      </c>
      <c r="AU100" s="207" t="s">
        <v>141</v>
      </c>
      <c r="AV100" s="11" t="s">
        <v>141</v>
      </c>
      <c r="AW100" s="11" t="s">
        <v>39</v>
      </c>
      <c r="AX100" s="11" t="s">
        <v>22</v>
      </c>
      <c r="AY100" s="207" t="s">
        <v>132</v>
      </c>
    </row>
    <row r="101" spans="2:65" s="1" customFormat="1" ht="44.25" customHeight="1">
      <c r="B101" s="34"/>
      <c r="C101" s="182" t="s">
        <v>152</v>
      </c>
      <c r="D101" s="182" t="s">
        <v>135</v>
      </c>
      <c r="E101" s="183" t="s">
        <v>153</v>
      </c>
      <c r="F101" s="184" t="s">
        <v>154</v>
      </c>
      <c r="G101" s="185" t="s">
        <v>138</v>
      </c>
      <c r="H101" s="186">
        <v>47.88</v>
      </c>
      <c r="I101" s="187"/>
      <c r="J101" s="188">
        <f>ROUND(I101*H101,2)</f>
        <v>0</v>
      </c>
      <c r="K101" s="184" t="s">
        <v>139</v>
      </c>
      <c r="L101" s="54"/>
      <c r="M101" s="189" t="s">
        <v>20</v>
      </c>
      <c r="N101" s="190" t="s">
        <v>48</v>
      </c>
      <c r="O101" s="35"/>
      <c r="P101" s="191">
        <f>O101*H101</f>
        <v>0</v>
      </c>
      <c r="Q101" s="191">
        <v>0</v>
      </c>
      <c r="R101" s="191">
        <f>Q101*H101</f>
        <v>0</v>
      </c>
      <c r="S101" s="191">
        <v>0.181</v>
      </c>
      <c r="T101" s="192">
        <f>S101*H101</f>
        <v>8.66628</v>
      </c>
      <c r="AR101" s="17" t="s">
        <v>140</v>
      </c>
      <c r="AT101" s="17" t="s">
        <v>135</v>
      </c>
      <c r="AU101" s="17" t="s">
        <v>141</v>
      </c>
      <c r="AY101" s="17" t="s">
        <v>132</v>
      </c>
      <c r="BE101" s="193">
        <f>IF(N101="základní",J101,0)</f>
        <v>0</v>
      </c>
      <c r="BF101" s="193">
        <f>IF(N101="snížená",J101,0)</f>
        <v>0</v>
      </c>
      <c r="BG101" s="193">
        <f>IF(N101="zákl. přenesená",J101,0)</f>
        <v>0</v>
      </c>
      <c r="BH101" s="193">
        <f>IF(N101="sníž. přenesená",J101,0)</f>
        <v>0</v>
      </c>
      <c r="BI101" s="193">
        <f>IF(N101="nulová",J101,0)</f>
        <v>0</v>
      </c>
      <c r="BJ101" s="17" t="s">
        <v>141</v>
      </c>
      <c r="BK101" s="193">
        <f>ROUND(I101*H101,2)</f>
        <v>0</v>
      </c>
      <c r="BL101" s="17" t="s">
        <v>140</v>
      </c>
      <c r="BM101" s="17" t="s">
        <v>155</v>
      </c>
    </row>
    <row r="102" spans="2:51" s="11" customFormat="1" ht="13.5">
      <c r="B102" s="196"/>
      <c r="C102" s="197"/>
      <c r="D102" s="198" t="s">
        <v>145</v>
      </c>
      <c r="E102" s="199" t="s">
        <v>20</v>
      </c>
      <c r="F102" s="200" t="s">
        <v>156</v>
      </c>
      <c r="G102" s="197"/>
      <c r="H102" s="201">
        <v>47.88</v>
      </c>
      <c r="I102" s="202"/>
      <c r="J102" s="197"/>
      <c r="K102" s="197"/>
      <c r="L102" s="203"/>
      <c r="M102" s="204"/>
      <c r="N102" s="205"/>
      <c r="O102" s="205"/>
      <c r="P102" s="205"/>
      <c r="Q102" s="205"/>
      <c r="R102" s="205"/>
      <c r="S102" s="205"/>
      <c r="T102" s="206"/>
      <c r="AT102" s="207" t="s">
        <v>145</v>
      </c>
      <c r="AU102" s="207" t="s">
        <v>141</v>
      </c>
      <c r="AV102" s="11" t="s">
        <v>141</v>
      </c>
      <c r="AW102" s="11" t="s">
        <v>39</v>
      </c>
      <c r="AX102" s="11" t="s">
        <v>22</v>
      </c>
      <c r="AY102" s="207" t="s">
        <v>132</v>
      </c>
    </row>
    <row r="103" spans="2:65" s="1" customFormat="1" ht="44.25" customHeight="1">
      <c r="B103" s="34"/>
      <c r="C103" s="182" t="s">
        <v>157</v>
      </c>
      <c r="D103" s="182" t="s">
        <v>135</v>
      </c>
      <c r="E103" s="183" t="s">
        <v>158</v>
      </c>
      <c r="F103" s="184" t="s">
        <v>159</v>
      </c>
      <c r="G103" s="185" t="s">
        <v>160</v>
      </c>
      <c r="H103" s="186">
        <v>20.79</v>
      </c>
      <c r="I103" s="187"/>
      <c r="J103" s="188">
        <f>ROUND(I103*H103,2)</f>
        <v>0</v>
      </c>
      <c r="K103" s="184" t="s">
        <v>139</v>
      </c>
      <c r="L103" s="54"/>
      <c r="M103" s="189" t="s">
        <v>20</v>
      </c>
      <c r="N103" s="190" t="s">
        <v>48</v>
      </c>
      <c r="O103" s="35"/>
      <c r="P103" s="191">
        <f>O103*H103</f>
        <v>0</v>
      </c>
      <c r="Q103" s="191">
        <v>0</v>
      </c>
      <c r="R103" s="191">
        <f>Q103*H103</f>
        <v>0</v>
      </c>
      <c r="S103" s="191">
        <v>0</v>
      </c>
      <c r="T103" s="192">
        <f>S103*H103</f>
        <v>0</v>
      </c>
      <c r="AR103" s="17" t="s">
        <v>140</v>
      </c>
      <c r="AT103" s="17" t="s">
        <v>135</v>
      </c>
      <c r="AU103" s="17" t="s">
        <v>141</v>
      </c>
      <c r="AY103" s="17" t="s">
        <v>132</v>
      </c>
      <c r="BE103" s="193">
        <f>IF(N103="základní",J103,0)</f>
        <v>0</v>
      </c>
      <c r="BF103" s="193">
        <f>IF(N103="snížená",J103,0)</f>
        <v>0</v>
      </c>
      <c r="BG103" s="193">
        <f>IF(N103="zákl. přenesená",J103,0)</f>
        <v>0</v>
      </c>
      <c r="BH103" s="193">
        <f>IF(N103="sníž. přenesená",J103,0)</f>
        <v>0</v>
      </c>
      <c r="BI103" s="193">
        <f>IF(N103="nulová",J103,0)</f>
        <v>0</v>
      </c>
      <c r="BJ103" s="17" t="s">
        <v>141</v>
      </c>
      <c r="BK103" s="193">
        <f>ROUND(I103*H103,2)</f>
        <v>0</v>
      </c>
      <c r="BL103" s="17" t="s">
        <v>140</v>
      </c>
      <c r="BM103" s="17" t="s">
        <v>161</v>
      </c>
    </row>
    <row r="104" spans="2:51" s="11" customFormat="1" ht="13.5">
      <c r="B104" s="196"/>
      <c r="C104" s="197"/>
      <c r="D104" s="194" t="s">
        <v>145</v>
      </c>
      <c r="E104" s="208" t="s">
        <v>20</v>
      </c>
      <c r="F104" s="209" t="s">
        <v>162</v>
      </c>
      <c r="G104" s="197"/>
      <c r="H104" s="210">
        <v>25.79</v>
      </c>
      <c r="I104" s="202"/>
      <c r="J104" s="197"/>
      <c r="K104" s="197"/>
      <c r="L104" s="203"/>
      <c r="M104" s="204"/>
      <c r="N104" s="205"/>
      <c r="O104" s="205"/>
      <c r="P104" s="205"/>
      <c r="Q104" s="205"/>
      <c r="R104" s="205"/>
      <c r="S104" s="205"/>
      <c r="T104" s="206"/>
      <c r="AT104" s="207" t="s">
        <v>145</v>
      </c>
      <c r="AU104" s="207" t="s">
        <v>141</v>
      </c>
      <c r="AV104" s="11" t="s">
        <v>141</v>
      </c>
      <c r="AW104" s="11" t="s">
        <v>39</v>
      </c>
      <c r="AX104" s="11" t="s">
        <v>76</v>
      </c>
      <c r="AY104" s="207" t="s">
        <v>132</v>
      </c>
    </row>
    <row r="105" spans="2:51" s="11" customFormat="1" ht="13.5">
      <c r="B105" s="196"/>
      <c r="C105" s="197"/>
      <c r="D105" s="194" t="s">
        <v>145</v>
      </c>
      <c r="E105" s="208" t="s">
        <v>20</v>
      </c>
      <c r="F105" s="209" t="s">
        <v>163</v>
      </c>
      <c r="G105" s="197"/>
      <c r="H105" s="210">
        <v>-5</v>
      </c>
      <c r="I105" s="202"/>
      <c r="J105" s="197"/>
      <c r="K105" s="197"/>
      <c r="L105" s="203"/>
      <c r="M105" s="204"/>
      <c r="N105" s="205"/>
      <c r="O105" s="205"/>
      <c r="P105" s="205"/>
      <c r="Q105" s="205"/>
      <c r="R105" s="205"/>
      <c r="S105" s="205"/>
      <c r="T105" s="206"/>
      <c r="AT105" s="207" t="s">
        <v>145</v>
      </c>
      <c r="AU105" s="207" t="s">
        <v>141</v>
      </c>
      <c r="AV105" s="11" t="s">
        <v>141</v>
      </c>
      <c r="AW105" s="11" t="s">
        <v>39</v>
      </c>
      <c r="AX105" s="11" t="s">
        <v>76</v>
      </c>
      <c r="AY105" s="207" t="s">
        <v>132</v>
      </c>
    </row>
    <row r="106" spans="2:51" s="12" customFormat="1" ht="13.5">
      <c r="B106" s="211"/>
      <c r="C106" s="212"/>
      <c r="D106" s="198" t="s">
        <v>145</v>
      </c>
      <c r="E106" s="213" t="s">
        <v>20</v>
      </c>
      <c r="F106" s="214" t="s">
        <v>164</v>
      </c>
      <c r="G106" s="212"/>
      <c r="H106" s="215">
        <v>20.79</v>
      </c>
      <c r="I106" s="216"/>
      <c r="J106" s="212"/>
      <c r="K106" s="212"/>
      <c r="L106" s="217"/>
      <c r="M106" s="218"/>
      <c r="N106" s="219"/>
      <c r="O106" s="219"/>
      <c r="P106" s="219"/>
      <c r="Q106" s="219"/>
      <c r="R106" s="219"/>
      <c r="S106" s="219"/>
      <c r="T106" s="220"/>
      <c r="AT106" s="221" t="s">
        <v>145</v>
      </c>
      <c r="AU106" s="221" t="s">
        <v>141</v>
      </c>
      <c r="AV106" s="12" t="s">
        <v>140</v>
      </c>
      <c r="AW106" s="12" t="s">
        <v>39</v>
      </c>
      <c r="AX106" s="12" t="s">
        <v>22</v>
      </c>
      <c r="AY106" s="221" t="s">
        <v>132</v>
      </c>
    </row>
    <row r="107" spans="2:65" s="1" customFormat="1" ht="22.5" customHeight="1">
      <c r="B107" s="34"/>
      <c r="C107" s="182" t="s">
        <v>165</v>
      </c>
      <c r="D107" s="182" t="s">
        <v>135</v>
      </c>
      <c r="E107" s="183" t="s">
        <v>166</v>
      </c>
      <c r="F107" s="184" t="s">
        <v>167</v>
      </c>
      <c r="G107" s="185" t="s">
        <v>160</v>
      </c>
      <c r="H107" s="186">
        <v>43.61</v>
      </c>
      <c r="I107" s="187"/>
      <c r="J107" s="188">
        <f>ROUND(I107*H107,2)</f>
        <v>0</v>
      </c>
      <c r="K107" s="184" t="s">
        <v>139</v>
      </c>
      <c r="L107" s="54"/>
      <c r="M107" s="189" t="s">
        <v>20</v>
      </c>
      <c r="N107" s="190" t="s">
        <v>48</v>
      </c>
      <c r="O107" s="35"/>
      <c r="P107" s="191">
        <f>O107*H107</f>
        <v>0</v>
      </c>
      <c r="Q107" s="191">
        <v>0</v>
      </c>
      <c r="R107" s="191">
        <f>Q107*H107</f>
        <v>0</v>
      </c>
      <c r="S107" s="191">
        <v>0</v>
      </c>
      <c r="T107" s="192">
        <f>S107*H107</f>
        <v>0</v>
      </c>
      <c r="AR107" s="17" t="s">
        <v>140</v>
      </c>
      <c r="AT107" s="17" t="s">
        <v>135</v>
      </c>
      <c r="AU107" s="17" t="s">
        <v>141</v>
      </c>
      <c r="AY107" s="17" t="s">
        <v>132</v>
      </c>
      <c r="BE107" s="193">
        <f>IF(N107="základní",J107,0)</f>
        <v>0</v>
      </c>
      <c r="BF107" s="193">
        <f>IF(N107="snížená",J107,0)</f>
        <v>0</v>
      </c>
      <c r="BG107" s="193">
        <f>IF(N107="zákl. přenesená",J107,0)</f>
        <v>0</v>
      </c>
      <c r="BH107" s="193">
        <f>IF(N107="sníž. přenesená",J107,0)</f>
        <v>0</v>
      </c>
      <c r="BI107" s="193">
        <f>IF(N107="nulová",J107,0)</f>
        <v>0</v>
      </c>
      <c r="BJ107" s="17" t="s">
        <v>141</v>
      </c>
      <c r="BK107" s="193">
        <f>ROUND(I107*H107,2)</f>
        <v>0</v>
      </c>
      <c r="BL107" s="17" t="s">
        <v>140</v>
      </c>
      <c r="BM107" s="17" t="s">
        <v>168</v>
      </c>
    </row>
    <row r="108" spans="2:51" s="11" customFormat="1" ht="13.5">
      <c r="B108" s="196"/>
      <c r="C108" s="197"/>
      <c r="D108" s="198" t="s">
        <v>145</v>
      </c>
      <c r="E108" s="199" t="s">
        <v>20</v>
      </c>
      <c r="F108" s="200" t="s">
        <v>169</v>
      </c>
      <c r="G108" s="197"/>
      <c r="H108" s="201">
        <v>43.61</v>
      </c>
      <c r="I108" s="202"/>
      <c r="J108" s="197"/>
      <c r="K108" s="197"/>
      <c r="L108" s="203"/>
      <c r="M108" s="204"/>
      <c r="N108" s="205"/>
      <c r="O108" s="205"/>
      <c r="P108" s="205"/>
      <c r="Q108" s="205"/>
      <c r="R108" s="205"/>
      <c r="S108" s="205"/>
      <c r="T108" s="206"/>
      <c r="AT108" s="207" t="s">
        <v>145</v>
      </c>
      <c r="AU108" s="207" t="s">
        <v>141</v>
      </c>
      <c r="AV108" s="11" t="s">
        <v>141</v>
      </c>
      <c r="AW108" s="11" t="s">
        <v>39</v>
      </c>
      <c r="AX108" s="11" t="s">
        <v>22</v>
      </c>
      <c r="AY108" s="207" t="s">
        <v>132</v>
      </c>
    </row>
    <row r="109" spans="2:65" s="1" customFormat="1" ht="31.5" customHeight="1">
      <c r="B109" s="34"/>
      <c r="C109" s="182" t="s">
        <v>170</v>
      </c>
      <c r="D109" s="182" t="s">
        <v>135</v>
      </c>
      <c r="E109" s="183" t="s">
        <v>171</v>
      </c>
      <c r="F109" s="184" t="s">
        <v>172</v>
      </c>
      <c r="G109" s="185" t="s">
        <v>160</v>
      </c>
      <c r="H109" s="186">
        <v>69.4</v>
      </c>
      <c r="I109" s="187"/>
      <c r="J109" s="188">
        <f>ROUND(I109*H109,2)</f>
        <v>0</v>
      </c>
      <c r="K109" s="184" t="s">
        <v>139</v>
      </c>
      <c r="L109" s="54"/>
      <c r="M109" s="189" t="s">
        <v>20</v>
      </c>
      <c r="N109" s="190" t="s">
        <v>48</v>
      </c>
      <c r="O109" s="35"/>
      <c r="P109" s="191">
        <f>O109*H109</f>
        <v>0</v>
      </c>
      <c r="Q109" s="191">
        <v>0</v>
      </c>
      <c r="R109" s="191">
        <f>Q109*H109</f>
        <v>0</v>
      </c>
      <c r="S109" s="191">
        <v>0</v>
      </c>
      <c r="T109" s="192">
        <f>S109*H109</f>
        <v>0</v>
      </c>
      <c r="AR109" s="17" t="s">
        <v>140</v>
      </c>
      <c r="AT109" s="17" t="s">
        <v>135</v>
      </c>
      <c r="AU109" s="17" t="s">
        <v>141</v>
      </c>
      <c r="AY109" s="17" t="s">
        <v>132</v>
      </c>
      <c r="BE109" s="193">
        <f>IF(N109="základní",J109,0)</f>
        <v>0</v>
      </c>
      <c r="BF109" s="193">
        <f>IF(N109="snížená",J109,0)</f>
        <v>0</v>
      </c>
      <c r="BG109" s="193">
        <f>IF(N109="zákl. přenesená",J109,0)</f>
        <v>0</v>
      </c>
      <c r="BH109" s="193">
        <f>IF(N109="sníž. přenesená",J109,0)</f>
        <v>0</v>
      </c>
      <c r="BI109" s="193">
        <f>IF(N109="nulová",J109,0)</f>
        <v>0</v>
      </c>
      <c r="BJ109" s="17" t="s">
        <v>141</v>
      </c>
      <c r="BK109" s="193">
        <f>ROUND(I109*H109,2)</f>
        <v>0</v>
      </c>
      <c r="BL109" s="17" t="s">
        <v>140</v>
      </c>
      <c r="BM109" s="17" t="s">
        <v>173</v>
      </c>
    </row>
    <row r="110" spans="2:51" s="11" customFormat="1" ht="13.5">
      <c r="B110" s="196"/>
      <c r="C110" s="197"/>
      <c r="D110" s="198" t="s">
        <v>145</v>
      </c>
      <c r="E110" s="199" t="s">
        <v>20</v>
      </c>
      <c r="F110" s="200" t="s">
        <v>174</v>
      </c>
      <c r="G110" s="197"/>
      <c r="H110" s="201">
        <v>69.4</v>
      </c>
      <c r="I110" s="202"/>
      <c r="J110" s="197"/>
      <c r="K110" s="197"/>
      <c r="L110" s="203"/>
      <c r="M110" s="204"/>
      <c r="N110" s="205"/>
      <c r="O110" s="205"/>
      <c r="P110" s="205"/>
      <c r="Q110" s="205"/>
      <c r="R110" s="205"/>
      <c r="S110" s="205"/>
      <c r="T110" s="206"/>
      <c r="AT110" s="207" t="s">
        <v>145</v>
      </c>
      <c r="AU110" s="207" t="s">
        <v>141</v>
      </c>
      <c r="AV110" s="11" t="s">
        <v>141</v>
      </c>
      <c r="AW110" s="11" t="s">
        <v>39</v>
      </c>
      <c r="AX110" s="11" t="s">
        <v>22</v>
      </c>
      <c r="AY110" s="207" t="s">
        <v>132</v>
      </c>
    </row>
    <row r="111" spans="2:65" s="1" customFormat="1" ht="44.25" customHeight="1">
      <c r="B111" s="34"/>
      <c r="C111" s="182" t="s">
        <v>175</v>
      </c>
      <c r="D111" s="182" t="s">
        <v>135</v>
      </c>
      <c r="E111" s="183" t="s">
        <v>176</v>
      </c>
      <c r="F111" s="184" t="s">
        <v>177</v>
      </c>
      <c r="G111" s="185" t="s">
        <v>160</v>
      </c>
      <c r="H111" s="186">
        <v>69.4</v>
      </c>
      <c r="I111" s="187"/>
      <c r="J111" s="188">
        <f>ROUND(I111*H111,2)</f>
        <v>0</v>
      </c>
      <c r="K111" s="184" t="s">
        <v>139</v>
      </c>
      <c r="L111" s="54"/>
      <c r="M111" s="189" t="s">
        <v>20</v>
      </c>
      <c r="N111" s="190" t="s">
        <v>48</v>
      </c>
      <c r="O111" s="35"/>
      <c r="P111" s="191">
        <f>O111*H111</f>
        <v>0</v>
      </c>
      <c r="Q111" s="191">
        <v>0</v>
      </c>
      <c r="R111" s="191">
        <f>Q111*H111</f>
        <v>0</v>
      </c>
      <c r="S111" s="191">
        <v>0</v>
      </c>
      <c r="T111" s="192">
        <f>S111*H111</f>
        <v>0</v>
      </c>
      <c r="AR111" s="17" t="s">
        <v>140</v>
      </c>
      <c r="AT111" s="17" t="s">
        <v>135</v>
      </c>
      <c r="AU111" s="17" t="s">
        <v>141</v>
      </c>
      <c r="AY111" s="17" t="s">
        <v>132</v>
      </c>
      <c r="BE111" s="193">
        <f>IF(N111="základní",J111,0)</f>
        <v>0</v>
      </c>
      <c r="BF111" s="193">
        <f>IF(N111="snížená",J111,0)</f>
        <v>0</v>
      </c>
      <c r="BG111" s="193">
        <f>IF(N111="zákl. přenesená",J111,0)</f>
        <v>0</v>
      </c>
      <c r="BH111" s="193">
        <f>IF(N111="sníž. přenesená",J111,0)</f>
        <v>0</v>
      </c>
      <c r="BI111" s="193">
        <f>IF(N111="nulová",J111,0)</f>
        <v>0</v>
      </c>
      <c r="BJ111" s="17" t="s">
        <v>141</v>
      </c>
      <c r="BK111" s="193">
        <f>ROUND(I111*H111,2)</f>
        <v>0</v>
      </c>
      <c r="BL111" s="17" t="s">
        <v>140</v>
      </c>
      <c r="BM111" s="17" t="s">
        <v>178</v>
      </c>
    </row>
    <row r="112" spans="2:65" s="1" customFormat="1" ht="31.5" customHeight="1">
      <c r="B112" s="34"/>
      <c r="C112" s="182" t="s">
        <v>179</v>
      </c>
      <c r="D112" s="182" t="s">
        <v>135</v>
      </c>
      <c r="E112" s="183" t="s">
        <v>180</v>
      </c>
      <c r="F112" s="184" t="s">
        <v>181</v>
      </c>
      <c r="G112" s="185" t="s">
        <v>160</v>
      </c>
      <c r="H112" s="186">
        <v>20.79</v>
      </c>
      <c r="I112" s="187"/>
      <c r="J112" s="188">
        <f>ROUND(I112*H112,2)</f>
        <v>0</v>
      </c>
      <c r="K112" s="184" t="s">
        <v>139</v>
      </c>
      <c r="L112" s="54"/>
      <c r="M112" s="189" t="s">
        <v>20</v>
      </c>
      <c r="N112" s="190" t="s">
        <v>48</v>
      </c>
      <c r="O112" s="35"/>
      <c r="P112" s="191">
        <f>O112*H112</f>
        <v>0</v>
      </c>
      <c r="Q112" s="191">
        <v>0</v>
      </c>
      <c r="R112" s="191">
        <f>Q112*H112</f>
        <v>0</v>
      </c>
      <c r="S112" s="191">
        <v>0</v>
      </c>
      <c r="T112" s="192">
        <f>S112*H112</f>
        <v>0</v>
      </c>
      <c r="AR112" s="17" t="s">
        <v>140</v>
      </c>
      <c r="AT112" s="17" t="s">
        <v>135</v>
      </c>
      <c r="AU112" s="17" t="s">
        <v>141</v>
      </c>
      <c r="AY112" s="17" t="s">
        <v>132</v>
      </c>
      <c r="BE112" s="193">
        <f>IF(N112="základní",J112,0)</f>
        <v>0</v>
      </c>
      <c r="BF112" s="193">
        <f>IF(N112="snížená",J112,0)</f>
        <v>0</v>
      </c>
      <c r="BG112" s="193">
        <f>IF(N112="zákl. přenesená",J112,0)</f>
        <v>0</v>
      </c>
      <c r="BH112" s="193">
        <f>IF(N112="sníž. přenesená",J112,0)</f>
        <v>0</v>
      </c>
      <c r="BI112" s="193">
        <f>IF(N112="nulová",J112,0)</f>
        <v>0</v>
      </c>
      <c r="BJ112" s="17" t="s">
        <v>141</v>
      </c>
      <c r="BK112" s="193">
        <f>ROUND(I112*H112,2)</f>
        <v>0</v>
      </c>
      <c r="BL112" s="17" t="s">
        <v>140</v>
      </c>
      <c r="BM112" s="17" t="s">
        <v>182</v>
      </c>
    </row>
    <row r="113" spans="2:51" s="11" customFormat="1" ht="13.5">
      <c r="B113" s="196"/>
      <c r="C113" s="197"/>
      <c r="D113" s="194" t="s">
        <v>145</v>
      </c>
      <c r="E113" s="208" t="s">
        <v>20</v>
      </c>
      <c r="F113" s="209" t="s">
        <v>162</v>
      </c>
      <c r="G113" s="197"/>
      <c r="H113" s="210">
        <v>25.79</v>
      </c>
      <c r="I113" s="202"/>
      <c r="J113" s="197"/>
      <c r="K113" s="197"/>
      <c r="L113" s="203"/>
      <c r="M113" s="204"/>
      <c r="N113" s="205"/>
      <c r="O113" s="205"/>
      <c r="P113" s="205"/>
      <c r="Q113" s="205"/>
      <c r="R113" s="205"/>
      <c r="S113" s="205"/>
      <c r="T113" s="206"/>
      <c r="AT113" s="207" t="s">
        <v>145</v>
      </c>
      <c r="AU113" s="207" t="s">
        <v>141</v>
      </c>
      <c r="AV113" s="11" t="s">
        <v>141</v>
      </c>
      <c r="AW113" s="11" t="s">
        <v>39</v>
      </c>
      <c r="AX113" s="11" t="s">
        <v>76</v>
      </c>
      <c r="AY113" s="207" t="s">
        <v>132</v>
      </c>
    </row>
    <row r="114" spans="2:51" s="11" customFormat="1" ht="13.5">
      <c r="B114" s="196"/>
      <c r="C114" s="197"/>
      <c r="D114" s="194" t="s">
        <v>145</v>
      </c>
      <c r="E114" s="208" t="s">
        <v>20</v>
      </c>
      <c r="F114" s="209" t="s">
        <v>163</v>
      </c>
      <c r="G114" s="197"/>
      <c r="H114" s="210">
        <v>-5</v>
      </c>
      <c r="I114" s="202"/>
      <c r="J114" s="197"/>
      <c r="K114" s="197"/>
      <c r="L114" s="203"/>
      <c r="M114" s="204"/>
      <c r="N114" s="205"/>
      <c r="O114" s="205"/>
      <c r="P114" s="205"/>
      <c r="Q114" s="205"/>
      <c r="R114" s="205"/>
      <c r="S114" s="205"/>
      <c r="T114" s="206"/>
      <c r="AT114" s="207" t="s">
        <v>145</v>
      </c>
      <c r="AU114" s="207" t="s">
        <v>141</v>
      </c>
      <c r="AV114" s="11" t="s">
        <v>141</v>
      </c>
      <c r="AW114" s="11" t="s">
        <v>39</v>
      </c>
      <c r="AX114" s="11" t="s">
        <v>76</v>
      </c>
      <c r="AY114" s="207" t="s">
        <v>132</v>
      </c>
    </row>
    <row r="115" spans="2:51" s="12" customFormat="1" ht="13.5">
      <c r="B115" s="211"/>
      <c r="C115" s="212"/>
      <c r="D115" s="198" t="s">
        <v>145</v>
      </c>
      <c r="E115" s="213" t="s">
        <v>20</v>
      </c>
      <c r="F115" s="214" t="s">
        <v>164</v>
      </c>
      <c r="G115" s="212"/>
      <c r="H115" s="215">
        <v>20.79</v>
      </c>
      <c r="I115" s="216"/>
      <c r="J115" s="212"/>
      <c r="K115" s="212"/>
      <c r="L115" s="217"/>
      <c r="M115" s="218"/>
      <c r="N115" s="219"/>
      <c r="O115" s="219"/>
      <c r="P115" s="219"/>
      <c r="Q115" s="219"/>
      <c r="R115" s="219"/>
      <c r="S115" s="219"/>
      <c r="T115" s="220"/>
      <c r="AT115" s="221" t="s">
        <v>145</v>
      </c>
      <c r="AU115" s="221" t="s">
        <v>141</v>
      </c>
      <c r="AV115" s="12" t="s">
        <v>140</v>
      </c>
      <c r="AW115" s="12" t="s">
        <v>39</v>
      </c>
      <c r="AX115" s="12" t="s">
        <v>22</v>
      </c>
      <c r="AY115" s="221" t="s">
        <v>132</v>
      </c>
    </row>
    <row r="116" spans="2:65" s="1" customFormat="1" ht="31.5" customHeight="1">
      <c r="B116" s="34"/>
      <c r="C116" s="182" t="s">
        <v>183</v>
      </c>
      <c r="D116" s="182" t="s">
        <v>135</v>
      </c>
      <c r="E116" s="183" t="s">
        <v>184</v>
      </c>
      <c r="F116" s="184" t="s">
        <v>185</v>
      </c>
      <c r="G116" s="185" t="s">
        <v>160</v>
      </c>
      <c r="H116" s="186">
        <v>43.61</v>
      </c>
      <c r="I116" s="187"/>
      <c r="J116" s="188">
        <f>ROUND(I116*H116,2)</f>
        <v>0</v>
      </c>
      <c r="K116" s="184" t="s">
        <v>139</v>
      </c>
      <c r="L116" s="54"/>
      <c r="M116" s="189" t="s">
        <v>20</v>
      </c>
      <c r="N116" s="190" t="s">
        <v>48</v>
      </c>
      <c r="O116" s="35"/>
      <c r="P116" s="191">
        <f>O116*H116</f>
        <v>0</v>
      </c>
      <c r="Q116" s="191">
        <v>0</v>
      </c>
      <c r="R116" s="191">
        <f>Q116*H116</f>
        <v>0</v>
      </c>
      <c r="S116" s="191">
        <v>0</v>
      </c>
      <c r="T116" s="192">
        <f>S116*H116</f>
        <v>0</v>
      </c>
      <c r="AR116" s="17" t="s">
        <v>140</v>
      </c>
      <c r="AT116" s="17" t="s">
        <v>135</v>
      </c>
      <c r="AU116" s="17" t="s">
        <v>141</v>
      </c>
      <c r="AY116" s="17" t="s">
        <v>132</v>
      </c>
      <c r="BE116" s="193">
        <f>IF(N116="základní",J116,0)</f>
        <v>0</v>
      </c>
      <c r="BF116" s="193">
        <f>IF(N116="snížená",J116,0)</f>
        <v>0</v>
      </c>
      <c r="BG116" s="193">
        <f>IF(N116="zákl. přenesená",J116,0)</f>
        <v>0</v>
      </c>
      <c r="BH116" s="193">
        <f>IF(N116="sníž. přenesená",J116,0)</f>
        <v>0</v>
      </c>
      <c r="BI116" s="193">
        <f>IF(N116="nulová",J116,0)</f>
        <v>0</v>
      </c>
      <c r="BJ116" s="17" t="s">
        <v>141</v>
      </c>
      <c r="BK116" s="193">
        <f>ROUND(I116*H116,2)</f>
        <v>0</v>
      </c>
      <c r="BL116" s="17" t="s">
        <v>140</v>
      </c>
      <c r="BM116" s="17" t="s">
        <v>186</v>
      </c>
    </row>
    <row r="117" spans="2:47" s="1" customFormat="1" ht="27">
      <c r="B117" s="34"/>
      <c r="C117" s="56"/>
      <c r="D117" s="194" t="s">
        <v>143</v>
      </c>
      <c r="E117" s="56"/>
      <c r="F117" s="195" t="s">
        <v>187</v>
      </c>
      <c r="G117" s="56"/>
      <c r="H117" s="56"/>
      <c r="I117" s="152"/>
      <c r="J117" s="56"/>
      <c r="K117" s="56"/>
      <c r="L117" s="54"/>
      <c r="M117" s="71"/>
      <c r="N117" s="35"/>
      <c r="O117" s="35"/>
      <c r="P117" s="35"/>
      <c r="Q117" s="35"/>
      <c r="R117" s="35"/>
      <c r="S117" s="35"/>
      <c r="T117" s="72"/>
      <c r="AT117" s="17" t="s">
        <v>143</v>
      </c>
      <c r="AU117" s="17" t="s">
        <v>141</v>
      </c>
    </row>
    <row r="118" spans="2:51" s="11" customFormat="1" ht="13.5">
      <c r="B118" s="196"/>
      <c r="C118" s="197"/>
      <c r="D118" s="194" t="s">
        <v>145</v>
      </c>
      <c r="E118" s="208" t="s">
        <v>20</v>
      </c>
      <c r="F118" s="209" t="s">
        <v>169</v>
      </c>
      <c r="G118" s="197"/>
      <c r="H118" s="210">
        <v>43.61</v>
      </c>
      <c r="I118" s="202"/>
      <c r="J118" s="197"/>
      <c r="K118" s="197"/>
      <c r="L118" s="203"/>
      <c r="M118" s="204"/>
      <c r="N118" s="205"/>
      <c r="O118" s="205"/>
      <c r="P118" s="205"/>
      <c r="Q118" s="205"/>
      <c r="R118" s="205"/>
      <c r="S118" s="205"/>
      <c r="T118" s="206"/>
      <c r="AT118" s="207" t="s">
        <v>145</v>
      </c>
      <c r="AU118" s="207" t="s">
        <v>141</v>
      </c>
      <c r="AV118" s="11" t="s">
        <v>141</v>
      </c>
      <c r="AW118" s="11" t="s">
        <v>39</v>
      </c>
      <c r="AX118" s="11" t="s">
        <v>22</v>
      </c>
      <c r="AY118" s="207" t="s">
        <v>132</v>
      </c>
    </row>
    <row r="119" spans="2:63" s="10" customFormat="1" ht="29.85" customHeight="1">
      <c r="B119" s="165"/>
      <c r="C119" s="166"/>
      <c r="D119" s="179" t="s">
        <v>75</v>
      </c>
      <c r="E119" s="180" t="s">
        <v>188</v>
      </c>
      <c r="F119" s="180" t="s">
        <v>189</v>
      </c>
      <c r="G119" s="166"/>
      <c r="H119" s="166"/>
      <c r="I119" s="169"/>
      <c r="J119" s="181">
        <f>BK119</f>
        <v>0</v>
      </c>
      <c r="K119" s="166"/>
      <c r="L119" s="171"/>
      <c r="M119" s="172"/>
      <c r="N119" s="173"/>
      <c r="O119" s="173"/>
      <c r="P119" s="174">
        <f>SUM(P120:P122)</f>
        <v>0</v>
      </c>
      <c r="Q119" s="173"/>
      <c r="R119" s="174">
        <f>SUM(R120:R122)</f>
        <v>23.15215662</v>
      </c>
      <c r="S119" s="173"/>
      <c r="T119" s="175">
        <f>SUM(T120:T122)</f>
        <v>0</v>
      </c>
      <c r="AR119" s="176" t="s">
        <v>22</v>
      </c>
      <c r="AT119" s="177" t="s">
        <v>75</v>
      </c>
      <c r="AU119" s="177" t="s">
        <v>22</v>
      </c>
      <c r="AY119" s="176" t="s">
        <v>132</v>
      </c>
      <c r="BK119" s="178">
        <f>SUM(BK120:BK122)</f>
        <v>0</v>
      </c>
    </row>
    <row r="120" spans="2:65" s="1" customFormat="1" ht="22.5" customHeight="1">
      <c r="B120" s="34"/>
      <c r="C120" s="182" t="s">
        <v>22</v>
      </c>
      <c r="D120" s="182" t="s">
        <v>135</v>
      </c>
      <c r="E120" s="183" t="s">
        <v>190</v>
      </c>
      <c r="F120" s="184" t="s">
        <v>191</v>
      </c>
      <c r="G120" s="185" t="s">
        <v>138</v>
      </c>
      <c r="H120" s="186">
        <v>810.366</v>
      </c>
      <c r="I120" s="187"/>
      <c r="J120" s="188">
        <f>ROUND(I120*H120,2)</f>
        <v>0</v>
      </c>
      <c r="K120" s="184" t="s">
        <v>139</v>
      </c>
      <c r="L120" s="54"/>
      <c r="M120" s="189" t="s">
        <v>20</v>
      </c>
      <c r="N120" s="190" t="s">
        <v>48</v>
      </c>
      <c r="O120" s="35"/>
      <c r="P120" s="191">
        <f>O120*H120</f>
        <v>0</v>
      </c>
      <c r="Q120" s="191">
        <v>0.02857</v>
      </c>
      <c r="R120" s="191">
        <f>Q120*H120</f>
        <v>23.15215662</v>
      </c>
      <c r="S120" s="191">
        <v>0</v>
      </c>
      <c r="T120" s="192">
        <f>S120*H120</f>
        <v>0</v>
      </c>
      <c r="AR120" s="17" t="s">
        <v>140</v>
      </c>
      <c r="AT120" s="17" t="s">
        <v>135</v>
      </c>
      <c r="AU120" s="17" t="s">
        <v>141</v>
      </c>
      <c r="AY120" s="17" t="s">
        <v>132</v>
      </c>
      <c r="BE120" s="193">
        <f>IF(N120="základní",J120,0)</f>
        <v>0</v>
      </c>
      <c r="BF120" s="193">
        <f>IF(N120="snížená",J120,0)</f>
        <v>0</v>
      </c>
      <c r="BG120" s="193">
        <f>IF(N120="zákl. přenesená",J120,0)</f>
        <v>0</v>
      </c>
      <c r="BH120" s="193">
        <f>IF(N120="sníž. přenesená",J120,0)</f>
        <v>0</v>
      </c>
      <c r="BI120" s="193">
        <f>IF(N120="nulová",J120,0)</f>
        <v>0</v>
      </c>
      <c r="BJ120" s="17" t="s">
        <v>141</v>
      </c>
      <c r="BK120" s="193">
        <f>ROUND(I120*H120,2)</f>
        <v>0</v>
      </c>
      <c r="BL120" s="17" t="s">
        <v>140</v>
      </c>
      <c r="BM120" s="17" t="s">
        <v>192</v>
      </c>
    </row>
    <row r="121" spans="2:47" s="1" customFormat="1" ht="27">
      <c r="B121" s="34"/>
      <c r="C121" s="56"/>
      <c r="D121" s="194" t="s">
        <v>143</v>
      </c>
      <c r="E121" s="56"/>
      <c r="F121" s="195" t="s">
        <v>193</v>
      </c>
      <c r="G121" s="56"/>
      <c r="H121" s="56"/>
      <c r="I121" s="152"/>
      <c r="J121" s="56"/>
      <c r="K121" s="56"/>
      <c r="L121" s="54"/>
      <c r="M121" s="71"/>
      <c r="N121" s="35"/>
      <c r="O121" s="35"/>
      <c r="P121" s="35"/>
      <c r="Q121" s="35"/>
      <c r="R121" s="35"/>
      <c r="S121" s="35"/>
      <c r="T121" s="72"/>
      <c r="AT121" s="17" t="s">
        <v>143</v>
      </c>
      <c r="AU121" s="17" t="s">
        <v>141</v>
      </c>
    </row>
    <row r="122" spans="2:51" s="11" customFormat="1" ht="13.5">
      <c r="B122" s="196"/>
      <c r="C122" s="197"/>
      <c r="D122" s="194" t="s">
        <v>145</v>
      </c>
      <c r="E122" s="208" t="s">
        <v>20</v>
      </c>
      <c r="F122" s="209" t="s">
        <v>194</v>
      </c>
      <c r="G122" s="197"/>
      <c r="H122" s="210">
        <v>810.366</v>
      </c>
      <c r="I122" s="202"/>
      <c r="J122" s="197"/>
      <c r="K122" s="197"/>
      <c r="L122" s="203"/>
      <c r="M122" s="204"/>
      <c r="N122" s="205"/>
      <c r="O122" s="205"/>
      <c r="P122" s="205"/>
      <c r="Q122" s="205"/>
      <c r="R122" s="205"/>
      <c r="S122" s="205"/>
      <c r="T122" s="206"/>
      <c r="AT122" s="207" t="s">
        <v>145</v>
      </c>
      <c r="AU122" s="207" t="s">
        <v>141</v>
      </c>
      <c r="AV122" s="11" t="s">
        <v>141</v>
      </c>
      <c r="AW122" s="11" t="s">
        <v>39</v>
      </c>
      <c r="AX122" s="11" t="s">
        <v>22</v>
      </c>
      <c r="AY122" s="207" t="s">
        <v>132</v>
      </c>
    </row>
    <row r="123" spans="2:63" s="10" customFormat="1" ht="29.85" customHeight="1">
      <c r="B123" s="165"/>
      <c r="C123" s="166"/>
      <c r="D123" s="179" t="s">
        <v>75</v>
      </c>
      <c r="E123" s="180" t="s">
        <v>195</v>
      </c>
      <c r="F123" s="180" t="s">
        <v>196</v>
      </c>
      <c r="G123" s="166"/>
      <c r="H123" s="166"/>
      <c r="I123" s="169"/>
      <c r="J123" s="181">
        <f>BK123</f>
        <v>0</v>
      </c>
      <c r="K123" s="166"/>
      <c r="L123" s="171"/>
      <c r="M123" s="172"/>
      <c r="N123" s="173"/>
      <c r="O123" s="173"/>
      <c r="P123" s="174">
        <f>SUM(P124:P230)</f>
        <v>0</v>
      </c>
      <c r="Q123" s="173"/>
      <c r="R123" s="174">
        <f>SUM(R124:R230)</f>
        <v>84.55003489000002</v>
      </c>
      <c r="S123" s="173"/>
      <c r="T123" s="175">
        <f>SUM(T124:T230)</f>
        <v>0</v>
      </c>
      <c r="AR123" s="176" t="s">
        <v>22</v>
      </c>
      <c r="AT123" s="177" t="s">
        <v>75</v>
      </c>
      <c r="AU123" s="177" t="s">
        <v>22</v>
      </c>
      <c r="AY123" s="176" t="s">
        <v>132</v>
      </c>
      <c r="BK123" s="178">
        <f>SUM(BK124:BK230)</f>
        <v>0</v>
      </c>
    </row>
    <row r="124" spans="2:65" s="1" customFormat="1" ht="22.5" customHeight="1">
      <c r="B124" s="34"/>
      <c r="C124" s="182" t="s">
        <v>197</v>
      </c>
      <c r="D124" s="182" t="s">
        <v>135</v>
      </c>
      <c r="E124" s="183" t="s">
        <v>198</v>
      </c>
      <c r="F124" s="184" t="s">
        <v>199</v>
      </c>
      <c r="G124" s="185" t="s">
        <v>200</v>
      </c>
      <c r="H124" s="186">
        <v>1140.95</v>
      </c>
      <c r="I124" s="187"/>
      <c r="J124" s="188">
        <f>ROUND(I124*H124,2)</f>
        <v>0</v>
      </c>
      <c r="K124" s="184" t="s">
        <v>139</v>
      </c>
      <c r="L124" s="54"/>
      <c r="M124" s="189" t="s">
        <v>20</v>
      </c>
      <c r="N124" s="190" t="s">
        <v>48</v>
      </c>
      <c r="O124" s="35"/>
      <c r="P124" s="191">
        <f>O124*H124</f>
        <v>0</v>
      </c>
      <c r="Q124" s="191">
        <v>0.0015</v>
      </c>
      <c r="R124" s="191">
        <f>Q124*H124</f>
        <v>1.7114250000000002</v>
      </c>
      <c r="S124" s="191">
        <v>0</v>
      </c>
      <c r="T124" s="192">
        <f>S124*H124</f>
        <v>0</v>
      </c>
      <c r="AR124" s="17" t="s">
        <v>140</v>
      </c>
      <c r="AT124" s="17" t="s">
        <v>135</v>
      </c>
      <c r="AU124" s="17" t="s">
        <v>141</v>
      </c>
      <c r="AY124" s="17" t="s">
        <v>132</v>
      </c>
      <c r="BE124" s="193">
        <f>IF(N124="základní",J124,0)</f>
        <v>0</v>
      </c>
      <c r="BF124" s="193">
        <f>IF(N124="snížená",J124,0)</f>
        <v>0</v>
      </c>
      <c r="BG124" s="193">
        <f>IF(N124="zákl. přenesená",J124,0)</f>
        <v>0</v>
      </c>
      <c r="BH124" s="193">
        <f>IF(N124="sníž. přenesená",J124,0)</f>
        <v>0</v>
      </c>
      <c r="BI124" s="193">
        <f>IF(N124="nulová",J124,0)</f>
        <v>0</v>
      </c>
      <c r="BJ124" s="17" t="s">
        <v>141</v>
      </c>
      <c r="BK124" s="193">
        <f>ROUND(I124*H124,2)</f>
        <v>0</v>
      </c>
      <c r="BL124" s="17" t="s">
        <v>140</v>
      </c>
      <c r="BM124" s="17" t="s">
        <v>201</v>
      </c>
    </row>
    <row r="125" spans="2:47" s="1" customFormat="1" ht="27">
      <c r="B125" s="34"/>
      <c r="C125" s="56"/>
      <c r="D125" s="194" t="s">
        <v>143</v>
      </c>
      <c r="E125" s="56"/>
      <c r="F125" s="195" t="s">
        <v>202</v>
      </c>
      <c r="G125" s="56"/>
      <c r="H125" s="56"/>
      <c r="I125" s="152"/>
      <c r="J125" s="56"/>
      <c r="K125" s="56"/>
      <c r="L125" s="54"/>
      <c r="M125" s="71"/>
      <c r="N125" s="35"/>
      <c r="O125" s="35"/>
      <c r="P125" s="35"/>
      <c r="Q125" s="35"/>
      <c r="R125" s="35"/>
      <c r="S125" s="35"/>
      <c r="T125" s="72"/>
      <c r="AT125" s="17" t="s">
        <v>143</v>
      </c>
      <c r="AU125" s="17" t="s">
        <v>141</v>
      </c>
    </row>
    <row r="126" spans="2:51" s="11" customFormat="1" ht="27">
      <c r="B126" s="196"/>
      <c r="C126" s="197"/>
      <c r="D126" s="194" t="s">
        <v>145</v>
      </c>
      <c r="E126" s="208" t="s">
        <v>20</v>
      </c>
      <c r="F126" s="209" t="s">
        <v>203</v>
      </c>
      <c r="G126" s="197"/>
      <c r="H126" s="210">
        <v>1015</v>
      </c>
      <c r="I126" s="202"/>
      <c r="J126" s="197"/>
      <c r="K126" s="197"/>
      <c r="L126" s="203"/>
      <c r="M126" s="204"/>
      <c r="N126" s="205"/>
      <c r="O126" s="205"/>
      <c r="P126" s="205"/>
      <c r="Q126" s="205"/>
      <c r="R126" s="205"/>
      <c r="S126" s="205"/>
      <c r="T126" s="206"/>
      <c r="AT126" s="207" t="s">
        <v>145</v>
      </c>
      <c r="AU126" s="207" t="s">
        <v>141</v>
      </c>
      <c r="AV126" s="11" t="s">
        <v>141</v>
      </c>
      <c r="AW126" s="11" t="s">
        <v>39</v>
      </c>
      <c r="AX126" s="11" t="s">
        <v>76</v>
      </c>
      <c r="AY126" s="207" t="s">
        <v>132</v>
      </c>
    </row>
    <row r="127" spans="2:51" s="11" customFormat="1" ht="27">
      <c r="B127" s="196"/>
      <c r="C127" s="197"/>
      <c r="D127" s="194" t="s">
        <v>145</v>
      </c>
      <c r="E127" s="208" t="s">
        <v>20</v>
      </c>
      <c r="F127" s="209" t="s">
        <v>204</v>
      </c>
      <c r="G127" s="197"/>
      <c r="H127" s="210">
        <v>125.95</v>
      </c>
      <c r="I127" s="202"/>
      <c r="J127" s="197"/>
      <c r="K127" s="197"/>
      <c r="L127" s="203"/>
      <c r="M127" s="204"/>
      <c r="N127" s="205"/>
      <c r="O127" s="205"/>
      <c r="P127" s="205"/>
      <c r="Q127" s="205"/>
      <c r="R127" s="205"/>
      <c r="S127" s="205"/>
      <c r="T127" s="206"/>
      <c r="AT127" s="207" t="s">
        <v>145</v>
      </c>
      <c r="AU127" s="207" t="s">
        <v>141</v>
      </c>
      <c r="AV127" s="11" t="s">
        <v>141</v>
      </c>
      <c r="AW127" s="11" t="s">
        <v>39</v>
      </c>
      <c r="AX127" s="11" t="s">
        <v>76</v>
      </c>
      <c r="AY127" s="207" t="s">
        <v>132</v>
      </c>
    </row>
    <row r="128" spans="2:51" s="12" customFormat="1" ht="13.5">
      <c r="B128" s="211"/>
      <c r="C128" s="212"/>
      <c r="D128" s="198" t="s">
        <v>145</v>
      </c>
      <c r="E128" s="213" t="s">
        <v>20</v>
      </c>
      <c r="F128" s="214" t="s">
        <v>164</v>
      </c>
      <c r="G128" s="212"/>
      <c r="H128" s="215">
        <v>1140.95</v>
      </c>
      <c r="I128" s="216"/>
      <c r="J128" s="212"/>
      <c r="K128" s="212"/>
      <c r="L128" s="217"/>
      <c r="M128" s="218"/>
      <c r="N128" s="219"/>
      <c r="O128" s="219"/>
      <c r="P128" s="219"/>
      <c r="Q128" s="219"/>
      <c r="R128" s="219"/>
      <c r="S128" s="219"/>
      <c r="T128" s="220"/>
      <c r="AT128" s="221" t="s">
        <v>145</v>
      </c>
      <c r="AU128" s="221" t="s">
        <v>141</v>
      </c>
      <c r="AV128" s="12" t="s">
        <v>140</v>
      </c>
      <c r="AW128" s="12" t="s">
        <v>39</v>
      </c>
      <c r="AX128" s="12" t="s">
        <v>22</v>
      </c>
      <c r="AY128" s="221" t="s">
        <v>132</v>
      </c>
    </row>
    <row r="129" spans="2:65" s="1" customFormat="1" ht="31.5" customHeight="1">
      <c r="B129" s="34"/>
      <c r="C129" s="182" t="s">
        <v>205</v>
      </c>
      <c r="D129" s="182" t="s">
        <v>135</v>
      </c>
      <c r="E129" s="183" t="s">
        <v>206</v>
      </c>
      <c r="F129" s="184" t="s">
        <v>207</v>
      </c>
      <c r="G129" s="185" t="s">
        <v>138</v>
      </c>
      <c r="H129" s="186">
        <v>302.761</v>
      </c>
      <c r="I129" s="187"/>
      <c r="J129" s="188">
        <f>ROUND(I129*H129,2)</f>
        <v>0</v>
      </c>
      <c r="K129" s="184" t="s">
        <v>139</v>
      </c>
      <c r="L129" s="54"/>
      <c r="M129" s="189" t="s">
        <v>20</v>
      </c>
      <c r="N129" s="190" t="s">
        <v>48</v>
      </c>
      <c r="O129" s="35"/>
      <c r="P129" s="191">
        <f>O129*H129</f>
        <v>0</v>
      </c>
      <c r="Q129" s="191">
        <v>0.00838</v>
      </c>
      <c r="R129" s="191">
        <f>Q129*H129</f>
        <v>2.53713718</v>
      </c>
      <c r="S129" s="191">
        <v>0</v>
      </c>
      <c r="T129" s="192">
        <f>S129*H129</f>
        <v>0</v>
      </c>
      <c r="AR129" s="17" t="s">
        <v>140</v>
      </c>
      <c r="AT129" s="17" t="s">
        <v>135</v>
      </c>
      <c r="AU129" s="17" t="s">
        <v>141</v>
      </c>
      <c r="AY129" s="17" t="s">
        <v>132</v>
      </c>
      <c r="BE129" s="193">
        <f>IF(N129="základní",J129,0)</f>
        <v>0</v>
      </c>
      <c r="BF129" s="193">
        <f>IF(N129="snížená",J129,0)</f>
        <v>0</v>
      </c>
      <c r="BG129" s="193">
        <f>IF(N129="zákl. přenesená",J129,0)</f>
        <v>0</v>
      </c>
      <c r="BH129" s="193">
        <f>IF(N129="sníž. přenesená",J129,0)</f>
        <v>0</v>
      </c>
      <c r="BI129" s="193">
        <f>IF(N129="nulová",J129,0)</f>
        <v>0</v>
      </c>
      <c r="BJ129" s="17" t="s">
        <v>141</v>
      </c>
      <c r="BK129" s="193">
        <f>ROUND(I129*H129,2)</f>
        <v>0</v>
      </c>
      <c r="BL129" s="17" t="s">
        <v>140</v>
      </c>
      <c r="BM129" s="17" t="s">
        <v>208</v>
      </c>
    </row>
    <row r="130" spans="2:47" s="1" customFormat="1" ht="81">
      <c r="B130" s="34"/>
      <c r="C130" s="56"/>
      <c r="D130" s="194" t="s">
        <v>143</v>
      </c>
      <c r="E130" s="56"/>
      <c r="F130" s="195" t="s">
        <v>209</v>
      </c>
      <c r="G130" s="56"/>
      <c r="H130" s="56"/>
      <c r="I130" s="152"/>
      <c r="J130" s="56"/>
      <c r="K130" s="56"/>
      <c r="L130" s="54"/>
      <c r="M130" s="71"/>
      <c r="N130" s="35"/>
      <c r="O130" s="35"/>
      <c r="P130" s="35"/>
      <c r="Q130" s="35"/>
      <c r="R130" s="35"/>
      <c r="S130" s="35"/>
      <c r="T130" s="72"/>
      <c r="AT130" s="17" t="s">
        <v>143</v>
      </c>
      <c r="AU130" s="17" t="s">
        <v>141</v>
      </c>
    </row>
    <row r="131" spans="2:51" s="11" customFormat="1" ht="13.5">
      <c r="B131" s="196"/>
      <c r="C131" s="197"/>
      <c r="D131" s="194" t="s">
        <v>145</v>
      </c>
      <c r="E131" s="208" t="s">
        <v>20</v>
      </c>
      <c r="F131" s="209" t="s">
        <v>210</v>
      </c>
      <c r="G131" s="197"/>
      <c r="H131" s="210">
        <v>112.676</v>
      </c>
      <c r="I131" s="202"/>
      <c r="J131" s="197"/>
      <c r="K131" s="197"/>
      <c r="L131" s="203"/>
      <c r="M131" s="204"/>
      <c r="N131" s="205"/>
      <c r="O131" s="205"/>
      <c r="P131" s="205"/>
      <c r="Q131" s="205"/>
      <c r="R131" s="205"/>
      <c r="S131" s="205"/>
      <c r="T131" s="206"/>
      <c r="AT131" s="207" t="s">
        <v>145</v>
      </c>
      <c r="AU131" s="207" t="s">
        <v>141</v>
      </c>
      <c r="AV131" s="11" t="s">
        <v>141</v>
      </c>
      <c r="AW131" s="11" t="s">
        <v>39</v>
      </c>
      <c r="AX131" s="11" t="s">
        <v>76</v>
      </c>
      <c r="AY131" s="207" t="s">
        <v>132</v>
      </c>
    </row>
    <row r="132" spans="2:51" s="11" customFormat="1" ht="13.5">
      <c r="B132" s="196"/>
      <c r="C132" s="197"/>
      <c r="D132" s="194" t="s">
        <v>145</v>
      </c>
      <c r="E132" s="208" t="s">
        <v>20</v>
      </c>
      <c r="F132" s="209" t="s">
        <v>211</v>
      </c>
      <c r="G132" s="197"/>
      <c r="H132" s="210">
        <v>18.409</v>
      </c>
      <c r="I132" s="202"/>
      <c r="J132" s="197"/>
      <c r="K132" s="197"/>
      <c r="L132" s="203"/>
      <c r="M132" s="204"/>
      <c r="N132" s="205"/>
      <c r="O132" s="205"/>
      <c r="P132" s="205"/>
      <c r="Q132" s="205"/>
      <c r="R132" s="205"/>
      <c r="S132" s="205"/>
      <c r="T132" s="206"/>
      <c r="AT132" s="207" t="s">
        <v>145</v>
      </c>
      <c r="AU132" s="207" t="s">
        <v>141</v>
      </c>
      <c r="AV132" s="11" t="s">
        <v>141</v>
      </c>
      <c r="AW132" s="11" t="s">
        <v>39</v>
      </c>
      <c r="AX132" s="11" t="s">
        <v>76</v>
      </c>
      <c r="AY132" s="207" t="s">
        <v>132</v>
      </c>
    </row>
    <row r="133" spans="2:51" s="11" customFormat="1" ht="13.5">
      <c r="B133" s="196"/>
      <c r="C133" s="197"/>
      <c r="D133" s="194" t="s">
        <v>145</v>
      </c>
      <c r="E133" s="208" t="s">
        <v>20</v>
      </c>
      <c r="F133" s="209" t="s">
        <v>212</v>
      </c>
      <c r="G133" s="197"/>
      <c r="H133" s="210">
        <v>69.701</v>
      </c>
      <c r="I133" s="202"/>
      <c r="J133" s="197"/>
      <c r="K133" s="197"/>
      <c r="L133" s="203"/>
      <c r="M133" s="204"/>
      <c r="N133" s="205"/>
      <c r="O133" s="205"/>
      <c r="P133" s="205"/>
      <c r="Q133" s="205"/>
      <c r="R133" s="205"/>
      <c r="S133" s="205"/>
      <c r="T133" s="206"/>
      <c r="AT133" s="207" t="s">
        <v>145</v>
      </c>
      <c r="AU133" s="207" t="s">
        <v>141</v>
      </c>
      <c r="AV133" s="11" t="s">
        <v>141</v>
      </c>
      <c r="AW133" s="11" t="s">
        <v>39</v>
      </c>
      <c r="AX133" s="11" t="s">
        <v>76</v>
      </c>
      <c r="AY133" s="207" t="s">
        <v>132</v>
      </c>
    </row>
    <row r="134" spans="2:51" s="11" customFormat="1" ht="13.5">
      <c r="B134" s="196"/>
      <c r="C134" s="197"/>
      <c r="D134" s="194" t="s">
        <v>145</v>
      </c>
      <c r="E134" s="208" t="s">
        <v>20</v>
      </c>
      <c r="F134" s="209" t="s">
        <v>213</v>
      </c>
      <c r="G134" s="197"/>
      <c r="H134" s="210">
        <v>101.975</v>
      </c>
      <c r="I134" s="202"/>
      <c r="J134" s="197"/>
      <c r="K134" s="197"/>
      <c r="L134" s="203"/>
      <c r="M134" s="204"/>
      <c r="N134" s="205"/>
      <c r="O134" s="205"/>
      <c r="P134" s="205"/>
      <c r="Q134" s="205"/>
      <c r="R134" s="205"/>
      <c r="S134" s="205"/>
      <c r="T134" s="206"/>
      <c r="AT134" s="207" t="s">
        <v>145</v>
      </c>
      <c r="AU134" s="207" t="s">
        <v>141</v>
      </c>
      <c r="AV134" s="11" t="s">
        <v>141</v>
      </c>
      <c r="AW134" s="11" t="s">
        <v>39</v>
      </c>
      <c r="AX134" s="11" t="s">
        <v>76</v>
      </c>
      <c r="AY134" s="207" t="s">
        <v>132</v>
      </c>
    </row>
    <row r="135" spans="2:51" s="12" customFormat="1" ht="13.5">
      <c r="B135" s="211"/>
      <c r="C135" s="212"/>
      <c r="D135" s="198" t="s">
        <v>145</v>
      </c>
      <c r="E135" s="213" t="s">
        <v>20</v>
      </c>
      <c r="F135" s="214" t="s">
        <v>164</v>
      </c>
      <c r="G135" s="212"/>
      <c r="H135" s="215">
        <v>302.761</v>
      </c>
      <c r="I135" s="216"/>
      <c r="J135" s="212"/>
      <c r="K135" s="212"/>
      <c r="L135" s="217"/>
      <c r="M135" s="218"/>
      <c r="N135" s="219"/>
      <c r="O135" s="219"/>
      <c r="P135" s="219"/>
      <c r="Q135" s="219"/>
      <c r="R135" s="219"/>
      <c r="S135" s="219"/>
      <c r="T135" s="220"/>
      <c r="AT135" s="221" t="s">
        <v>145</v>
      </c>
      <c r="AU135" s="221" t="s">
        <v>141</v>
      </c>
      <c r="AV135" s="12" t="s">
        <v>140</v>
      </c>
      <c r="AW135" s="12" t="s">
        <v>39</v>
      </c>
      <c r="AX135" s="12" t="s">
        <v>22</v>
      </c>
      <c r="AY135" s="221" t="s">
        <v>132</v>
      </c>
    </row>
    <row r="136" spans="2:65" s="1" customFormat="1" ht="44.25" customHeight="1">
      <c r="B136" s="34"/>
      <c r="C136" s="222" t="s">
        <v>214</v>
      </c>
      <c r="D136" s="222" t="s">
        <v>215</v>
      </c>
      <c r="E136" s="223" t="s">
        <v>216</v>
      </c>
      <c r="F136" s="224" t="s">
        <v>217</v>
      </c>
      <c r="G136" s="225" t="s">
        <v>138</v>
      </c>
      <c r="H136" s="226">
        <v>308.816</v>
      </c>
      <c r="I136" s="227"/>
      <c r="J136" s="228">
        <f>ROUND(I136*H136,2)</f>
        <v>0</v>
      </c>
      <c r="K136" s="224" t="s">
        <v>139</v>
      </c>
      <c r="L136" s="229"/>
      <c r="M136" s="230" t="s">
        <v>20</v>
      </c>
      <c r="N136" s="231" t="s">
        <v>48</v>
      </c>
      <c r="O136" s="35"/>
      <c r="P136" s="191">
        <f>O136*H136</f>
        <v>0</v>
      </c>
      <c r="Q136" s="191">
        <v>0.0017</v>
      </c>
      <c r="R136" s="191">
        <f>Q136*H136</f>
        <v>0.5249871999999999</v>
      </c>
      <c r="S136" s="191">
        <v>0</v>
      </c>
      <c r="T136" s="192">
        <f>S136*H136</f>
        <v>0</v>
      </c>
      <c r="AR136" s="17" t="s">
        <v>218</v>
      </c>
      <c r="AT136" s="17" t="s">
        <v>215</v>
      </c>
      <c r="AU136" s="17" t="s">
        <v>141</v>
      </c>
      <c r="AY136" s="17" t="s">
        <v>132</v>
      </c>
      <c r="BE136" s="193">
        <f>IF(N136="základní",J136,0)</f>
        <v>0</v>
      </c>
      <c r="BF136" s="193">
        <f>IF(N136="snížená",J136,0)</f>
        <v>0</v>
      </c>
      <c r="BG136" s="193">
        <f>IF(N136="zákl. přenesená",J136,0)</f>
        <v>0</v>
      </c>
      <c r="BH136" s="193">
        <f>IF(N136="sníž. přenesená",J136,0)</f>
        <v>0</v>
      </c>
      <c r="BI136" s="193">
        <f>IF(N136="nulová",J136,0)</f>
        <v>0</v>
      </c>
      <c r="BJ136" s="17" t="s">
        <v>141</v>
      </c>
      <c r="BK136" s="193">
        <f>ROUND(I136*H136,2)</f>
        <v>0</v>
      </c>
      <c r="BL136" s="17" t="s">
        <v>140</v>
      </c>
      <c r="BM136" s="17" t="s">
        <v>219</v>
      </c>
    </row>
    <row r="137" spans="2:47" s="1" customFormat="1" ht="27">
      <c r="B137" s="34"/>
      <c r="C137" s="56"/>
      <c r="D137" s="194" t="s">
        <v>143</v>
      </c>
      <c r="E137" s="56"/>
      <c r="F137" s="195" t="s">
        <v>220</v>
      </c>
      <c r="G137" s="56"/>
      <c r="H137" s="56"/>
      <c r="I137" s="152"/>
      <c r="J137" s="56"/>
      <c r="K137" s="56"/>
      <c r="L137" s="54"/>
      <c r="M137" s="71"/>
      <c r="N137" s="35"/>
      <c r="O137" s="35"/>
      <c r="P137" s="35"/>
      <c r="Q137" s="35"/>
      <c r="R137" s="35"/>
      <c r="S137" s="35"/>
      <c r="T137" s="72"/>
      <c r="AT137" s="17" t="s">
        <v>143</v>
      </c>
      <c r="AU137" s="17" t="s">
        <v>141</v>
      </c>
    </row>
    <row r="138" spans="2:51" s="11" customFormat="1" ht="13.5">
      <c r="B138" s="196"/>
      <c r="C138" s="197"/>
      <c r="D138" s="198" t="s">
        <v>145</v>
      </c>
      <c r="E138" s="197"/>
      <c r="F138" s="200" t="s">
        <v>221</v>
      </c>
      <c r="G138" s="197"/>
      <c r="H138" s="201">
        <v>308.816</v>
      </c>
      <c r="I138" s="202"/>
      <c r="J138" s="197"/>
      <c r="K138" s="197"/>
      <c r="L138" s="203"/>
      <c r="M138" s="204"/>
      <c r="N138" s="205"/>
      <c r="O138" s="205"/>
      <c r="P138" s="205"/>
      <c r="Q138" s="205"/>
      <c r="R138" s="205"/>
      <c r="S138" s="205"/>
      <c r="T138" s="206"/>
      <c r="AT138" s="207" t="s">
        <v>145</v>
      </c>
      <c r="AU138" s="207" t="s">
        <v>141</v>
      </c>
      <c r="AV138" s="11" t="s">
        <v>141</v>
      </c>
      <c r="AW138" s="11" t="s">
        <v>4</v>
      </c>
      <c r="AX138" s="11" t="s">
        <v>22</v>
      </c>
      <c r="AY138" s="207" t="s">
        <v>132</v>
      </c>
    </row>
    <row r="139" spans="2:65" s="1" customFormat="1" ht="31.5" customHeight="1">
      <c r="B139" s="34"/>
      <c r="C139" s="182" t="s">
        <v>140</v>
      </c>
      <c r="D139" s="182" t="s">
        <v>135</v>
      </c>
      <c r="E139" s="183" t="s">
        <v>222</v>
      </c>
      <c r="F139" s="184" t="s">
        <v>223</v>
      </c>
      <c r="G139" s="185" t="s">
        <v>138</v>
      </c>
      <c r="H139" s="186">
        <v>1258.284</v>
      </c>
      <c r="I139" s="187"/>
      <c r="J139" s="188">
        <f>ROUND(I139*H139,2)</f>
        <v>0</v>
      </c>
      <c r="K139" s="184" t="s">
        <v>139</v>
      </c>
      <c r="L139" s="54"/>
      <c r="M139" s="189" t="s">
        <v>20</v>
      </c>
      <c r="N139" s="190" t="s">
        <v>48</v>
      </c>
      <c r="O139" s="35"/>
      <c r="P139" s="191">
        <f>O139*H139</f>
        <v>0</v>
      </c>
      <c r="Q139" s="191">
        <v>0.0085</v>
      </c>
      <c r="R139" s="191">
        <f>Q139*H139</f>
        <v>10.695414000000001</v>
      </c>
      <c r="S139" s="191">
        <v>0</v>
      </c>
      <c r="T139" s="192">
        <f>S139*H139</f>
        <v>0</v>
      </c>
      <c r="AR139" s="17" t="s">
        <v>140</v>
      </c>
      <c r="AT139" s="17" t="s">
        <v>135</v>
      </c>
      <c r="AU139" s="17" t="s">
        <v>141</v>
      </c>
      <c r="AY139" s="17" t="s">
        <v>132</v>
      </c>
      <c r="BE139" s="193">
        <f>IF(N139="základní",J139,0)</f>
        <v>0</v>
      </c>
      <c r="BF139" s="193">
        <f>IF(N139="snížená",J139,0)</f>
        <v>0</v>
      </c>
      <c r="BG139" s="193">
        <f>IF(N139="zákl. přenesená",J139,0)</f>
        <v>0</v>
      </c>
      <c r="BH139" s="193">
        <f>IF(N139="sníž. přenesená",J139,0)</f>
        <v>0</v>
      </c>
      <c r="BI139" s="193">
        <f>IF(N139="nulová",J139,0)</f>
        <v>0</v>
      </c>
      <c r="BJ139" s="17" t="s">
        <v>141</v>
      </c>
      <c r="BK139" s="193">
        <f>ROUND(I139*H139,2)</f>
        <v>0</v>
      </c>
      <c r="BL139" s="17" t="s">
        <v>140</v>
      </c>
      <c r="BM139" s="17" t="s">
        <v>224</v>
      </c>
    </row>
    <row r="140" spans="2:47" s="1" customFormat="1" ht="67.5">
      <c r="B140" s="34"/>
      <c r="C140" s="56"/>
      <c r="D140" s="194" t="s">
        <v>143</v>
      </c>
      <c r="E140" s="56"/>
      <c r="F140" s="195" t="s">
        <v>225</v>
      </c>
      <c r="G140" s="56"/>
      <c r="H140" s="56"/>
      <c r="I140" s="152"/>
      <c r="J140" s="56"/>
      <c r="K140" s="56"/>
      <c r="L140" s="54"/>
      <c r="M140" s="71"/>
      <c r="N140" s="35"/>
      <c r="O140" s="35"/>
      <c r="P140" s="35"/>
      <c r="Q140" s="35"/>
      <c r="R140" s="35"/>
      <c r="S140" s="35"/>
      <c r="T140" s="72"/>
      <c r="AT140" s="17" t="s">
        <v>143</v>
      </c>
      <c r="AU140" s="17" t="s">
        <v>141</v>
      </c>
    </row>
    <row r="141" spans="2:51" s="11" customFormat="1" ht="27">
      <c r="B141" s="196"/>
      <c r="C141" s="197"/>
      <c r="D141" s="194" t="s">
        <v>145</v>
      </c>
      <c r="E141" s="208" t="s">
        <v>20</v>
      </c>
      <c r="F141" s="209" t="s">
        <v>226</v>
      </c>
      <c r="G141" s="197"/>
      <c r="H141" s="210">
        <v>452.073</v>
      </c>
      <c r="I141" s="202"/>
      <c r="J141" s="197"/>
      <c r="K141" s="197"/>
      <c r="L141" s="203"/>
      <c r="M141" s="204"/>
      <c r="N141" s="205"/>
      <c r="O141" s="205"/>
      <c r="P141" s="205"/>
      <c r="Q141" s="205"/>
      <c r="R141" s="205"/>
      <c r="S141" s="205"/>
      <c r="T141" s="206"/>
      <c r="AT141" s="207" t="s">
        <v>145</v>
      </c>
      <c r="AU141" s="207" t="s">
        <v>141</v>
      </c>
      <c r="AV141" s="11" t="s">
        <v>141</v>
      </c>
      <c r="AW141" s="11" t="s">
        <v>39</v>
      </c>
      <c r="AX141" s="11" t="s">
        <v>76</v>
      </c>
      <c r="AY141" s="207" t="s">
        <v>132</v>
      </c>
    </row>
    <row r="142" spans="2:51" s="11" customFormat="1" ht="13.5">
      <c r="B142" s="196"/>
      <c r="C142" s="197"/>
      <c r="D142" s="194" t="s">
        <v>145</v>
      </c>
      <c r="E142" s="208" t="s">
        <v>20</v>
      </c>
      <c r="F142" s="209" t="s">
        <v>227</v>
      </c>
      <c r="G142" s="197"/>
      <c r="H142" s="210">
        <v>165.183</v>
      </c>
      <c r="I142" s="202"/>
      <c r="J142" s="197"/>
      <c r="K142" s="197"/>
      <c r="L142" s="203"/>
      <c r="M142" s="204"/>
      <c r="N142" s="205"/>
      <c r="O142" s="205"/>
      <c r="P142" s="205"/>
      <c r="Q142" s="205"/>
      <c r="R142" s="205"/>
      <c r="S142" s="205"/>
      <c r="T142" s="206"/>
      <c r="AT142" s="207" t="s">
        <v>145</v>
      </c>
      <c r="AU142" s="207" t="s">
        <v>141</v>
      </c>
      <c r="AV142" s="11" t="s">
        <v>141</v>
      </c>
      <c r="AW142" s="11" t="s">
        <v>39</v>
      </c>
      <c r="AX142" s="11" t="s">
        <v>76</v>
      </c>
      <c r="AY142" s="207" t="s">
        <v>132</v>
      </c>
    </row>
    <row r="143" spans="2:51" s="11" customFormat="1" ht="13.5">
      <c r="B143" s="196"/>
      <c r="C143" s="197"/>
      <c r="D143" s="194" t="s">
        <v>145</v>
      </c>
      <c r="E143" s="208" t="s">
        <v>20</v>
      </c>
      <c r="F143" s="209" t="s">
        <v>228</v>
      </c>
      <c r="G143" s="197"/>
      <c r="H143" s="210">
        <v>212.224</v>
      </c>
      <c r="I143" s="202"/>
      <c r="J143" s="197"/>
      <c r="K143" s="197"/>
      <c r="L143" s="203"/>
      <c r="M143" s="204"/>
      <c r="N143" s="205"/>
      <c r="O143" s="205"/>
      <c r="P143" s="205"/>
      <c r="Q143" s="205"/>
      <c r="R143" s="205"/>
      <c r="S143" s="205"/>
      <c r="T143" s="206"/>
      <c r="AT143" s="207" t="s">
        <v>145</v>
      </c>
      <c r="AU143" s="207" t="s">
        <v>141</v>
      </c>
      <c r="AV143" s="11" t="s">
        <v>141</v>
      </c>
      <c r="AW143" s="11" t="s">
        <v>39</v>
      </c>
      <c r="AX143" s="11" t="s">
        <v>76</v>
      </c>
      <c r="AY143" s="207" t="s">
        <v>132</v>
      </c>
    </row>
    <row r="144" spans="2:51" s="11" customFormat="1" ht="27">
      <c r="B144" s="196"/>
      <c r="C144" s="197"/>
      <c r="D144" s="194" t="s">
        <v>145</v>
      </c>
      <c r="E144" s="208" t="s">
        <v>20</v>
      </c>
      <c r="F144" s="209" t="s">
        <v>229</v>
      </c>
      <c r="G144" s="197"/>
      <c r="H144" s="210">
        <v>778.484</v>
      </c>
      <c r="I144" s="202"/>
      <c r="J144" s="197"/>
      <c r="K144" s="197"/>
      <c r="L144" s="203"/>
      <c r="M144" s="204"/>
      <c r="N144" s="205"/>
      <c r="O144" s="205"/>
      <c r="P144" s="205"/>
      <c r="Q144" s="205"/>
      <c r="R144" s="205"/>
      <c r="S144" s="205"/>
      <c r="T144" s="206"/>
      <c r="AT144" s="207" t="s">
        <v>145</v>
      </c>
      <c r="AU144" s="207" t="s">
        <v>141</v>
      </c>
      <c r="AV144" s="11" t="s">
        <v>141</v>
      </c>
      <c r="AW144" s="11" t="s">
        <v>39</v>
      </c>
      <c r="AX144" s="11" t="s">
        <v>76</v>
      </c>
      <c r="AY144" s="207" t="s">
        <v>132</v>
      </c>
    </row>
    <row r="145" spans="2:51" s="11" customFormat="1" ht="13.5">
      <c r="B145" s="196"/>
      <c r="C145" s="197"/>
      <c r="D145" s="194" t="s">
        <v>145</v>
      </c>
      <c r="E145" s="208" t="s">
        <v>20</v>
      </c>
      <c r="F145" s="209" t="s">
        <v>230</v>
      </c>
      <c r="G145" s="197"/>
      <c r="H145" s="210">
        <v>-349.68</v>
      </c>
      <c r="I145" s="202"/>
      <c r="J145" s="197"/>
      <c r="K145" s="197"/>
      <c r="L145" s="203"/>
      <c r="M145" s="204"/>
      <c r="N145" s="205"/>
      <c r="O145" s="205"/>
      <c r="P145" s="205"/>
      <c r="Q145" s="205"/>
      <c r="R145" s="205"/>
      <c r="S145" s="205"/>
      <c r="T145" s="206"/>
      <c r="AT145" s="207" t="s">
        <v>145</v>
      </c>
      <c r="AU145" s="207" t="s">
        <v>141</v>
      </c>
      <c r="AV145" s="11" t="s">
        <v>141</v>
      </c>
      <c r="AW145" s="11" t="s">
        <v>39</v>
      </c>
      <c r="AX145" s="11" t="s">
        <v>76</v>
      </c>
      <c r="AY145" s="207" t="s">
        <v>132</v>
      </c>
    </row>
    <row r="146" spans="2:51" s="12" customFormat="1" ht="13.5">
      <c r="B146" s="211"/>
      <c r="C146" s="212"/>
      <c r="D146" s="198" t="s">
        <v>145</v>
      </c>
      <c r="E146" s="213" t="s">
        <v>20</v>
      </c>
      <c r="F146" s="214" t="s">
        <v>164</v>
      </c>
      <c r="G146" s="212"/>
      <c r="H146" s="215">
        <v>1258.284</v>
      </c>
      <c r="I146" s="216"/>
      <c r="J146" s="212"/>
      <c r="K146" s="212"/>
      <c r="L146" s="217"/>
      <c r="M146" s="218"/>
      <c r="N146" s="219"/>
      <c r="O146" s="219"/>
      <c r="P146" s="219"/>
      <c r="Q146" s="219"/>
      <c r="R146" s="219"/>
      <c r="S146" s="219"/>
      <c r="T146" s="220"/>
      <c r="AT146" s="221" t="s">
        <v>145</v>
      </c>
      <c r="AU146" s="221" t="s">
        <v>141</v>
      </c>
      <c r="AV146" s="12" t="s">
        <v>140</v>
      </c>
      <c r="AW146" s="12" t="s">
        <v>39</v>
      </c>
      <c r="AX146" s="12" t="s">
        <v>22</v>
      </c>
      <c r="AY146" s="221" t="s">
        <v>132</v>
      </c>
    </row>
    <row r="147" spans="2:65" s="1" customFormat="1" ht="44.25" customHeight="1">
      <c r="B147" s="34"/>
      <c r="C147" s="222" t="s">
        <v>231</v>
      </c>
      <c r="D147" s="222" t="s">
        <v>215</v>
      </c>
      <c r="E147" s="223" t="s">
        <v>232</v>
      </c>
      <c r="F147" s="224" t="s">
        <v>233</v>
      </c>
      <c r="G147" s="225" t="s">
        <v>138</v>
      </c>
      <c r="H147" s="226">
        <v>1283.45</v>
      </c>
      <c r="I147" s="227"/>
      <c r="J147" s="228">
        <f>ROUND(I147*H147,2)</f>
        <v>0</v>
      </c>
      <c r="K147" s="224" t="s">
        <v>139</v>
      </c>
      <c r="L147" s="229"/>
      <c r="M147" s="230" t="s">
        <v>20</v>
      </c>
      <c r="N147" s="231" t="s">
        <v>48</v>
      </c>
      <c r="O147" s="35"/>
      <c r="P147" s="191">
        <f>O147*H147</f>
        <v>0</v>
      </c>
      <c r="Q147" s="191">
        <v>0.00272</v>
      </c>
      <c r="R147" s="191">
        <f>Q147*H147</f>
        <v>3.4909840000000005</v>
      </c>
      <c r="S147" s="191">
        <v>0</v>
      </c>
      <c r="T147" s="192">
        <f>S147*H147</f>
        <v>0</v>
      </c>
      <c r="AR147" s="17" t="s">
        <v>218</v>
      </c>
      <c r="AT147" s="17" t="s">
        <v>215</v>
      </c>
      <c r="AU147" s="17" t="s">
        <v>141</v>
      </c>
      <c r="AY147" s="17" t="s">
        <v>132</v>
      </c>
      <c r="BE147" s="193">
        <f>IF(N147="základní",J147,0)</f>
        <v>0</v>
      </c>
      <c r="BF147" s="193">
        <f>IF(N147="snížená",J147,0)</f>
        <v>0</v>
      </c>
      <c r="BG147" s="193">
        <f>IF(N147="zákl. přenesená",J147,0)</f>
        <v>0</v>
      </c>
      <c r="BH147" s="193">
        <f>IF(N147="sníž. přenesená",J147,0)</f>
        <v>0</v>
      </c>
      <c r="BI147" s="193">
        <f>IF(N147="nulová",J147,0)</f>
        <v>0</v>
      </c>
      <c r="BJ147" s="17" t="s">
        <v>141</v>
      </c>
      <c r="BK147" s="193">
        <f>ROUND(I147*H147,2)</f>
        <v>0</v>
      </c>
      <c r="BL147" s="17" t="s">
        <v>140</v>
      </c>
      <c r="BM147" s="17" t="s">
        <v>234</v>
      </c>
    </row>
    <row r="148" spans="2:47" s="1" customFormat="1" ht="27">
      <c r="B148" s="34"/>
      <c r="C148" s="56"/>
      <c r="D148" s="194" t="s">
        <v>143</v>
      </c>
      <c r="E148" s="56"/>
      <c r="F148" s="195" t="s">
        <v>220</v>
      </c>
      <c r="G148" s="56"/>
      <c r="H148" s="56"/>
      <c r="I148" s="152"/>
      <c r="J148" s="56"/>
      <c r="K148" s="56"/>
      <c r="L148" s="54"/>
      <c r="M148" s="71"/>
      <c r="N148" s="35"/>
      <c r="O148" s="35"/>
      <c r="P148" s="35"/>
      <c r="Q148" s="35"/>
      <c r="R148" s="35"/>
      <c r="S148" s="35"/>
      <c r="T148" s="72"/>
      <c r="AT148" s="17" t="s">
        <v>143</v>
      </c>
      <c r="AU148" s="17" t="s">
        <v>141</v>
      </c>
    </row>
    <row r="149" spans="2:51" s="11" customFormat="1" ht="13.5">
      <c r="B149" s="196"/>
      <c r="C149" s="197"/>
      <c r="D149" s="198" t="s">
        <v>145</v>
      </c>
      <c r="E149" s="197"/>
      <c r="F149" s="200" t="s">
        <v>235</v>
      </c>
      <c r="G149" s="197"/>
      <c r="H149" s="201">
        <v>1283.45</v>
      </c>
      <c r="I149" s="202"/>
      <c r="J149" s="197"/>
      <c r="K149" s="197"/>
      <c r="L149" s="203"/>
      <c r="M149" s="204"/>
      <c r="N149" s="205"/>
      <c r="O149" s="205"/>
      <c r="P149" s="205"/>
      <c r="Q149" s="205"/>
      <c r="R149" s="205"/>
      <c r="S149" s="205"/>
      <c r="T149" s="206"/>
      <c r="AT149" s="207" t="s">
        <v>145</v>
      </c>
      <c r="AU149" s="207" t="s">
        <v>141</v>
      </c>
      <c r="AV149" s="11" t="s">
        <v>141</v>
      </c>
      <c r="AW149" s="11" t="s">
        <v>4</v>
      </c>
      <c r="AX149" s="11" t="s">
        <v>22</v>
      </c>
      <c r="AY149" s="207" t="s">
        <v>132</v>
      </c>
    </row>
    <row r="150" spans="2:65" s="1" customFormat="1" ht="31.5" customHeight="1">
      <c r="B150" s="34"/>
      <c r="C150" s="182" t="s">
        <v>195</v>
      </c>
      <c r="D150" s="182" t="s">
        <v>135</v>
      </c>
      <c r="E150" s="183" t="s">
        <v>236</v>
      </c>
      <c r="F150" s="184" t="s">
        <v>237</v>
      </c>
      <c r="G150" s="185" t="s">
        <v>200</v>
      </c>
      <c r="H150" s="186">
        <v>1140.95</v>
      </c>
      <c r="I150" s="187"/>
      <c r="J150" s="188">
        <f>ROUND(I150*H150,2)</f>
        <v>0</v>
      </c>
      <c r="K150" s="184" t="s">
        <v>139</v>
      </c>
      <c r="L150" s="54"/>
      <c r="M150" s="189" t="s">
        <v>20</v>
      </c>
      <c r="N150" s="190" t="s">
        <v>48</v>
      </c>
      <c r="O150" s="35"/>
      <c r="P150" s="191">
        <f>O150*H150</f>
        <v>0</v>
      </c>
      <c r="Q150" s="191">
        <v>0.00331</v>
      </c>
      <c r="R150" s="191">
        <f>Q150*H150</f>
        <v>3.7765445</v>
      </c>
      <c r="S150" s="191">
        <v>0</v>
      </c>
      <c r="T150" s="192">
        <f>S150*H150</f>
        <v>0</v>
      </c>
      <c r="AR150" s="17" t="s">
        <v>140</v>
      </c>
      <c r="AT150" s="17" t="s">
        <v>135</v>
      </c>
      <c r="AU150" s="17" t="s">
        <v>141</v>
      </c>
      <c r="AY150" s="17" t="s">
        <v>132</v>
      </c>
      <c r="BE150" s="193">
        <f>IF(N150="základní",J150,0)</f>
        <v>0</v>
      </c>
      <c r="BF150" s="193">
        <f>IF(N150="snížená",J150,0)</f>
        <v>0</v>
      </c>
      <c r="BG150" s="193">
        <f>IF(N150="zákl. přenesená",J150,0)</f>
        <v>0</v>
      </c>
      <c r="BH150" s="193">
        <f>IF(N150="sníž. přenesená",J150,0)</f>
        <v>0</v>
      </c>
      <c r="BI150" s="193">
        <f>IF(N150="nulová",J150,0)</f>
        <v>0</v>
      </c>
      <c r="BJ150" s="17" t="s">
        <v>141</v>
      </c>
      <c r="BK150" s="193">
        <f>ROUND(I150*H150,2)</f>
        <v>0</v>
      </c>
      <c r="BL150" s="17" t="s">
        <v>140</v>
      </c>
      <c r="BM150" s="17" t="s">
        <v>238</v>
      </c>
    </row>
    <row r="151" spans="2:47" s="1" customFormat="1" ht="54">
      <c r="B151" s="34"/>
      <c r="C151" s="56"/>
      <c r="D151" s="194" t="s">
        <v>143</v>
      </c>
      <c r="E151" s="56"/>
      <c r="F151" s="195" t="s">
        <v>239</v>
      </c>
      <c r="G151" s="56"/>
      <c r="H151" s="56"/>
      <c r="I151" s="152"/>
      <c r="J151" s="56"/>
      <c r="K151" s="56"/>
      <c r="L151" s="54"/>
      <c r="M151" s="71"/>
      <c r="N151" s="35"/>
      <c r="O151" s="35"/>
      <c r="P151" s="35"/>
      <c r="Q151" s="35"/>
      <c r="R151" s="35"/>
      <c r="S151" s="35"/>
      <c r="T151" s="72"/>
      <c r="AT151" s="17" t="s">
        <v>143</v>
      </c>
      <c r="AU151" s="17" t="s">
        <v>141</v>
      </c>
    </row>
    <row r="152" spans="2:51" s="11" customFormat="1" ht="27">
      <c r="B152" s="196"/>
      <c r="C152" s="197"/>
      <c r="D152" s="194" t="s">
        <v>145</v>
      </c>
      <c r="E152" s="208" t="s">
        <v>20</v>
      </c>
      <c r="F152" s="209" t="s">
        <v>203</v>
      </c>
      <c r="G152" s="197"/>
      <c r="H152" s="210">
        <v>1015</v>
      </c>
      <c r="I152" s="202"/>
      <c r="J152" s="197"/>
      <c r="K152" s="197"/>
      <c r="L152" s="203"/>
      <c r="M152" s="204"/>
      <c r="N152" s="205"/>
      <c r="O152" s="205"/>
      <c r="P152" s="205"/>
      <c r="Q152" s="205"/>
      <c r="R152" s="205"/>
      <c r="S152" s="205"/>
      <c r="T152" s="206"/>
      <c r="AT152" s="207" t="s">
        <v>145</v>
      </c>
      <c r="AU152" s="207" t="s">
        <v>141</v>
      </c>
      <c r="AV152" s="11" t="s">
        <v>141</v>
      </c>
      <c r="AW152" s="11" t="s">
        <v>39</v>
      </c>
      <c r="AX152" s="11" t="s">
        <v>76</v>
      </c>
      <c r="AY152" s="207" t="s">
        <v>132</v>
      </c>
    </row>
    <row r="153" spans="2:51" s="11" customFormat="1" ht="27">
      <c r="B153" s="196"/>
      <c r="C153" s="197"/>
      <c r="D153" s="194" t="s">
        <v>145</v>
      </c>
      <c r="E153" s="208" t="s">
        <v>20</v>
      </c>
      <c r="F153" s="209" t="s">
        <v>204</v>
      </c>
      <c r="G153" s="197"/>
      <c r="H153" s="210">
        <v>125.95</v>
      </c>
      <c r="I153" s="202"/>
      <c r="J153" s="197"/>
      <c r="K153" s="197"/>
      <c r="L153" s="203"/>
      <c r="M153" s="204"/>
      <c r="N153" s="205"/>
      <c r="O153" s="205"/>
      <c r="P153" s="205"/>
      <c r="Q153" s="205"/>
      <c r="R153" s="205"/>
      <c r="S153" s="205"/>
      <c r="T153" s="206"/>
      <c r="AT153" s="207" t="s">
        <v>145</v>
      </c>
      <c r="AU153" s="207" t="s">
        <v>141</v>
      </c>
      <c r="AV153" s="11" t="s">
        <v>141</v>
      </c>
      <c r="AW153" s="11" t="s">
        <v>39</v>
      </c>
      <c r="AX153" s="11" t="s">
        <v>76</v>
      </c>
      <c r="AY153" s="207" t="s">
        <v>132</v>
      </c>
    </row>
    <row r="154" spans="2:51" s="12" customFormat="1" ht="13.5">
      <c r="B154" s="211"/>
      <c r="C154" s="212"/>
      <c r="D154" s="198" t="s">
        <v>145</v>
      </c>
      <c r="E154" s="213" t="s">
        <v>20</v>
      </c>
      <c r="F154" s="214" t="s">
        <v>164</v>
      </c>
      <c r="G154" s="212"/>
      <c r="H154" s="215">
        <v>1140.95</v>
      </c>
      <c r="I154" s="216"/>
      <c r="J154" s="212"/>
      <c r="K154" s="212"/>
      <c r="L154" s="217"/>
      <c r="M154" s="218"/>
      <c r="N154" s="219"/>
      <c r="O154" s="219"/>
      <c r="P154" s="219"/>
      <c r="Q154" s="219"/>
      <c r="R154" s="219"/>
      <c r="S154" s="219"/>
      <c r="T154" s="220"/>
      <c r="AT154" s="221" t="s">
        <v>145</v>
      </c>
      <c r="AU154" s="221" t="s">
        <v>141</v>
      </c>
      <c r="AV154" s="12" t="s">
        <v>140</v>
      </c>
      <c r="AW154" s="12" t="s">
        <v>39</v>
      </c>
      <c r="AX154" s="12" t="s">
        <v>22</v>
      </c>
      <c r="AY154" s="221" t="s">
        <v>132</v>
      </c>
    </row>
    <row r="155" spans="2:65" s="1" customFormat="1" ht="44.25" customHeight="1">
      <c r="B155" s="34"/>
      <c r="C155" s="222" t="s">
        <v>240</v>
      </c>
      <c r="D155" s="222" t="s">
        <v>215</v>
      </c>
      <c r="E155" s="223" t="s">
        <v>241</v>
      </c>
      <c r="F155" s="224" t="s">
        <v>242</v>
      </c>
      <c r="G155" s="225" t="s">
        <v>138</v>
      </c>
      <c r="H155" s="226">
        <v>313.761</v>
      </c>
      <c r="I155" s="227"/>
      <c r="J155" s="228">
        <f>ROUND(I155*H155,2)</f>
        <v>0</v>
      </c>
      <c r="K155" s="224" t="s">
        <v>139</v>
      </c>
      <c r="L155" s="229"/>
      <c r="M155" s="230" t="s">
        <v>20</v>
      </c>
      <c r="N155" s="231" t="s">
        <v>48</v>
      </c>
      <c r="O155" s="35"/>
      <c r="P155" s="191">
        <f>O155*H155</f>
        <v>0</v>
      </c>
      <c r="Q155" s="191">
        <v>0.00051</v>
      </c>
      <c r="R155" s="191">
        <f>Q155*H155</f>
        <v>0.16001811000000002</v>
      </c>
      <c r="S155" s="191">
        <v>0</v>
      </c>
      <c r="T155" s="192">
        <f>S155*H155</f>
        <v>0</v>
      </c>
      <c r="AR155" s="17" t="s">
        <v>218</v>
      </c>
      <c r="AT155" s="17" t="s">
        <v>215</v>
      </c>
      <c r="AU155" s="17" t="s">
        <v>141</v>
      </c>
      <c r="AY155" s="17" t="s">
        <v>132</v>
      </c>
      <c r="BE155" s="193">
        <f>IF(N155="základní",J155,0)</f>
        <v>0</v>
      </c>
      <c r="BF155" s="193">
        <f>IF(N155="snížená",J155,0)</f>
        <v>0</v>
      </c>
      <c r="BG155" s="193">
        <f>IF(N155="zákl. přenesená",J155,0)</f>
        <v>0</v>
      </c>
      <c r="BH155" s="193">
        <f>IF(N155="sníž. přenesená",J155,0)</f>
        <v>0</v>
      </c>
      <c r="BI155" s="193">
        <f>IF(N155="nulová",J155,0)</f>
        <v>0</v>
      </c>
      <c r="BJ155" s="17" t="s">
        <v>141</v>
      </c>
      <c r="BK155" s="193">
        <f>ROUND(I155*H155,2)</f>
        <v>0</v>
      </c>
      <c r="BL155" s="17" t="s">
        <v>140</v>
      </c>
      <c r="BM155" s="17" t="s">
        <v>243</v>
      </c>
    </row>
    <row r="156" spans="2:47" s="1" customFormat="1" ht="27">
      <c r="B156" s="34"/>
      <c r="C156" s="56"/>
      <c r="D156" s="194" t="s">
        <v>143</v>
      </c>
      <c r="E156" s="56"/>
      <c r="F156" s="195" t="s">
        <v>244</v>
      </c>
      <c r="G156" s="56"/>
      <c r="H156" s="56"/>
      <c r="I156" s="152"/>
      <c r="J156" s="56"/>
      <c r="K156" s="56"/>
      <c r="L156" s="54"/>
      <c r="M156" s="71"/>
      <c r="N156" s="35"/>
      <c r="O156" s="35"/>
      <c r="P156" s="35"/>
      <c r="Q156" s="35"/>
      <c r="R156" s="35"/>
      <c r="S156" s="35"/>
      <c r="T156" s="72"/>
      <c r="AT156" s="17" t="s">
        <v>143</v>
      </c>
      <c r="AU156" s="17" t="s">
        <v>141</v>
      </c>
    </row>
    <row r="157" spans="2:51" s="11" customFormat="1" ht="13.5">
      <c r="B157" s="196"/>
      <c r="C157" s="197"/>
      <c r="D157" s="198" t="s">
        <v>145</v>
      </c>
      <c r="E157" s="199" t="s">
        <v>20</v>
      </c>
      <c r="F157" s="200" t="s">
        <v>245</v>
      </c>
      <c r="G157" s="197"/>
      <c r="H157" s="201">
        <v>313.761</v>
      </c>
      <c r="I157" s="202"/>
      <c r="J157" s="197"/>
      <c r="K157" s="197"/>
      <c r="L157" s="203"/>
      <c r="M157" s="204"/>
      <c r="N157" s="205"/>
      <c r="O157" s="205"/>
      <c r="P157" s="205"/>
      <c r="Q157" s="205"/>
      <c r="R157" s="205"/>
      <c r="S157" s="205"/>
      <c r="T157" s="206"/>
      <c r="AT157" s="207" t="s">
        <v>145</v>
      </c>
      <c r="AU157" s="207" t="s">
        <v>141</v>
      </c>
      <c r="AV157" s="11" t="s">
        <v>141</v>
      </c>
      <c r="AW157" s="11" t="s">
        <v>39</v>
      </c>
      <c r="AX157" s="11" t="s">
        <v>22</v>
      </c>
      <c r="AY157" s="207" t="s">
        <v>132</v>
      </c>
    </row>
    <row r="158" spans="2:65" s="1" customFormat="1" ht="31.5" customHeight="1">
      <c r="B158" s="34"/>
      <c r="C158" s="182" t="s">
        <v>246</v>
      </c>
      <c r="D158" s="182" t="s">
        <v>135</v>
      </c>
      <c r="E158" s="183" t="s">
        <v>236</v>
      </c>
      <c r="F158" s="184" t="s">
        <v>237</v>
      </c>
      <c r="G158" s="185" t="s">
        <v>200</v>
      </c>
      <c r="H158" s="186">
        <v>179.58</v>
      </c>
      <c r="I158" s="187"/>
      <c r="J158" s="188">
        <f>ROUND(I158*H158,2)</f>
        <v>0</v>
      </c>
      <c r="K158" s="184" t="s">
        <v>139</v>
      </c>
      <c r="L158" s="54"/>
      <c r="M158" s="189" t="s">
        <v>20</v>
      </c>
      <c r="N158" s="190" t="s">
        <v>48</v>
      </c>
      <c r="O158" s="35"/>
      <c r="P158" s="191">
        <f>O158*H158</f>
        <v>0</v>
      </c>
      <c r="Q158" s="191">
        <v>0.00331</v>
      </c>
      <c r="R158" s="191">
        <f>Q158*H158</f>
        <v>0.5944098</v>
      </c>
      <c r="S158" s="191">
        <v>0</v>
      </c>
      <c r="T158" s="192">
        <f>S158*H158</f>
        <v>0</v>
      </c>
      <c r="AR158" s="17" t="s">
        <v>140</v>
      </c>
      <c r="AT158" s="17" t="s">
        <v>135</v>
      </c>
      <c r="AU158" s="17" t="s">
        <v>141</v>
      </c>
      <c r="AY158" s="17" t="s">
        <v>132</v>
      </c>
      <c r="BE158" s="193">
        <f>IF(N158="základní",J158,0)</f>
        <v>0</v>
      </c>
      <c r="BF158" s="193">
        <f>IF(N158="snížená",J158,0)</f>
        <v>0</v>
      </c>
      <c r="BG158" s="193">
        <f>IF(N158="zákl. přenesená",J158,0)</f>
        <v>0</v>
      </c>
      <c r="BH158" s="193">
        <f>IF(N158="sníž. přenesená",J158,0)</f>
        <v>0</v>
      </c>
      <c r="BI158" s="193">
        <f>IF(N158="nulová",J158,0)</f>
        <v>0</v>
      </c>
      <c r="BJ158" s="17" t="s">
        <v>141</v>
      </c>
      <c r="BK158" s="193">
        <f>ROUND(I158*H158,2)</f>
        <v>0</v>
      </c>
      <c r="BL158" s="17" t="s">
        <v>140</v>
      </c>
      <c r="BM158" s="17" t="s">
        <v>247</v>
      </c>
    </row>
    <row r="159" spans="2:47" s="1" customFormat="1" ht="67.5">
      <c r="B159" s="34"/>
      <c r="C159" s="56"/>
      <c r="D159" s="194" t="s">
        <v>143</v>
      </c>
      <c r="E159" s="56"/>
      <c r="F159" s="195" t="s">
        <v>248</v>
      </c>
      <c r="G159" s="56"/>
      <c r="H159" s="56"/>
      <c r="I159" s="152"/>
      <c r="J159" s="56"/>
      <c r="K159" s="56"/>
      <c r="L159" s="54"/>
      <c r="M159" s="71"/>
      <c r="N159" s="35"/>
      <c r="O159" s="35"/>
      <c r="P159" s="35"/>
      <c r="Q159" s="35"/>
      <c r="R159" s="35"/>
      <c r="S159" s="35"/>
      <c r="T159" s="72"/>
      <c r="AT159" s="17" t="s">
        <v>143</v>
      </c>
      <c r="AU159" s="17" t="s">
        <v>141</v>
      </c>
    </row>
    <row r="160" spans="2:51" s="11" customFormat="1" ht="13.5">
      <c r="B160" s="196"/>
      <c r="C160" s="197"/>
      <c r="D160" s="194" t="s">
        <v>145</v>
      </c>
      <c r="E160" s="208" t="s">
        <v>20</v>
      </c>
      <c r="F160" s="209" t="s">
        <v>249</v>
      </c>
      <c r="G160" s="197"/>
      <c r="H160" s="210">
        <v>61.12</v>
      </c>
      <c r="I160" s="202"/>
      <c r="J160" s="197"/>
      <c r="K160" s="197"/>
      <c r="L160" s="203"/>
      <c r="M160" s="204"/>
      <c r="N160" s="205"/>
      <c r="O160" s="205"/>
      <c r="P160" s="205"/>
      <c r="Q160" s="205"/>
      <c r="R160" s="205"/>
      <c r="S160" s="205"/>
      <c r="T160" s="206"/>
      <c r="AT160" s="207" t="s">
        <v>145</v>
      </c>
      <c r="AU160" s="207" t="s">
        <v>141</v>
      </c>
      <c r="AV160" s="11" t="s">
        <v>141</v>
      </c>
      <c r="AW160" s="11" t="s">
        <v>39</v>
      </c>
      <c r="AX160" s="11" t="s">
        <v>76</v>
      </c>
      <c r="AY160" s="207" t="s">
        <v>132</v>
      </c>
    </row>
    <row r="161" spans="2:51" s="11" customFormat="1" ht="13.5">
      <c r="B161" s="196"/>
      <c r="C161" s="197"/>
      <c r="D161" s="194" t="s">
        <v>145</v>
      </c>
      <c r="E161" s="208" t="s">
        <v>20</v>
      </c>
      <c r="F161" s="209" t="s">
        <v>250</v>
      </c>
      <c r="G161" s="197"/>
      <c r="H161" s="210">
        <v>18.28</v>
      </c>
      <c r="I161" s="202"/>
      <c r="J161" s="197"/>
      <c r="K161" s="197"/>
      <c r="L161" s="203"/>
      <c r="M161" s="204"/>
      <c r="N161" s="205"/>
      <c r="O161" s="205"/>
      <c r="P161" s="205"/>
      <c r="Q161" s="205"/>
      <c r="R161" s="205"/>
      <c r="S161" s="205"/>
      <c r="T161" s="206"/>
      <c r="AT161" s="207" t="s">
        <v>145</v>
      </c>
      <c r="AU161" s="207" t="s">
        <v>141</v>
      </c>
      <c r="AV161" s="11" t="s">
        <v>141</v>
      </c>
      <c r="AW161" s="11" t="s">
        <v>39</v>
      </c>
      <c r="AX161" s="11" t="s">
        <v>76</v>
      </c>
      <c r="AY161" s="207" t="s">
        <v>132</v>
      </c>
    </row>
    <row r="162" spans="2:51" s="11" customFormat="1" ht="13.5">
      <c r="B162" s="196"/>
      <c r="C162" s="197"/>
      <c r="D162" s="194" t="s">
        <v>145</v>
      </c>
      <c r="E162" s="208" t="s">
        <v>20</v>
      </c>
      <c r="F162" s="209" t="s">
        <v>251</v>
      </c>
      <c r="G162" s="197"/>
      <c r="H162" s="210">
        <v>21.04</v>
      </c>
      <c r="I162" s="202"/>
      <c r="J162" s="197"/>
      <c r="K162" s="197"/>
      <c r="L162" s="203"/>
      <c r="M162" s="204"/>
      <c r="N162" s="205"/>
      <c r="O162" s="205"/>
      <c r="P162" s="205"/>
      <c r="Q162" s="205"/>
      <c r="R162" s="205"/>
      <c r="S162" s="205"/>
      <c r="T162" s="206"/>
      <c r="AT162" s="207" t="s">
        <v>145</v>
      </c>
      <c r="AU162" s="207" t="s">
        <v>141</v>
      </c>
      <c r="AV162" s="11" t="s">
        <v>141</v>
      </c>
      <c r="AW162" s="11" t="s">
        <v>39</v>
      </c>
      <c r="AX162" s="11" t="s">
        <v>76</v>
      </c>
      <c r="AY162" s="207" t="s">
        <v>132</v>
      </c>
    </row>
    <row r="163" spans="2:51" s="11" customFormat="1" ht="13.5">
      <c r="B163" s="196"/>
      <c r="C163" s="197"/>
      <c r="D163" s="194" t="s">
        <v>145</v>
      </c>
      <c r="E163" s="208" t="s">
        <v>20</v>
      </c>
      <c r="F163" s="209" t="s">
        <v>252</v>
      </c>
      <c r="G163" s="197"/>
      <c r="H163" s="210">
        <v>79.14</v>
      </c>
      <c r="I163" s="202"/>
      <c r="J163" s="197"/>
      <c r="K163" s="197"/>
      <c r="L163" s="203"/>
      <c r="M163" s="204"/>
      <c r="N163" s="205"/>
      <c r="O163" s="205"/>
      <c r="P163" s="205"/>
      <c r="Q163" s="205"/>
      <c r="R163" s="205"/>
      <c r="S163" s="205"/>
      <c r="T163" s="206"/>
      <c r="AT163" s="207" t="s">
        <v>145</v>
      </c>
      <c r="AU163" s="207" t="s">
        <v>141</v>
      </c>
      <c r="AV163" s="11" t="s">
        <v>141</v>
      </c>
      <c r="AW163" s="11" t="s">
        <v>39</v>
      </c>
      <c r="AX163" s="11" t="s">
        <v>76</v>
      </c>
      <c r="AY163" s="207" t="s">
        <v>132</v>
      </c>
    </row>
    <row r="164" spans="2:51" s="12" customFormat="1" ht="13.5">
      <c r="B164" s="211"/>
      <c r="C164" s="212"/>
      <c r="D164" s="198" t="s">
        <v>145</v>
      </c>
      <c r="E164" s="213" t="s">
        <v>20</v>
      </c>
      <c r="F164" s="214" t="s">
        <v>164</v>
      </c>
      <c r="G164" s="212"/>
      <c r="H164" s="215">
        <v>179.58</v>
      </c>
      <c r="I164" s="216"/>
      <c r="J164" s="212"/>
      <c r="K164" s="212"/>
      <c r="L164" s="217"/>
      <c r="M164" s="218"/>
      <c r="N164" s="219"/>
      <c r="O164" s="219"/>
      <c r="P164" s="219"/>
      <c r="Q164" s="219"/>
      <c r="R164" s="219"/>
      <c r="S164" s="219"/>
      <c r="T164" s="220"/>
      <c r="AT164" s="221" t="s">
        <v>145</v>
      </c>
      <c r="AU164" s="221" t="s">
        <v>141</v>
      </c>
      <c r="AV164" s="12" t="s">
        <v>140</v>
      </c>
      <c r="AW164" s="12" t="s">
        <v>39</v>
      </c>
      <c r="AX164" s="12" t="s">
        <v>22</v>
      </c>
      <c r="AY164" s="221" t="s">
        <v>132</v>
      </c>
    </row>
    <row r="165" spans="2:65" s="1" customFormat="1" ht="44.25" customHeight="1">
      <c r="B165" s="34"/>
      <c r="C165" s="222" t="s">
        <v>253</v>
      </c>
      <c r="D165" s="222" t="s">
        <v>215</v>
      </c>
      <c r="E165" s="223" t="s">
        <v>254</v>
      </c>
      <c r="F165" s="224" t="s">
        <v>255</v>
      </c>
      <c r="G165" s="225" t="s">
        <v>138</v>
      </c>
      <c r="H165" s="226">
        <v>48.487</v>
      </c>
      <c r="I165" s="227"/>
      <c r="J165" s="228">
        <f>ROUND(I165*H165,2)</f>
        <v>0</v>
      </c>
      <c r="K165" s="224" t="s">
        <v>139</v>
      </c>
      <c r="L165" s="229"/>
      <c r="M165" s="230" t="s">
        <v>20</v>
      </c>
      <c r="N165" s="231" t="s">
        <v>48</v>
      </c>
      <c r="O165" s="35"/>
      <c r="P165" s="191">
        <f>O165*H165</f>
        <v>0</v>
      </c>
      <c r="Q165" s="191">
        <v>0.0009</v>
      </c>
      <c r="R165" s="191">
        <f>Q165*H165</f>
        <v>0.0436383</v>
      </c>
      <c r="S165" s="191">
        <v>0</v>
      </c>
      <c r="T165" s="192">
        <f>S165*H165</f>
        <v>0</v>
      </c>
      <c r="AR165" s="17" t="s">
        <v>218</v>
      </c>
      <c r="AT165" s="17" t="s">
        <v>215</v>
      </c>
      <c r="AU165" s="17" t="s">
        <v>141</v>
      </c>
      <c r="AY165" s="17" t="s">
        <v>132</v>
      </c>
      <c r="BE165" s="193">
        <f>IF(N165="základní",J165,0)</f>
        <v>0</v>
      </c>
      <c r="BF165" s="193">
        <f>IF(N165="snížená",J165,0)</f>
        <v>0</v>
      </c>
      <c r="BG165" s="193">
        <f>IF(N165="zákl. přenesená",J165,0)</f>
        <v>0</v>
      </c>
      <c r="BH165" s="193">
        <f>IF(N165="sníž. přenesená",J165,0)</f>
        <v>0</v>
      </c>
      <c r="BI165" s="193">
        <f>IF(N165="nulová",J165,0)</f>
        <v>0</v>
      </c>
      <c r="BJ165" s="17" t="s">
        <v>141</v>
      </c>
      <c r="BK165" s="193">
        <f>ROUND(I165*H165,2)</f>
        <v>0</v>
      </c>
      <c r="BL165" s="17" t="s">
        <v>140</v>
      </c>
      <c r="BM165" s="17" t="s">
        <v>256</v>
      </c>
    </row>
    <row r="166" spans="2:47" s="1" customFormat="1" ht="27">
      <c r="B166" s="34"/>
      <c r="C166" s="56"/>
      <c r="D166" s="194" t="s">
        <v>143</v>
      </c>
      <c r="E166" s="56"/>
      <c r="F166" s="195" t="s">
        <v>257</v>
      </c>
      <c r="G166" s="56"/>
      <c r="H166" s="56"/>
      <c r="I166" s="152"/>
      <c r="J166" s="56"/>
      <c r="K166" s="56"/>
      <c r="L166" s="54"/>
      <c r="M166" s="71"/>
      <c r="N166" s="35"/>
      <c r="O166" s="35"/>
      <c r="P166" s="35"/>
      <c r="Q166" s="35"/>
      <c r="R166" s="35"/>
      <c r="S166" s="35"/>
      <c r="T166" s="72"/>
      <c r="AT166" s="17" t="s">
        <v>143</v>
      </c>
      <c r="AU166" s="17" t="s">
        <v>141</v>
      </c>
    </row>
    <row r="167" spans="2:51" s="11" customFormat="1" ht="13.5">
      <c r="B167" s="196"/>
      <c r="C167" s="197"/>
      <c r="D167" s="198" t="s">
        <v>145</v>
      </c>
      <c r="E167" s="199" t="s">
        <v>20</v>
      </c>
      <c r="F167" s="200" t="s">
        <v>258</v>
      </c>
      <c r="G167" s="197"/>
      <c r="H167" s="201">
        <v>48.487</v>
      </c>
      <c r="I167" s="202"/>
      <c r="J167" s="197"/>
      <c r="K167" s="197"/>
      <c r="L167" s="203"/>
      <c r="M167" s="204"/>
      <c r="N167" s="205"/>
      <c r="O167" s="205"/>
      <c r="P167" s="205"/>
      <c r="Q167" s="205"/>
      <c r="R167" s="205"/>
      <c r="S167" s="205"/>
      <c r="T167" s="206"/>
      <c r="AT167" s="207" t="s">
        <v>145</v>
      </c>
      <c r="AU167" s="207" t="s">
        <v>141</v>
      </c>
      <c r="AV167" s="11" t="s">
        <v>141</v>
      </c>
      <c r="AW167" s="11" t="s">
        <v>39</v>
      </c>
      <c r="AX167" s="11" t="s">
        <v>22</v>
      </c>
      <c r="AY167" s="207" t="s">
        <v>132</v>
      </c>
    </row>
    <row r="168" spans="2:65" s="1" customFormat="1" ht="22.5" customHeight="1">
      <c r="B168" s="34"/>
      <c r="C168" s="182" t="s">
        <v>259</v>
      </c>
      <c r="D168" s="182" t="s">
        <v>135</v>
      </c>
      <c r="E168" s="183" t="s">
        <v>260</v>
      </c>
      <c r="F168" s="184" t="s">
        <v>261</v>
      </c>
      <c r="G168" s="185" t="s">
        <v>200</v>
      </c>
      <c r="H168" s="186">
        <v>245.862</v>
      </c>
      <c r="I168" s="187"/>
      <c r="J168" s="188">
        <f>ROUND(I168*H168,2)</f>
        <v>0</v>
      </c>
      <c r="K168" s="184" t="s">
        <v>139</v>
      </c>
      <c r="L168" s="54"/>
      <c r="M168" s="189" t="s">
        <v>20</v>
      </c>
      <c r="N168" s="190" t="s">
        <v>48</v>
      </c>
      <c r="O168" s="35"/>
      <c r="P168" s="191">
        <f>O168*H168</f>
        <v>0</v>
      </c>
      <c r="Q168" s="191">
        <v>6E-05</v>
      </c>
      <c r="R168" s="191">
        <f>Q168*H168</f>
        <v>0.01475172</v>
      </c>
      <c r="S168" s="191">
        <v>0</v>
      </c>
      <c r="T168" s="192">
        <f>S168*H168</f>
        <v>0</v>
      </c>
      <c r="AR168" s="17" t="s">
        <v>262</v>
      </c>
      <c r="AT168" s="17" t="s">
        <v>135</v>
      </c>
      <c r="AU168" s="17" t="s">
        <v>141</v>
      </c>
      <c r="AY168" s="17" t="s">
        <v>132</v>
      </c>
      <c r="BE168" s="193">
        <f>IF(N168="základní",J168,0)</f>
        <v>0</v>
      </c>
      <c r="BF168" s="193">
        <f>IF(N168="snížená",J168,0)</f>
        <v>0</v>
      </c>
      <c r="BG168" s="193">
        <f>IF(N168="zákl. přenesená",J168,0)</f>
        <v>0</v>
      </c>
      <c r="BH168" s="193">
        <f>IF(N168="sníž. přenesená",J168,0)</f>
        <v>0</v>
      </c>
      <c r="BI168" s="193">
        <f>IF(N168="nulová",J168,0)</f>
        <v>0</v>
      </c>
      <c r="BJ168" s="17" t="s">
        <v>141</v>
      </c>
      <c r="BK168" s="193">
        <f>ROUND(I168*H168,2)</f>
        <v>0</v>
      </c>
      <c r="BL168" s="17" t="s">
        <v>262</v>
      </c>
      <c r="BM168" s="17" t="s">
        <v>263</v>
      </c>
    </row>
    <row r="169" spans="2:47" s="1" customFormat="1" ht="54">
      <c r="B169" s="34"/>
      <c r="C169" s="56"/>
      <c r="D169" s="194" t="s">
        <v>143</v>
      </c>
      <c r="E169" s="56"/>
      <c r="F169" s="195" t="s">
        <v>239</v>
      </c>
      <c r="G169" s="56"/>
      <c r="H169" s="56"/>
      <c r="I169" s="152"/>
      <c r="J169" s="56"/>
      <c r="K169" s="56"/>
      <c r="L169" s="54"/>
      <c r="M169" s="71"/>
      <c r="N169" s="35"/>
      <c r="O169" s="35"/>
      <c r="P169" s="35"/>
      <c r="Q169" s="35"/>
      <c r="R169" s="35"/>
      <c r="S169" s="35"/>
      <c r="T169" s="72"/>
      <c r="AT169" s="17" t="s">
        <v>143</v>
      </c>
      <c r="AU169" s="17" t="s">
        <v>141</v>
      </c>
    </row>
    <row r="170" spans="2:51" s="11" customFormat="1" ht="13.5">
      <c r="B170" s="196"/>
      <c r="C170" s="197"/>
      <c r="D170" s="194" t="s">
        <v>145</v>
      </c>
      <c r="E170" s="208" t="s">
        <v>20</v>
      </c>
      <c r="F170" s="209" t="s">
        <v>264</v>
      </c>
      <c r="G170" s="197"/>
      <c r="H170" s="210">
        <v>84.852</v>
      </c>
      <c r="I170" s="202"/>
      <c r="J170" s="197"/>
      <c r="K170" s="197"/>
      <c r="L170" s="203"/>
      <c r="M170" s="204"/>
      <c r="N170" s="205"/>
      <c r="O170" s="205"/>
      <c r="P170" s="205"/>
      <c r="Q170" s="205"/>
      <c r="R170" s="205"/>
      <c r="S170" s="205"/>
      <c r="T170" s="206"/>
      <c r="AT170" s="207" t="s">
        <v>145</v>
      </c>
      <c r="AU170" s="207" t="s">
        <v>141</v>
      </c>
      <c r="AV170" s="11" t="s">
        <v>141</v>
      </c>
      <c r="AW170" s="11" t="s">
        <v>39</v>
      </c>
      <c r="AX170" s="11" t="s">
        <v>76</v>
      </c>
      <c r="AY170" s="207" t="s">
        <v>132</v>
      </c>
    </row>
    <row r="171" spans="2:51" s="11" customFormat="1" ht="13.5">
      <c r="B171" s="196"/>
      <c r="C171" s="197"/>
      <c r="D171" s="194" t="s">
        <v>145</v>
      </c>
      <c r="E171" s="208" t="s">
        <v>20</v>
      </c>
      <c r="F171" s="209" t="s">
        <v>265</v>
      </c>
      <c r="G171" s="197"/>
      <c r="H171" s="210">
        <v>22.61</v>
      </c>
      <c r="I171" s="202"/>
      <c r="J171" s="197"/>
      <c r="K171" s="197"/>
      <c r="L171" s="203"/>
      <c r="M171" s="204"/>
      <c r="N171" s="205"/>
      <c r="O171" s="205"/>
      <c r="P171" s="205"/>
      <c r="Q171" s="205"/>
      <c r="R171" s="205"/>
      <c r="S171" s="205"/>
      <c r="T171" s="206"/>
      <c r="AT171" s="207" t="s">
        <v>145</v>
      </c>
      <c r="AU171" s="207" t="s">
        <v>141</v>
      </c>
      <c r="AV171" s="11" t="s">
        <v>141</v>
      </c>
      <c r="AW171" s="11" t="s">
        <v>39</v>
      </c>
      <c r="AX171" s="11" t="s">
        <v>76</v>
      </c>
      <c r="AY171" s="207" t="s">
        <v>132</v>
      </c>
    </row>
    <row r="172" spans="2:51" s="11" customFormat="1" ht="13.5">
      <c r="B172" s="196"/>
      <c r="C172" s="197"/>
      <c r="D172" s="194" t="s">
        <v>145</v>
      </c>
      <c r="E172" s="208" t="s">
        <v>20</v>
      </c>
      <c r="F172" s="209" t="s">
        <v>266</v>
      </c>
      <c r="G172" s="197"/>
      <c r="H172" s="210">
        <v>43.96</v>
      </c>
      <c r="I172" s="202"/>
      <c r="J172" s="197"/>
      <c r="K172" s="197"/>
      <c r="L172" s="203"/>
      <c r="M172" s="204"/>
      <c r="N172" s="205"/>
      <c r="O172" s="205"/>
      <c r="P172" s="205"/>
      <c r="Q172" s="205"/>
      <c r="R172" s="205"/>
      <c r="S172" s="205"/>
      <c r="T172" s="206"/>
      <c r="AT172" s="207" t="s">
        <v>145</v>
      </c>
      <c r="AU172" s="207" t="s">
        <v>141</v>
      </c>
      <c r="AV172" s="11" t="s">
        <v>141</v>
      </c>
      <c r="AW172" s="11" t="s">
        <v>39</v>
      </c>
      <c r="AX172" s="11" t="s">
        <v>76</v>
      </c>
      <c r="AY172" s="207" t="s">
        <v>132</v>
      </c>
    </row>
    <row r="173" spans="2:51" s="11" customFormat="1" ht="13.5">
      <c r="B173" s="196"/>
      <c r="C173" s="197"/>
      <c r="D173" s="194" t="s">
        <v>145</v>
      </c>
      <c r="E173" s="208" t="s">
        <v>20</v>
      </c>
      <c r="F173" s="209" t="s">
        <v>267</v>
      </c>
      <c r="G173" s="197"/>
      <c r="H173" s="210">
        <v>94.44</v>
      </c>
      <c r="I173" s="202"/>
      <c r="J173" s="197"/>
      <c r="K173" s="197"/>
      <c r="L173" s="203"/>
      <c r="M173" s="204"/>
      <c r="N173" s="205"/>
      <c r="O173" s="205"/>
      <c r="P173" s="205"/>
      <c r="Q173" s="205"/>
      <c r="R173" s="205"/>
      <c r="S173" s="205"/>
      <c r="T173" s="206"/>
      <c r="AT173" s="207" t="s">
        <v>145</v>
      </c>
      <c r="AU173" s="207" t="s">
        <v>141</v>
      </c>
      <c r="AV173" s="11" t="s">
        <v>141</v>
      </c>
      <c r="AW173" s="11" t="s">
        <v>39</v>
      </c>
      <c r="AX173" s="11" t="s">
        <v>76</v>
      </c>
      <c r="AY173" s="207" t="s">
        <v>132</v>
      </c>
    </row>
    <row r="174" spans="2:51" s="12" customFormat="1" ht="13.5">
      <c r="B174" s="211"/>
      <c r="C174" s="212"/>
      <c r="D174" s="198" t="s">
        <v>145</v>
      </c>
      <c r="E174" s="213" t="s">
        <v>20</v>
      </c>
      <c r="F174" s="214" t="s">
        <v>164</v>
      </c>
      <c r="G174" s="212"/>
      <c r="H174" s="215">
        <v>245.862</v>
      </c>
      <c r="I174" s="216"/>
      <c r="J174" s="212"/>
      <c r="K174" s="212"/>
      <c r="L174" s="217"/>
      <c r="M174" s="218"/>
      <c r="N174" s="219"/>
      <c r="O174" s="219"/>
      <c r="P174" s="219"/>
      <c r="Q174" s="219"/>
      <c r="R174" s="219"/>
      <c r="S174" s="219"/>
      <c r="T174" s="220"/>
      <c r="AT174" s="221" t="s">
        <v>145</v>
      </c>
      <c r="AU174" s="221" t="s">
        <v>141</v>
      </c>
      <c r="AV174" s="12" t="s">
        <v>140</v>
      </c>
      <c r="AW174" s="12" t="s">
        <v>39</v>
      </c>
      <c r="AX174" s="12" t="s">
        <v>22</v>
      </c>
      <c r="AY174" s="221" t="s">
        <v>132</v>
      </c>
    </row>
    <row r="175" spans="2:65" s="1" customFormat="1" ht="44.25" customHeight="1">
      <c r="B175" s="34"/>
      <c r="C175" s="222" t="s">
        <v>27</v>
      </c>
      <c r="D175" s="222" t="s">
        <v>215</v>
      </c>
      <c r="E175" s="223" t="s">
        <v>268</v>
      </c>
      <c r="F175" s="224" t="s">
        <v>269</v>
      </c>
      <c r="G175" s="225" t="s">
        <v>200</v>
      </c>
      <c r="H175" s="226">
        <v>258.155</v>
      </c>
      <c r="I175" s="227"/>
      <c r="J175" s="228">
        <f>ROUND(I175*H175,2)</f>
        <v>0</v>
      </c>
      <c r="K175" s="224" t="s">
        <v>139</v>
      </c>
      <c r="L175" s="229"/>
      <c r="M175" s="230" t="s">
        <v>20</v>
      </c>
      <c r="N175" s="231" t="s">
        <v>48</v>
      </c>
      <c r="O175" s="35"/>
      <c r="P175" s="191">
        <f>O175*H175</f>
        <v>0</v>
      </c>
      <c r="Q175" s="191">
        <v>0.0006</v>
      </c>
      <c r="R175" s="191">
        <f>Q175*H175</f>
        <v>0.15489299999999998</v>
      </c>
      <c r="S175" s="191">
        <v>0</v>
      </c>
      <c r="T175" s="192">
        <f>S175*H175</f>
        <v>0</v>
      </c>
      <c r="AR175" s="17" t="s">
        <v>218</v>
      </c>
      <c r="AT175" s="17" t="s">
        <v>215</v>
      </c>
      <c r="AU175" s="17" t="s">
        <v>141</v>
      </c>
      <c r="AY175" s="17" t="s">
        <v>132</v>
      </c>
      <c r="BE175" s="193">
        <f>IF(N175="základní",J175,0)</f>
        <v>0</v>
      </c>
      <c r="BF175" s="193">
        <f>IF(N175="snížená",J175,0)</f>
        <v>0</v>
      </c>
      <c r="BG175" s="193">
        <f>IF(N175="zákl. přenesená",J175,0)</f>
        <v>0</v>
      </c>
      <c r="BH175" s="193">
        <f>IF(N175="sníž. přenesená",J175,0)</f>
        <v>0</v>
      </c>
      <c r="BI175" s="193">
        <f>IF(N175="nulová",J175,0)</f>
        <v>0</v>
      </c>
      <c r="BJ175" s="17" t="s">
        <v>141</v>
      </c>
      <c r="BK175" s="193">
        <f>ROUND(I175*H175,2)</f>
        <v>0</v>
      </c>
      <c r="BL175" s="17" t="s">
        <v>140</v>
      </c>
      <c r="BM175" s="17" t="s">
        <v>270</v>
      </c>
    </row>
    <row r="176" spans="2:51" s="11" customFormat="1" ht="13.5">
      <c r="B176" s="196"/>
      <c r="C176" s="197"/>
      <c r="D176" s="198" t="s">
        <v>145</v>
      </c>
      <c r="E176" s="197"/>
      <c r="F176" s="200" t="s">
        <v>271</v>
      </c>
      <c r="G176" s="197"/>
      <c r="H176" s="201">
        <v>258.155</v>
      </c>
      <c r="I176" s="202"/>
      <c r="J176" s="197"/>
      <c r="K176" s="197"/>
      <c r="L176" s="203"/>
      <c r="M176" s="204"/>
      <c r="N176" s="205"/>
      <c r="O176" s="205"/>
      <c r="P176" s="205"/>
      <c r="Q176" s="205"/>
      <c r="R176" s="205"/>
      <c r="S176" s="205"/>
      <c r="T176" s="206"/>
      <c r="AT176" s="207" t="s">
        <v>145</v>
      </c>
      <c r="AU176" s="207" t="s">
        <v>141</v>
      </c>
      <c r="AV176" s="11" t="s">
        <v>141</v>
      </c>
      <c r="AW176" s="11" t="s">
        <v>4</v>
      </c>
      <c r="AX176" s="11" t="s">
        <v>22</v>
      </c>
      <c r="AY176" s="207" t="s">
        <v>132</v>
      </c>
    </row>
    <row r="177" spans="2:65" s="1" customFormat="1" ht="31.5" customHeight="1">
      <c r="B177" s="34"/>
      <c r="C177" s="182" t="s">
        <v>272</v>
      </c>
      <c r="D177" s="182" t="s">
        <v>135</v>
      </c>
      <c r="E177" s="183" t="s">
        <v>273</v>
      </c>
      <c r="F177" s="184" t="s">
        <v>274</v>
      </c>
      <c r="G177" s="185" t="s">
        <v>138</v>
      </c>
      <c r="H177" s="186">
        <v>421.441</v>
      </c>
      <c r="I177" s="187"/>
      <c r="J177" s="188">
        <f>ROUND(I177*H177,2)</f>
        <v>0</v>
      </c>
      <c r="K177" s="184" t="s">
        <v>139</v>
      </c>
      <c r="L177" s="54"/>
      <c r="M177" s="189" t="s">
        <v>20</v>
      </c>
      <c r="N177" s="190" t="s">
        <v>48</v>
      </c>
      <c r="O177" s="35"/>
      <c r="P177" s="191">
        <f>O177*H177</f>
        <v>0</v>
      </c>
      <c r="Q177" s="191">
        <v>0.07426</v>
      </c>
      <c r="R177" s="191">
        <f>Q177*H177</f>
        <v>31.29620866</v>
      </c>
      <c r="S177" s="191">
        <v>0</v>
      </c>
      <c r="T177" s="192">
        <f>S177*H177</f>
        <v>0</v>
      </c>
      <c r="AR177" s="17" t="s">
        <v>140</v>
      </c>
      <c r="AT177" s="17" t="s">
        <v>135</v>
      </c>
      <c r="AU177" s="17" t="s">
        <v>141</v>
      </c>
      <c r="AY177" s="17" t="s">
        <v>132</v>
      </c>
      <c r="BE177" s="193">
        <f>IF(N177="základní",J177,0)</f>
        <v>0</v>
      </c>
      <c r="BF177" s="193">
        <f>IF(N177="snížená",J177,0)</f>
        <v>0</v>
      </c>
      <c r="BG177" s="193">
        <f>IF(N177="zákl. přenesená",J177,0)</f>
        <v>0</v>
      </c>
      <c r="BH177" s="193">
        <f>IF(N177="sníž. přenesená",J177,0)</f>
        <v>0</v>
      </c>
      <c r="BI177" s="193">
        <f>IF(N177="nulová",J177,0)</f>
        <v>0</v>
      </c>
      <c r="BJ177" s="17" t="s">
        <v>141</v>
      </c>
      <c r="BK177" s="193">
        <f>ROUND(I177*H177,2)</f>
        <v>0</v>
      </c>
      <c r="BL177" s="17" t="s">
        <v>140</v>
      </c>
      <c r="BM177" s="17" t="s">
        <v>275</v>
      </c>
    </row>
    <row r="178" spans="2:47" s="1" customFormat="1" ht="27">
      <c r="B178" s="34"/>
      <c r="C178" s="56"/>
      <c r="D178" s="194" t="s">
        <v>143</v>
      </c>
      <c r="E178" s="56"/>
      <c r="F178" s="195" t="s">
        <v>276</v>
      </c>
      <c r="G178" s="56"/>
      <c r="H178" s="56"/>
      <c r="I178" s="152"/>
      <c r="J178" s="56"/>
      <c r="K178" s="56"/>
      <c r="L178" s="54"/>
      <c r="M178" s="71"/>
      <c r="N178" s="35"/>
      <c r="O178" s="35"/>
      <c r="P178" s="35"/>
      <c r="Q178" s="35"/>
      <c r="R178" s="35"/>
      <c r="S178" s="35"/>
      <c r="T178" s="72"/>
      <c r="AT178" s="17" t="s">
        <v>143</v>
      </c>
      <c r="AU178" s="17" t="s">
        <v>141</v>
      </c>
    </row>
    <row r="179" spans="2:51" s="11" customFormat="1" ht="27">
      <c r="B179" s="196"/>
      <c r="C179" s="197"/>
      <c r="D179" s="194" t="s">
        <v>145</v>
      </c>
      <c r="E179" s="208" t="s">
        <v>20</v>
      </c>
      <c r="F179" s="209" t="s">
        <v>277</v>
      </c>
      <c r="G179" s="197"/>
      <c r="H179" s="210">
        <v>140.44</v>
      </c>
      <c r="I179" s="202"/>
      <c r="J179" s="197"/>
      <c r="K179" s="197"/>
      <c r="L179" s="203"/>
      <c r="M179" s="204"/>
      <c r="N179" s="205"/>
      <c r="O179" s="205"/>
      <c r="P179" s="205"/>
      <c r="Q179" s="205"/>
      <c r="R179" s="205"/>
      <c r="S179" s="205"/>
      <c r="T179" s="206"/>
      <c r="AT179" s="207" t="s">
        <v>145</v>
      </c>
      <c r="AU179" s="207" t="s">
        <v>141</v>
      </c>
      <c r="AV179" s="11" t="s">
        <v>141</v>
      </c>
      <c r="AW179" s="11" t="s">
        <v>39</v>
      </c>
      <c r="AX179" s="11" t="s">
        <v>76</v>
      </c>
      <c r="AY179" s="207" t="s">
        <v>132</v>
      </c>
    </row>
    <row r="180" spans="2:51" s="11" customFormat="1" ht="13.5">
      <c r="B180" s="196"/>
      <c r="C180" s="197"/>
      <c r="D180" s="194" t="s">
        <v>145</v>
      </c>
      <c r="E180" s="208" t="s">
        <v>20</v>
      </c>
      <c r="F180" s="209" t="s">
        <v>278</v>
      </c>
      <c r="G180" s="197"/>
      <c r="H180" s="210">
        <v>55.564</v>
      </c>
      <c r="I180" s="202"/>
      <c r="J180" s="197"/>
      <c r="K180" s="197"/>
      <c r="L180" s="203"/>
      <c r="M180" s="204"/>
      <c r="N180" s="205"/>
      <c r="O180" s="205"/>
      <c r="P180" s="205"/>
      <c r="Q180" s="205"/>
      <c r="R180" s="205"/>
      <c r="S180" s="205"/>
      <c r="T180" s="206"/>
      <c r="AT180" s="207" t="s">
        <v>145</v>
      </c>
      <c r="AU180" s="207" t="s">
        <v>141</v>
      </c>
      <c r="AV180" s="11" t="s">
        <v>141</v>
      </c>
      <c r="AW180" s="11" t="s">
        <v>39</v>
      </c>
      <c r="AX180" s="11" t="s">
        <v>76</v>
      </c>
      <c r="AY180" s="207" t="s">
        <v>132</v>
      </c>
    </row>
    <row r="181" spans="2:51" s="11" customFormat="1" ht="13.5">
      <c r="B181" s="196"/>
      <c r="C181" s="197"/>
      <c r="D181" s="194" t="s">
        <v>145</v>
      </c>
      <c r="E181" s="208" t="s">
        <v>20</v>
      </c>
      <c r="F181" s="209" t="s">
        <v>279</v>
      </c>
      <c r="G181" s="197"/>
      <c r="H181" s="210">
        <v>64.992</v>
      </c>
      <c r="I181" s="202"/>
      <c r="J181" s="197"/>
      <c r="K181" s="197"/>
      <c r="L181" s="203"/>
      <c r="M181" s="204"/>
      <c r="N181" s="205"/>
      <c r="O181" s="205"/>
      <c r="P181" s="205"/>
      <c r="Q181" s="205"/>
      <c r="R181" s="205"/>
      <c r="S181" s="205"/>
      <c r="T181" s="206"/>
      <c r="AT181" s="207" t="s">
        <v>145</v>
      </c>
      <c r="AU181" s="207" t="s">
        <v>141</v>
      </c>
      <c r="AV181" s="11" t="s">
        <v>141</v>
      </c>
      <c r="AW181" s="11" t="s">
        <v>39</v>
      </c>
      <c r="AX181" s="11" t="s">
        <v>76</v>
      </c>
      <c r="AY181" s="207" t="s">
        <v>132</v>
      </c>
    </row>
    <row r="182" spans="2:51" s="11" customFormat="1" ht="27">
      <c r="B182" s="196"/>
      <c r="C182" s="197"/>
      <c r="D182" s="194" t="s">
        <v>145</v>
      </c>
      <c r="E182" s="208" t="s">
        <v>20</v>
      </c>
      <c r="F182" s="209" t="s">
        <v>280</v>
      </c>
      <c r="G182" s="197"/>
      <c r="H182" s="210">
        <v>160.445</v>
      </c>
      <c r="I182" s="202"/>
      <c r="J182" s="197"/>
      <c r="K182" s="197"/>
      <c r="L182" s="203"/>
      <c r="M182" s="204"/>
      <c r="N182" s="205"/>
      <c r="O182" s="205"/>
      <c r="P182" s="205"/>
      <c r="Q182" s="205"/>
      <c r="R182" s="205"/>
      <c r="S182" s="205"/>
      <c r="T182" s="206"/>
      <c r="AT182" s="207" t="s">
        <v>145</v>
      </c>
      <c r="AU182" s="207" t="s">
        <v>141</v>
      </c>
      <c r="AV182" s="11" t="s">
        <v>141</v>
      </c>
      <c r="AW182" s="11" t="s">
        <v>39</v>
      </c>
      <c r="AX182" s="11" t="s">
        <v>76</v>
      </c>
      <c r="AY182" s="207" t="s">
        <v>132</v>
      </c>
    </row>
    <row r="183" spans="2:51" s="12" customFormat="1" ht="13.5">
      <c r="B183" s="211"/>
      <c r="C183" s="212"/>
      <c r="D183" s="198" t="s">
        <v>145</v>
      </c>
      <c r="E183" s="213" t="s">
        <v>20</v>
      </c>
      <c r="F183" s="214" t="s">
        <v>164</v>
      </c>
      <c r="G183" s="212"/>
      <c r="H183" s="215">
        <v>421.441</v>
      </c>
      <c r="I183" s="216"/>
      <c r="J183" s="212"/>
      <c r="K183" s="212"/>
      <c r="L183" s="217"/>
      <c r="M183" s="218"/>
      <c r="N183" s="219"/>
      <c r="O183" s="219"/>
      <c r="P183" s="219"/>
      <c r="Q183" s="219"/>
      <c r="R183" s="219"/>
      <c r="S183" s="219"/>
      <c r="T183" s="220"/>
      <c r="AT183" s="221" t="s">
        <v>145</v>
      </c>
      <c r="AU183" s="221" t="s">
        <v>141</v>
      </c>
      <c r="AV183" s="12" t="s">
        <v>140</v>
      </c>
      <c r="AW183" s="12" t="s">
        <v>39</v>
      </c>
      <c r="AX183" s="12" t="s">
        <v>22</v>
      </c>
      <c r="AY183" s="221" t="s">
        <v>132</v>
      </c>
    </row>
    <row r="184" spans="2:65" s="1" customFormat="1" ht="31.5" customHeight="1">
      <c r="B184" s="34"/>
      <c r="C184" s="182" t="s">
        <v>281</v>
      </c>
      <c r="D184" s="182" t="s">
        <v>135</v>
      </c>
      <c r="E184" s="183" t="s">
        <v>282</v>
      </c>
      <c r="F184" s="184" t="s">
        <v>283</v>
      </c>
      <c r="G184" s="185" t="s">
        <v>138</v>
      </c>
      <c r="H184" s="186">
        <v>428.248</v>
      </c>
      <c r="I184" s="187"/>
      <c r="J184" s="188">
        <f>ROUND(I184*H184,2)</f>
        <v>0</v>
      </c>
      <c r="K184" s="184" t="s">
        <v>139</v>
      </c>
      <c r="L184" s="54"/>
      <c r="M184" s="189" t="s">
        <v>20</v>
      </c>
      <c r="N184" s="190" t="s">
        <v>48</v>
      </c>
      <c r="O184" s="35"/>
      <c r="P184" s="191">
        <f>O184*H184</f>
        <v>0</v>
      </c>
      <c r="Q184" s="191">
        <v>0.006</v>
      </c>
      <c r="R184" s="191">
        <f>Q184*H184</f>
        <v>2.569488</v>
      </c>
      <c r="S184" s="191">
        <v>0</v>
      </c>
      <c r="T184" s="192">
        <f>S184*H184</f>
        <v>0</v>
      </c>
      <c r="AR184" s="17" t="s">
        <v>262</v>
      </c>
      <c r="AT184" s="17" t="s">
        <v>135</v>
      </c>
      <c r="AU184" s="17" t="s">
        <v>141</v>
      </c>
      <c r="AY184" s="17" t="s">
        <v>132</v>
      </c>
      <c r="BE184" s="193">
        <f>IF(N184="základní",J184,0)</f>
        <v>0</v>
      </c>
      <c r="BF184" s="193">
        <f>IF(N184="snížená",J184,0)</f>
        <v>0</v>
      </c>
      <c r="BG184" s="193">
        <f>IF(N184="zákl. přenesená",J184,0)</f>
        <v>0</v>
      </c>
      <c r="BH184" s="193">
        <f>IF(N184="sníž. přenesená",J184,0)</f>
        <v>0</v>
      </c>
      <c r="BI184" s="193">
        <f>IF(N184="nulová",J184,0)</f>
        <v>0</v>
      </c>
      <c r="BJ184" s="17" t="s">
        <v>141</v>
      </c>
      <c r="BK184" s="193">
        <f>ROUND(I184*H184,2)</f>
        <v>0</v>
      </c>
      <c r="BL184" s="17" t="s">
        <v>262</v>
      </c>
      <c r="BM184" s="17" t="s">
        <v>284</v>
      </c>
    </row>
    <row r="185" spans="2:47" s="1" customFormat="1" ht="54">
      <c r="B185" s="34"/>
      <c r="C185" s="56"/>
      <c r="D185" s="194" t="s">
        <v>143</v>
      </c>
      <c r="E185" s="56"/>
      <c r="F185" s="195" t="s">
        <v>239</v>
      </c>
      <c r="G185" s="56"/>
      <c r="H185" s="56"/>
      <c r="I185" s="152"/>
      <c r="J185" s="56"/>
      <c r="K185" s="56"/>
      <c r="L185" s="54"/>
      <c r="M185" s="71"/>
      <c r="N185" s="35"/>
      <c r="O185" s="35"/>
      <c r="P185" s="35"/>
      <c r="Q185" s="35"/>
      <c r="R185" s="35"/>
      <c r="S185" s="35"/>
      <c r="T185" s="72"/>
      <c r="AT185" s="17" t="s">
        <v>143</v>
      </c>
      <c r="AU185" s="17" t="s">
        <v>141</v>
      </c>
    </row>
    <row r="186" spans="2:51" s="11" customFormat="1" ht="27">
      <c r="B186" s="196"/>
      <c r="C186" s="197"/>
      <c r="D186" s="194" t="s">
        <v>145</v>
      </c>
      <c r="E186" s="208" t="s">
        <v>20</v>
      </c>
      <c r="F186" s="209" t="s">
        <v>277</v>
      </c>
      <c r="G186" s="197"/>
      <c r="H186" s="210">
        <v>140.44</v>
      </c>
      <c r="I186" s="202"/>
      <c r="J186" s="197"/>
      <c r="K186" s="197"/>
      <c r="L186" s="203"/>
      <c r="M186" s="204"/>
      <c r="N186" s="205"/>
      <c r="O186" s="205"/>
      <c r="P186" s="205"/>
      <c r="Q186" s="205"/>
      <c r="R186" s="205"/>
      <c r="S186" s="205"/>
      <c r="T186" s="206"/>
      <c r="AT186" s="207" t="s">
        <v>145</v>
      </c>
      <c r="AU186" s="207" t="s">
        <v>141</v>
      </c>
      <c r="AV186" s="11" t="s">
        <v>141</v>
      </c>
      <c r="AW186" s="11" t="s">
        <v>39</v>
      </c>
      <c r="AX186" s="11" t="s">
        <v>76</v>
      </c>
      <c r="AY186" s="207" t="s">
        <v>132</v>
      </c>
    </row>
    <row r="187" spans="2:51" s="11" customFormat="1" ht="13.5">
      <c r="B187" s="196"/>
      <c r="C187" s="197"/>
      <c r="D187" s="194" t="s">
        <v>145</v>
      </c>
      <c r="E187" s="208" t="s">
        <v>20</v>
      </c>
      <c r="F187" s="209" t="s">
        <v>278</v>
      </c>
      <c r="G187" s="197"/>
      <c r="H187" s="210">
        <v>55.564</v>
      </c>
      <c r="I187" s="202"/>
      <c r="J187" s="197"/>
      <c r="K187" s="197"/>
      <c r="L187" s="203"/>
      <c r="M187" s="204"/>
      <c r="N187" s="205"/>
      <c r="O187" s="205"/>
      <c r="P187" s="205"/>
      <c r="Q187" s="205"/>
      <c r="R187" s="205"/>
      <c r="S187" s="205"/>
      <c r="T187" s="206"/>
      <c r="AT187" s="207" t="s">
        <v>145</v>
      </c>
      <c r="AU187" s="207" t="s">
        <v>141</v>
      </c>
      <c r="AV187" s="11" t="s">
        <v>141</v>
      </c>
      <c r="AW187" s="11" t="s">
        <v>39</v>
      </c>
      <c r="AX187" s="11" t="s">
        <v>76</v>
      </c>
      <c r="AY187" s="207" t="s">
        <v>132</v>
      </c>
    </row>
    <row r="188" spans="2:51" s="11" customFormat="1" ht="13.5">
      <c r="B188" s="196"/>
      <c r="C188" s="197"/>
      <c r="D188" s="194" t="s">
        <v>145</v>
      </c>
      <c r="E188" s="208" t="s">
        <v>20</v>
      </c>
      <c r="F188" s="209" t="s">
        <v>279</v>
      </c>
      <c r="G188" s="197"/>
      <c r="H188" s="210">
        <v>64.992</v>
      </c>
      <c r="I188" s="202"/>
      <c r="J188" s="197"/>
      <c r="K188" s="197"/>
      <c r="L188" s="203"/>
      <c r="M188" s="204"/>
      <c r="N188" s="205"/>
      <c r="O188" s="205"/>
      <c r="P188" s="205"/>
      <c r="Q188" s="205"/>
      <c r="R188" s="205"/>
      <c r="S188" s="205"/>
      <c r="T188" s="206"/>
      <c r="AT188" s="207" t="s">
        <v>145</v>
      </c>
      <c r="AU188" s="207" t="s">
        <v>141</v>
      </c>
      <c r="AV188" s="11" t="s">
        <v>141</v>
      </c>
      <c r="AW188" s="11" t="s">
        <v>39</v>
      </c>
      <c r="AX188" s="11" t="s">
        <v>76</v>
      </c>
      <c r="AY188" s="207" t="s">
        <v>132</v>
      </c>
    </row>
    <row r="189" spans="2:51" s="11" customFormat="1" ht="27">
      <c r="B189" s="196"/>
      <c r="C189" s="197"/>
      <c r="D189" s="194" t="s">
        <v>145</v>
      </c>
      <c r="E189" s="208" t="s">
        <v>20</v>
      </c>
      <c r="F189" s="209" t="s">
        <v>280</v>
      </c>
      <c r="G189" s="197"/>
      <c r="H189" s="210">
        <v>160.445</v>
      </c>
      <c r="I189" s="202"/>
      <c r="J189" s="197"/>
      <c r="K189" s="197"/>
      <c r="L189" s="203"/>
      <c r="M189" s="204"/>
      <c r="N189" s="205"/>
      <c r="O189" s="205"/>
      <c r="P189" s="205"/>
      <c r="Q189" s="205"/>
      <c r="R189" s="205"/>
      <c r="S189" s="205"/>
      <c r="T189" s="206"/>
      <c r="AT189" s="207" t="s">
        <v>145</v>
      </c>
      <c r="AU189" s="207" t="s">
        <v>141</v>
      </c>
      <c r="AV189" s="11" t="s">
        <v>141</v>
      </c>
      <c r="AW189" s="11" t="s">
        <v>39</v>
      </c>
      <c r="AX189" s="11" t="s">
        <v>76</v>
      </c>
      <c r="AY189" s="207" t="s">
        <v>132</v>
      </c>
    </row>
    <row r="190" spans="2:51" s="11" customFormat="1" ht="13.5">
      <c r="B190" s="196"/>
      <c r="C190" s="197"/>
      <c r="D190" s="194" t="s">
        <v>145</v>
      </c>
      <c r="E190" s="208" t="s">
        <v>20</v>
      </c>
      <c r="F190" s="209" t="s">
        <v>285</v>
      </c>
      <c r="G190" s="197"/>
      <c r="H190" s="210">
        <v>6.807</v>
      </c>
      <c r="I190" s="202"/>
      <c r="J190" s="197"/>
      <c r="K190" s="197"/>
      <c r="L190" s="203"/>
      <c r="M190" s="204"/>
      <c r="N190" s="205"/>
      <c r="O190" s="205"/>
      <c r="P190" s="205"/>
      <c r="Q190" s="205"/>
      <c r="R190" s="205"/>
      <c r="S190" s="205"/>
      <c r="T190" s="206"/>
      <c r="AT190" s="207" t="s">
        <v>145</v>
      </c>
      <c r="AU190" s="207" t="s">
        <v>141</v>
      </c>
      <c r="AV190" s="11" t="s">
        <v>141</v>
      </c>
      <c r="AW190" s="11" t="s">
        <v>39</v>
      </c>
      <c r="AX190" s="11" t="s">
        <v>76</v>
      </c>
      <c r="AY190" s="207" t="s">
        <v>132</v>
      </c>
    </row>
    <row r="191" spans="2:51" s="12" customFormat="1" ht="13.5">
      <c r="B191" s="211"/>
      <c r="C191" s="212"/>
      <c r="D191" s="198" t="s">
        <v>145</v>
      </c>
      <c r="E191" s="213" t="s">
        <v>20</v>
      </c>
      <c r="F191" s="214" t="s">
        <v>164</v>
      </c>
      <c r="G191" s="212"/>
      <c r="H191" s="215">
        <v>428.248</v>
      </c>
      <c r="I191" s="216"/>
      <c r="J191" s="212"/>
      <c r="K191" s="212"/>
      <c r="L191" s="217"/>
      <c r="M191" s="218"/>
      <c r="N191" s="219"/>
      <c r="O191" s="219"/>
      <c r="P191" s="219"/>
      <c r="Q191" s="219"/>
      <c r="R191" s="219"/>
      <c r="S191" s="219"/>
      <c r="T191" s="220"/>
      <c r="AT191" s="221" t="s">
        <v>145</v>
      </c>
      <c r="AU191" s="221" t="s">
        <v>141</v>
      </c>
      <c r="AV191" s="12" t="s">
        <v>140</v>
      </c>
      <c r="AW191" s="12" t="s">
        <v>39</v>
      </c>
      <c r="AX191" s="12" t="s">
        <v>22</v>
      </c>
      <c r="AY191" s="221" t="s">
        <v>132</v>
      </c>
    </row>
    <row r="192" spans="2:65" s="1" customFormat="1" ht="44.25" customHeight="1">
      <c r="B192" s="34"/>
      <c r="C192" s="222" t="s">
        <v>286</v>
      </c>
      <c r="D192" s="222" t="s">
        <v>215</v>
      </c>
      <c r="E192" s="223" t="s">
        <v>287</v>
      </c>
      <c r="F192" s="224" t="s">
        <v>288</v>
      </c>
      <c r="G192" s="225" t="s">
        <v>138</v>
      </c>
      <c r="H192" s="226">
        <v>439.372</v>
      </c>
      <c r="I192" s="227"/>
      <c r="J192" s="228">
        <f>ROUND(I192*H192,2)</f>
        <v>0</v>
      </c>
      <c r="K192" s="224" t="s">
        <v>139</v>
      </c>
      <c r="L192" s="229"/>
      <c r="M192" s="230" t="s">
        <v>20</v>
      </c>
      <c r="N192" s="231" t="s">
        <v>48</v>
      </c>
      <c r="O192" s="35"/>
      <c r="P192" s="191">
        <f>O192*H192</f>
        <v>0</v>
      </c>
      <c r="Q192" s="191">
        <v>0.0041</v>
      </c>
      <c r="R192" s="191">
        <f>Q192*H192</f>
        <v>1.8014252000000002</v>
      </c>
      <c r="S192" s="191">
        <v>0</v>
      </c>
      <c r="T192" s="192">
        <f>S192*H192</f>
        <v>0</v>
      </c>
      <c r="AR192" s="17" t="s">
        <v>289</v>
      </c>
      <c r="AT192" s="17" t="s">
        <v>215</v>
      </c>
      <c r="AU192" s="17" t="s">
        <v>141</v>
      </c>
      <c r="AY192" s="17" t="s">
        <v>132</v>
      </c>
      <c r="BE192" s="193">
        <f>IF(N192="základní",J192,0)</f>
        <v>0</v>
      </c>
      <c r="BF192" s="193">
        <f>IF(N192="snížená",J192,0)</f>
        <v>0</v>
      </c>
      <c r="BG192" s="193">
        <f>IF(N192="zákl. přenesená",J192,0)</f>
        <v>0</v>
      </c>
      <c r="BH192" s="193">
        <f>IF(N192="sníž. přenesená",J192,0)</f>
        <v>0</v>
      </c>
      <c r="BI192" s="193">
        <f>IF(N192="nulová",J192,0)</f>
        <v>0</v>
      </c>
      <c r="BJ192" s="17" t="s">
        <v>141</v>
      </c>
      <c r="BK192" s="193">
        <f>ROUND(I192*H192,2)</f>
        <v>0</v>
      </c>
      <c r="BL192" s="17" t="s">
        <v>262</v>
      </c>
      <c r="BM192" s="17" t="s">
        <v>290</v>
      </c>
    </row>
    <row r="193" spans="2:47" s="1" customFormat="1" ht="27">
      <c r="B193" s="34"/>
      <c r="C193" s="56"/>
      <c r="D193" s="194" t="s">
        <v>143</v>
      </c>
      <c r="E193" s="56"/>
      <c r="F193" s="195" t="s">
        <v>291</v>
      </c>
      <c r="G193" s="56"/>
      <c r="H193" s="56"/>
      <c r="I193" s="152"/>
      <c r="J193" s="56"/>
      <c r="K193" s="56"/>
      <c r="L193" s="54"/>
      <c r="M193" s="71"/>
      <c r="N193" s="35"/>
      <c r="O193" s="35"/>
      <c r="P193" s="35"/>
      <c r="Q193" s="35"/>
      <c r="R193" s="35"/>
      <c r="S193" s="35"/>
      <c r="T193" s="72"/>
      <c r="AT193" s="17" t="s">
        <v>143</v>
      </c>
      <c r="AU193" s="17" t="s">
        <v>141</v>
      </c>
    </row>
    <row r="194" spans="2:51" s="11" customFormat="1" ht="13.5">
      <c r="B194" s="196"/>
      <c r="C194" s="197"/>
      <c r="D194" s="198" t="s">
        <v>145</v>
      </c>
      <c r="E194" s="197"/>
      <c r="F194" s="200" t="s">
        <v>292</v>
      </c>
      <c r="G194" s="197"/>
      <c r="H194" s="201">
        <v>439.372</v>
      </c>
      <c r="I194" s="202"/>
      <c r="J194" s="197"/>
      <c r="K194" s="197"/>
      <c r="L194" s="203"/>
      <c r="M194" s="204"/>
      <c r="N194" s="205"/>
      <c r="O194" s="205"/>
      <c r="P194" s="205"/>
      <c r="Q194" s="205"/>
      <c r="R194" s="205"/>
      <c r="S194" s="205"/>
      <c r="T194" s="206"/>
      <c r="AT194" s="207" t="s">
        <v>145</v>
      </c>
      <c r="AU194" s="207" t="s">
        <v>141</v>
      </c>
      <c r="AV194" s="11" t="s">
        <v>141</v>
      </c>
      <c r="AW194" s="11" t="s">
        <v>4</v>
      </c>
      <c r="AX194" s="11" t="s">
        <v>22</v>
      </c>
      <c r="AY194" s="207" t="s">
        <v>132</v>
      </c>
    </row>
    <row r="195" spans="2:65" s="1" customFormat="1" ht="31.5" customHeight="1">
      <c r="B195" s="34"/>
      <c r="C195" s="182" t="s">
        <v>293</v>
      </c>
      <c r="D195" s="182" t="s">
        <v>135</v>
      </c>
      <c r="E195" s="183" t="s">
        <v>294</v>
      </c>
      <c r="F195" s="184" t="s">
        <v>295</v>
      </c>
      <c r="G195" s="185" t="s">
        <v>138</v>
      </c>
      <c r="H195" s="186">
        <v>349.68</v>
      </c>
      <c r="I195" s="187"/>
      <c r="J195" s="188">
        <f>ROUND(I195*H195,2)</f>
        <v>0</v>
      </c>
      <c r="K195" s="184" t="s">
        <v>139</v>
      </c>
      <c r="L195" s="54"/>
      <c r="M195" s="189" t="s">
        <v>20</v>
      </c>
      <c r="N195" s="190" t="s">
        <v>48</v>
      </c>
      <c r="O195" s="35"/>
      <c r="P195" s="191">
        <f>O195*H195</f>
        <v>0</v>
      </c>
      <c r="Q195" s="191">
        <v>0.00944</v>
      </c>
      <c r="R195" s="191">
        <f>Q195*H195</f>
        <v>3.3009792000000004</v>
      </c>
      <c r="S195" s="191">
        <v>0</v>
      </c>
      <c r="T195" s="192">
        <f>S195*H195</f>
        <v>0</v>
      </c>
      <c r="AR195" s="17" t="s">
        <v>140</v>
      </c>
      <c r="AT195" s="17" t="s">
        <v>135</v>
      </c>
      <c r="AU195" s="17" t="s">
        <v>141</v>
      </c>
      <c r="AY195" s="17" t="s">
        <v>132</v>
      </c>
      <c r="BE195" s="193">
        <f>IF(N195="základní",J195,0)</f>
        <v>0</v>
      </c>
      <c r="BF195" s="193">
        <f>IF(N195="snížená",J195,0)</f>
        <v>0</v>
      </c>
      <c r="BG195" s="193">
        <f>IF(N195="zákl. přenesená",J195,0)</f>
        <v>0</v>
      </c>
      <c r="BH195" s="193">
        <f>IF(N195="sníž. přenesená",J195,0)</f>
        <v>0</v>
      </c>
      <c r="BI195" s="193">
        <f>IF(N195="nulová",J195,0)</f>
        <v>0</v>
      </c>
      <c r="BJ195" s="17" t="s">
        <v>141</v>
      </c>
      <c r="BK195" s="193">
        <f>ROUND(I195*H195,2)</f>
        <v>0</v>
      </c>
      <c r="BL195" s="17" t="s">
        <v>140</v>
      </c>
      <c r="BM195" s="17" t="s">
        <v>296</v>
      </c>
    </row>
    <row r="196" spans="2:47" s="1" customFormat="1" ht="162">
      <c r="B196" s="34"/>
      <c r="C196" s="56"/>
      <c r="D196" s="194" t="s">
        <v>297</v>
      </c>
      <c r="E196" s="56"/>
      <c r="F196" s="195" t="s">
        <v>298</v>
      </c>
      <c r="G196" s="56"/>
      <c r="H196" s="56"/>
      <c r="I196" s="152"/>
      <c r="J196" s="56"/>
      <c r="K196" s="56"/>
      <c r="L196" s="54"/>
      <c r="M196" s="71"/>
      <c r="N196" s="35"/>
      <c r="O196" s="35"/>
      <c r="P196" s="35"/>
      <c r="Q196" s="35"/>
      <c r="R196" s="35"/>
      <c r="S196" s="35"/>
      <c r="T196" s="72"/>
      <c r="AT196" s="17" t="s">
        <v>297</v>
      </c>
      <c r="AU196" s="17" t="s">
        <v>141</v>
      </c>
    </row>
    <row r="197" spans="2:47" s="1" customFormat="1" ht="54">
      <c r="B197" s="34"/>
      <c r="C197" s="56"/>
      <c r="D197" s="194" t="s">
        <v>143</v>
      </c>
      <c r="E197" s="56"/>
      <c r="F197" s="195" t="s">
        <v>239</v>
      </c>
      <c r="G197" s="56"/>
      <c r="H197" s="56"/>
      <c r="I197" s="152"/>
      <c r="J197" s="56"/>
      <c r="K197" s="56"/>
      <c r="L197" s="54"/>
      <c r="M197" s="71"/>
      <c r="N197" s="35"/>
      <c r="O197" s="35"/>
      <c r="P197" s="35"/>
      <c r="Q197" s="35"/>
      <c r="R197" s="35"/>
      <c r="S197" s="35"/>
      <c r="T197" s="72"/>
      <c r="AT197" s="17" t="s">
        <v>143</v>
      </c>
      <c r="AU197" s="17" t="s">
        <v>141</v>
      </c>
    </row>
    <row r="198" spans="2:51" s="11" customFormat="1" ht="13.5">
      <c r="B198" s="196"/>
      <c r="C198" s="197"/>
      <c r="D198" s="194" t="s">
        <v>145</v>
      </c>
      <c r="E198" s="208" t="s">
        <v>20</v>
      </c>
      <c r="F198" s="209" t="s">
        <v>299</v>
      </c>
      <c r="G198" s="197"/>
      <c r="H198" s="210">
        <v>101.91</v>
      </c>
      <c r="I198" s="202"/>
      <c r="J198" s="197"/>
      <c r="K198" s="197"/>
      <c r="L198" s="203"/>
      <c r="M198" s="204"/>
      <c r="N198" s="205"/>
      <c r="O198" s="205"/>
      <c r="P198" s="205"/>
      <c r="Q198" s="205"/>
      <c r="R198" s="205"/>
      <c r="S198" s="205"/>
      <c r="T198" s="206"/>
      <c r="AT198" s="207" t="s">
        <v>145</v>
      </c>
      <c r="AU198" s="207" t="s">
        <v>141</v>
      </c>
      <c r="AV198" s="11" t="s">
        <v>141</v>
      </c>
      <c r="AW198" s="11" t="s">
        <v>39</v>
      </c>
      <c r="AX198" s="11" t="s">
        <v>76</v>
      </c>
      <c r="AY198" s="207" t="s">
        <v>132</v>
      </c>
    </row>
    <row r="199" spans="2:51" s="11" customFormat="1" ht="13.5">
      <c r="B199" s="196"/>
      <c r="C199" s="197"/>
      <c r="D199" s="194" t="s">
        <v>145</v>
      </c>
      <c r="E199" s="208" t="s">
        <v>20</v>
      </c>
      <c r="F199" s="209" t="s">
        <v>300</v>
      </c>
      <c r="G199" s="197"/>
      <c r="H199" s="210">
        <v>36.7</v>
      </c>
      <c r="I199" s="202"/>
      <c r="J199" s="197"/>
      <c r="K199" s="197"/>
      <c r="L199" s="203"/>
      <c r="M199" s="204"/>
      <c r="N199" s="205"/>
      <c r="O199" s="205"/>
      <c r="P199" s="205"/>
      <c r="Q199" s="205"/>
      <c r="R199" s="205"/>
      <c r="S199" s="205"/>
      <c r="T199" s="206"/>
      <c r="AT199" s="207" t="s">
        <v>145</v>
      </c>
      <c r="AU199" s="207" t="s">
        <v>141</v>
      </c>
      <c r="AV199" s="11" t="s">
        <v>141</v>
      </c>
      <c r="AW199" s="11" t="s">
        <v>39</v>
      </c>
      <c r="AX199" s="11" t="s">
        <v>76</v>
      </c>
      <c r="AY199" s="207" t="s">
        <v>132</v>
      </c>
    </row>
    <row r="200" spans="2:51" s="11" customFormat="1" ht="13.5">
      <c r="B200" s="196"/>
      <c r="C200" s="197"/>
      <c r="D200" s="194" t="s">
        <v>145</v>
      </c>
      <c r="E200" s="208" t="s">
        <v>20</v>
      </c>
      <c r="F200" s="209" t="s">
        <v>301</v>
      </c>
      <c r="G200" s="197"/>
      <c r="H200" s="210">
        <v>41.95</v>
      </c>
      <c r="I200" s="202"/>
      <c r="J200" s="197"/>
      <c r="K200" s="197"/>
      <c r="L200" s="203"/>
      <c r="M200" s="204"/>
      <c r="N200" s="205"/>
      <c r="O200" s="205"/>
      <c r="P200" s="205"/>
      <c r="Q200" s="205"/>
      <c r="R200" s="205"/>
      <c r="S200" s="205"/>
      <c r="T200" s="206"/>
      <c r="AT200" s="207" t="s">
        <v>145</v>
      </c>
      <c r="AU200" s="207" t="s">
        <v>141</v>
      </c>
      <c r="AV200" s="11" t="s">
        <v>141</v>
      </c>
      <c r="AW200" s="11" t="s">
        <v>39</v>
      </c>
      <c r="AX200" s="11" t="s">
        <v>76</v>
      </c>
      <c r="AY200" s="207" t="s">
        <v>132</v>
      </c>
    </row>
    <row r="201" spans="2:51" s="11" customFormat="1" ht="40.5">
      <c r="B201" s="196"/>
      <c r="C201" s="197"/>
      <c r="D201" s="194" t="s">
        <v>145</v>
      </c>
      <c r="E201" s="208" t="s">
        <v>20</v>
      </c>
      <c r="F201" s="209" t="s">
        <v>302</v>
      </c>
      <c r="G201" s="197"/>
      <c r="H201" s="210">
        <v>169.12</v>
      </c>
      <c r="I201" s="202"/>
      <c r="J201" s="197"/>
      <c r="K201" s="197"/>
      <c r="L201" s="203"/>
      <c r="M201" s="204"/>
      <c r="N201" s="205"/>
      <c r="O201" s="205"/>
      <c r="P201" s="205"/>
      <c r="Q201" s="205"/>
      <c r="R201" s="205"/>
      <c r="S201" s="205"/>
      <c r="T201" s="206"/>
      <c r="AT201" s="207" t="s">
        <v>145</v>
      </c>
      <c r="AU201" s="207" t="s">
        <v>141</v>
      </c>
      <c r="AV201" s="11" t="s">
        <v>141</v>
      </c>
      <c r="AW201" s="11" t="s">
        <v>39</v>
      </c>
      <c r="AX201" s="11" t="s">
        <v>76</v>
      </c>
      <c r="AY201" s="207" t="s">
        <v>132</v>
      </c>
    </row>
    <row r="202" spans="2:51" s="12" customFormat="1" ht="13.5">
      <c r="B202" s="211"/>
      <c r="C202" s="212"/>
      <c r="D202" s="198" t="s">
        <v>145</v>
      </c>
      <c r="E202" s="213" t="s">
        <v>20</v>
      </c>
      <c r="F202" s="214" t="s">
        <v>164</v>
      </c>
      <c r="G202" s="212"/>
      <c r="H202" s="215">
        <v>349.68</v>
      </c>
      <c r="I202" s="216"/>
      <c r="J202" s="212"/>
      <c r="K202" s="212"/>
      <c r="L202" s="217"/>
      <c r="M202" s="218"/>
      <c r="N202" s="219"/>
      <c r="O202" s="219"/>
      <c r="P202" s="219"/>
      <c r="Q202" s="219"/>
      <c r="R202" s="219"/>
      <c r="S202" s="219"/>
      <c r="T202" s="220"/>
      <c r="AT202" s="221" t="s">
        <v>145</v>
      </c>
      <c r="AU202" s="221" t="s">
        <v>141</v>
      </c>
      <c r="AV202" s="12" t="s">
        <v>140</v>
      </c>
      <c r="AW202" s="12" t="s">
        <v>39</v>
      </c>
      <c r="AX202" s="12" t="s">
        <v>22</v>
      </c>
      <c r="AY202" s="221" t="s">
        <v>132</v>
      </c>
    </row>
    <row r="203" spans="2:65" s="1" customFormat="1" ht="44.25" customHeight="1">
      <c r="B203" s="34"/>
      <c r="C203" s="222" t="s">
        <v>303</v>
      </c>
      <c r="D203" s="222" t="s">
        <v>215</v>
      </c>
      <c r="E203" s="223" t="s">
        <v>304</v>
      </c>
      <c r="F203" s="224" t="s">
        <v>305</v>
      </c>
      <c r="G203" s="225" t="s">
        <v>138</v>
      </c>
      <c r="H203" s="226">
        <v>356.674</v>
      </c>
      <c r="I203" s="227"/>
      <c r="J203" s="228">
        <f>ROUND(I203*H203,2)</f>
        <v>0</v>
      </c>
      <c r="K203" s="224" t="s">
        <v>139</v>
      </c>
      <c r="L203" s="229"/>
      <c r="M203" s="230" t="s">
        <v>20</v>
      </c>
      <c r="N203" s="231" t="s">
        <v>48</v>
      </c>
      <c r="O203" s="35"/>
      <c r="P203" s="191">
        <f>O203*H203</f>
        <v>0</v>
      </c>
      <c r="Q203" s="191">
        <v>0.018</v>
      </c>
      <c r="R203" s="191">
        <f>Q203*H203</f>
        <v>6.420131999999999</v>
      </c>
      <c r="S203" s="191">
        <v>0</v>
      </c>
      <c r="T203" s="192">
        <f>S203*H203</f>
        <v>0</v>
      </c>
      <c r="AR203" s="17" t="s">
        <v>218</v>
      </c>
      <c r="AT203" s="17" t="s">
        <v>215</v>
      </c>
      <c r="AU203" s="17" t="s">
        <v>141</v>
      </c>
      <c r="AY203" s="17" t="s">
        <v>132</v>
      </c>
      <c r="BE203" s="193">
        <f>IF(N203="základní",J203,0)</f>
        <v>0</v>
      </c>
      <c r="BF203" s="193">
        <f>IF(N203="snížená",J203,0)</f>
        <v>0</v>
      </c>
      <c r="BG203" s="193">
        <f>IF(N203="zákl. přenesená",J203,0)</f>
        <v>0</v>
      </c>
      <c r="BH203" s="193">
        <f>IF(N203="sníž. přenesená",J203,0)</f>
        <v>0</v>
      </c>
      <c r="BI203" s="193">
        <f>IF(N203="nulová",J203,0)</f>
        <v>0</v>
      </c>
      <c r="BJ203" s="17" t="s">
        <v>141</v>
      </c>
      <c r="BK203" s="193">
        <f>ROUND(I203*H203,2)</f>
        <v>0</v>
      </c>
      <c r="BL203" s="17" t="s">
        <v>140</v>
      </c>
      <c r="BM203" s="17" t="s">
        <v>306</v>
      </c>
    </row>
    <row r="204" spans="2:51" s="11" customFormat="1" ht="13.5">
      <c r="B204" s="196"/>
      <c r="C204" s="197"/>
      <c r="D204" s="198" t="s">
        <v>145</v>
      </c>
      <c r="E204" s="197"/>
      <c r="F204" s="200" t="s">
        <v>307</v>
      </c>
      <c r="G204" s="197"/>
      <c r="H204" s="201">
        <v>356.674</v>
      </c>
      <c r="I204" s="202"/>
      <c r="J204" s="197"/>
      <c r="K204" s="197"/>
      <c r="L204" s="203"/>
      <c r="M204" s="204"/>
      <c r="N204" s="205"/>
      <c r="O204" s="205"/>
      <c r="P204" s="205"/>
      <c r="Q204" s="205"/>
      <c r="R204" s="205"/>
      <c r="S204" s="205"/>
      <c r="T204" s="206"/>
      <c r="AT204" s="207" t="s">
        <v>145</v>
      </c>
      <c r="AU204" s="207" t="s">
        <v>141</v>
      </c>
      <c r="AV204" s="11" t="s">
        <v>141</v>
      </c>
      <c r="AW204" s="11" t="s">
        <v>4</v>
      </c>
      <c r="AX204" s="11" t="s">
        <v>22</v>
      </c>
      <c r="AY204" s="207" t="s">
        <v>132</v>
      </c>
    </row>
    <row r="205" spans="2:65" s="1" customFormat="1" ht="31.5" customHeight="1">
      <c r="B205" s="34"/>
      <c r="C205" s="182" t="s">
        <v>308</v>
      </c>
      <c r="D205" s="182" t="s">
        <v>135</v>
      </c>
      <c r="E205" s="183" t="s">
        <v>309</v>
      </c>
      <c r="F205" s="184" t="s">
        <v>310</v>
      </c>
      <c r="G205" s="185" t="s">
        <v>138</v>
      </c>
      <c r="H205" s="186">
        <v>2224.486</v>
      </c>
      <c r="I205" s="187"/>
      <c r="J205" s="188">
        <f>ROUND(I205*H205,2)</f>
        <v>0</v>
      </c>
      <c r="K205" s="184" t="s">
        <v>139</v>
      </c>
      <c r="L205" s="54"/>
      <c r="M205" s="189" t="s">
        <v>20</v>
      </c>
      <c r="N205" s="190" t="s">
        <v>48</v>
      </c>
      <c r="O205" s="35"/>
      <c r="P205" s="191">
        <f>O205*H205</f>
        <v>0</v>
      </c>
      <c r="Q205" s="191">
        <v>0.00268</v>
      </c>
      <c r="R205" s="191">
        <f>Q205*H205</f>
        <v>5.96162248</v>
      </c>
      <c r="S205" s="191">
        <v>0</v>
      </c>
      <c r="T205" s="192">
        <f>S205*H205</f>
        <v>0</v>
      </c>
      <c r="AR205" s="17" t="s">
        <v>140</v>
      </c>
      <c r="AT205" s="17" t="s">
        <v>135</v>
      </c>
      <c r="AU205" s="17" t="s">
        <v>141</v>
      </c>
      <c r="AY205" s="17" t="s">
        <v>132</v>
      </c>
      <c r="BE205" s="193">
        <f>IF(N205="základní",J205,0)</f>
        <v>0</v>
      </c>
      <c r="BF205" s="193">
        <f>IF(N205="snížená",J205,0)</f>
        <v>0</v>
      </c>
      <c r="BG205" s="193">
        <f>IF(N205="zákl. přenesená",J205,0)</f>
        <v>0</v>
      </c>
      <c r="BH205" s="193">
        <f>IF(N205="sníž. přenesená",J205,0)</f>
        <v>0</v>
      </c>
      <c r="BI205" s="193">
        <f>IF(N205="nulová",J205,0)</f>
        <v>0</v>
      </c>
      <c r="BJ205" s="17" t="s">
        <v>141</v>
      </c>
      <c r="BK205" s="193">
        <f>ROUND(I205*H205,2)</f>
        <v>0</v>
      </c>
      <c r="BL205" s="17" t="s">
        <v>140</v>
      </c>
      <c r="BM205" s="17" t="s">
        <v>311</v>
      </c>
    </row>
    <row r="206" spans="2:51" s="11" customFormat="1" ht="13.5">
      <c r="B206" s="196"/>
      <c r="C206" s="197"/>
      <c r="D206" s="198" t="s">
        <v>145</v>
      </c>
      <c r="E206" s="199" t="s">
        <v>20</v>
      </c>
      <c r="F206" s="200" t="s">
        <v>312</v>
      </c>
      <c r="G206" s="197"/>
      <c r="H206" s="201">
        <v>2224.486</v>
      </c>
      <c r="I206" s="202"/>
      <c r="J206" s="197"/>
      <c r="K206" s="197"/>
      <c r="L206" s="203"/>
      <c r="M206" s="204"/>
      <c r="N206" s="205"/>
      <c r="O206" s="205"/>
      <c r="P206" s="205"/>
      <c r="Q206" s="205"/>
      <c r="R206" s="205"/>
      <c r="S206" s="205"/>
      <c r="T206" s="206"/>
      <c r="AT206" s="207" t="s">
        <v>145</v>
      </c>
      <c r="AU206" s="207" t="s">
        <v>141</v>
      </c>
      <c r="AV206" s="11" t="s">
        <v>141</v>
      </c>
      <c r="AW206" s="11" t="s">
        <v>39</v>
      </c>
      <c r="AX206" s="11" t="s">
        <v>22</v>
      </c>
      <c r="AY206" s="207" t="s">
        <v>132</v>
      </c>
    </row>
    <row r="207" spans="2:65" s="1" customFormat="1" ht="31.5" customHeight="1">
      <c r="B207" s="34"/>
      <c r="C207" s="182" t="s">
        <v>313</v>
      </c>
      <c r="D207" s="182" t="s">
        <v>135</v>
      </c>
      <c r="E207" s="183" t="s">
        <v>314</v>
      </c>
      <c r="F207" s="184" t="s">
        <v>315</v>
      </c>
      <c r="G207" s="185" t="s">
        <v>138</v>
      </c>
      <c r="H207" s="186">
        <v>349.68</v>
      </c>
      <c r="I207" s="187"/>
      <c r="J207" s="188">
        <f>ROUND(I207*H207,2)</f>
        <v>0</v>
      </c>
      <c r="K207" s="184" t="s">
        <v>139</v>
      </c>
      <c r="L207" s="54"/>
      <c r="M207" s="189" t="s">
        <v>20</v>
      </c>
      <c r="N207" s="190" t="s">
        <v>48</v>
      </c>
      <c r="O207" s="35"/>
      <c r="P207" s="191">
        <f>O207*H207</f>
        <v>0</v>
      </c>
      <c r="Q207" s="191">
        <v>6E-05</v>
      </c>
      <c r="R207" s="191">
        <f>Q207*H207</f>
        <v>0.0209808</v>
      </c>
      <c r="S207" s="191">
        <v>0</v>
      </c>
      <c r="T207" s="192">
        <f>S207*H207</f>
        <v>0</v>
      </c>
      <c r="AR207" s="17" t="s">
        <v>140</v>
      </c>
      <c r="AT207" s="17" t="s">
        <v>135</v>
      </c>
      <c r="AU207" s="17" t="s">
        <v>141</v>
      </c>
      <c r="AY207" s="17" t="s">
        <v>132</v>
      </c>
      <c r="BE207" s="193">
        <f>IF(N207="základní",J207,0)</f>
        <v>0</v>
      </c>
      <c r="BF207" s="193">
        <f>IF(N207="snížená",J207,0)</f>
        <v>0</v>
      </c>
      <c r="BG207" s="193">
        <f>IF(N207="zákl. přenesená",J207,0)</f>
        <v>0</v>
      </c>
      <c r="BH207" s="193">
        <f>IF(N207="sníž. přenesená",J207,0)</f>
        <v>0</v>
      </c>
      <c r="BI207" s="193">
        <f>IF(N207="nulová",J207,0)</f>
        <v>0</v>
      </c>
      <c r="BJ207" s="17" t="s">
        <v>141</v>
      </c>
      <c r="BK207" s="193">
        <f>ROUND(I207*H207,2)</f>
        <v>0</v>
      </c>
      <c r="BL207" s="17" t="s">
        <v>140</v>
      </c>
      <c r="BM207" s="17" t="s">
        <v>316</v>
      </c>
    </row>
    <row r="208" spans="2:47" s="1" customFormat="1" ht="162">
      <c r="B208" s="34"/>
      <c r="C208" s="56"/>
      <c r="D208" s="194" t="s">
        <v>297</v>
      </c>
      <c r="E208" s="56"/>
      <c r="F208" s="195" t="s">
        <v>298</v>
      </c>
      <c r="G208" s="56"/>
      <c r="H208" s="56"/>
      <c r="I208" s="152"/>
      <c r="J208" s="56"/>
      <c r="K208" s="56"/>
      <c r="L208" s="54"/>
      <c r="M208" s="71"/>
      <c r="N208" s="35"/>
      <c r="O208" s="35"/>
      <c r="P208" s="35"/>
      <c r="Q208" s="35"/>
      <c r="R208" s="35"/>
      <c r="S208" s="35"/>
      <c r="T208" s="72"/>
      <c r="AT208" s="17" t="s">
        <v>297</v>
      </c>
      <c r="AU208" s="17" t="s">
        <v>141</v>
      </c>
    </row>
    <row r="209" spans="2:51" s="11" customFormat="1" ht="13.5">
      <c r="B209" s="196"/>
      <c r="C209" s="197"/>
      <c r="D209" s="198" t="s">
        <v>145</v>
      </c>
      <c r="E209" s="199" t="s">
        <v>20</v>
      </c>
      <c r="F209" s="200" t="s">
        <v>317</v>
      </c>
      <c r="G209" s="197"/>
      <c r="H209" s="201">
        <v>349.68</v>
      </c>
      <c r="I209" s="202"/>
      <c r="J209" s="197"/>
      <c r="K209" s="197"/>
      <c r="L209" s="203"/>
      <c r="M209" s="204"/>
      <c r="N209" s="205"/>
      <c r="O209" s="205"/>
      <c r="P209" s="205"/>
      <c r="Q209" s="205"/>
      <c r="R209" s="205"/>
      <c r="S209" s="205"/>
      <c r="T209" s="206"/>
      <c r="AT209" s="207" t="s">
        <v>145</v>
      </c>
      <c r="AU209" s="207" t="s">
        <v>141</v>
      </c>
      <c r="AV209" s="11" t="s">
        <v>141</v>
      </c>
      <c r="AW209" s="11" t="s">
        <v>39</v>
      </c>
      <c r="AX209" s="11" t="s">
        <v>22</v>
      </c>
      <c r="AY209" s="207" t="s">
        <v>132</v>
      </c>
    </row>
    <row r="210" spans="2:65" s="1" customFormat="1" ht="31.5" customHeight="1">
      <c r="B210" s="34"/>
      <c r="C210" s="182" t="s">
        <v>318</v>
      </c>
      <c r="D210" s="182" t="s">
        <v>135</v>
      </c>
      <c r="E210" s="183" t="s">
        <v>319</v>
      </c>
      <c r="F210" s="184" t="s">
        <v>320</v>
      </c>
      <c r="G210" s="185" t="s">
        <v>138</v>
      </c>
      <c r="H210" s="186">
        <v>1874.806</v>
      </c>
      <c r="I210" s="187"/>
      <c r="J210" s="188">
        <f>ROUND(I210*H210,2)</f>
        <v>0</v>
      </c>
      <c r="K210" s="184" t="s">
        <v>139</v>
      </c>
      <c r="L210" s="54"/>
      <c r="M210" s="189" t="s">
        <v>20</v>
      </c>
      <c r="N210" s="190" t="s">
        <v>48</v>
      </c>
      <c r="O210" s="35"/>
      <c r="P210" s="191">
        <f>O210*H210</f>
        <v>0</v>
      </c>
      <c r="Q210" s="191">
        <v>6E-05</v>
      </c>
      <c r="R210" s="191">
        <f>Q210*H210</f>
        <v>0.11248836000000001</v>
      </c>
      <c r="S210" s="191">
        <v>0</v>
      </c>
      <c r="T210" s="192">
        <f>S210*H210</f>
        <v>0</v>
      </c>
      <c r="AR210" s="17" t="s">
        <v>140</v>
      </c>
      <c r="AT210" s="17" t="s">
        <v>135</v>
      </c>
      <c r="AU210" s="17" t="s">
        <v>141</v>
      </c>
      <c r="AY210" s="17" t="s">
        <v>132</v>
      </c>
      <c r="BE210" s="193">
        <f>IF(N210="základní",J210,0)</f>
        <v>0</v>
      </c>
      <c r="BF210" s="193">
        <f>IF(N210="snížená",J210,0)</f>
        <v>0</v>
      </c>
      <c r="BG210" s="193">
        <f>IF(N210="zákl. přenesená",J210,0)</f>
        <v>0</v>
      </c>
      <c r="BH210" s="193">
        <f>IF(N210="sníž. přenesená",J210,0)</f>
        <v>0</v>
      </c>
      <c r="BI210" s="193">
        <f>IF(N210="nulová",J210,0)</f>
        <v>0</v>
      </c>
      <c r="BJ210" s="17" t="s">
        <v>141</v>
      </c>
      <c r="BK210" s="193">
        <f>ROUND(I210*H210,2)</f>
        <v>0</v>
      </c>
      <c r="BL210" s="17" t="s">
        <v>140</v>
      </c>
      <c r="BM210" s="17" t="s">
        <v>321</v>
      </c>
    </row>
    <row r="211" spans="2:47" s="1" customFormat="1" ht="162">
      <c r="B211" s="34"/>
      <c r="C211" s="56"/>
      <c r="D211" s="194" t="s">
        <v>297</v>
      </c>
      <c r="E211" s="56"/>
      <c r="F211" s="195" t="s">
        <v>298</v>
      </c>
      <c r="G211" s="56"/>
      <c r="H211" s="56"/>
      <c r="I211" s="152"/>
      <c r="J211" s="56"/>
      <c r="K211" s="56"/>
      <c r="L211" s="54"/>
      <c r="M211" s="71"/>
      <c r="N211" s="35"/>
      <c r="O211" s="35"/>
      <c r="P211" s="35"/>
      <c r="Q211" s="35"/>
      <c r="R211" s="35"/>
      <c r="S211" s="35"/>
      <c r="T211" s="72"/>
      <c r="AT211" s="17" t="s">
        <v>297</v>
      </c>
      <c r="AU211" s="17" t="s">
        <v>141</v>
      </c>
    </row>
    <row r="212" spans="2:51" s="11" customFormat="1" ht="13.5">
      <c r="B212" s="196"/>
      <c r="C212" s="197"/>
      <c r="D212" s="198" t="s">
        <v>145</v>
      </c>
      <c r="E212" s="199" t="s">
        <v>20</v>
      </c>
      <c r="F212" s="200" t="s">
        <v>322</v>
      </c>
      <c r="G212" s="197"/>
      <c r="H212" s="201">
        <v>1874.806</v>
      </c>
      <c r="I212" s="202"/>
      <c r="J212" s="197"/>
      <c r="K212" s="197"/>
      <c r="L212" s="203"/>
      <c r="M212" s="204"/>
      <c r="N212" s="205"/>
      <c r="O212" s="205"/>
      <c r="P212" s="205"/>
      <c r="Q212" s="205"/>
      <c r="R212" s="205"/>
      <c r="S212" s="205"/>
      <c r="T212" s="206"/>
      <c r="AT212" s="207" t="s">
        <v>145</v>
      </c>
      <c r="AU212" s="207" t="s">
        <v>141</v>
      </c>
      <c r="AV212" s="11" t="s">
        <v>141</v>
      </c>
      <c r="AW212" s="11" t="s">
        <v>39</v>
      </c>
      <c r="AX212" s="11" t="s">
        <v>22</v>
      </c>
      <c r="AY212" s="207" t="s">
        <v>132</v>
      </c>
    </row>
    <row r="213" spans="2:65" s="1" customFormat="1" ht="22.5" customHeight="1">
      <c r="B213" s="34"/>
      <c r="C213" s="182" t="s">
        <v>323</v>
      </c>
      <c r="D213" s="182" t="s">
        <v>135</v>
      </c>
      <c r="E213" s="183" t="s">
        <v>324</v>
      </c>
      <c r="F213" s="184" t="s">
        <v>325</v>
      </c>
      <c r="G213" s="185" t="s">
        <v>138</v>
      </c>
      <c r="H213" s="186">
        <v>96.809</v>
      </c>
      <c r="I213" s="187"/>
      <c r="J213" s="188">
        <f>ROUND(I213*H213,2)</f>
        <v>0</v>
      </c>
      <c r="K213" s="184" t="s">
        <v>20</v>
      </c>
      <c r="L213" s="54"/>
      <c r="M213" s="189" t="s">
        <v>20</v>
      </c>
      <c r="N213" s="190" t="s">
        <v>48</v>
      </c>
      <c r="O213" s="35"/>
      <c r="P213" s="191">
        <f>O213*H213</f>
        <v>0</v>
      </c>
      <c r="Q213" s="191">
        <v>0.006</v>
      </c>
      <c r="R213" s="191">
        <f>Q213*H213</f>
        <v>0.580854</v>
      </c>
      <c r="S213" s="191">
        <v>0</v>
      </c>
      <c r="T213" s="192">
        <f>S213*H213</f>
        <v>0</v>
      </c>
      <c r="AR213" s="17" t="s">
        <v>262</v>
      </c>
      <c r="AT213" s="17" t="s">
        <v>135</v>
      </c>
      <c r="AU213" s="17" t="s">
        <v>141</v>
      </c>
      <c r="AY213" s="17" t="s">
        <v>132</v>
      </c>
      <c r="BE213" s="193">
        <f>IF(N213="základní",J213,0)</f>
        <v>0</v>
      </c>
      <c r="BF213" s="193">
        <f>IF(N213="snížená",J213,0)</f>
        <v>0</v>
      </c>
      <c r="BG213" s="193">
        <f>IF(N213="zákl. přenesená",J213,0)</f>
        <v>0</v>
      </c>
      <c r="BH213" s="193">
        <f>IF(N213="sníž. přenesená",J213,0)</f>
        <v>0</v>
      </c>
      <c r="BI213" s="193">
        <f>IF(N213="nulová",J213,0)</f>
        <v>0</v>
      </c>
      <c r="BJ213" s="17" t="s">
        <v>141</v>
      </c>
      <c r="BK213" s="193">
        <f>ROUND(I213*H213,2)</f>
        <v>0</v>
      </c>
      <c r="BL213" s="17" t="s">
        <v>262</v>
      </c>
      <c r="BM213" s="17" t="s">
        <v>326</v>
      </c>
    </row>
    <row r="214" spans="2:51" s="11" customFormat="1" ht="13.5">
      <c r="B214" s="196"/>
      <c r="C214" s="197"/>
      <c r="D214" s="198" t="s">
        <v>145</v>
      </c>
      <c r="E214" s="199" t="s">
        <v>20</v>
      </c>
      <c r="F214" s="200" t="s">
        <v>327</v>
      </c>
      <c r="G214" s="197"/>
      <c r="H214" s="201">
        <v>96.809</v>
      </c>
      <c r="I214" s="202"/>
      <c r="J214" s="197"/>
      <c r="K214" s="197"/>
      <c r="L214" s="203"/>
      <c r="M214" s="204"/>
      <c r="N214" s="205"/>
      <c r="O214" s="205"/>
      <c r="P214" s="205"/>
      <c r="Q214" s="205"/>
      <c r="R214" s="205"/>
      <c r="S214" s="205"/>
      <c r="T214" s="206"/>
      <c r="AT214" s="207" t="s">
        <v>145</v>
      </c>
      <c r="AU214" s="207" t="s">
        <v>141</v>
      </c>
      <c r="AV214" s="11" t="s">
        <v>141</v>
      </c>
      <c r="AW214" s="11" t="s">
        <v>39</v>
      </c>
      <c r="AX214" s="11" t="s">
        <v>22</v>
      </c>
      <c r="AY214" s="207" t="s">
        <v>132</v>
      </c>
    </row>
    <row r="215" spans="2:65" s="1" customFormat="1" ht="44.25" customHeight="1">
      <c r="B215" s="34"/>
      <c r="C215" s="222" t="s">
        <v>328</v>
      </c>
      <c r="D215" s="222" t="s">
        <v>215</v>
      </c>
      <c r="E215" s="223" t="s">
        <v>254</v>
      </c>
      <c r="F215" s="224" t="s">
        <v>255</v>
      </c>
      <c r="G215" s="225" t="s">
        <v>138</v>
      </c>
      <c r="H215" s="226">
        <v>98.745</v>
      </c>
      <c r="I215" s="227"/>
      <c r="J215" s="228">
        <f>ROUND(I215*H215,2)</f>
        <v>0</v>
      </c>
      <c r="K215" s="224" t="s">
        <v>139</v>
      </c>
      <c r="L215" s="229"/>
      <c r="M215" s="230" t="s">
        <v>20</v>
      </c>
      <c r="N215" s="231" t="s">
        <v>48</v>
      </c>
      <c r="O215" s="35"/>
      <c r="P215" s="191">
        <f>O215*H215</f>
        <v>0</v>
      </c>
      <c r="Q215" s="191">
        <v>0.0009</v>
      </c>
      <c r="R215" s="191">
        <f>Q215*H215</f>
        <v>0.0888705</v>
      </c>
      <c r="S215" s="191">
        <v>0</v>
      </c>
      <c r="T215" s="192">
        <f>S215*H215</f>
        <v>0</v>
      </c>
      <c r="AR215" s="17" t="s">
        <v>289</v>
      </c>
      <c r="AT215" s="17" t="s">
        <v>215</v>
      </c>
      <c r="AU215" s="17" t="s">
        <v>141</v>
      </c>
      <c r="AY215" s="17" t="s">
        <v>132</v>
      </c>
      <c r="BE215" s="193">
        <f>IF(N215="základní",J215,0)</f>
        <v>0</v>
      </c>
      <c r="BF215" s="193">
        <f>IF(N215="snížená",J215,0)</f>
        <v>0</v>
      </c>
      <c r="BG215" s="193">
        <f>IF(N215="zákl. přenesená",J215,0)</f>
        <v>0</v>
      </c>
      <c r="BH215" s="193">
        <f>IF(N215="sníž. přenesená",J215,0)</f>
        <v>0</v>
      </c>
      <c r="BI215" s="193">
        <f>IF(N215="nulová",J215,0)</f>
        <v>0</v>
      </c>
      <c r="BJ215" s="17" t="s">
        <v>141</v>
      </c>
      <c r="BK215" s="193">
        <f>ROUND(I215*H215,2)</f>
        <v>0</v>
      </c>
      <c r="BL215" s="17" t="s">
        <v>262</v>
      </c>
      <c r="BM215" s="17" t="s">
        <v>329</v>
      </c>
    </row>
    <row r="216" spans="2:51" s="11" customFormat="1" ht="13.5">
      <c r="B216" s="196"/>
      <c r="C216" s="197"/>
      <c r="D216" s="198" t="s">
        <v>145</v>
      </c>
      <c r="E216" s="197"/>
      <c r="F216" s="200" t="s">
        <v>330</v>
      </c>
      <c r="G216" s="197"/>
      <c r="H216" s="201">
        <v>98.745</v>
      </c>
      <c r="I216" s="202"/>
      <c r="J216" s="197"/>
      <c r="K216" s="197"/>
      <c r="L216" s="203"/>
      <c r="M216" s="204"/>
      <c r="N216" s="205"/>
      <c r="O216" s="205"/>
      <c r="P216" s="205"/>
      <c r="Q216" s="205"/>
      <c r="R216" s="205"/>
      <c r="S216" s="205"/>
      <c r="T216" s="206"/>
      <c r="AT216" s="207" t="s">
        <v>145</v>
      </c>
      <c r="AU216" s="207" t="s">
        <v>141</v>
      </c>
      <c r="AV216" s="11" t="s">
        <v>141</v>
      </c>
      <c r="AW216" s="11" t="s">
        <v>4</v>
      </c>
      <c r="AX216" s="11" t="s">
        <v>22</v>
      </c>
      <c r="AY216" s="207" t="s">
        <v>132</v>
      </c>
    </row>
    <row r="217" spans="2:65" s="1" customFormat="1" ht="31.5" customHeight="1">
      <c r="B217" s="34"/>
      <c r="C217" s="182" t="s">
        <v>331</v>
      </c>
      <c r="D217" s="182" t="s">
        <v>135</v>
      </c>
      <c r="E217" s="183" t="s">
        <v>332</v>
      </c>
      <c r="F217" s="184" t="s">
        <v>333</v>
      </c>
      <c r="G217" s="185" t="s">
        <v>138</v>
      </c>
      <c r="H217" s="186">
        <v>476.735</v>
      </c>
      <c r="I217" s="187"/>
      <c r="J217" s="188">
        <f>ROUND(I217*H217,2)</f>
        <v>0</v>
      </c>
      <c r="K217" s="184" t="s">
        <v>20</v>
      </c>
      <c r="L217" s="54"/>
      <c r="M217" s="189" t="s">
        <v>20</v>
      </c>
      <c r="N217" s="190" t="s">
        <v>48</v>
      </c>
      <c r="O217" s="35"/>
      <c r="P217" s="191">
        <f>O217*H217</f>
        <v>0</v>
      </c>
      <c r="Q217" s="191">
        <v>0.00348</v>
      </c>
      <c r="R217" s="191">
        <f>Q217*H217</f>
        <v>1.6590378000000001</v>
      </c>
      <c r="S217" s="191">
        <v>0</v>
      </c>
      <c r="T217" s="192">
        <f>S217*H217</f>
        <v>0</v>
      </c>
      <c r="AR217" s="17" t="s">
        <v>140</v>
      </c>
      <c r="AT217" s="17" t="s">
        <v>135</v>
      </c>
      <c r="AU217" s="17" t="s">
        <v>141</v>
      </c>
      <c r="AY217" s="17" t="s">
        <v>132</v>
      </c>
      <c r="BE217" s="193">
        <f>IF(N217="základní",J217,0)</f>
        <v>0</v>
      </c>
      <c r="BF217" s="193">
        <f>IF(N217="snížená",J217,0)</f>
        <v>0</v>
      </c>
      <c r="BG217" s="193">
        <f>IF(N217="zákl. přenesená",J217,0)</f>
        <v>0</v>
      </c>
      <c r="BH217" s="193">
        <f>IF(N217="sníž. přenesená",J217,0)</f>
        <v>0</v>
      </c>
      <c r="BI217" s="193">
        <f>IF(N217="nulová",J217,0)</f>
        <v>0</v>
      </c>
      <c r="BJ217" s="17" t="s">
        <v>141</v>
      </c>
      <c r="BK217" s="193">
        <f>ROUND(I217*H217,2)</f>
        <v>0</v>
      </c>
      <c r="BL217" s="17" t="s">
        <v>140</v>
      </c>
      <c r="BM217" s="17" t="s">
        <v>334</v>
      </c>
    </row>
    <row r="218" spans="2:47" s="1" customFormat="1" ht="27">
      <c r="B218" s="34"/>
      <c r="C218" s="56"/>
      <c r="D218" s="194" t="s">
        <v>143</v>
      </c>
      <c r="E218" s="56"/>
      <c r="F218" s="195" t="s">
        <v>335</v>
      </c>
      <c r="G218" s="56"/>
      <c r="H218" s="56"/>
      <c r="I218" s="152"/>
      <c r="J218" s="56"/>
      <c r="K218" s="56"/>
      <c r="L218" s="54"/>
      <c r="M218" s="71"/>
      <c r="N218" s="35"/>
      <c r="O218" s="35"/>
      <c r="P218" s="35"/>
      <c r="Q218" s="35"/>
      <c r="R218" s="35"/>
      <c r="S218" s="35"/>
      <c r="T218" s="72"/>
      <c r="AT218" s="17" t="s">
        <v>143</v>
      </c>
      <c r="AU218" s="17" t="s">
        <v>141</v>
      </c>
    </row>
    <row r="219" spans="2:51" s="11" customFormat="1" ht="13.5">
      <c r="B219" s="196"/>
      <c r="C219" s="197"/>
      <c r="D219" s="198" t="s">
        <v>145</v>
      </c>
      <c r="E219" s="199" t="s">
        <v>20</v>
      </c>
      <c r="F219" s="200" t="s">
        <v>336</v>
      </c>
      <c r="G219" s="197"/>
      <c r="H219" s="201">
        <v>476.735</v>
      </c>
      <c r="I219" s="202"/>
      <c r="J219" s="197"/>
      <c r="K219" s="197"/>
      <c r="L219" s="203"/>
      <c r="M219" s="204"/>
      <c r="N219" s="205"/>
      <c r="O219" s="205"/>
      <c r="P219" s="205"/>
      <c r="Q219" s="205"/>
      <c r="R219" s="205"/>
      <c r="S219" s="205"/>
      <c r="T219" s="206"/>
      <c r="AT219" s="207" t="s">
        <v>145</v>
      </c>
      <c r="AU219" s="207" t="s">
        <v>141</v>
      </c>
      <c r="AV219" s="11" t="s">
        <v>141</v>
      </c>
      <c r="AW219" s="11" t="s">
        <v>39</v>
      </c>
      <c r="AX219" s="11" t="s">
        <v>22</v>
      </c>
      <c r="AY219" s="207" t="s">
        <v>132</v>
      </c>
    </row>
    <row r="220" spans="2:65" s="1" customFormat="1" ht="22.5" customHeight="1">
      <c r="B220" s="34"/>
      <c r="C220" s="222" t="s">
        <v>337</v>
      </c>
      <c r="D220" s="222" t="s">
        <v>215</v>
      </c>
      <c r="E220" s="223" t="s">
        <v>338</v>
      </c>
      <c r="F220" s="224" t="s">
        <v>339</v>
      </c>
      <c r="G220" s="225" t="s">
        <v>340</v>
      </c>
      <c r="H220" s="226">
        <v>2908.084</v>
      </c>
      <c r="I220" s="227"/>
      <c r="J220" s="228">
        <f>ROUND(I220*H220,2)</f>
        <v>0</v>
      </c>
      <c r="K220" s="224" t="s">
        <v>139</v>
      </c>
      <c r="L220" s="229"/>
      <c r="M220" s="230" t="s">
        <v>20</v>
      </c>
      <c r="N220" s="231" t="s">
        <v>48</v>
      </c>
      <c r="O220" s="35"/>
      <c r="P220" s="191">
        <f>O220*H220</f>
        <v>0</v>
      </c>
      <c r="Q220" s="191">
        <v>0.001</v>
      </c>
      <c r="R220" s="191">
        <f>Q220*H220</f>
        <v>2.908084</v>
      </c>
      <c r="S220" s="191">
        <v>0</v>
      </c>
      <c r="T220" s="192">
        <f>S220*H220</f>
        <v>0</v>
      </c>
      <c r="AR220" s="17" t="s">
        <v>218</v>
      </c>
      <c r="AT220" s="17" t="s">
        <v>215</v>
      </c>
      <c r="AU220" s="17" t="s">
        <v>141</v>
      </c>
      <c r="AY220" s="17" t="s">
        <v>132</v>
      </c>
      <c r="BE220" s="193">
        <f>IF(N220="základní",J220,0)</f>
        <v>0</v>
      </c>
      <c r="BF220" s="193">
        <f>IF(N220="snížená",J220,0)</f>
        <v>0</v>
      </c>
      <c r="BG220" s="193">
        <f>IF(N220="zákl. přenesená",J220,0)</f>
        <v>0</v>
      </c>
      <c r="BH220" s="193">
        <f>IF(N220="sníž. přenesená",J220,0)</f>
        <v>0</v>
      </c>
      <c r="BI220" s="193">
        <f>IF(N220="nulová",J220,0)</f>
        <v>0</v>
      </c>
      <c r="BJ220" s="17" t="s">
        <v>141</v>
      </c>
      <c r="BK220" s="193">
        <f>ROUND(I220*H220,2)</f>
        <v>0</v>
      </c>
      <c r="BL220" s="17" t="s">
        <v>140</v>
      </c>
      <c r="BM220" s="17" t="s">
        <v>341</v>
      </c>
    </row>
    <row r="221" spans="2:47" s="1" customFormat="1" ht="27">
      <c r="B221" s="34"/>
      <c r="C221" s="56"/>
      <c r="D221" s="198" t="s">
        <v>143</v>
      </c>
      <c r="E221" s="56"/>
      <c r="F221" s="232" t="s">
        <v>342</v>
      </c>
      <c r="G221" s="56"/>
      <c r="H221" s="56"/>
      <c r="I221" s="152"/>
      <c r="J221" s="56"/>
      <c r="K221" s="56"/>
      <c r="L221" s="54"/>
      <c r="M221" s="71"/>
      <c r="N221" s="35"/>
      <c r="O221" s="35"/>
      <c r="P221" s="35"/>
      <c r="Q221" s="35"/>
      <c r="R221" s="35"/>
      <c r="S221" s="35"/>
      <c r="T221" s="72"/>
      <c r="AT221" s="17" t="s">
        <v>143</v>
      </c>
      <c r="AU221" s="17" t="s">
        <v>141</v>
      </c>
    </row>
    <row r="222" spans="2:65" s="1" customFormat="1" ht="31.5" customHeight="1">
      <c r="B222" s="34"/>
      <c r="C222" s="182" t="s">
        <v>343</v>
      </c>
      <c r="D222" s="182" t="s">
        <v>135</v>
      </c>
      <c r="E222" s="183" t="s">
        <v>344</v>
      </c>
      <c r="F222" s="184" t="s">
        <v>345</v>
      </c>
      <c r="G222" s="185" t="s">
        <v>138</v>
      </c>
      <c r="H222" s="186">
        <v>497.359</v>
      </c>
      <c r="I222" s="187"/>
      <c r="J222" s="188">
        <f>ROUND(I222*H222,2)</f>
        <v>0</v>
      </c>
      <c r="K222" s="184" t="s">
        <v>139</v>
      </c>
      <c r="L222" s="54"/>
      <c r="M222" s="189" t="s">
        <v>20</v>
      </c>
      <c r="N222" s="190" t="s">
        <v>48</v>
      </c>
      <c r="O222" s="35"/>
      <c r="P222" s="191">
        <f>O222*H222</f>
        <v>0</v>
      </c>
      <c r="Q222" s="191">
        <v>0.00012</v>
      </c>
      <c r="R222" s="191">
        <f>Q222*H222</f>
        <v>0.05968308</v>
      </c>
      <c r="S222" s="191">
        <v>0</v>
      </c>
      <c r="T222" s="192">
        <f>S222*H222</f>
        <v>0</v>
      </c>
      <c r="AR222" s="17" t="s">
        <v>140</v>
      </c>
      <c r="AT222" s="17" t="s">
        <v>135</v>
      </c>
      <c r="AU222" s="17" t="s">
        <v>141</v>
      </c>
      <c r="AY222" s="17" t="s">
        <v>132</v>
      </c>
      <c r="BE222" s="193">
        <f>IF(N222="základní",J222,0)</f>
        <v>0</v>
      </c>
      <c r="BF222" s="193">
        <f>IF(N222="snížená",J222,0)</f>
        <v>0</v>
      </c>
      <c r="BG222" s="193">
        <f>IF(N222="zákl. přenesená",J222,0)</f>
        <v>0</v>
      </c>
      <c r="BH222" s="193">
        <f>IF(N222="sníž. přenesená",J222,0)</f>
        <v>0</v>
      </c>
      <c r="BI222" s="193">
        <f>IF(N222="nulová",J222,0)</f>
        <v>0</v>
      </c>
      <c r="BJ222" s="17" t="s">
        <v>141</v>
      </c>
      <c r="BK222" s="193">
        <f>ROUND(I222*H222,2)</f>
        <v>0</v>
      </c>
      <c r="BL222" s="17" t="s">
        <v>140</v>
      </c>
      <c r="BM222" s="17" t="s">
        <v>346</v>
      </c>
    </row>
    <row r="223" spans="2:51" s="11" customFormat="1" ht="27">
      <c r="B223" s="196"/>
      <c r="C223" s="197"/>
      <c r="D223" s="194" t="s">
        <v>145</v>
      </c>
      <c r="E223" s="208" t="s">
        <v>20</v>
      </c>
      <c r="F223" s="209" t="s">
        <v>347</v>
      </c>
      <c r="G223" s="197"/>
      <c r="H223" s="210">
        <v>70.424</v>
      </c>
      <c r="I223" s="202"/>
      <c r="J223" s="197"/>
      <c r="K223" s="197"/>
      <c r="L223" s="203"/>
      <c r="M223" s="204"/>
      <c r="N223" s="205"/>
      <c r="O223" s="205"/>
      <c r="P223" s="205"/>
      <c r="Q223" s="205"/>
      <c r="R223" s="205"/>
      <c r="S223" s="205"/>
      <c r="T223" s="206"/>
      <c r="AT223" s="207" t="s">
        <v>145</v>
      </c>
      <c r="AU223" s="207" t="s">
        <v>141</v>
      </c>
      <c r="AV223" s="11" t="s">
        <v>141</v>
      </c>
      <c r="AW223" s="11" t="s">
        <v>39</v>
      </c>
      <c r="AX223" s="11" t="s">
        <v>76</v>
      </c>
      <c r="AY223" s="207" t="s">
        <v>132</v>
      </c>
    </row>
    <row r="224" spans="2:51" s="11" customFormat="1" ht="27">
      <c r="B224" s="196"/>
      <c r="C224" s="197"/>
      <c r="D224" s="194" t="s">
        <v>145</v>
      </c>
      <c r="E224" s="208" t="s">
        <v>20</v>
      </c>
      <c r="F224" s="209" t="s">
        <v>348</v>
      </c>
      <c r="G224" s="197"/>
      <c r="H224" s="210">
        <v>426.935</v>
      </c>
      <c r="I224" s="202"/>
      <c r="J224" s="197"/>
      <c r="K224" s="197"/>
      <c r="L224" s="203"/>
      <c r="M224" s="204"/>
      <c r="N224" s="205"/>
      <c r="O224" s="205"/>
      <c r="P224" s="205"/>
      <c r="Q224" s="205"/>
      <c r="R224" s="205"/>
      <c r="S224" s="205"/>
      <c r="T224" s="206"/>
      <c r="AT224" s="207" t="s">
        <v>145</v>
      </c>
      <c r="AU224" s="207" t="s">
        <v>141</v>
      </c>
      <c r="AV224" s="11" t="s">
        <v>141</v>
      </c>
      <c r="AW224" s="11" t="s">
        <v>39</v>
      </c>
      <c r="AX224" s="11" t="s">
        <v>76</v>
      </c>
      <c r="AY224" s="207" t="s">
        <v>132</v>
      </c>
    </row>
    <row r="225" spans="2:51" s="12" customFormat="1" ht="13.5">
      <c r="B225" s="211"/>
      <c r="C225" s="212"/>
      <c r="D225" s="198" t="s">
        <v>145</v>
      </c>
      <c r="E225" s="213" t="s">
        <v>20</v>
      </c>
      <c r="F225" s="214" t="s">
        <v>164</v>
      </c>
      <c r="G225" s="212"/>
      <c r="H225" s="215">
        <v>497.359</v>
      </c>
      <c r="I225" s="216"/>
      <c r="J225" s="212"/>
      <c r="K225" s="212"/>
      <c r="L225" s="217"/>
      <c r="M225" s="218"/>
      <c r="N225" s="219"/>
      <c r="O225" s="219"/>
      <c r="P225" s="219"/>
      <c r="Q225" s="219"/>
      <c r="R225" s="219"/>
      <c r="S225" s="219"/>
      <c r="T225" s="220"/>
      <c r="AT225" s="221" t="s">
        <v>145</v>
      </c>
      <c r="AU225" s="221" t="s">
        <v>141</v>
      </c>
      <c r="AV225" s="12" t="s">
        <v>140</v>
      </c>
      <c r="AW225" s="12" t="s">
        <v>39</v>
      </c>
      <c r="AX225" s="12" t="s">
        <v>22</v>
      </c>
      <c r="AY225" s="221" t="s">
        <v>132</v>
      </c>
    </row>
    <row r="226" spans="2:65" s="1" customFormat="1" ht="22.5" customHeight="1">
      <c r="B226" s="34"/>
      <c r="C226" s="182" t="s">
        <v>349</v>
      </c>
      <c r="D226" s="182" t="s">
        <v>135</v>
      </c>
      <c r="E226" s="183" t="s">
        <v>350</v>
      </c>
      <c r="F226" s="184" t="s">
        <v>351</v>
      </c>
      <c r="G226" s="185" t="s">
        <v>138</v>
      </c>
      <c r="H226" s="186">
        <v>2701.221</v>
      </c>
      <c r="I226" s="187"/>
      <c r="J226" s="188">
        <f>ROUND(I226*H226,2)</f>
        <v>0</v>
      </c>
      <c r="K226" s="184" t="s">
        <v>139</v>
      </c>
      <c r="L226" s="54"/>
      <c r="M226" s="189" t="s">
        <v>20</v>
      </c>
      <c r="N226" s="190" t="s">
        <v>48</v>
      </c>
      <c r="O226" s="35"/>
      <c r="P226" s="191">
        <f>O226*H226</f>
        <v>0</v>
      </c>
      <c r="Q226" s="191">
        <v>0</v>
      </c>
      <c r="R226" s="191">
        <f>Q226*H226</f>
        <v>0</v>
      </c>
      <c r="S226" s="191">
        <v>0</v>
      </c>
      <c r="T226" s="192">
        <f>S226*H226</f>
        <v>0</v>
      </c>
      <c r="AR226" s="17" t="s">
        <v>140</v>
      </c>
      <c r="AT226" s="17" t="s">
        <v>135</v>
      </c>
      <c r="AU226" s="17" t="s">
        <v>141</v>
      </c>
      <c r="AY226" s="17" t="s">
        <v>132</v>
      </c>
      <c r="BE226" s="193">
        <f>IF(N226="základní",J226,0)</f>
        <v>0</v>
      </c>
      <c r="BF226" s="193">
        <f>IF(N226="snížená",J226,0)</f>
        <v>0</v>
      </c>
      <c r="BG226" s="193">
        <f>IF(N226="zákl. přenesená",J226,0)</f>
        <v>0</v>
      </c>
      <c r="BH226" s="193">
        <f>IF(N226="sníž. přenesená",J226,0)</f>
        <v>0</v>
      </c>
      <c r="BI226" s="193">
        <f>IF(N226="nulová",J226,0)</f>
        <v>0</v>
      </c>
      <c r="BJ226" s="17" t="s">
        <v>141</v>
      </c>
      <c r="BK226" s="193">
        <f>ROUND(I226*H226,2)</f>
        <v>0</v>
      </c>
      <c r="BL226" s="17" t="s">
        <v>140</v>
      </c>
      <c r="BM226" s="17" t="s">
        <v>352</v>
      </c>
    </row>
    <row r="227" spans="2:51" s="11" customFormat="1" ht="13.5">
      <c r="B227" s="196"/>
      <c r="C227" s="197"/>
      <c r="D227" s="198" t="s">
        <v>145</v>
      </c>
      <c r="E227" s="199" t="s">
        <v>20</v>
      </c>
      <c r="F227" s="200" t="s">
        <v>353</v>
      </c>
      <c r="G227" s="197"/>
      <c r="H227" s="201">
        <v>2701.221</v>
      </c>
      <c r="I227" s="202"/>
      <c r="J227" s="197"/>
      <c r="K227" s="197"/>
      <c r="L227" s="203"/>
      <c r="M227" s="204"/>
      <c r="N227" s="205"/>
      <c r="O227" s="205"/>
      <c r="P227" s="205"/>
      <c r="Q227" s="205"/>
      <c r="R227" s="205"/>
      <c r="S227" s="205"/>
      <c r="T227" s="206"/>
      <c r="AT227" s="207" t="s">
        <v>145</v>
      </c>
      <c r="AU227" s="207" t="s">
        <v>141</v>
      </c>
      <c r="AV227" s="11" t="s">
        <v>141</v>
      </c>
      <c r="AW227" s="11" t="s">
        <v>39</v>
      </c>
      <c r="AX227" s="11" t="s">
        <v>22</v>
      </c>
      <c r="AY227" s="207" t="s">
        <v>132</v>
      </c>
    </row>
    <row r="228" spans="2:65" s="1" customFormat="1" ht="31.5" customHeight="1">
      <c r="B228" s="34"/>
      <c r="C228" s="182" t="s">
        <v>354</v>
      </c>
      <c r="D228" s="182" t="s">
        <v>135</v>
      </c>
      <c r="E228" s="183" t="s">
        <v>355</v>
      </c>
      <c r="F228" s="184" t="s">
        <v>356</v>
      </c>
      <c r="G228" s="185" t="s">
        <v>138</v>
      </c>
      <c r="H228" s="186">
        <v>96.809</v>
      </c>
      <c r="I228" s="187"/>
      <c r="J228" s="188">
        <f>ROUND(I228*H228,2)</f>
        <v>0</v>
      </c>
      <c r="K228" s="184" t="s">
        <v>20</v>
      </c>
      <c r="L228" s="54"/>
      <c r="M228" s="189" t="s">
        <v>20</v>
      </c>
      <c r="N228" s="190" t="s">
        <v>48</v>
      </c>
      <c r="O228" s="35"/>
      <c r="P228" s="191">
        <f>O228*H228</f>
        <v>0</v>
      </c>
      <c r="Q228" s="191">
        <v>0.042</v>
      </c>
      <c r="R228" s="191">
        <f>Q228*H228</f>
        <v>4.065978</v>
      </c>
      <c r="S228" s="191">
        <v>0</v>
      </c>
      <c r="T228" s="192">
        <f>S228*H228</f>
        <v>0</v>
      </c>
      <c r="AR228" s="17" t="s">
        <v>140</v>
      </c>
      <c r="AT228" s="17" t="s">
        <v>135</v>
      </c>
      <c r="AU228" s="17" t="s">
        <v>141</v>
      </c>
      <c r="AY228" s="17" t="s">
        <v>132</v>
      </c>
      <c r="BE228" s="193">
        <f>IF(N228="základní",J228,0)</f>
        <v>0</v>
      </c>
      <c r="BF228" s="193">
        <f>IF(N228="snížená",J228,0)</f>
        <v>0</v>
      </c>
      <c r="BG228" s="193">
        <f>IF(N228="zákl. přenesená",J228,0)</f>
        <v>0</v>
      </c>
      <c r="BH228" s="193">
        <f>IF(N228="sníž. přenesená",J228,0)</f>
        <v>0</v>
      </c>
      <c r="BI228" s="193">
        <f>IF(N228="nulová",J228,0)</f>
        <v>0</v>
      </c>
      <c r="BJ228" s="17" t="s">
        <v>141</v>
      </c>
      <c r="BK228" s="193">
        <f>ROUND(I228*H228,2)</f>
        <v>0</v>
      </c>
      <c r="BL228" s="17" t="s">
        <v>140</v>
      </c>
      <c r="BM228" s="17" t="s">
        <v>357</v>
      </c>
    </row>
    <row r="229" spans="2:47" s="1" customFormat="1" ht="27">
      <c r="B229" s="34"/>
      <c r="C229" s="56"/>
      <c r="D229" s="194" t="s">
        <v>143</v>
      </c>
      <c r="E229" s="56"/>
      <c r="F229" s="195" t="s">
        <v>358</v>
      </c>
      <c r="G229" s="56"/>
      <c r="H229" s="56"/>
      <c r="I229" s="152"/>
      <c r="J229" s="56"/>
      <c r="K229" s="56"/>
      <c r="L229" s="54"/>
      <c r="M229" s="71"/>
      <c r="N229" s="35"/>
      <c r="O229" s="35"/>
      <c r="P229" s="35"/>
      <c r="Q229" s="35"/>
      <c r="R229" s="35"/>
      <c r="S229" s="35"/>
      <c r="T229" s="72"/>
      <c r="AT229" s="17" t="s">
        <v>143</v>
      </c>
      <c r="AU229" s="17" t="s">
        <v>141</v>
      </c>
    </row>
    <row r="230" spans="2:51" s="11" customFormat="1" ht="13.5">
      <c r="B230" s="196"/>
      <c r="C230" s="197"/>
      <c r="D230" s="194" t="s">
        <v>145</v>
      </c>
      <c r="E230" s="208" t="s">
        <v>20</v>
      </c>
      <c r="F230" s="209" t="s">
        <v>327</v>
      </c>
      <c r="G230" s="197"/>
      <c r="H230" s="210">
        <v>96.809</v>
      </c>
      <c r="I230" s="202"/>
      <c r="J230" s="197"/>
      <c r="K230" s="197"/>
      <c r="L230" s="203"/>
      <c r="M230" s="204"/>
      <c r="N230" s="205"/>
      <c r="O230" s="205"/>
      <c r="P230" s="205"/>
      <c r="Q230" s="205"/>
      <c r="R230" s="205"/>
      <c r="S230" s="205"/>
      <c r="T230" s="206"/>
      <c r="AT230" s="207" t="s">
        <v>145</v>
      </c>
      <c r="AU230" s="207" t="s">
        <v>141</v>
      </c>
      <c r="AV230" s="11" t="s">
        <v>141</v>
      </c>
      <c r="AW230" s="11" t="s">
        <v>39</v>
      </c>
      <c r="AX230" s="11" t="s">
        <v>22</v>
      </c>
      <c r="AY230" s="207" t="s">
        <v>132</v>
      </c>
    </row>
    <row r="231" spans="2:63" s="10" customFormat="1" ht="29.85" customHeight="1">
      <c r="B231" s="165"/>
      <c r="C231" s="166"/>
      <c r="D231" s="179" t="s">
        <v>75</v>
      </c>
      <c r="E231" s="180" t="s">
        <v>259</v>
      </c>
      <c r="F231" s="180" t="s">
        <v>359</v>
      </c>
      <c r="G231" s="166"/>
      <c r="H231" s="166"/>
      <c r="I231" s="169"/>
      <c r="J231" s="181">
        <f>BK231</f>
        <v>0</v>
      </c>
      <c r="K231" s="166"/>
      <c r="L231" s="171"/>
      <c r="M231" s="172"/>
      <c r="N231" s="173"/>
      <c r="O231" s="173"/>
      <c r="P231" s="174">
        <f>SUM(P232:P267)</f>
        <v>0</v>
      </c>
      <c r="Q231" s="173"/>
      <c r="R231" s="174">
        <f>SUM(R232:R267)</f>
        <v>0.9671335899999999</v>
      </c>
      <c r="S231" s="173"/>
      <c r="T231" s="175">
        <f>SUM(T232:T267)</f>
        <v>14.309885000000001</v>
      </c>
      <c r="AR231" s="176" t="s">
        <v>22</v>
      </c>
      <c r="AT231" s="177" t="s">
        <v>75</v>
      </c>
      <c r="AU231" s="177" t="s">
        <v>22</v>
      </c>
      <c r="AY231" s="176" t="s">
        <v>132</v>
      </c>
      <c r="BK231" s="178">
        <f>SUM(BK232:BK267)</f>
        <v>0</v>
      </c>
    </row>
    <row r="232" spans="2:65" s="1" customFormat="1" ht="22.5" customHeight="1">
      <c r="B232" s="34"/>
      <c r="C232" s="182" t="s">
        <v>360</v>
      </c>
      <c r="D232" s="182" t="s">
        <v>135</v>
      </c>
      <c r="E232" s="183" t="s">
        <v>361</v>
      </c>
      <c r="F232" s="184" t="s">
        <v>362</v>
      </c>
      <c r="G232" s="185" t="s">
        <v>200</v>
      </c>
      <c r="H232" s="186">
        <v>242.75</v>
      </c>
      <c r="I232" s="187"/>
      <c r="J232" s="188">
        <f>ROUND(I232*H232,2)</f>
        <v>0</v>
      </c>
      <c r="K232" s="184" t="s">
        <v>139</v>
      </c>
      <c r="L232" s="54"/>
      <c r="M232" s="189" t="s">
        <v>20</v>
      </c>
      <c r="N232" s="190" t="s">
        <v>48</v>
      </c>
      <c r="O232" s="35"/>
      <c r="P232" s="191">
        <f>O232*H232</f>
        <v>0</v>
      </c>
      <c r="Q232" s="191">
        <v>0</v>
      </c>
      <c r="R232" s="191">
        <f>Q232*H232</f>
        <v>0</v>
      </c>
      <c r="S232" s="191">
        <v>0.01174</v>
      </c>
      <c r="T232" s="192">
        <f>S232*H232</f>
        <v>2.849885</v>
      </c>
      <c r="AR232" s="17" t="s">
        <v>262</v>
      </c>
      <c r="AT232" s="17" t="s">
        <v>135</v>
      </c>
      <c r="AU232" s="17" t="s">
        <v>141</v>
      </c>
      <c r="AY232" s="17" t="s">
        <v>132</v>
      </c>
      <c r="BE232" s="193">
        <f>IF(N232="základní",J232,0)</f>
        <v>0</v>
      </c>
      <c r="BF232" s="193">
        <f>IF(N232="snížená",J232,0)</f>
        <v>0</v>
      </c>
      <c r="BG232" s="193">
        <f>IF(N232="zákl. přenesená",J232,0)</f>
        <v>0</v>
      </c>
      <c r="BH232" s="193">
        <f>IF(N232="sníž. přenesená",J232,0)</f>
        <v>0</v>
      </c>
      <c r="BI232" s="193">
        <f>IF(N232="nulová",J232,0)</f>
        <v>0</v>
      </c>
      <c r="BJ232" s="17" t="s">
        <v>141</v>
      </c>
      <c r="BK232" s="193">
        <f>ROUND(I232*H232,2)</f>
        <v>0</v>
      </c>
      <c r="BL232" s="17" t="s">
        <v>262</v>
      </c>
      <c r="BM232" s="17" t="s">
        <v>363</v>
      </c>
    </row>
    <row r="233" spans="2:47" s="1" customFormat="1" ht="27">
      <c r="B233" s="34"/>
      <c r="C233" s="56"/>
      <c r="D233" s="198" t="s">
        <v>143</v>
      </c>
      <c r="E233" s="56"/>
      <c r="F233" s="232" t="s">
        <v>364</v>
      </c>
      <c r="G233" s="56"/>
      <c r="H233" s="56"/>
      <c r="I233" s="152"/>
      <c r="J233" s="56"/>
      <c r="K233" s="56"/>
      <c r="L233" s="54"/>
      <c r="M233" s="71"/>
      <c r="N233" s="35"/>
      <c r="O233" s="35"/>
      <c r="P233" s="35"/>
      <c r="Q233" s="35"/>
      <c r="R233" s="35"/>
      <c r="S233" s="35"/>
      <c r="T233" s="72"/>
      <c r="AT233" s="17" t="s">
        <v>143</v>
      </c>
      <c r="AU233" s="17" t="s">
        <v>141</v>
      </c>
    </row>
    <row r="234" spans="2:65" s="1" customFormat="1" ht="22.5" customHeight="1">
      <c r="B234" s="34"/>
      <c r="C234" s="182" t="s">
        <v>365</v>
      </c>
      <c r="D234" s="182" t="s">
        <v>135</v>
      </c>
      <c r="E234" s="183" t="s">
        <v>366</v>
      </c>
      <c r="F234" s="184" t="s">
        <v>367</v>
      </c>
      <c r="G234" s="185" t="s">
        <v>200</v>
      </c>
      <c r="H234" s="186">
        <v>80</v>
      </c>
      <c r="I234" s="187"/>
      <c r="J234" s="188">
        <f>ROUND(I234*H234,2)</f>
        <v>0</v>
      </c>
      <c r="K234" s="184" t="s">
        <v>20</v>
      </c>
      <c r="L234" s="54"/>
      <c r="M234" s="189" t="s">
        <v>20</v>
      </c>
      <c r="N234" s="190" t="s">
        <v>48</v>
      </c>
      <c r="O234" s="35"/>
      <c r="P234" s="191">
        <f>O234*H234</f>
        <v>0</v>
      </c>
      <c r="Q234" s="191">
        <v>0</v>
      </c>
      <c r="R234" s="191">
        <f>Q234*H234</f>
        <v>0</v>
      </c>
      <c r="S234" s="191">
        <v>0</v>
      </c>
      <c r="T234" s="192">
        <f>S234*H234</f>
        <v>0</v>
      </c>
      <c r="AR234" s="17" t="s">
        <v>140</v>
      </c>
      <c r="AT234" s="17" t="s">
        <v>135</v>
      </c>
      <c r="AU234" s="17" t="s">
        <v>141</v>
      </c>
      <c r="AY234" s="17" t="s">
        <v>132</v>
      </c>
      <c r="BE234" s="193">
        <f>IF(N234="základní",J234,0)</f>
        <v>0</v>
      </c>
      <c r="BF234" s="193">
        <f>IF(N234="snížená",J234,0)</f>
        <v>0</v>
      </c>
      <c r="BG234" s="193">
        <f>IF(N234="zákl. přenesená",J234,0)</f>
        <v>0</v>
      </c>
      <c r="BH234" s="193">
        <f>IF(N234="sníž. přenesená",J234,0)</f>
        <v>0</v>
      </c>
      <c r="BI234" s="193">
        <f>IF(N234="nulová",J234,0)</f>
        <v>0</v>
      </c>
      <c r="BJ234" s="17" t="s">
        <v>141</v>
      </c>
      <c r="BK234" s="193">
        <f>ROUND(I234*H234,2)</f>
        <v>0</v>
      </c>
      <c r="BL234" s="17" t="s">
        <v>140</v>
      </c>
      <c r="BM234" s="17" t="s">
        <v>368</v>
      </c>
    </row>
    <row r="235" spans="2:47" s="1" customFormat="1" ht="27">
      <c r="B235" s="34"/>
      <c r="C235" s="56"/>
      <c r="D235" s="198" t="s">
        <v>143</v>
      </c>
      <c r="E235" s="56"/>
      <c r="F235" s="232" t="s">
        <v>369</v>
      </c>
      <c r="G235" s="56"/>
      <c r="H235" s="56"/>
      <c r="I235" s="152"/>
      <c r="J235" s="56"/>
      <c r="K235" s="56"/>
      <c r="L235" s="54"/>
      <c r="M235" s="71"/>
      <c r="N235" s="35"/>
      <c r="O235" s="35"/>
      <c r="P235" s="35"/>
      <c r="Q235" s="35"/>
      <c r="R235" s="35"/>
      <c r="S235" s="35"/>
      <c r="T235" s="72"/>
      <c r="AT235" s="17" t="s">
        <v>143</v>
      </c>
      <c r="AU235" s="17" t="s">
        <v>141</v>
      </c>
    </row>
    <row r="236" spans="2:65" s="1" customFormat="1" ht="31.5" customHeight="1">
      <c r="B236" s="34"/>
      <c r="C236" s="182" t="s">
        <v>370</v>
      </c>
      <c r="D236" s="182" t="s">
        <v>135</v>
      </c>
      <c r="E236" s="183" t="s">
        <v>371</v>
      </c>
      <c r="F236" s="184" t="s">
        <v>372</v>
      </c>
      <c r="G236" s="185" t="s">
        <v>138</v>
      </c>
      <c r="H236" s="186">
        <v>2963.991</v>
      </c>
      <c r="I236" s="187"/>
      <c r="J236" s="188">
        <f>ROUND(I236*H236,2)</f>
        <v>0</v>
      </c>
      <c r="K236" s="184" t="s">
        <v>139</v>
      </c>
      <c r="L236" s="54"/>
      <c r="M236" s="189" t="s">
        <v>20</v>
      </c>
      <c r="N236" s="190" t="s">
        <v>48</v>
      </c>
      <c r="O236" s="35"/>
      <c r="P236" s="191">
        <f>O236*H236</f>
        <v>0</v>
      </c>
      <c r="Q236" s="191">
        <v>0</v>
      </c>
      <c r="R236" s="191">
        <f>Q236*H236</f>
        <v>0</v>
      </c>
      <c r="S236" s="191">
        <v>0</v>
      </c>
      <c r="T236" s="192">
        <f>S236*H236</f>
        <v>0</v>
      </c>
      <c r="AR236" s="17" t="s">
        <v>140</v>
      </c>
      <c r="AT236" s="17" t="s">
        <v>135</v>
      </c>
      <c r="AU236" s="17" t="s">
        <v>141</v>
      </c>
      <c r="AY236" s="17" t="s">
        <v>132</v>
      </c>
      <c r="BE236" s="193">
        <f>IF(N236="základní",J236,0)</f>
        <v>0</v>
      </c>
      <c r="BF236" s="193">
        <f>IF(N236="snížená",J236,0)</f>
        <v>0</v>
      </c>
      <c r="BG236" s="193">
        <f>IF(N236="zákl. přenesená",J236,0)</f>
        <v>0</v>
      </c>
      <c r="BH236" s="193">
        <f>IF(N236="sníž. přenesená",J236,0)</f>
        <v>0</v>
      </c>
      <c r="BI236" s="193">
        <f>IF(N236="nulová",J236,0)</f>
        <v>0</v>
      </c>
      <c r="BJ236" s="17" t="s">
        <v>141</v>
      </c>
      <c r="BK236" s="193">
        <f>ROUND(I236*H236,2)</f>
        <v>0</v>
      </c>
      <c r="BL236" s="17" t="s">
        <v>140</v>
      </c>
      <c r="BM236" s="17" t="s">
        <v>373</v>
      </c>
    </row>
    <row r="237" spans="2:51" s="11" customFormat="1" ht="13.5">
      <c r="B237" s="196"/>
      <c r="C237" s="197"/>
      <c r="D237" s="194" t="s">
        <v>145</v>
      </c>
      <c r="E237" s="208" t="s">
        <v>20</v>
      </c>
      <c r="F237" s="209" t="s">
        <v>374</v>
      </c>
      <c r="G237" s="197"/>
      <c r="H237" s="210">
        <v>873.698</v>
      </c>
      <c r="I237" s="202"/>
      <c r="J237" s="197"/>
      <c r="K237" s="197"/>
      <c r="L237" s="203"/>
      <c r="M237" s="204"/>
      <c r="N237" s="205"/>
      <c r="O237" s="205"/>
      <c r="P237" s="205"/>
      <c r="Q237" s="205"/>
      <c r="R237" s="205"/>
      <c r="S237" s="205"/>
      <c r="T237" s="206"/>
      <c r="AT237" s="207" t="s">
        <v>145</v>
      </c>
      <c r="AU237" s="207" t="s">
        <v>141</v>
      </c>
      <c r="AV237" s="11" t="s">
        <v>141</v>
      </c>
      <c r="AW237" s="11" t="s">
        <v>39</v>
      </c>
      <c r="AX237" s="11" t="s">
        <v>76</v>
      </c>
      <c r="AY237" s="207" t="s">
        <v>132</v>
      </c>
    </row>
    <row r="238" spans="2:51" s="11" customFormat="1" ht="13.5">
      <c r="B238" s="196"/>
      <c r="C238" s="197"/>
      <c r="D238" s="194" t="s">
        <v>145</v>
      </c>
      <c r="E238" s="208" t="s">
        <v>20</v>
      </c>
      <c r="F238" s="209" t="s">
        <v>375</v>
      </c>
      <c r="G238" s="197"/>
      <c r="H238" s="210">
        <v>279.271</v>
      </c>
      <c r="I238" s="202"/>
      <c r="J238" s="197"/>
      <c r="K238" s="197"/>
      <c r="L238" s="203"/>
      <c r="M238" s="204"/>
      <c r="N238" s="205"/>
      <c r="O238" s="205"/>
      <c r="P238" s="205"/>
      <c r="Q238" s="205"/>
      <c r="R238" s="205"/>
      <c r="S238" s="205"/>
      <c r="T238" s="206"/>
      <c r="AT238" s="207" t="s">
        <v>145</v>
      </c>
      <c r="AU238" s="207" t="s">
        <v>141</v>
      </c>
      <c r="AV238" s="11" t="s">
        <v>141</v>
      </c>
      <c r="AW238" s="11" t="s">
        <v>39</v>
      </c>
      <c r="AX238" s="11" t="s">
        <v>76</v>
      </c>
      <c r="AY238" s="207" t="s">
        <v>132</v>
      </c>
    </row>
    <row r="239" spans="2:51" s="11" customFormat="1" ht="13.5">
      <c r="B239" s="196"/>
      <c r="C239" s="197"/>
      <c r="D239" s="194" t="s">
        <v>145</v>
      </c>
      <c r="E239" s="208" t="s">
        <v>20</v>
      </c>
      <c r="F239" s="209" t="s">
        <v>376</v>
      </c>
      <c r="G239" s="197"/>
      <c r="H239" s="210">
        <v>439.135</v>
      </c>
      <c r="I239" s="202"/>
      <c r="J239" s="197"/>
      <c r="K239" s="197"/>
      <c r="L239" s="203"/>
      <c r="M239" s="204"/>
      <c r="N239" s="205"/>
      <c r="O239" s="205"/>
      <c r="P239" s="205"/>
      <c r="Q239" s="205"/>
      <c r="R239" s="205"/>
      <c r="S239" s="205"/>
      <c r="T239" s="206"/>
      <c r="AT239" s="207" t="s">
        <v>145</v>
      </c>
      <c r="AU239" s="207" t="s">
        <v>141</v>
      </c>
      <c r="AV239" s="11" t="s">
        <v>141</v>
      </c>
      <c r="AW239" s="11" t="s">
        <v>39</v>
      </c>
      <c r="AX239" s="11" t="s">
        <v>76</v>
      </c>
      <c r="AY239" s="207" t="s">
        <v>132</v>
      </c>
    </row>
    <row r="240" spans="2:51" s="11" customFormat="1" ht="27">
      <c r="B240" s="196"/>
      <c r="C240" s="197"/>
      <c r="D240" s="194" t="s">
        <v>145</v>
      </c>
      <c r="E240" s="208" t="s">
        <v>20</v>
      </c>
      <c r="F240" s="209" t="s">
        <v>377</v>
      </c>
      <c r="G240" s="197"/>
      <c r="H240" s="210">
        <v>1371.887</v>
      </c>
      <c r="I240" s="202"/>
      <c r="J240" s="197"/>
      <c r="K240" s="197"/>
      <c r="L240" s="203"/>
      <c r="M240" s="204"/>
      <c r="N240" s="205"/>
      <c r="O240" s="205"/>
      <c r="P240" s="205"/>
      <c r="Q240" s="205"/>
      <c r="R240" s="205"/>
      <c r="S240" s="205"/>
      <c r="T240" s="206"/>
      <c r="AT240" s="207" t="s">
        <v>145</v>
      </c>
      <c r="AU240" s="207" t="s">
        <v>141</v>
      </c>
      <c r="AV240" s="11" t="s">
        <v>141</v>
      </c>
      <c r="AW240" s="11" t="s">
        <v>39</v>
      </c>
      <c r="AX240" s="11" t="s">
        <v>76</v>
      </c>
      <c r="AY240" s="207" t="s">
        <v>132</v>
      </c>
    </row>
    <row r="241" spans="2:51" s="12" customFormat="1" ht="13.5">
      <c r="B241" s="211"/>
      <c r="C241" s="212"/>
      <c r="D241" s="198" t="s">
        <v>145</v>
      </c>
      <c r="E241" s="213" t="s">
        <v>20</v>
      </c>
      <c r="F241" s="214" t="s">
        <v>164</v>
      </c>
      <c r="G241" s="212"/>
      <c r="H241" s="215">
        <v>2963.991</v>
      </c>
      <c r="I241" s="216"/>
      <c r="J241" s="212"/>
      <c r="K241" s="212"/>
      <c r="L241" s="217"/>
      <c r="M241" s="218"/>
      <c r="N241" s="219"/>
      <c r="O241" s="219"/>
      <c r="P241" s="219"/>
      <c r="Q241" s="219"/>
      <c r="R241" s="219"/>
      <c r="S241" s="219"/>
      <c r="T241" s="220"/>
      <c r="AT241" s="221" t="s">
        <v>145</v>
      </c>
      <c r="AU241" s="221" t="s">
        <v>141</v>
      </c>
      <c r="AV241" s="12" t="s">
        <v>140</v>
      </c>
      <c r="AW241" s="12" t="s">
        <v>39</v>
      </c>
      <c r="AX241" s="12" t="s">
        <v>22</v>
      </c>
      <c r="AY241" s="221" t="s">
        <v>132</v>
      </c>
    </row>
    <row r="242" spans="2:65" s="1" customFormat="1" ht="44.25" customHeight="1">
      <c r="B242" s="34"/>
      <c r="C242" s="182" t="s">
        <v>378</v>
      </c>
      <c r="D242" s="182" t="s">
        <v>135</v>
      </c>
      <c r="E242" s="183" t="s">
        <v>379</v>
      </c>
      <c r="F242" s="184" t="s">
        <v>380</v>
      </c>
      <c r="G242" s="185" t="s">
        <v>138</v>
      </c>
      <c r="H242" s="186">
        <v>266759.19</v>
      </c>
      <c r="I242" s="187"/>
      <c r="J242" s="188">
        <f>ROUND(I242*H242,2)</f>
        <v>0</v>
      </c>
      <c r="K242" s="184" t="s">
        <v>139</v>
      </c>
      <c r="L242" s="54"/>
      <c r="M242" s="189" t="s">
        <v>20</v>
      </c>
      <c r="N242" s="190" t="s">
        <v>48</v>
      </c>
      <c r="O242" s="35"/>
      <c r="P242" s="191">
        <f>O242*H242</f>
        <v>0</v>
      </c>
      <c r="Q242" s="191">
        <v>0</v>
      </c>
      <c r="R242" s="191">
        <f>Q242*H242</f>
        <v>0</v>
      </c>
      <c r="S242" s="191">
        <v>0</v>
      </c>
      <c r="T242" s="192">
        <f>S242*H242</f>
        <v>0</v>
      </c>
      <c r="AR242" s="17" t="s">
        <v>140</v>
      </c>
      <c r="AT242" s="17" t="s">
        <v>135</v>
      </c>
      <c r="AU242" s="17" t="s">
        <v>141</v>
      </c>
      <c r="AY242" s="17" t="s">
        <v>132</v>
      </c>
      <c r="BE242" s="193">
        <f>IF(N242="základní",J242,0)</f>
        <v>0</v>
      </c>
      <c r="BF242" s="193">
        <f>IF(N242="snížená",J242,0)</f>
        <v>0</v>
      </c>
      <c r="BG242" s="193">
        <f>IF(N242="zákl. přenesená",J242,0)</f>
        <v>0</v>
      </c>
      <c r="BH242" s="193">
        <f>IF(N242="sníž. přenesená",J242,0)</f>
        <v>0</v>
      </c>
      <c r="BI242" s="193">
        <f>IF(N242="nulová",J242,0)</f>
        <v>0</v>
      </c>
      <c r="BJ242" s="17" t="s">
        <v>141</v>
      </c>
      <c r="BK242" s="193">
        <f>ROUND(I242*H242,2)</f>
        <v>0</v>
      </c>
      <c r="BL242" s="17" t="s">
        <v>140</v>
      </c>
      <c r="BM242" s="17" t="s">
        <v>381</v>
      </c>
    </row>
    <row r="243" spans="2:47" s="1" customFormat="1" ht="27">
      <c r="B243" s="34"/>
      <c r="C243" s="56"/>
      <c r="D243" s="194" t="s">
        <v>143</v>
      </c>
      <c r="E243" s="56"/>
      <c r="F243" s="195" t="s">
        <v>382</v>
      </c>
      <c r="G243" s="56"/>
      <c r="H243" s="56"/>
      <c r="I243" s="152"/>
      <c r="J243" s="56"/>
      <c r="K243" s="56"/>
      <c r="L243" s="54"/>
      <c r="M243" s="71"/>
      <c r="N243" s="35"/>
      <c r="O243" s="35"/>
      <c r="P243" s="35"/>
      <c r="Q243" s="35"/>
      <c r="R243" s="35"/>
      <c r="S243" s="35"/>
      <c r="T243" s="72"/>
      <c r="AT243" s="17" t="s">
        <v>143</v>
      </c>
      <c r="AU243" s="17" t="s">
        <v>141</v>
      </c>
    </row>
    <row r="244" spans="2:51" s="11" customFormat="1" ht="13.5">
      <c r="B244" s="196"/>
      <c r="C244" s="197"/>
      <c r="D244" s="198" t="s">
        <v>145</v>
      </c>
      <c r="E244" s="199" t="s">
        <v>20</v>
      </c>
      <c r="F244" s="200" t="s">
        <v>383</v>
      </c>
      <c r="G244" s="197"/>
      <c r="H244" s="201">
        <v>266759.19</v>
      </c>
      <c r="I244" s="202"/>
      <c r="J244" s="197"/>
      <c r="K244" s="197"/>
      <c r="L244" s="203"/>
      <c r="M244" s="204"/>
      <c r="N244" s="205"/>
      <c r="O244" s="205"/>
      <c r="P244" s="205"/>
      <c r="Q244" s="205"/>
      <c r="R244" s="205"/>
      <c r="S244" s="205"/>
      <c r="T244" s="206"/>
      <c r="AT244" s="207" t="s">
        <v>145</v>
      </c>
      <c r="AU244" s="207" t="s">
        <v>141</v>
      </c>
      <c r="AV244" s="11" t="s">
        <v>141</v>
      </c>
      <c r="AW244" s="11" t="s">
        <v>39</v>
      </c>
      <c r="AX244" s="11" t="s">
        <v>22</v>
      </c>
      <c r="AY244" s="207" t="s">
        <v>132</v>
      </c>
    </row>
    <row r="245" spans="2:65" s="1" customFormat="1" ht="31.5" customHeight="1">
      <c r="B245" s="34"/>
      <c r="C245" s="182" t="s">
        <v>384</v>
      </c>
      <c r="D245" s="182" t="s">
        <v>135</v>
      </c>
      <c r="E245" s="183" t="s">
        <v>385</v>
      </c>
      <c r="F245" s="184" t="s">
        <v>386</v>
      </c>
      <c r="G245" s="185" t="s">
        <v>138</v>
      </c>
      <c r="H245" s="186">
        <v>2963.991</v>
      </c>
      <c r="I245" s="187"/>
      <c r="J245" s="188">
        <f>ROUND(I245*H245,2)</f>
        <v>0</v>
      </c>
      <c r="K245" s="184" t="s">
        <v>139</v>
      </c>
      <c r="L245" s="54"/>
      <c r="M245" s="189" t="s">
        <v>20</v>
      </c>
      <c r="N245" s="190" t="s">
        <v>48</v>
      </c>
      <c r="O245" s="35"/>
      <c r="P245" s="191">
        <f>O245*H245</f>
        <v>0</v>
      </c>
      <c r="Q245" s="191">
        <v>0</v>
      </c>
      <c r="R245" s="191">
        <f>Q245*H245</f>
        <v>0</v>
      </c>
      <c r="S245" s="191">
        <v>0</v>
      </c>
      <c r="T245" s="192">
        <f>S245*H245</f>
        <v>0</v>
      </c>
      <c r="AR245" s="17" t="s">
        <v>140</v>
      </c>
      <c r="AT245" s="17" t="s">
        <v>135</v>
      </c>
      <c r="AU245" s="17" t="s">
        <v>141</v>
      </c>
      <c r="AY245" s="17" t="s">
        <v>132</v>
      </c>
      <c r="BE245" s="193">
        <f>IF(N245="základní",J245,0)</f>
        <v>0</v>
      </c>
      <c r="BF245" s="193">
        <f>IF(N245="snížená",J245,0)</f>
        <v>0</v>
      </c>
      <c r="BG245" s="193">
        <f>IF(N245="zákl. přenesená",J245,0)</f>
        <v>0</v>
      </c>
      <c r="BH245" s="193">
        <f>IF(N245="sníž. přenesená",J245,0)</f>
        <v>0</v>
      </c>
      <c r="BI245" s="193">
        <f>IF(N245="nulová",J245,0)</f>
        <v>0</v>
      </c>
      <c r="BJ245" s="17" t="s">
        <v>141</v>
      </c>
      <c r="BK245" s="193">
        <f>ROUND(I245*H245,2)</f>
        <v>0</v>
      </c>
      <c r="BL245" s="17" t="s">
        <v>140</v>
      </c>
      <c r="BM245" s="17" t="s">
        <v>387</v>
      </c>
    </row>
    <row r="246" spans="2:51" s="11" customFormat="1" ht="13.5">
      <c r="B246" s="196"/>
      <c r="C246" s="197"/>
      <c r="D246" s="198" t="s">
        <v>145</v>
      </c>
      <c r="E246" s="199" t="s">
        <v>20</v>
      </c>
      <c r="F246" s="200" t="s">
        <v>388</v>
      </c>
      <c r="G246" s="197"/>
      <c r="H246" s="201">
        <v>2963.991</v>
      </c>
      <c r="I246" s="202"/>
      <c r="J246" s="197"/>
      <c r="K246" s="197"/>
      <c r="L246" s="203"/>
      <c r="M246" s="204"/>
      <c r="N246" s="205"/>
      <c r="O246" s="205"/>
      <c r="P246" s="205"/>
      <c r="Q246" s="205"/>
      <c r="R246" s="205"/>
      <c r="S246" s="205"/>
      <c r="T246" s="206"/>
      <c r="AT246" s="207" t="s">
        <v>145</v>
      </c>
      <c r="AU246" s="207" t="s">
        <v>141</v>
      </c>
      <c r="AV246" s="11" t="s">
        <v>141</v>
      </c>
      <c r="AW246" s="11" t="s">
        <v>39</v>
      </c>
      <c r="AX246" s="11" t="s">
        <v>22</v>
      </c>
      <c r="AY246" s="207" t="s">
        <v>132</v>
      </c>
    </row>
    <row r="247" spans="2:65" s="1" customFormat="1" ht="22.5" customHeight="1">
      <c r="B247" s="34"/>
      <c r="C247" s="182" t="s">
        <v>389</v>
      </c>
      <c r="D247" s="182" t="s">
        <v>135</v>
      </c>
      <c r="E247" s="183" t="s">
        <v>390</v>
      </c>
      <c r="F247" s="184" t="s">
        <v>391</v>
      </c>
      <c r="G247" s="185" t="s">
        <v>138</v>
      </c>
      <c r="H247" s="186">
        <v>2963.991</v>
      </c>
      <c r="I247" s="187"/>
      <c r="J247" s="188">
        <f>ROUND(I247*H247,2)</f>
        <v>0</v>
      </c>
      <c r="K247" s="184" t="s">
        <v>139</v>
      </c>
      <c r="L247" s="54"/>
      <c r="M247" s="189" t="s">
        <v>20</v>
      </c>
      <c r="N247" s="190" t="s">
        <v>48</v>
      </c>
      <c r="O247" s="35"/>
      <c r="P247" s="191">
        <f>O247*H247</f>
        <v>0</v>
      </c>
      <c r="Q247" s="191">
        <v>0</v>
      </c>
      <c r="R247" s="191">
        <f>Q247*H247</f>
        <v>0</v>
      </c>
      <c r="S247" s="191">
        <v>0</v>
      </c>
      <c r="T247" s="192">
        <f>S247*H247</f>
        <v>0</v>
      </c>
      <c r="AR247" s="17" t="s">
        <v>140</v>
      </c>
      <c r="AT247" s="17" t="s">
        <v>135</v>
      </c>
      <c r="AU247" s="17" t="s">
        <v>141</v>
      </c>
      <c r="AY247" s="17" t="s">
        <v>132</v>
      </c>
      <c r="BE247" s="193">
        <f>IF(N247="základní",J247,0)</f>
        <v>0</v>
      </c>
      <c r="BF247" s="193">
        <f>IF(N247="snížená",J247,0)</f>
        <v>0</v>
      </c>
      <c r="BG247" s="193">
        <f>IF(N247="zákl. přenesená",J247,0)</f>
        <v>0</v>
      </c>
      <c r="BH247" s="193">
        <f>IF(N247="sníž. přenesená",J247,0)</f>
        <v>0</v>
      </c>
      <c r="BI247" s="193">
        <f>IF(N247="nulová",J247,0)</f>
        <v>0</v>
      </c>
      <c r="BJ247" s="17" t="s">
        <v>141</v>
      </c>
      <c r="BK247" s="193">
        <f>ROUND(I247*H247,2)</f>
        <v>0</v>
      </c>
      <c r="BL247" s="17" t="s">
        <v>140</v>
      </c>
      <c r="BM247" s="17" t="s">
        <v>392</v>
      </c>
    </row>
    <row r="248" spans="2:51" s="11" customFormat="1" ht="13.5">
      <c r="B248" s="196"/>
      <c r="C248" s="197"/>
      <c r="D248" s="198" t="s">
        <v>145</v>
      </c>
      <c r="E248" s="199" t="s">
        <v>20</v>
      </c>
      <c r="F248" s="200" t="s">
        <v>388</v>
      </c>
      <c r="G248" s="197"/>
      <c r="H248" s="201">
        <v>2963.991</v>
      </c>
      <c r="I248" s="202"/>
      <c r="J248" s="197"/>
      <c r="K248" s="197"/>
      <c r="L248" s="203"/>
      <c r="M248" s="204"/>
      <c r="N248" s="205"/>
      <c r="O248" s="205"/>
      <c r="P248" s="205"/>
      <c r="Q248" s="205"/>
      <c r="R248" s="205"/>
      <c r="S248" s="205"/>
      <c r="T248" s="206"/>
      <c r="AT248" s="207" t="s">
        <v>145</v>
      </c>
      <c r="AU248" s="207" t="s">
        <v>141</v>
      </c>
      <c r="AV248" s="11" t="s">
        <v>141</v>
      </c>
      <c r="AW248" s="11" t="s">
        <v>39</v>
      </c>
      <c r="AX248" s="11" t="s">
        <v>22</v>
      </c>
      <c r="AY248" s="207" t="s">
        <v>132</v>
      </c>
    </row>
    <row r="249" spans="2:65" s="1" customFormat="1" ht="22.5" customHeight="1">
      <c r="B249" s="34"/>
      <c r="C249" s="182" t="s">
        <v>393</v>
      </c>
      <c r="D249" s="182" t="s">
        <v>135</v>
      </c>
      <c r="E249" s="183" t="s">
        <v>394</v>
      </c>
      <c r="F249" s="184" t="s">
        <v>395</v>
      </c>
      <c r="G249" s="185" t="s">
        <v>138</v>
      </c>
      <c r="H249" s="186">
        <v>266759.19</v>
      </c>
      <c r="I249" s="187"/>
      <c r="J249" s="188">
        <f>ROUND(I249*H249,2)</f>
        <v>0</v>
      </c>
      <c r="K249" s="184" t="s">
        <v>139</v>
      </c>
      <c r="L249" s="54"/>
      <c r="M249" s="189" t="s">
        <v>20</v>
      </c>
      <c r="N249" s="190" t="s">
        <v>48</v>
      </c>
      <c r="O249" s="35"/>
      <c r="P249" s="191">
        <f>O249*H249</f>
        <v>0</v>
      </c>
      <c r="Q249" s="191">
        <v>0</v>
      </c>
      <c r="R249" s="191">
        <f>Q249*H249</f>
        <v>0</v>
      </c>
      <c r="S249" s="191">
        <v>0</v>
      </c>
      <c r="T249" s="192">
        <f>S249*H249</f>
        <v>0</v>
      </c>
      <c r="AR249" s="17" t="s">
        <v>140</v>
      </c>
      <c r="AT249" s="17" t="s">
        <v>135</v>
      </c>
      <c r="AU249" s="17" t="s">
        <v>141</v>
      </c>
      <c r="AY249" s="17" t="s">
        <v>132</v>
      </c>
      <c r="BE249" s="193">
        <f>IF(N249="základní",J249,0)</f>
        <v>0</v>
      </c>
      <c r="BF249" s="193">
        <f>IF(N249="snížená",J249,0)</f>
        <v>0</v>
      </c>
      <c r="BG249" s="193">
        <f>IF(N249="zákl. přenesená",J249,0)</f>
        <v>0</v>
      </c>
      <c r="BH249" s="193">
        <f>IF(N249="sníž. přenesená",J249,0)</f>
        <v>0</v>
      </c>
      <c r="BI249" s="193">
        <f>IF(N249="nulová",J249,0)</f>
        <v>0</v>
      </c>
      <c r="BJ249" s="17" t="s">
        <v>141</v>
      </c>
      <c r="BK249" s="193">
        <f>ROUND(I249*H249,2)</f>
        <v>0</v>
      </c>
      <c r="BL249" s="17" t="s">
        <v>140</v>
      </c>
      <c r="BM249" s="17" t="s">
        <v>396</v>
      </c>
    </row>
    <row r="250" spans="2:51" s="11" customFormat="1" ht="13.5">
      <c r="B250" s="196"/>
      <c r="C250" s="197"/>
      <c r="D250" s="198" t="s">
        <v>145</v>
      </c>
      <c r="E250" s="199" t="s">
        <v>20</v>
      </c>
      <c r="F250" s="200" t="s">
        <v>383</v>
      </c>
      <c r="G250" s="197"/>
      <c r="H250" s="201">
        <v>266759.19</v>
      </c>
      <c r="I250" s="202"/>
      <c r="J250" s="197"/>
      <c r="K250" s="197"/>
      <c r="L250" s="203"/>
      <c r="M250" s="204"/>
      <c r="N250" s="205"/>
      <c r="O250" s="205"/>
      <c r="P250" s="205"/>
      <c r="Q250" s="205"/>
      <c r="R250" s="205"/>
      <c r="S250" s="205"/>
      <c r="T250" s="206"/>
      <c r="AT250" s="207" t="s">
        <v>145</v>
      </c>
      <c r="AU250" s="207" t="s">
        <v>141</v>
      </c>
      <c r="AV250" s="11" t="s">
        <v>141</v>
      </c>
      <c r="AW250" s="11" t="s">
        <v>39</v>
      </c>
      <c r="AX250" s="11" t="s">
        <v>22</v>
      </c>
      <c r="AY250" s="207" t="s">
        <v>132</v>
      </c>
    </row>
    <row r="251" spans="2:65" s="1" customFormat="1" ht="22.5" customHeight="1">
      <c r="B251" s="34"/>
      <c r="C251" s="182" t="s">
        <v>397</v>
      </c>
      <c r="D251" s="182" t="s">
        <v>135</v>
      </c>
      <c r="E251" s="183" t="s">
        <v>398</v>
      </c>
      <c r="F251" s="184" t="s">
        <v>399</v>
      </c>
      <c r="G251" s="185" t="s">
        <v>138</v>
      </c>
      <c r="H251" s="186">
        <v>2963.991</v>
      </c>
      <c r="I251" s="187"/>
      <c r="J251" s="188">
        <f>ROUND(I251*H251,2)</f>
        <v>0</v>
      </c>
      <c r="K251" s="184" t="s">
        <v>139</v>
      </c>
      <c r="L251" s="54"/>
      <c r="M251" s="189" t="s">
        <v>20</v>
      </c>
      <c r="N251" s="190" t="s">
        <v>48</v>
      </c>
      <c r="O251" s="35"/>
      <c r="P251" s="191">
        <f>O251*H251</f>
        <v>0</v>
      </c>
      <c r="Q251" s="191">
        <v>0</v>
      </c>
      <c r="R251" s="191">
        <f>Q251*H251</f>
        <v>0</v>
      </c>
      <c r="S251" s="191">
        <v>0</v>
      </c>
      <c r="T251" s="192">
        <f>S251*H251</f>
        <v>0</v>
      </c>
      <c r="AR251" s="17" t="s">
        <v>140</v>
      </c>
      <c r="AT251" s="17" t="s">
        <v>135</v>
      </c>
      <c r="AU251" s="17" t="s">
        <v>141</v>
      </c>
      <c r="AY251" s="17" t="s">
        <v>132</v>
      </c>
      <c r="BE251" s="193">
        <f>IF(N251="základní",J251,0)</f>
        <v>0</v>
      </c>
      <c r="BF251" s="193">
        <f>IF(N251="snížená",J251,0)</f>
        <v>0</v>
      </c>
      <c r="BG251" s="193">
        <f>IF(N251="zákl. přenesená",J251,0)</f>
        <v>0</v>
      </c>
      <c r="BH251" s="193">
        <f>IF(N251="sníž. přenesená",J251,0)</f>
        <v>0</v>
      </c>
      <c r="BI251" s="193">
        <f>IF(N251="nulová",J251,0)</f>
        <v>0</v>
      </c>
      <c r="BJ251" s="17" t="s">
        <v>141</v>
      </c>
      <c r="BK251" s="193">
        <f>ROUND(I251*H251,2)</f>
        <v>0</v>
      </c>
      <c r="BL251" s="17" t="s">
        <v>140</v>
      </c>
      <c r="BM251" s="17" t="s">
        <v>400</v>
      </c>
    </row>
    <row r="252" spans="2:51" s="11" customFormat="1" ht="13.5">
      <c r="B252" s="196"/>
      <c r="C252" s="197"/>
      <c r="D252" s="198" t="s">
        <v>145</v>
      </c>
      <c r="E252" s="199" t="s">
        <v>20</v>
      </c>
      <c r="F252" s="200" t="s">
        <v>388</v>
      </c>
      <c r="G252" s="197"/>
      <c r="H252" s="201">
        <v>2963.991</v>
      </c>
      <c r="I252" s="202"/>
      <c r="J252" s="197"/>
      <c r="K252" s="197"/>
      <c r="L252" s="203"/>
      <c r="M252" s="204"/>
      <c r="N252" s="205"/>
      <c r="O252" s="205"/>
      <c r="P252" s="205"/>
      <c r="Q252" s="205"/>
      <c r="R252" s="205"/>
      <c r="S252" s="205"/>
      <c r="T252" s="206"/>
      <c r="AT252" s="207" t="s">
        <v>145</v>
      </c>
      <c r="AU252" s="207" t="s">
        <v>141</v>
      </c>
      <c r="AV252" s="11" t="s">
        <v>141</v>
      </c>
      <c r="AW252" s="11" t="s">
        <v>39</v>
      </c>
      <c r="AX252" s="11" t="s">
        <v>22</v>
      </c>
      <c r="AY252" s="207" t="s">
        <v>132</v>
      </c>
    </row>
    <row r="253" spans="2:65" s="1" customFormat="1" ht="22.5" customHeight="1">
      <c r="B253" s="34"/>
      <c r="C253" s="182" t="s">
        <v>401</v>
      </c>
      <c r="D253" s="182" t="s">
        <v>135</v>
      </c>
      <c r="E253" s="183" t="s">
        <v>402</v>
      </c>
      <c r="F253" s="184" t="s">
        <v>403</v>
      </c>
      <c r="G253" s="185" t="s">
        <v>138</v>
      </c>
      <c r="H253" s="186">
        <v>497.359</v>
      </c>
      <c r="I253" s="187"/>
      <c r="J253" s="188">
        <f>ROUND(I253*H253,2)</f>
        <v>0</v>
      </c>
      <c r="K253" s="184" t="s">
        <v>139</v>
      </c>
      <c r="L253" s="54"/>
      <c r="M253" s="189" t="s">
        <v>20</v>
      </c>
      <c r="N253" s="190" t="s">
        <v>48</v>
      </c>
      <c r="O253" s="35"/>
      <c r="P253" s="191">
        <f>O253*H253</f>
        <v>0</v>
      </c>
      <c r="Q253" s="191">
        <v>1E-05</v>
      </c>
      <c r="R253" s="191">
        <f>Q253*H253</f>
        <v>0.00497359</v>
      </c>
      <c r="S253" s="191">
        <v>0</v>
      </c>
      <c r="T253" s="192">
        <f>S253*H253</f>
        <v>0</v>
      </c>
      <c r="AR253" s="17" t="s">
        <v>140</v>
      </c>
      <c r="AT253" s="17" t="s">
        <v>135</v>
      </c>
      <c r="AU253" s="17" t="s">
        <v>141</v>
      </c>
      <c r="AY253" s="17" t="s">
        <v>132</v>
      </c>
      <c r="BE253" s="193">
        <f>IF(N253="základní",J253,0)</f>
        <v>0</v>
      </c>
      <c r="BF253" s="193">
        <f>IF(N253="snížená",J253,0)</f>
        <v>0</v>
      </c>
      <c r="BG253" s="193">
        <f>IF(N253="zákl. přenesená",J253,0)</f>
        <v>0</v>
      </c>
      <c r="BH253" s="193">
        <f>IF(N253="sníž. přenesená",J253,0)</f>
        <v>0</v>
      </c>
      <c r="BI253" s="193">
        <f>IF(N253="nulová",J253,0)</f>
        <v>0</v>
      </c>
      <c r="BJ253" s="17" t="s">
        <v>141</v>
      </c>
      <c r="BK253" s="193">
        <f>ROUND(I253*H253,2)</f>
        <v>0</v>
      </c>
      <c r="BL253" s="17" t="s">
        <v>140</v>
      </c>
      <c r="BM253" s="17" t="s">
        <v>404</v>
      </c>
    </row>
    <row r="254" spans="2:47" s="1" customFormat="1" ht="243">
      <c r="B254" s="34"/>
      <c r="C254" s="56"/>
      <c r="D254" s="194" t="s">
        <v>297</v>
      </c>
      <c r="E254" s="56"/>
      <c r="F254" s="195" t="s">
        <v>405</v>
      </c>
      <c r="G254" s="56"/>
      <c r="H254" s="56"/>
      <c r="I254" s="152"/>
      <c r="J254" s="56"/>
      <c r="K254" s="56"/>
      <c r="L254" s="54"/>
      <c r="M254" s="71"/>
      <c r="N254" s="35"/>
      <c r="O254" s="35"/>
      <c r="P254" s="35"/>
      <c r="Q254" s="35"/>
      <c r="R254" s="35"/>
      <c r="S254" s="35"/>
      <c r="T254" s="72"/>
      <c r="AT254" s="17" t="s">
        <v>297</v>
      </c>
      <c r="AU254" s="17" t="s">
        <v>141</v>
      </c>
    </row>
    <row r="255" spans="2:51" s="11" customFormat="1" ht="27">
      <c r="B255" s="196"/>
      <c r="C255" s="197"/>
      <c r="D255" s="194" t="s">
        <v>145</v>
      </c>
      <c r="E255" s="208" t="s">
        <v>20</v>
      </c>
      <c r="F255" s="209" t="s">
        <v>347</v>
      </c>
      <c r="G255" s="197"/>
      <c r="H255" s="210">
        <v>70.424</v>
      </c>
      <c r="I255" s="202"/>
      <c r="J255" s="197"/>
      <c r="K255" s="197"/>
      <c r="L255" s="203"/>
      <c r="M255" s="204"/>
      <c r="N255" s="205"/>
      <c r="O255" s="205"/>
      <c r="P255" s="205"/>
      <c r="Q255" s="205"/>
      <c r="R255" s="205"/>
      <c r="S255" s="205"/>
      <c r="T255" s="206"/>
      <c r="AT255" s="207" t="s">
        <v>145</v>
      </c>
      <c r="AU255" s="207" t="s">
        <v>141</v>
      </c>
      <c r="AV255" s="11" t="s">
        <v>141</v>
      </c>
      <c r="AW255" s="11" t="s">
        <v>39</v>
      </c>
      <c r="AX255" s="11" t="s">
        <v>76</v>
      </c>
      <c r="AY255" s="207" t="s">
        <v>132</v>
      </c>
    </row>
    <row r="256" spans="2:51" s="11" customFormat="1" ht="27">
      <c r="B256" s="196"/>
      <c r="C256" s="197"/>
      <c r="D256" s="194" t="s">
        <v>145</v>
      </c>
      <c r="E256" s="208" t="s">
        <v>20</v>
      </c>
      <c r="F256" s="209" t="s">
        <v>348</v>
      </c>
      <c r="G256" s="197"/>
      <c r="H256" s="210">
        <v>426.935</v>
      </c>
      <c r="I256" s="202"/>
      <c r="J256" s="197"/>
      <c r="K256" s="197"/>
      <c r="L256" s="203"/>
      <c r="M256" s="204"/>
      <c r="N256" s="205"/>
      <c r="O256" s="205"/>
      <c r="P256" s="205"/>
      <c r="Q256" s="205"/>
      <c r="R256" s="205"/>
      <c r="S256" s="205"/>
      <c r="T256" s="206"/>
      <c r="AT256" s="207" t="s">
        <v>145</v>
      </c>
      <c r="AU256" s="207" t="s">
        <v>141</v>
      </c>
      <c r="AV256" s="11" t="s">
        <v>141</v>
      </c>
      <c r="AW256" s="11" t="s">
        <v>39</v>
      </c>
      <c r="AX256" s="11" t="s">
        <v>76</v>
      </c>
      <c r="AY256" s="207" t="s">
        <v>132</v>
      </c>
    </row>
    <row r="257" spans="2:51" s="12" customFormat="1" ht="13.5">
      <c r="B257" s="211"/>
      <c r="C257" s="212"/>
      <c r="D257" s="198" t="s">
        <v>145</v>
      </c>
      <c r="E257" s="213" t="s">
        <v>20</v>
      </c>
      <c r="F257" s="214" t="s">
        <v>164</v>
      </c>
      <c r="G257" s="212"/>
      <c r="H257" s="215">
        <v>497.359</v>
      </c>
      <c r="I257" s="216"/>
      <c r="J257" s="212"/>
      <c r="K257" s="212"/>
      <c r="L257" s="217"/>
      <c r="M257" s="218"/>
      <c r="N257" s="219"/>
      <c r="O257" s="219"/>
      <c r="P257" s="219"/>
      <c r="Q257" s="219"/>
      <c r="R257" s="219"/>
      <c r="S257" s="219"/>
      <c r="T257" s="220"/>
      <c r="AT257" s="221" t="s">
        <v>145</v>
      </c>
      <c r="AU257" s="221" t="s">
        <v>141</v>
      </c>
      <c r="AV257" s="12" t="s">
        <v>140</v>
      </c>
      <c r="AW257" s="12" t="s">
        <v>39</v>
      </c>
      <c r="AX257" s="12" t="s">
        <v>22</v>
      </c>
      <c r="AY257" s="221" t="s">
        <v>132</v>
      </c>
    </row>
    <row r="258" spans="2:65" s="1" customFormat="1" ht="22.5" customHeight="1">
      <c r="B258" s="34"/>
      <c r="C258" s="182" t="s">
        <v>406</v>
      </c>
      <c r="D258" s="182" t="s">
        <v>135</v>
      </c>
      <c r="E258" s="183" t="s">
        <v>407</v>
      </c>
      <c r="F258" s="184" t="s">
        <v>408</v>
      </c>
      <c r="G258" s="185" t="s">
        <v>200</v>
      </c>
      <c r="H258" s="186">
        <v>253.2</v>
      </c>
      <c r="I258" s="187"/>
      <c r="J258" s="188">
        <f>ROUND(I258*H258,2)</f>
        <v>0</v>
      </c>
      <c r="K258" s="184" t="s">
        <v>20</v>
      </c>
      <c r="L258" s="54"/>
      <c r="M258" s="189" t="s">
        <v>20</v>
      </c>
      <c r="N258" s="190" t="s">
        <v>48</v>
      </c>
      <c r="O258" s="35"/>
      <c r="P258" s="191">
        <f>O258*H258</f>
        <v>0</v>
      </c>
      <c r="Q258" s="191">
        <v>0.0038</v>
      </c>
      <c r="R258" s="191">
        <f>Q258*H258</f>
        <v>0.9621599999999999</v>
      </c>
      <c r="S258" s="191">
        <v>0</v>
      </c>
      <c r="T258" s="192">
        <f>S258*H258</f>
        <v>0</v>
      </c>
      <c r="AR258" s="17" t="s">
        <v>262</v>
      </c>
      <c r="AT258" s="17" t="s">
        <v>135</v>
      </c>
      <c r="AU258" s="17" t="s">
        <v>141</v>
      </c>
      <c r="AY258" s="17" t="s">
        <v>132</v>
      </c>
      <c r="BE258" s="193">
        <f>IF(N258="základní",J258,0)</f>
        <v>0</v>
      </c>
      <c r="BF258" s="193">
        <f>IF(N258="snížená",J258,0)</f>
        <v>0</v>
      </c>
      <c r="BG258" s="193">
        <f>IF(N258="zákl. přenesená",J258,0)</f>
        <v>0</v>
      </c>
      <c r="BH258" s="193">
        <f>IF(N258="sníž. přenesená",J258,0)</f>
        <v>0</v>
      </c>
      <c r="BI258" s="193">
        <f>IF(N258="nulová",J258,0)</f>
        <v>0</v>
      </c>
      <c r="BJ258" s="17" t="s">
        <v>141</v>
      </c>
      <c r="BK258" s="193">
        <f>ROUND(I258*H258,2)</f>
        <v>0</v>
      </c>
      <c r="BL258" s="17" t="s">
        <v>262</v>
      </c>
      <c r="BM258" s="17" t="s">
        <v>409</v>
      </c>
    </row>
    <row r="259" spans="2:47" s="1" customFormat="1" ht="27">
      <c r="B259" s="34"/>
      <c r="C259" s="56"/>
      <c r="D259" s="194" t="s">
        <v>143</v>
      </c>
      <c r="E259" s="56"/>
      <c r="F259" s="195" t="s">
        <v>410</v>
      </c>
      <c r="G259" s="56"/>
      <c r="H259" s="56"/>
      <c r="I259" s="152"/>
      <c r="J259" s="56"/>
      <c r="K259" s="56"/>
      <c r="L259" s="54"/>
      <c r="M259" s="71"/>
      <c r="N259" s="35"/>
      <c r="O259" s="35"/>
      <c r="P259" s="35"/>
      <c r="Q259" s="35"/>
      <c r="R259" s="35"/>
      <c r="S259" s="35"/>
      <c r="T259" s="72"/>
      <c r="AT259" s="17" t="s">
        <v>143</v>
      </c>
      <c r="AU259" s="17" t="s">
        <v>141</v>
      </c>
    </row>
    <row r="260" spans="2:51" s="11" customFormat="1" ht="13.5">
      <c r="B260" s="196"/>
      <c r="C260" s="197"/>
      <c r="D260" s="198" t="s">
        <v>145</v>
      </c>
      <c r="E260" s="199" t="s">
        <v>20</v>
      </c>
      <c r="F260" s="200" t="s">
        <v>411</v>
      </c>
      <c r="G260" s="197"/>
      <c r="H260" s="201">
        <v>253.2</v>
      </c>
      <c r="I260" s="202"/>
      <c r="J260" s="197"/>
      <c r="K260" s="197"/>
      <c r="L260" s="203"/>
      <c r="M260" s="204"/>
      <c r="N260" s="205"/>
      <c r="O260" s="205"/>
      <c r="P260" s="205"/>
      <c r="Q260" s="205"/>
      <c r="R260" s="205"/>
      <c r="S260" s="205"/>
      <c r="T260" s="206"/>
      <c r="AT260" s="207" t="s">
        <v>145</v>
      </c>
      <c r="AU260" s="207" t="s">
        <v>141</v>
      </c>
      <c r="AV260" s="11" t="s">
        <v>141</v>
      </c>
      <c r="AW260" s="11" t="s">
        <v>39</v>
      </c>
      <c r="AX260" s="11" t="s">
        <v>22</v>
      </c>
      <c r="AY260" s="207" t="s">
        <v>132</v>
      </c>
    </row>
    <row r="261" spans="2:65" s="1" customFormat="1" ht="31.5" customHeight="1">
      <c r="B261" s="34"/>
      <c r="C261" s="182" t="s">
        <v>412</v>
      </c>
      <c r="D261" s="182" t="s">
        <v>135</v>
      </c>
      <c r="E261" s="183" t="s">
        <v>413</v>
      </c>
      <c r="F261" s="184" t="s">
        <v>414</v>
      </c>
      <c r="G261" s="185" t="s">
        <v>160</v>
      </c>
      <c r="H261" s="186">
        <v>4.8</v>
      </c>
      <c r="I261" s="187"/>
      <c r="J261" s="188">
        <f>ROUND(I261*H261,2)</f>
        <v>0</v>
      </c>
      <c r="K261" s="184" t="s">
        <v>139</v>
      </c>
      <c r="L261" s="54"/>
      <c r="M261" s="189" t="s">
        <v>20</v>
      </c>
      <c r="N261" s="190" t="s">
        <v>48</v>
      </c>
      <c r="O261" s="35"/>
      <c r="P261" s="191">
        <f>O261*H261</f>
        <v>0</v>
      </c>
      <c r="Q261" s="191">
        <v>0</v>
      </c>
      <c r="R261" s="191">
        <f>Q261*H261</f>
        <v>0</v>
      </c>
      <c r="S261" s="191">
        <v>2.2</v>
      </c>
      <c r="T261" s="192">
        <f>S261*H261</f>
        <v>10.56</v>
      </c>
      <c r="AR261" s="17" t="s">
        <v>140</v>
      </c>
      <c r="AT261" s="17" t="s">
        <v>135</v>
      </c>
      <c r="AU261" s="17" t="s">
        <v>141</v>
      </c>
      <c r="AY261" s="17" t="s">
        <v>132</v>
      </c>
      <c r="BE261" s="193">
        <f>IF(N261="základní",J261,0)</f>
        <v>0</v>
      </c>
      <c r="BF261" s="193">
        <f>IF(N261="snížená",J261,0)</f>
        <v>0</v>
      </c>
      <c r="BG261" s="193">
        <f>IF(N261="zákl. přenesená",J261,0)</f>
        <v>0</v>
      </c>
      <c r="BH261" s="193">
        <f>IF(N261="sníž. přenesená",J261,0)</f>
        <v>0</v>
      </c>
      <c r="BI261" s="193">
        <f>IF(N261="nulová",J261,0)</f>
        <v>0</v>
      </c>
      <c r="BJ261" s="17" t="s">
        <v>141</v>
      </c>
      <c r="BK261" s="193">
        <f>ROUND(I261*H261,2)</f>
        <v>0</v>
      </c>
      <c r="BL261" s="17" t="s">
        <v>140</v>
      </c>
      <c r="BM261" s="17" t="s">
        <v>415</v>
      </c>
    </row>
    <row r="262" spans="2:47" s="1" customFormat="1" ht="27">
      <c r="B262" s="34"/>
      <c r="C262" s="56"/>
      <c r="D262" s="194" t="s">
        <v>143</v>
      </c>
      <c r="E262" s="56"/>
      <c r="F262" s="195" t="s">
        <v>416</v>
      </c>
      <c r="G262" s="56"/>
      <c r="H262" s="56"/>
      <c r="I262" s="152"/>
      <c r="J262" s="56"/>
      <c r="K262" s="56"/>
      <c r="L262" s="54"/>
      <c r="M262" s="71"/>
      <c r="N262" s="35"/>
      <c r="O262" s="35"/>
      <c r="P262" s="35"/>
      <c r="Q262" s="35"/>
      <c r="R262" s="35"/>
      <c r="S262" s="35"/>
      <c r="T262" s="72"/>
      <c r="AT262" s="17" t="s">
        <v>143</v>
      </c>
      <c r="AU262" s="17" t="s">
        <v>141</v>
      </c>
    </row>
    <row r="263" spans="2:51" s="11" customFormat="1" ht="13.5">
      <c r="B263" s="196"/>
      <c r="C263" s="197"/>
      <c r="D263" s="198" t="s">
        <v>145</v>
      </c>
      <c r="E263" s="199" t="s">
        <v>20</v>
      </c>
      <c r="F263" s="200" t="s">
        <v>417</v>
      </c>
      <c r="G263" s="197"/>
      <c r="H263" s="201">
        <v>4.8</v>
      </c>
      <c r="I263" s="202"/>
      <c r="J263" s="197"/>
      <c r="K263" s="197"/>
      <c r="L263" s="203"/>
      <c r="M263" s="204"/>
      <c r="N263" s="205"/>
      <c r="O263" s="205"/>
      <c r="P263" s="205"/>
      <c r="Q263" s="205"/>
      <c r="R263" s="205"/>
      <c r="S263" s="205"/>
      <c r="T263" s="206"/>
      <c r="AT263" s="207" t="s">
        <v>145</v>
      </c>
      <c r="AU263" s="207" t="s">
        <v>141</v>
      </c>
      <c r="AV263" s="11" t="s">
        <v>141</v>
      </c>
      <c r="AW263" s="11" t="s">
        <v>39</v>
      </c>
      <c r="AX263" s="11" t="s">
        <v>22</v>
      </c>
      <c r="AY263" s="207" t="s">
        <v>132</v>
      </c>
    </row>
    <row r="264" spans="2:65" s="1" customFormat="1" ht="22.5" customHeight="1">
      <c r="B264" s="34"/>
      <c r="C264" s="182" t="s">
        <v>418</v>
      </c>
      <c r="D264" s="182" t="s">
        <v>135</v>
      </c>
      <c r="E264" s="183" t="s">
        <v>419</v>
      </c>
      <c r="F264" s="184" t="s">
        <v>420</v>
      </c>
      <c r="G264" s="185" t="s">
        <v>138</v>
      </c>
      <c r="H264" s="186">
        <v>100</v>
      </c>
      <c r="I264" s="187"/>
      <c r="J264" s="188">
        <f>ROUND(I264*H264,2)</f>
        <v>0</v>
      </c>
      <c r="K264" s="184" t="s">
        <v>139</v>
      </c>
      <c r="L264" s="54"/>
      <c r="M264" s="189" t="s">
        <v>20</v>
      </c>
      <c r="N264" s="190" t="s">
        <v>48</v>
      </c>
      <c r="O264" s="35"/>
      <c r="P264" s="191">
        <f>O264*H264</f>
        <v>0</v>
      </c>
      <c r="Q264" s="191">
        <v>0</v>
      </c>
      <c r="R264" s="191">
        <f>Q264*H264</f>
        <v>0</v>
      </c>
      <c r="S264" s="191">
        <v>0.009</v>
      </c>
      <c r="T264" s="192">
        <f>S264*H264</f>
        <v>0.8999999999999999</v>
      </c>
      <c r="AR264" s="17" t="s">
        <v>140</v>
      </c>
      <c r="AT264" s="17" t="s">
        <v>135</v>
      </c>
      <c r="AU264" s="17" t="s">
        <v>141</v>
      </c>
      <c r="AY264" s="17" t="s">
        <v>132</v>
      </c>
      <c r="BE264" s="193">
        <f>IF(N264="základní",J264,0)</f>
        <v>0</v>
      </c>
      <c r="BF264" s="193">
        <f>IF(N264="snížená",J264,0)</f>
        <v>0</v>
      </c>
      <c r="BG264" s="193">
        <f>IF(N264="zákl. přenesená",J264,0)</f>
        <v>0</v>
      </c>
      <c r="BH264" s="193">
        <f>IF(N264="sníž. přenesená",J264,0)</f>
        <v>0</v>
      </c>
      <c r="BI264" s="193">
        <f>IF(N264="nulová",J264,0)</f>
        <v>0</v>
      </c>
      <c r="BJ264" s="17" t="s">
        <v>141</v>
      </c>
      <c r="BK264" s="193">
        <f>ROUND(I264*H264,2)</f>
        <v>0</v>
      </c>
      <c r="BL264" s="17" t="s">
        <v>140</v>
      </c>
      <c r="BM264" s="17" t="s">
        <v>421</v>
      </c>
    </row>
    <row r="265" spans="2:47" s="1" customFormat="1" ht="27">
      <c r="B265" s="34"/>
      <c r="C265" s="56"/>
      <c r="D265" s="198" t="s">
        <v>143</v>
      </c>
      <c r="E265" s="56"/>
      <c r="F265" s="232" t="s">
        <v>422</v>
      </c>
      <c r="G265" s="56"/>
      <c r="H265" s="56"/>
      <c r="I265" s="152"/>
      <c r="J265" s="56"/>
      <c r="K265" s="56"/>
      <c r="L265" s="54"/>
      <c r="M265" s="71"/>
      <c r="N265" s="35"/>
      <c r="O265" s="35"/>
      <c r="P265" s="35"/>
      <c r="Q265" s="35"/>
      <c r="R265" s="35"/>
      <c r="S265" s="35"/>
      <c r="T265" s="72"/>
      <c r="AT265" s="17" t="s">
        <v>143</v>
      </c>
      <c r="AU265" s="17" t="s">
        <v>141</v>
      </c>
    </row>
    <row r="266" spans="2:65" s="1" customFormat="1" ht="57" customHeight="1">
      <c r="B266" s="34"/>
      <c r="C266" s="182" t="s">
        <v>423</v>
      </c>
      <c r="D266" s="182" t="s">
        <v>135</v>
      </c>
      <c r="E266" s="183" t="s">
        <v>424</v>
      </c>
      <c r="F266" s="184" t="s">
        <v>425</v>
      </c>
      <c r="G266" s="185" t="s">
        <v>138</v>
      </c>
      <c r="H266" s="186">
        <v>29.94</v>
      </c>
      <c r="I266" s="187"/>
      <c r="J266" s="188">
        <f>ROUND(I266*H266,2)</f>
        <v>0</v>
      </c>
      <c r="K266" s="184" t="s">
        <v>139</v>
      </c>
      <c r="L266" s="54"/>
      <c r="M266" s="189" t="s">
        <v>20</v>
      </c>
      <c r="N266" s="190" t="s">
        <v>48</v>
      </c>
      <c r="O266" s="35"/>
      <c r="P266" s="191">
        <f>O266*H266</f>
        <v>0</v>
      </c>
      <c r="Q266" s="191">
        <v>0</v>
      </c>
      <c r="R266" s="191">
        <f>Q266*H266</f>
        <v>0</v>
      </c>
      <c r="S266" s="191">
        <v>0</v>
      </c>
      <c r="T266" s="192">
        <f>S266*H266</f>
        <v>0</v>
      </c>
      <c r="AR266" s="17" t="s">
        <v>140</v>
      </c>
      <c r="AT266" s="17" t="s">
        <v>135</v>
      </c>
      <c r="AU266" s="17" t="s">
        <v>141</v>
      </c>
      <c r="AY266" s="17" t="s">
        <v>132</v>
      </c>
      <c r="BE266" s="193">
        <f>IF(N266="základní",J266,0)</f>
        <v>0</v>
      </c>
      <c r="BF266" s="193">
        <f>IF(N266="snížená",J266,0)</f>
        <v>0</v>
      </c>
      <c r="BG266" s="193">
        <f>IF(N266="zákl. přenesená",J266,0)</f>
        <v>0</v>
      </c>
      <c r="BH266" s="193">
        <f>IF(N266="sníž. přenesená",J266,0)</f>
        <v>0</v>
      </c>
      <c r="BI266" s="193">
        <f>IF(N266="nulová",J266,0)</f>
        <v>0</v>
      </c>
      <c r="BJ266" s="17" t="s">
        <v>141</v>
      </c>
      <c r="BK266" s="193">
        <f>ROUND(I266*H266,2)</f>
        <v>0</v>
      </c>
      <c r="BL266" s="17" t="s">
        <v>140</v>
      </c>
      <c r="BM266" s="17" t="s">
        <v>426</v>
      </c>
    </row>
    <row r="267" spans="2:51" s="11" customFormat="1" ht="13.5">
      <c r="B267" s="196"/>
      <c r="C267" s="197"/>
      <c r="D267" s="194" t="s">
        <v>145</v>
      </c>
      <c r="E267" s="208" t="s">
        <v>20</v>
      </c>
      <c r="F267" s="209" t="s">
        <v>146</v>
      </c>
      <c r="G267" s="197"/>
      <c r="H267" s="210">
        <v>29.94</v>
      </c>
      <c r="I267" s="202"/>
      <c r="J267" s="197"/>
      <c r="K267" s="197"/>
      <c r="L267" s="203"/>
      <c r="M267" s="204"/>
      <c r="N267" s="205"/>
      <c r="O267" s="205"/>
      <c r="P267" s="205"/>
      <c r="Q267" s="205"/>
      <c r="R267" s="205"/>
      <c r="S267" s="205"/>
      <c r="T267" s="206"/>
      <c r="AT267" s="207" t="s">
        <v>145</v>
      </c>
      <c r="AU267" s="207" t="s">
        <v>141</v>
      </c>
      <c r="AV267" s="11" t="s">
        <v>141</v>
      </c>
      <c r="AW267" s="11" t="s">
        <v>39</v>
      </c>
      <c r="AX267" s="11" t="s">
        <v>22</v>
      </c>
      <c r="AY267" s="207" t="s">
        <v>132</v>
      </c>
    </row>
    <row r="268" spans="2:63" s="10" customFormat="1" ht="29.85" customHeight="1">
      <c r="B268" s="165"/>
      <c r="C268" s="166"/>
      <c r="D268" s="179" t="s">
        <v>75</v>
      </c>
      <c r="E268" s="180" t="s">
        <v>427</v>
      </c>
      <c r="F268" s="180" t="s">
        <v>428</v>
      </c>
      <c r="G268" s="166"/>
      <c r="H268" s="166"/>
      <c r="I268" s="169"/>
      <c r="J268" s="181">
        <f>BK268</f>
        <v>0</v>
      </c>
      <c r="K268" s="166"/>
      <c r="L268" s="171"/>
      <c r="M268" s="172"/>
      <c r="N268" s="173"/>
      <c r="O268" s="173"/>
      <c r="P268" s="174">
        <f>SUM(P269:P272)</f>
        <v>0</v>
      </c>
      <c r="Q268" s="173"/>
      <c r="R268" s="174">
        <f>SUM(R269:R272)</f>
        <v>0</v>
      </c>
      <c r="S268" s="173"/>
      <c r="T268" s="175">
        <f>SUM(T269:T272)</f>
        <v>0</v>
      </c>
      <c r="AR268" s="176" t="s">
        <v>22</v>
      </c>
      <c r="AT268" s="177" t="s">
        <v>75</v>
      </c>
      <c r="AU268" s="177" t="s">
        <v>22</v>
      </c>
      <c r="AY268" s="176" t="s">
        <v>132</v>
      </c>
      <c r="BK268" s="178">
        <f>SUM(BK269:BK272)</f>
        <v>0</v>
      </c>
    </row>
    <row r="269" spans="2:65" s="1" customFormat="1" ht="31.5" customHeight="1">
      <c r="B269" s="34"/>
      <c r="C269" s="182" t="s">
        <v>429</v>
      </c>
      <c r="D269" s="182" t="s">
        <v>135</v>
      </c>
      <c r="E269" s="183" t="s">
        <v>430</v>
      </c>
      <c r="F269" s="184" t="s">
        <v>431</v>
      </c>
      <c r="G269" s="185" t="s">
        <v>432</v>
      </c>
      <c r="H269" s="186">
        <v>149.058</v>
      </c>
      <c r="I269" s="187"/>
      <c r="J269" s="188">
        <f>ROUND(I269*H269,2)</f>
        <v>0</v>
      </c>
      <c r="K269" s="184" t="s">
        <v>139</v>
      </c>
      <c r="L269" s="54"/>
      <c r="M269" s="189" t="s">
        <v>20</v>
      </c>
      <c r="N269" s="190" t="s">
        <v>48</v>
      </c>
      <c r="O269" s="35"/>
      <c r="P269" s="191">
        <f>O269*H269</f>
        <v>0</v>
      </c>
      <c r="Q269" s="191">
        <v>0</v>
      </c>
      <c r="R269" s="191">
        <f>Q269*H269</f>
        <v>0</v>
      </c>
      <c r="S269" s="191">
        <v>0</v>
      </c>
      <c r="T269" s="192">
        <f>S269*H269</f>
        <v>0</v>
      </c>
      <c r="AR269" s="17" t="s">
        <v>140</v>
      </c>
      <c r="AT269" s="17" t="s">
        <v>135</v>
      </c>
      <c r="AU269" s="17" t="s">
        <v>141</v>
      </c>
      <c r="AY269" s="17" t="s">
        <v>132</v>
      </c>
      <c r="BE269" s="193">
        <f>IF(N269="základní",J269,0)</f>
        <v>0</v>
      </c>
      <c r="BF269" s="193">
        <f>IF(N269="snížená",J269,0)</f>
        <v>0</v>
      </c>
      <c r="BG269" s="193">
        <f>IF(N269="zákl. přenesená",J269,0)</f>
        <v>0</v>
      </c>
      <c r="BH269" s="193">
        <f>IF(N269="sníž. přenesená",J269,0)</f>
        <v>0</v>
      </c>
      <c r="BI269" s="193">
        <f>IF(N269="nulová",J269,0)</f>
        <v>0</v>
      </c>
      <c r="BJ269" s="17" t="s">
        <v>141</v>
      </c>
      <c r="BK269" s="193">
        <f>ROUND(I269*H269,2)</f>
        <v>0</v>
      </c>
      <c r="BL269" s="17" t="s">
        <v>140</v>
      </c>
      <c r="BM269" s="17" t="s">
        <v>433</v>
      </c>
    </row>
    <row r="270" spans="2:65" s="1" customFormat="1" ht="31.5" customHeight="1">
      <c r="B270" s="34"/>
      <c r="C270" s="182" t="s">
        <v>434</v>
      </c>
      <c r="D270" s="182" t="s">
        <v>135</v>
      </c>
      <c r="E270" s="183" t="s">
        <v>435</v>
      </c>
      <c r="F270" s="184" t="s">
        <v>436</v>
      </c>
      <c r="G270" s="185" t="s">
        <v>432</v>
      </c>
      <c r="H270" s="186">
        <v>149.058</v>
      </c>
      <c r="I270" s="187"/>
      <c r="J270" s="188">
        <f>ROUND(I270*H270,2)</f>
        <v>0</v>
      </c>
      <c r="K270" s="184" t="s">
        <v>139</v>
      </c>
      <c r="L270" s="54"/>
      <c r="M270" s="189" t="s">
        <v>20</v>
      </c>
      <c r="N270" s="190" t="s">
        <v>48</v>
      </c>
      <c r="O270" s="35"/>
      <c r="P270" s="191">
        <f>O270*H270</f>
        <v>0</v>
      </c>
      <c r="Q270" s="191">
        <v>0</v>
      </c>
      <c r="R270" s="191">
        <f>Q270*H270</f>
        <v>0</v>
      </c>
      <c r="S270" s="191">
        <v>0</v>
      </c>
      <c r="T270" s="192">
        <f>S270*H270</f>
        <v>0</v>
      </c>
      <c r="AR270" s="17" t="s">
        <v>140</v>
      </c>
      <c r="AT270" s="17" t="s">
        <v>135</v>
      </c>
      <c r="AU270" s="17" t="s">
        <v>141</v>
      </c>
      <c r="AY270" s="17" t="s">
        <v>132</v>
      </c>
      <c r="BE270" s="193">
        <f>IF(N270="základní",J270,0)</f>
        <v>0</v>
      </c>
      <c r="BF270" s="193">
        <f>IF(N270="snížená",J270,0)</f>
        <v>0</v>
      </c>
      <c r="BG270" s="193">
        <f>IF(N270="zákl. přenesená",J270,0)</f>
        <v>0</v>
      </c>
      <c r="BH270" s="193">
        <f>IF(N270="sníž. přenesená",J270,0)</f>
        <v>0</v>
      </c>
      <c r="BI270" s="193">
        <f>IF(N270="nulová",J270,0)</f>
        <v>0</v>
      </c>
      <c r="BJ270" s="17" t="s">
        <v>141</v>
      </c>
      <c r="BK270" s="193">
        <f>ROUND(I270*H270,2)</f>
        <v>0</v>
      </c>
      <c r="BL270" s="17" t="s">
        <v>140</v>
      </c>
      <c r="BM270" s="17" t="s">
        <v>437</v>
      </c>
    </row>
    <row r="271" spans="2:65" s="1" customFormat="1" ht="22.5" customHeight="1">
      <c r="B271" s="34"/>
      <c r="C271" s="182" t="s">
        <v>438</v>
      </c>
      <c r="D271" s="182" t="s">
        <v>135</v>
      </c>
      <c r="E271" s="183" t="s">
        <v>439</v>
      </c>
      <c r="F271" s="184" t="s">
        <v>440</v>
      </c>
      <c r="G271" s="185" t="s">
        <v>432</v>
      </c>
      <c r="H271" s="186">
        <v>149.058</v>
      </c>
      <c r="I271" s="187"/>
      <c r="J271" s="188">
        <f>ROUND(I271*H271,2)</f>
        <v>0</v>
      </c>
      <c r="K271" s="184" t="s">
        <v>139</v>
      </c>
      <c r="L271" s="54"/>
      <c r="M271" s="189" t="s">
        <v>20</v>
      </c>
      <c r="N271" s="190" t="s">
        <v>48</v>
      </c>
      <c r="O271" s="35"/>
      <c r="P271" s="191">
        <f>O271*H271</f>
        <v>0</v>
      </c>
      <c r="Q271" s="191">
        <v>0</v>
      </c>
      <c r="R271" s="191">
        <f>Q271*H271</f>
        <v>0</v>
      </c>
      <c r="S271" s="191">
        <v>0</v>
      </c>
      <c r="T271" s="192">
        <f>S271*H271</f>
        <v>0</v>
      </c>
      <c r="AR271" s="17" t="s">
        <v>140</v>
      </c>
      <c r="AT271" s="17" t="s">
        <v>135</v>
      </c>
      <c r="AU271" s="17" t="s">
        <v>141</v>
      </c>
      <c r="AY271" s="17" t="s">
        <v>132</v>
      </c>
      <c r="BE271" s="193">
        <f>IF(N271="základní",J271,0)</f>
        <v>0</v>
      </c>
      <c r="BF271" s="193">
        <f>IF(N271="snížená",J271,0)</f>
        <v>0</v>
      </c>
      <c r="BG271" s="193">
        <f>IF(N271="zákl. přenesená",J271,0)</f>
        <v>0</v>
      </c>
      <c r="BH271" s="193">
        <f>IF(N271="sníž. přenesená",J271,0)</f>
        <v>0</v>
      </c>
      <c r="BI271" s="193">
        <f>IF(N271="nulová",J271,0)</f>
        <v>0</v>
      </c>
      <c r="BJ271" s="17" t="s">
        <v>141</v>
      </c>
      <c r="BK271" s="193">
        <f>ROUND(I271*H271,2)</f>
        <v>0</v>
      </c>
      <c r="BL271" s="17" t="s">
        <v>140</v>
      </c>
      <c r="BM271" s="17" t="s">
        <v>441</v>
      </c>
    </row>
    <row r="272" spans="2:65" s="1" customFormat="1" ht="22.5" customHeight="1">
      <c r="B272" s="34"/>
      <c r="C272" s="182" t="s">
        <v>442</v>
      </c>
      <c r="D272" s="182" t="s">
        <v>135</v>
      </c>
      <c r="E272" s="183" t="s">
        <v>443</v>
      </c>
      <c r="F272" s="184" t="s">
        <v>444</v>
      </c>
      <c r="G272" s="185" t="s">
        <v>432</v>
      </c>
      <c r="H272" s="186">
        <v>149.058</v>
      </c>
      <c r="I272" s="187"/>
      <c r="J272" s="188">
        <f>ROUND(I272*H272,2)</f>
        <v>0</v>
      </c>
      <c r="K272" s="184" t="s">
        <v>139</v>
      </c>
      <c r="L272" s="54"/>
      <c r="M272" s="189" t="s">
        <v>20</v>
      </c>
      <c r="N272" s="190" t="s">
        <v>48</v>
      </c>
      <c r="O272" s="35"/>
      <c r="P272" s="191">
        <f>O272*H272</f>
        <v>0</v>
      </c>
      <c r="Q272" s="191">
        <v>0</v>
      </c>
      <c r="R272" s="191">
        <f>Q272*H272</f>
        <v>0</v>
      </c>
      <c r="S272" s="191">
        <v>0</v>
      </c>
      <c r="T272" s="192">
        <f>S272*H272</f>
        <v>0</v>
      </c>
      <c r="AR272" s="17" t="s">
        <v>140</v>
      </c>
      <c r="AT272" s="17" t="s">
        <v>135</v>
      </c>
      <c r="AU272" s="17" t="s">
        <v>141</v>
      </c>
      <c r="AY272" s="17" t="s">
        <v>132</v>
      </c>
      <c r="BE272" s="193">
        <f>IF(N272="základní",J272,0)</f>
        <v>0</v>
      </c>
      <c r="BF272" s="193">
        <f>IF(N272="snížená",J272,0)</f>
        <v>0</v>
      </c>
      <c r="BG272" s="193">
        <f>IF(N272="zákl. přenesená",J272,0)</f>
        <v>0</v>
      </c>
      <c r="BH272" s="193">
        <f>IF(N272="sníž. přenesená",J272,0)</f>
        <v>0</v>
      </c>
      <c r="BI272" s="193">
        <f>IF(N272="nulová",J272,0)</f>
        <v>0</v>
      </c>
      <c r="BJ272" s="17" t="s">
        <v>141</v>
      </c>
      <c r="BK272" s="193">
        <f>ROUND(I272*H272,2)</f>
        <v>0</v>
      </c>
      <c r="BL272" s="17" t="s">
        <v>140</v>
      </c>
      <c r="BM272" s="17" t="s">
        <v>445</v>
      </c>
    </row>
    <row r="273" spans="2:63" s="10" customFormat="1" ht="29.85" customHeight="1">
      <c r="B273" s="165"/>
      <c r="C273" s="166"/>
      <c r="D273" s="179" t="s">
        <v>75</v>
      </c>
      <c r="E273" s="180" t="s">
        <v>446</v>
      </c>
      <c r="F273" s="180" t="s">
        <v>447</v>
      </c>
      <c r="G273" s="166"/>
      <c r="H273" s="166"/>
      <c r="I273" s="169"/>
      <c r="J273" s="181">
        <f>BK273</f>
        <v>0</v>
      </c>
      <c r="K273" s="166"/>
      <c r="L273" s="171"/>
      <c r="M273" s="172"/>
      <c r="N273" s="173"/>
      <c r="O273" s="173"/>
      <c r="P273" s="174">
        <f>P274</f>
        <v>0</v>
      </c>
      <c r="Q273" s="173"/>
      <c r="R273" s="174">
        <f>R274</f>
        <v>0</v>
      </c>
      <c r="S273" s="173"/>
      <c r="T273" s="175">
        <f>T274</f>
        <v>0</v>
      </c>
      <c r="AR273" s="176" t="s">
        <v>22</v>
      </c>
      <c r="AT273" s="177" t="s">
        <v>75</v>
      </c>
      <c r="AU273" s="177" t="s">
        <v>22</v>
      </c>
      <c r="AY273" s="176" t="s">
        <v>132</v>
      </c>
      <c r="BK273" s="178">
        <f>BK274</f>
        <v>0</v>
      </c>
    </row>
    <row r="274" spans="2:65" s="1" customFormat="1" ht="44.25" customHeight="1">
      <c r="B274" s="34"/>
      <c r="C274" s="182" t="s">
        <v>448</v>
      </c>
      <c r="D274" s="182" t="s">
        <v>135</v>
      </c>
      <c r="E274" s="183" t="s">
        <v>449</v>
      </c>
      <c r="F274" s="184" t="s">
        <v>450</v>
      </c>
      <c r="G274" s="185" t="s">
        <v>432</v>
      </c>
      <c r="H274" s="186">
        <v>122.018</v>
      </c>
      <c r="I274" s="187"/>
      <c r="J274" s="188">
        <f>ROUND(I274*H274,2)</f>
        <v>0</v>
      </c>
      <c r="K274" s="184" t="s">
        <v>139</v>
      </c>
      <c r="L274" s="54"/>
      <c r="M274" s="189" t="s">
        <v>20</v>
      </c>
      <c r="N274" s="190" t="s">
        <v>48</v>
      </c>
      <c r="O274" s="35"/>
      <c r="P274" s="191">
        <f>O274*H274</f>
        <v>0</v>
      </c>
      <c r="Q274" s="191">
        <v>0</v>
      </c>
      <c r="R274" s="191">
        <f>Q274*H274</f>
        <v>0</v>
      </c>
      <c r="S274" s="191">
        <v>0</v>
      </c>
      <c r="T274" s="192">
        <f>S274*H274</f>
        <v>0</v>
      </c>
      <c r="AR274" s="17" t="s">
        <v>140</v>
      </c>
      <c r="AT274" s="17" t="s">
        <v>135</v>
      </c>
      <c r="AU274" s="17" t="s">
        <v>141</v>
      </c>
      <c r="AY274" s="17" t="s">
        <v>132</v>
      </c>
      <c r="BE274" s="193">
        <f>IF(N274="základní",J274,0)</f>
        <v>0</v>
      </c>
      <c r="BF274" s="193">
        <f>IF(N274="snížená",J274,0)</f>
        <v>0</v>
      </c>
      <c r="BG274" s="193">
        <f>IF(N274="zákl. přenesená",J274,0)</f>
        <v>0</v>
      </c>
      <c r="BH274" s="193">
        <f>IF(N274="sníž. přenesená",J274,0)</f>
        <v>0</v>
      </c>
      <c r="BI274" s="193">
        <f>IF(N274="nulová",J274,0)</f>
        <v>0</v>
      </c>
      <c r="BJ274" s="17" t="s">
        <v>141</v>
      </c>
      <c r="BK274" s="193">
        <f>ROUND(I274*H274,2)</f>
        <v>0</v>
      </c>
      <c r="BL274" s="17" t="s">
        <v>140</v>
      </c>
      <c r="BM274" s="17" t="s">
        <v>451</v>
      </c>
    </row>
    <row r="275" spans="2:63" s="10" customFormat="1" ht="37.35" customHeight="1">
      <c r="B275" s="165"/>
      <c r="C275" s="166"/>
      <c r="D275" s="167" t="s">
        <v>75</v>
      </c>
      <c r="E275" s="168" t="s">
        <v>452</v>
      </c>
      <c r="F275" s="168" t="s">
        <v>453</v>
      </c>
      <c r="G275" s="166"/>
      <c r="H275" s="166"/>
      <c r="I275" s="169"/>
      <c r="J275" s="170">
        <f>BK275</f>
        <v>0</v>
      </c>
      <c r="K275" s="166"/>
      <c r="L275" s="171"/>
      <c r="M275" s="172"/>
      <c r="N275" s="173"/>
      <c r="O275" s="173"/>
      <c r="P275" s="174">
        <f>P276+P299+P321+P355+P358+P409+P490+P536+P579</f>
        <v>0</v>
      </c>
      <c r="Q275" s="173"/>
      <c r="R275" s="174">
        <f>R276+R299+R321+R355+R358+R409+R490+R536+R579</f>
        <v>91.29484012</v>
      </c>
      <c r="S275" s="173"/>
      <c r="T275" s="175">
        <f>T276+T299+T321+T355+T358+T409+T490+T536+T579</f>
        <v>107.44659809999999</v>
      </c>
      <c r="AR275" s="176" t="s">
        <v>141</v>
      </c>
      <c r="AT275" s="177" t="s">
        <v>75</v>
      </c>
      <c r="AU275" s="177" t="s">
        <v>76</v>
      </c>
      <c r="AY275" s="176" t="s">
        <v>132</v>
      </c>
      <c r="BK275" s="178">
        <f>BK276+BK299+BK321+BK355+BK358+BK409+BK490+BK536+BK579</f>
        <v>0</v>
      </c>
    </row>
    <row r="276" spans="2:63" s="10" customFormat="1" ht="19.9" customHeight="1">
      <c r="B276" s="165"/>
      <c r="C276" s="166"/>
      <c r="D276" s="179" t="s">
        <v>75</v>
      </c>
      <c r="E276" s="180" t="s">
        <v>454</v>
      </c>
      <c r="F276" s="180" t="s">
        <v>455</v>
      </c>
      <c r="G276" s="166"/>
      <c r="H276" s="166"/>
      <c r="I276" s="169"/>
      <c r="J276" s="181">
        <f>BK276</f>
        <v>0</v>
      </c>
      <c r="K276" s="166"/>
      <c r="L276" s="171"/>
      <c r="M276" s="172"/>
      <c r="N276" s="173"/>
      <c r="O276" s="173"/>
      <c r="P276" s="174">
        <f>SUM(P277:P298)</f>
        <v>0</v>
      </c>
      <c r="Q276" s="173"/>
      <c r="R276" s="174">
        <f>SUM(R277:R298)</f>
        <v>2.43546924</v>
      </c>
      <c r="S276" s="173"/>
      <c r="T276" s="175">
        <f>SUM(T277:T298)</f>
        <v>0</v>
      </c>
      <c r="AR276" s="176" t="s">
        <v>141</v>
      </c>
      <c r="AT276" s="177" t="s">
        <v>75</v>
      </c>
      <c r="AU276" s="177" t="s">
        <v>22</v>
      </c>
      <c r="AY276" s="176" t="s">
        <v>132</v>
      </c>
      <c r="BK276" s="178">
        <f>SUM(BK277:BK298)</f>
        <v>0</v>
      </c>
    </row>
    <row r="277" spans="2:65" s="1" customFormat="1" ht="31.5" customHeight="1">
      <c r="B277" s="34"/>
      <c r="C277" s="182" t="s">
        <v>456</v>
      </c>
      <c r="D277" s="182" t="s">
        <v>135</v>
      </c>
      <c r="E277" s="183" t="s">
        <v>457</v>
      </c>
      <c r="F277" s="184" t="s">
        <v>458</v>
      </c>
      <c r="G277" s="185" t="s">
        <v>138</v>
      </c>
      <c r="H277" s="186">
        <v>421.441</v>
      </c>
      <c r="I277" s="187"/>
      <c r="J277" s="188">
        <f>ROUND(I277*H277,2)</f>
        <v>0</v>
      </c>
      <c r="K277" s="184" t="s">
        <v>139</v>
      </c>
      <c r="L277" s="54"/>
      <c r="M277" s="189" t="s">
        <v>20</v>
      </c>
      <c r="N277" s="190" t="s">
        <v>48</v>
      </c>
      <c r="O277" s="35"/>
      <c r="P277" s="191">
        <f>O277*H277</f>
        <v>0</v>
      </c>
      <c r="Q277" s="191">
        <v>0</v>
      </c>
      <c r="R277" s="191">
        <f>Q277*H277</f>
        <v>0</v>
      </c>
      <c r="S277" s="191">
        <v>0</v>
      </c>
      <c r="T277" s="192">
        <f>S277*H277</f>
        <v>0</v>
      </c>
      <c r="AR277" s="17" t="s">
        <v>262</v>
      </c>
      <c r="AT277" s="17" t="s">
        <v>135</v>
      </c>
      <c r="AU277" s="17" t="s">
        <v>141</v>
      </c>
      <c r="AY277" s="17" t="s">
        <v>132</v>
      </c>
      <c r="BE277" s="193">
        <f>IF(N277="základní",J277,0)</f>
        <v>0</v>
      </c>
      <c r="BF277" s="193">
        <f>IF(N277="snížená",J277,0)</f>
        <v>0</v>
      </c>
      <c r="BG277" s="193">
        <f>IF(N277="zákl. přenesená",J277,0)</f>
        <v>0</v>
      </c>
      <c r="BH277" s="193">
        <f>IF(N277="sníž. přenesená",J277,0)</f>
        <v>0</v>
      </c>
      <c r="BI277" s="193">
        <f>IF(N277="nulová",J277,0)</f>
        <v>0</v>
      </c>
      <c r="BJ277" s="17" t="s">
        <v>141</v>
      </c>
      <c r="BK277" s="193">
        <f>ROUND(I277*H277,2)</f>
        <v>0</v>
      </c>
      <c r="BL277" s="17" t="s">
        <v>262</v>
      </c>
      <c r="BM277" s="17" t="s">
        <v>459</v>
      </c>
    </row>
    <row r="278" spans="2:51" s="11" customFormat="1" ht="27">
      <c r="B278" s="196"/>
      <c r="C278" s="197"/>
      <c r="D278" s="194" t="s">
        <v>145</v>
      </c>
      <c r="E278" s="208" t="s">
        <v>20</v>
      </c>
      <c r="F278" s="209" t="s">
        <v>277</v>
      </c>
      <c r="G278" s="197"/>
      <c r="H278" s="210">
        <v>140.44</v>
      </c>
      <c r="I278" s="202"/>
      <c r="J278" s="197"/>
      <c r="K278" s="197"/>
      <c r="L278" s="203"/>
      <c r="M278" s="204"/>
      <c r="N278" s="205"/>
      <c r="O278" s="205"/>
      <c r="P278" s="205"/>
      <c r="Q278" s="205"/>
      <c r="R278" s="205"/>
      <c r="S278" s="205"/>
      <c r="T278" s="206"/>
      <c r="AT278" s="207" t="s">
        <v>145</v>
      </c>
      <c r="AU278" s="207" t="s">
        <v>141</v>
      </c>
      <c r="AV278" s="11" t="s">
        <v>141</v>
      </c>
      <c r="AW278" s="11" t="s">
        <v>39</v>
      </c>
      <c r="AX278" s="11" t="s">
        <v>76</v>
      </c>
      <c r="AY278" s="207" t="s">
        <v>132</v>
      </c>
    </row>
    <row r="279" spans="2:51" s="11" customFormat="1" ht="13.5">
      <c r="B279" s="196"/>
      <c r="C279" s="197"/>
      <c r="D279" s="194" t="s">
        <v>145</v>
      </c>
      <c r="E279" s="208" t="s">
        <v>20</v>
      </c>
      <c r="F279" s="209" t="s">
        <v>278</v>
      </c>
      <c r="G279" s="197"/>
      <c r="H279" s="210">
        <v>55.564</v>
      </c>
      <c r="I279" s="202"/>
      <c r="J279" s="197"/>
      <c r="K279" s="197"/>
      <c r="L279" s="203"/>
      <c r="M279" s="204"/>
      <c r="N279" s="205"/>
      <c r="O279" s="205"/>
      <c r="P279" s="205"/>
      <c r="Q279" s="205"/>
      <c r="R279" s="205"/>
      <c r="S279" s="205"/>
      <c r="T279" s="206"/>
      <c r="AT279" s="207" t="s">
        <v>145</v>
      </c>
      <c r="AU279" s="207" t="s">
        <v>141</v>
      </c>
      <c r="AV279" s="11" t="s">
        <v>141</v>
      </c>
      <c r="AW279" s="11" t="s">
        <v>39</v>
      </c>
      <c r="AX279" s="11" t="s">
        <v>76</v>
      </c>
      <c r="AY279" s="207" t="s">
        <v>132</v>
      </c>
    </row>
    <row r="280" spans="2:51" s="11" customFormat="1" ht="13.5">
      <c r="B280" s="196"/>
      <c r="C280" s="197"/>
      <c r="D280" s="194" t="s">
        <v>145</v>
      </c>
      <c r="E280" s="208" t="s">
        <v>20</v>
      </c>
      <c r="F280" s="209" t="s">
        <v>279</v>
      </c>
      <c r="G280" s="197"/>
      <c r="H280" s="210">
        <v>64.992</v>
      </c>
      <c r="I280" s="202"/>
      <c r="J280" s="197"/>
      <c r="K280" s="197"/>
      <c r="L280" s="203"/>
      <c r="M280" s="204"/>
      <c r="N280" s="205"/>
      <c r="O280" s="205"/>
      <c r="P280" s="205"/>
      <c r="Q280" s="205"/>
      <c r="R280" s="205"/>
      <c r="S280" s="205"/>
      <c r="T280" s="206"/>
      <c r="AT280" s="207" t="s">
        <v>145</v>
      </c>
      <c r="AU280" s="207" t="s">
        <v>141</v>
      </c>
      <c r="AV280" s="11" t="s">
        <v>141</v>
      </c>
      <c r="AW280" s="11" t="s">
        <v>39</v>
      </c>
      <c r="AX280" s="11" t="s">
        <v>76</v>
      </c>
      <c r="AY280" s="207" t="s">
        <v>132</v>
      </c>
    </row>
    <row r="281" spans="2:51" s="11" customFormat="1" ht="27">
      <c r="B281" s="196"/>
      <c r="C281" s="197"/>
      <c r="D281" s="194" t="s">
        <v>145</v>
      </c>
      <c r="E281" s="208" t="s">
        <v>20</v>
      </c>
      <c r="F281" s="209" t="s">
        <v>280</v>
      </c>
      <c r="G281" s="197"/>
      <c r="H281" s="210">
        <v>160.445</v>
      </c>
      <c r="I281" s="202"/>
      <c r="J281" s="197"/>
      <c r="K281" s="197"/>
      <c r="L281" s="203"/>
      <c r="M281" s="204"/>
      <c r="N281" s="205"/>
      <c r="O281" s="205"/>
      <c r="P281" s="205"/>
      <c r="Q281" s="205"/>
      <c r="R281" s="205"/>
      <c r="S281" s="205"/>
      <c r="T281" s="206"/>
      <c r="AT281" s="207" t="s">
        <v>145</v>
      </c>
      <c r="AU281" s="207" t="s">
        <v>141</v>
      </c>
      <c r="AV281" s="11" t="s">
        <v>141</v>
      </c>
      <c r="AW281" s="11" t="s">
        <v>39</v>
      </c>
      <c r="AX281" s="11" t="s">
        <v>76</v>
      </c>
      <c r="AY281" s="207" t="s">
        <v>132</v>
      </c>
    </row>
    <row r="282" spans="2:51" s="12" customFormat="1" ht="13.5">
      <c r="B282" s="211"/>
      <c r="C282" s="212"/>
      <c r="D282" s="198" t="s">
        <v>145</v>
      </c>
      <c r="E282" s="213" t="s">
        <v>20</v>
      </c>
      <c r="F282" s="214" t="s">
        <v>164</v>
      </c>
      <c r="G282" s="212"/>
      <c r="H282" s="215">
        <v>421.441</v>
      </c>
      <c r="I282" s="216"/>
      <c r="J282" s="212"/>
      <c r="K282" s="212"/>
      <c r="L282" s="217"/>
      <c r="M282" s="218"/>
      <c r="N282" s="219"/>
      <c r="O282" s="219"/>
      <c r="P282" s="219"/>
      <c r="Q282" s="219"/>
      <c r="R282" s="219"/>
      <c r="S282" s="219"/>
      <c r="T282" s="220"/>
      <c r="AT282" s="221" t="s">
        <v>145</v>
      </c>
      <c r="AU282" s="221" t="s">
        <v>141</v>
      </c>
      <c r="AV282" s="12" t="s">
        <v>140</v>
      </c>
      <c r="AW282" s="12" t="s">
        <v>39</v>
      </c>
      <c r="AX282" s="12" t="s">
        <v>22</v>
      </c>
      <c r="AY282" s="221" t="s">
        <v>132</v>
      </c>
    </row>
    <row r="283" spans="2:65" s="1" customFormat="1" ht="31.5" customHeight="1">
      <c r="B283" s="34"/>
      <c r="C283" s="222" t="s">
        <v>460</v>
      </c>
      <c r="D283" s="222" t="s">
        <v>215</v>
      </c>
      <c r="E283" s="223" t="s">
        <v>461</v>
      </c>
      <c r="F283" s="224" t="s">
        <v>462</v>
      </c>
      <c r="G283" s="225" t="s">
        <v>432</v>
      </c>
      <c r="H283" s="226">
        <v>0.126</v>
      </c>
      <c r="I283" s="227"/>
      <c r="J283" s="228">
        <f>ROUND(I283*H283,2)</f>
        <v>0</v>
      </c>
      <c r="K283" s="224" t="s">
        <v>139</v>
      </c>
      <c r="L283" s="229"/>
      <c r="M283" s="230" t="s">
        <v>20</v>
      </c>
      <c r="N283" s="231" t="s">
        <v>48</v>
      </c>
      <c r="O283" s="35"/>
      <c r="P283" s="191">
        <f>O283*H283</f>
        <v>0</v>
      </c>
      <c r="Q283" s="191">
        <v>1</v>
      </c>
      <c r="R283" s="191">
        <f>Q283*H283</f>
        <v>0.126</v>
      </c>
      <c r="S283" s="191">
        <v>0</v>
      </c>
      <c r="T283" s="192">
        <f>S283*H283</f>
        <v>0</v>
      </c>
      <c r="AR283" s="17" t="s">
        <v>289</v>
      </c>
      <c r="AT283" s="17" t="s">
        <v>215</v>
      </c>
      <c r="AU283" s="17" t="s">
        <v>141</v>
      </c>
      <c r="AY283" s="17" t="s">
        <v>132</v>
      </c>
      <c r="BE283" s="193">
        <f>IF(N283="základní",J283,0)</f>
        <v>0</v>
      </c>
      <c r="BF283" s="193">
        <f>IF(N283="snížená",J283,0)</f>
        <v>0</v>
      </c>
      <c r="BG283" s="193">
        <f>IF(N283="zákl. přenesená",J283,0)</f>
        <v>0</v>
      </c>
      <c r="BH283" s="193">
        <f>IF(N283="sníž. přenesená",J283,0)</f>
        <v>0</v>
      </c>
      <c r="BI283" s="193">
        <f>IF(N283="nulová",J283,0)</f>
        <v>0</v>
      </c>
      <c r="BJ283" s="17" t="s">
        <v>141</v>
      </c>
      <c r="BK283" s="193">
        <f>ROUND(I283*H283,2)</f>
        <v>0</v>
      </c>
      <c r="BL283" s="17" t="s">
        <v>262</v>
      </c>
      <c r="BM283" s="17" t="s">
        <v>463</v>
      </c>
    </row>
    <row r="284" spans="2:47" s="1" customFormat="1" ht="27">
      <c r="B284" s="34"/>
      <c r="C284" s="56"/>
      <c r="D284" s="194" t="s">
        <v>143</v>
      </c>
      <c r="E284" s="56"/>
      <c r="F284" s="195" t="s">
        <v>464</v>
      </c>
      <c r="G284" s="56"/>
      <c r="H284" s="56"/>
      <c r="I284" s="152"/>
      <c r="J284" s="56"/>
      <c r="K284" s="56"/>
      <c r="L284" s="54"/>
      <c r="M284" s="71"/>
      <c r="N284" s="35"/>
      <c r="O284" s="35"/>
      <c r="P284" s="35"/>
      <c r="Q284" s="35"/>
      <c r="R284" s="35"/>
      <c r="S284" s="35"/>
      <c r="T284" s="72"/>
      <c r="AT284" s="17" t="s">
        <v>143</v>
      </c>
      <c r="AU284" s="17" t="s">
        <v>141</v>
      </c>
    </row>
    <row r="285" spans="2:51" s="11" customFormat="1" ht="13.5">
      <c r="B285" s="196"/>
      <c r="C285" s="197"/>
      <c r="D285" s="198" t="s">
        <v>145</v>
      </c>
      <c r="E285" s="197"/>
      <c r="F285" s="200" t="s">
        <v>465</v>
      </c>
      <c r="G285" s="197"/>
      <c r="H285" s="201">
        <v>0.126</v>
      </c>
      <c r="I285" s="202"/>
      <c r="J285" s="197"/>
      <c r="K285" s="197"/>
      <c r="L285" s="203"/>
      <c r="M285" s="204"/>
      <c r="N285" s="205"/>
      <c r="O285" s="205"/>
      <c r="P285" s="205"/>
      <c r="Q285" s="205"/>
      <c r="R285" s="205"/>
      <c r="S285" s="205"/>
      <c r="T285" s="206"/>
      <c r="AT285" s="207" t="s">
        <v>145</v>
      </c>
      <c r="AU285" s="207" t="s">
        <v>141</v>
      </c>
      <c r="AV285" s="11" t="s">
        <v>141</v>
      </c>
      <c r="AW285" s="11" t="s">
        <v>4</v>
      </c>
      <c r="AX285" s="11" t="s">
        <v>22</v>
      </c>
      <c r="AY285" s="207" t="s">
        <v>132</v>
      </c>
    </row>
    <row r="286" spans="2:65" s="1" customFormat="1" ht="22.5" customHeight="1">
      <c r="B286" s="34"/>
      <c r="C286" s="182" t="s">
        <v>466</v>
      </c>
      <c r="D286" s="182" t="s">
        <v>135</v>
      </c>
      <c r="E286" s="183" t="s">
        <v>467</v>
      </c>
      <c r="F286" s="184" t="s">
        <v>468</v>
      </c>
      <c r="G286" s="185" t="s">
        <v>138</v>
      </c>
      <c r="H286" s="186">
        <v>421.441</v>
      </c>
      <c r="I286" s="187"/>
      <c r="J286" s="188">
        <f>ROUND(I286*H286,2)</f>
        <v>0</v>
      </c>
      <c r="K286" s="184" t="s">
        <v>139</v>
      </c>
      <c r="L286" s="54"/>
      <c r="M286" s="189" t="s">
        <v>20</v>
      </c>
      <c r="N286" s="190" t="s">
        <v>48</v>
      </c>
      <c r="O286" s="35"/>
      <c r="P286" s="191">
        <f>O286*H286</f>
        <v>0</v>
      </c>
      <c r="Q286" s="191">
        <v>0.0004</v>
      </c>
      <c r="R286" s="191">
        <f>Q286*H286</f>
        <v>0.1685764</v>
      </c>
      <c r="S286" s="191">
        <v>0</v>
      </c>
      <c r="T286" s="192">
        <f>S286*H286</f>
        <v>0</v>
      </c>
      <c r="AR286" s="17" t="s">
        <v>262</v>
      </c>
      <c r="AT286" s="17" t="s">
        <v>135</v>
      </c>
      <c r="AU286" s="17" t="s">
        <v>141</v>
      </c>
      <c r="AY286" s="17" t="s">
        <v>132</v>
      </c>
      <c r="BE286" s="193">
        <f>IF(N286="základní",J286,0)</f>
        <v>0</v>
      </c>
      <c r="BF286" s="193">
        <f>IF(N286="snížená",J286,0)</f>
        <v>0</v>
      </c>
      <c r="BG286" s="193">
        <f>IF(N286="zákl. přenesená",J286,0)</f>
        <v>0</v>
      </c>
      <c r="BH286" s="193">
        <f>IF(N286="sníž. přenesená",J286,0)</f>
        <v>0</v>
      </c>
      <c r="BI286" s="193">
        <f>IF(N286="nulová",J286,0)</f>
        <v>0</v>
      </c>
      <c r="BJ286" s="17" t="s">
        <v>141</v>
      </c>
      <c r="BK286" s="193">
        <f>ROUND(I286*H286,2)</f>
        <v>0</v>
      </c>
      <c r="BL286" s="17" t="s">
        <v>262</v>
      </c>
      <c r="BM286" s="17" t="s">
        <v>469</v>
      </c>
    </row>
    <row r="287" spans="2:51" s="11" customFormat="1" ht="27">
      <c r="B287" s="196"/>
      <c r="C287" s="197"/>
      <c r="D287" s="194" t="s">
        <v>145</v>
      </c>
      <c r="E287" s="208" t="s">
        <v>20</v>
      </c>
      <c r="F287" s="209" t="s">
        <v>277</v>
      </c>
      <c r="G287" s="197"/>
      <c r="H287" s="210">
        <v>140.44</v>
      </c>
      <c r="I287" s="202"/>
      <c r="J287" s="197"/>
      <c r="K287" s="197"/>
      <c r="L287" s="203"/>
      <c r="M287" s="204"/>
      <c r="N287" s="205"/>
      <c r="O287" s="205"/>
      <c r="P287" s="205"/>
      <c r="Q287" s="205"/>
      <c r="R287" s="205"/>
      <c r="S287" s="205"/>
      <c r="T287" s="206"/>
      <c r="AT287" s="207" t="s">
        <v>145</v>
      </c>
      <c r="AU287" s="207" t="s">
        <v>141</v>
      </c>
      <c r="AV287" s="11" t="s">
        <v>141</v>
      </c>
      <c r="AW287" s="11" t="s">
        <v>39</v>
      </c>
      <c r="AX287" s="11" t="s">
        <v>76</v>
      </c>
      <c r="AY287" s="207" t="s">
        <v>132</v>
      </c>
    </row>
    <row r="288" spans="2:51" s="11" customFormat="1" ht="13.5">
      <c r="B288" s="196"/>
      <c r="C288" s="197"/>
      <c r="D288" s="194" t="s">
        <v>145</v>
      </c>
      <c r="E288" s="208" t="s">
        <v>20</v>
      </c>
      <c r="F288" s="209" t="s">
        <v>278</v>
      </c>
      <c r="G288" s="197"/>
      <c r="H288" s="210">
        <v>55.564</v>
      </c>
      <c r="I288" s="202"/>
      <c r="J288" s="197"/>
      <c r="K288" s="197"/>
      <c r="L288" s="203"/>
      <c r="M288" s="204"/>
      <c r="N288" s="205"/>
      <c r="O288" s="205"/>
      <c r="P288" s="205"/>
      <c r="Q288" s="205"/>
      <c r="R288" s="205"/>
      <c r="S288" s="205"/>
      <c r="T288" s="206"/>
      <c r="AT288" s="207" t="s">
        <v>145</v>
      </c>
      <c r="AU288" s="207" t="s">
        <v>141</v>
      </c>
      <c r="AV288" s="11" t="s">
        <v>141</v>
      </c>
      <c r="AW288" s="11" t="s">
        <v>39</v>
      </c>
      <c r="AX288" s="11" t="s">
        <v>76</v>
      </c>
      <c r="AY288" s="207" t="s">
        <v>132</v>
      </c>
    </row>
    <row r="289" spans="2:51" s="11" customFormat="1" ht="13.5">
      <c r="B289" s="196"/>
      <c r="C289" s="197"/>
      <c r="D289" s="194" t="s">
        <v>145</v>
      </c>
      <c r="E289" s="208" t="s">
        <v>20</v>
      </c>
      <c r="F289" s="209" t="s">
        <v>279</v>
      </c>
      <c r="G289" s="197"/>
      <c r="H289" s="210">
        <v>64.992</v>
      </c>
      <c r="I289" s="202"/>
      <c r="J289" s="197"/>
      <c r="K289" s="197"/>
      <c r="L289" s="203"/>
      <c r="M289" s="204"/>
      <c r="N289" s="205"/>
      <c r="O289" s="205"/>
      <c r="P289" s="205"/>
      <c r="Q289" s="205"/>
      <c r="R289" s="205"/>
      <c r="S289" s="205"/>
      <c r="T289" s="206"/>
      <c r="AT289" s="207" t="s">
        <v>145</v>
      </c>
      <c r="AU289" s="207" t="s">
        <v>141</v>
      </c>
      <c r="AV289" s="11" t="s">
        <v>141</v>
      </c>
      <c r="AW289" s="11" t="s">
        <v>39</v>
      </c>
      <c r="AX289" s="11" t="s">
        <v>76</v>
      </c>
      <c r="AY289" s="207" t="s">
        <v>132</v>
      </c>
    </row>
    <row r="290" spans="2:51" s="11" customFormat="1" ht="27">
      <c r="B290" s="196"/>
      <c r="C290" s="197"/>
      <c r="D290" s="194" t="s">
        <v>145</v>
      </c>
      <c r="E290" s="208" t="s">
        <v>20</v>
      </c>
      <c r="F290" s="209" t="s">
        <v>280</v>
      </c>
      <c r="G290" s="197"/>
      <c r="H290" s="210">
        <v>160.445</v>
      </c>
      <c r="I290" s="202"/>
      <c r="J290" s="197"/>
      <c r="K290" s="197"/>
      <c r="L290" s="203"/>
      <c r="M290" s="204"/>
      <c r="N290" s="205"/>
      <c r="O290" s="205"/>
      <c r="P290" s="205"/>
      <c r="Q290" s="205"/>
      <c r="R290" s="205"/>
      <c r="S290" s="205"/>
      <c r="T290" s="206"/>
      <c r="AT290" s="207" t="s">
        <v>145</v>
      </c>
      <c r="AU290" s="207" t="s">
        <v>141</v>
      </c>
      <c r="AV290" s="11" t="s">
        <v>141</v>
      </c>
      <c r="AW290" s="11" t="s">
        <v>39</v>
      </c>
      <c r="AX290" s="11" t="s">
        <v>76</v>
      </c>
      <c r="AY290" s="207" t="s">
        <v>132</v>
      </c>
    </row>
    <row r="291" spans="2:51" s="12" customFormat="1" ht="13.5">
      <c r="B291" s="211"/>
      <c r="C291" s="212"/>
      <c r="D291" s="198" t="s">
        <v>145</v>
      </c>
      <c r="E291" s="213" t="s">
        <v>20</v>
      </c>
      <c r="F291" s="214" t="s">
        <v>164</v>
      </c>
      <c r="G291" s="212"/>
      <c r="H291" s="215">
        <v>421.441</v>
      </c>
      <c r="I291" s="216"/>
      <c r="J291" s="212"/>
      <c r="K291" s="212"/>
      <c r="L291" s="217"/>
      <c r="M291" s="218"/>
      <c r="N291" s="219"/>
      <c r="O291" s="219"/>
      <c r="P291" s="219"/>
      <c r="Q291" s="219"/>
      <c r="R291" s="219"/>
      <c r="S291" s="219"/>
      <c r="T291" s="220"/>
      <c r="AT291" s="221" t="s">
        <v>145</v>
      </c>
      <c r="AU291" s="221" t="s">
        <v>141</v>
      </c>
      <c r="AV291" s="12" t="s">
        <v>140</v>
      </c>
      <c r="AW291" s="12" t="s">
        <v>39</v>
      </c>
      <c r="AX291" s="12" t="s">
        <v>22</v>
      </c>
      <c r="AY291" s="221" t="s">
        <v>132</v>
      </c>
    </row>
    <row r="292" spans="2:65" s="1" customFormat="1" ht="22.5" customHeight="1">
      <c r="B292" s="34"/>
      <c r="C292" s="222" t="s">
        <v>470</v>
      </c>
      <c r="D292" s="222" t="s">
        <v>215</v>
      </c>
      <c r="E292" s="223" t="s">
        <v>471</v>
      </c>
      <c r="F292" s="224" t="s">
        <v>472</v>
      </c>
      <c r="G292" s="225" t="s">
        <v>138</v>
      </c>
      <c r="H292" s="226">
        <v>505.729</v>
      </c>
      <c r="I292" s="227"/>
      <c r="J292" s="228">
        <f>ROUND(I292*H292,2)</f>
        <v>0</v>
      </c>
      <c r="K292" s="224" t="s">
        <v>139</v>
      </c>
      <c r="L292" s="229"/>
      <c r="M292" s="230" t="s">
        <v>20</v>
      </c>
      <c r="N292" s="231" t="s">
        <v>48</v>
      </c>
      <c r="O292" s="35"/>
      <c r="P292" s="191">
        <f>O292*H292</f>
        <v>0</v>
      </c>
      <c r="Q292" s="191">
        <v>0.00388</v>
      </c>
      <c r="R292" s="191">
        <f>Q292*H292</f>
        <v>1.96222852</v>
      </c>
      <c r="S292" s="191">
        <v>0</v>
      </c>
      <c r="T292" s="192">
        <f>S292*H292</f>
        <v>0</v>
      </c>
      <c r="AR292" s="17" t="s">
        <v>289</v>
      </c>
      <c r="AT292" s="17" t="s">
        <v>215</v>
      </c>
      <c r="AU292" s="17" t="s">
        <v>141</v>
      </c>
      <c r="AY292" s="17" t="s">
        <v>132</v>
      </c>
      <c r="BE292" s="193">
        <f>IF(N292="základní",J292,0)</f>
        <v>0</v>
      </c>
      <c r="BF292" s="193">
        <f>IF(N292="snížená",J292,0)</f>
        <v>0</v>
      </c>
      <c r="BG292" s="193">
        <f>IF(N292="zákl. přenesená",J292,0)</f>
        <v>0</v>
      </c>
      <c r="BH292" s="193">
        <f>IF(N292="sníž. přenesená",J292,0)</f>
        <v>0</v>
      </c>
      <c r="BI292" s="193">
        <f>IF(N292="nulová",J292,0)</f>
        <v>0</v>
      </c>
      <c r="BJ292" s="17" t="s">
        <v>141</v>
      </c>
      <c r="BK292" s="193">
        <f>ROUND(I292*H292,2)</f>
        <v>0</v>
      </c>
      <c r="BL292" s="17" t="s">
        <v>262</v>
      </c>
      <c r="BM292" s="17" t="s">
        <v>473</v>
      </c>
    </row>
    <row r="293" spans="2:51" s="11" customFormat="1" ht="13.5">
      <c r="B293" s="196"/>
      <c r="C293" s="197"/>
      <c r="D293" s="198" t="s">
        <v>145</v>
      </c>
      <c r="E293" s="197"/>
      <c r="F293" s="200" t="s">
        <v>474</v>
      </c>
      <c r="G293" s="197"/>
      <c r="H293" s="201">
        <v>505.729</v>
      </c>
      <c r="I293" s="202"/>
      <c r="J293" s="197"/>
      <c r="K293" s="197"/>
      <c r="L293" s="203"/>
      <c r="M293" s="204"/>
      <c r="N293" s="205"/>
      <c r="O293" s="205"/>
      <c r="P293" s="205"/>
      <c r="Q293" s="205"/>
      <c r="R293" s="205"/>
      <c r="S293" s="205"/>
      <c r="T293" s="206"/>
      <c r="AT293" s="207" t="s">
        <v>145</v>
      </c>
      <c r="AU293" s="207" t="s">
        <v>141</v>
      </c>
      <c r="AV293" s="11" t="s">
        <v>141</v>
      </c>
      <c r="AW293" s="11" t="s">
        <v>4</v>
      </c>
      <c r="AX293" s="11" t="s">
        <v>22</v>
      </c>
      <c r="AY293" s="207" t="s">
        <v>132</v>
      </c>
    </row>
    <row r="294" spans="2:65" s="1" customFormat="1" ht="31.5" customHeight="1">
      <c r="B294" s="34"/>
      <c r="C294" s="182" t="s">
        <v>475</v>
      </c>
      <c r="D294" s="182" t="s">
        <v>135</v>
      </c>
      <c r="E294" s="183" t="s">
        <v>476</v>
      </c>
      <c r="F294" s="184" t="s">
        <v>477</v>
      </c>
      <c r="G294" s="185" t="s">
        <v>138</v>
      </c>
      <c r="H294" s="186">
        <v>279.163</v>
      </c>
      <c r="I294" s="187"/>
      <c r="J294" s="188">
        <f>ROUND(I294*H294,2)</f>
        <v>0</v>
      </c>
      <c r="K294" s="184" t="s">
        <v>139</v>
      </c>
      <c r="L294" s="54"/>
      <c r="M294" s="189" t="s">
        <v>20</v>
      </c>
      <c r="N294" s="190" t="s">
        <v>48</v>
      </c>
      <c r="O294" s="35"/>
      <c r="P294" s="191">
        <f>O294*H294</f>
        <v>0</v>
      </c>
      <c r="Q294" s="191">
        <v>0.00064</v>
      </c>
      <c r="R294" s="191">
        <f>Q294*H294</f>
        <v>0.17866432000000002</v>
      </c>
      <c r="S294" s="191">
        <v>0</v>
      </c>
      <c r="T294" s="192">
        <f>S294*H294</f>
        <v>0</v>
      </c>
      <c r="AR294" s="17" t="s">
        <v>262</v>
      </c>
      <c r="AT294" s="17" t="s">
        <v>135</v>
      </c>
      <c r="AU294" s="17" t="s">
        <v>141</v>
      </c>
      <c r="AY294" s="17" t="s">
        <v>132</v>
      </c>
      <c r="BE294" s="193">
        <f>IF(N294="základní",J294,0)</f>
        <v>0</v>
      </c>
      <c r="BF294" s="193">
        <f>IF(N294="snížená",J294,0)</f>
        <v>0</v>
      </c>
      <c r="BG294" s="193">
        <f>IF(N294="zákl. přenesená",J294,0)</f>
        <v>0</v>
      </c>
      <c r="BH294" s="193">
        <f>IF(N294="sníž. přenesená",J294,0)</f>
        <v>0</v>
      </c>
      <c r="BI294" s="193">
        <f>IF(N294="nulová",J294,0)</f>
        <v>0</v>
      </c>
      <c r="BJ294" s="17" t="s">
        <v>141</v>
      </c>
      <c r="BK294" s="193">
        <f>ROUND(I294*H294,2)</f>
        <v>0</v>
      </c>
      <c r="BL294" s="17" t="s">
        <v>262</v>
      </c>
      <c r="BM294" s="17" t="s">
        <v>478</v>
      </c>
    </row>
    <row r="295" spans="2:51" s="11" customFormat="1" ht="13.5">
      <c r="B295" s="196"/>
      <c r="C295" s="197"/>
      <c r="D295" s="198" t="s">
        <v>145</v>
      </c>
      <c r="E295" s="199" t="s">
        <v>20</v>
      </c>
      <c r="F295" s="200" t="s">
        <v>479</v>
      </c>
      <c r="G295" s="197"/>
      <c r="H295" s="201">
        <v>279.163</v>
      </c>
      <c r="I295" s="202"/>
      <c r="J295" s="197"/>
      <c r="K295" s="197"/>
      <c r="L295" s="203"/>
      <c r="M295" s="204"/>
      <c r="N295" s="205"/>
      <c r="O295" s="205"/>
      <c r="P295" s="205"/>
      <c r="Q295" s="205"/>
      <c r="R295" s="205"/>
      <c r="S295" s="205"/>
      <c r="T295" s="206"/>
      <c r="AT295" s="207" t="s">
        <v>145</v>
      </c>
      <c r="AU295" s="207" t="s">
        <v>141</v>
      </c>
      <c r="AV295" s="11" t="s">
        <v>141</v>
      </c>
      <c r="AW295" s="11" t="s">
        <v>39</v>
      </c>
      <c r="AX295" s="11" t="s">
        <v>22</v>
      </c>
      <c r="AY295" s="207" t="s">
        <v>132</v>
      </c>
    </row>
    <row r="296" spans="2:65" s="1" customFormat="1" ht="22.5" customHeight="1">
      <c r="B296" s="34"/>
      <c r="C296" s="182" t="s">
        <v>480</v>
      </c>
      <c r="D296" s="182" t="s">
        <v>135</v>
      </c>
      <c r="E296" s="183" t="s">
        <v>481</v>
      </c>
      <c r="F296" s="184" t="s">
        <v>482</v>
      </c>
      <c r="G296" s="185" t="s">
        <v>200</v>
      </c>
      <c r="H296" s="186">
        <v>242.75</v>
      </c>
      <c r="I296" s="187"/>
      <c r="J296" s="188">
        <f>ROUND(I296*H296,2)</f>
        <v>0</v>
      </c>
      <c r="K296" s="184" t="s">
        <v>20</v>
      </c>
      <c r="L296" s="54"/>
      <c r="M296" s="189" t="s">
        <v>20</v>
      </c>
      <c r="N296" s="190" t="s">
        <v>48</v>
      </c>
      <c r="O296" s="35"/>
      <c r="P296" s="191">
        <f>O296*H296</f>
        <v>0</v>
      </c>
      <c r="Q296" s="191">
        <v>0</v>
      </c>
      <c r="R296" s="191">
        <f>Q296*H296</f>
        <v>0</v>
      </c>
      <c r="S296" s="191">
        <v>0</v>
      </c>
      <c r="T296" s="192">
        <f>S296*H296</f>
        <v>0</v>
      </c>
      <c r="AR296" s="17" t="s">
        <v>262</v>
      </c>
      <c r="AT296" s="17" t="s">
        <v>135</v>
      </c>
      <c r="AU296" s="17" t="s">
        <v>141</v>
      </c>
      <c r="AY296" s="17" t="s">
        <v>132</v>
      </c>
      <c r="BE296" s="193">
        <f>IF(N296="základní",J296,0)</f>
        <v>0</v>
      </c>
      <c r="BF296" s="193">
        <f>IF(N296="snížená",J296,0)</f>
        <v>0</v>
      </c>
      <c r="BG296" s="193">
        <f>IF(N296="zákl. přenesená",J296,0)</f>
        <v>0</v>
      </c>
      <c r="BH296" s="193">
        <f>IF(N296="sníž. přenesená",J296,0)</f>
        <v>0</v>
      </c>
      <c r="BI296" s="193">
        <f>IF(N296="nulová",J296,0)</f>
        <v>0</v>
      </c>
      <c r="BJ296" s="17" t="s">
        <v>141</v>
      </c>
      <c r="BK296" s="193">
        <f>ROUND(I296*H296,2)</f>
        <v>0</v>
      </c>
      <c r="BL296" s="17" t="s">
        <v>262</v>
      </c>
      <c r="BM296" s="17" t="s">
        <v>483</v>
      </c>
    </row>
    <row r="297" spans="2:51" s="11" customFormat="1" ht="13.5">
      <c r="B297" s="196"/>
      <c r="C297" s="197"/>
      <c r="D297" s="198" t="s">
        <v>145</v>
      </c>
      <c r="E297" s="199" t="s">
        <v>20</v>
      </c>
      <c r="F297" s="200" t="s">
        <v>484</v>
      </c>
      <c r="G297" s="197"/>
      <c r="H297" s="201">
        <v>242.75</v>
      </c>
      <c r="I297" s="202"/>
      <c r="J297" s="197"/>
      <c r="K297" s="197"/>
      <c r="L297" s="203"/>
      <c r="M297" s="204"/>
      <c r="N297" s="205"/>
      <c r="O297" s="205"/>
      <c r="P297" s="205"/>
      <c r="Q297" s="205"/>
      <c r="R297" s="205"/>
      <c r="S297" s="205"/>
      <c r="T297" s="206"/>
      <c r="AT297" s="207" t="s">
        <v>145</v>
      </c>
      <c r="AU297" s="207" t="s">
        <v>141</v>
      </c>
      <c r="AV297" s="11" t="s">
        <v>141</v>
      </c>
      <c r="AW297" s="11" t="s">
        <v>39</v>
      </c>
      <c r="AX297" s="11" t="s">
        <v>22</v>
      </c>
      <c r="AY297" s="207" t="s">
        <v>132</v>
      </c>
    </row>
    <row r="298" spans="2:65" s="1" customFormat="1" ht="44.25" customHeight="1">
      <c r="B298" s="34"/>
      <c r="C298" s="182" t="s">
        <v>485</v>
      </c>
      <c r="D298" s="182" t="s">
        <v>135</v>
      </c>
      <c r="E298" s="183" t="s">
        <v>486</v>
      </c>
      <c r="F298" s="184" t="s">
        <v>487</v>
      </c>
      <c r="G298" s="185" t="s">
        <v>432</v>
      </c>
      <c r="H298" s="186">
        <v>2.435</v>
      </c>
      <c r="I298" s="187"/>
      <c r="J298" s="188">
        <f>ROUND(I298*H298,2)</f>
        <v>0</v>
      </c>
      <c r="K298" s="184" t="s">
        <v>139</v>
      </c>
      <c r="L298" s="54"/>
      <c r="M298" s="189" t="s">
        <v>20</v>
      </c>
      <c r="N298" s="190" t="s">
        <v>48</v>
      </c>
      <c r="O298" s="35"/>
      <c r="P298" s="191">
        <f>O298*H298</f>
        <v>0</v>
      </c>
      <c r="Q298" s="191">
        <v>0</v>
      </c>
      <c r="R298" s="191">
        <f>Q298*H298</f>
        <v>0</v>
      </c>
      <c r="S298" s="191">
        <v>0</v>
      </c>
      <c r="T298" s="192">
        <f>S298*H298</f>
        <v>0</v>
      </c>
      <c r="AR298" s="17" t="s">
        <v>262</v>
      </c>
      <c r="AT298" s="17" t="s">
        <v>135</v>
      </c>
      <c r="AU298" s="17" t="s">
        <v>141</v>
      </c>
      <c r="AY298" s="17" t="s">
        <v>132</v>
      </c>
      <c r="BE298" s="193">
        <f>IF(N298="základní",J298,0)</f>
        <v>0</v>
      </c>
      <c r="BF298" s="193">
        <f>IF(N298="snížená",J298,0)</f>
        <v>0</v>
      </c>
      <c r="BG298" s="193">
        <f>IF(N298="zákl. přenesená",J298,0)</f>
        <v>0</v>
      </c>
      <c r="BH298" s="193">
        <f>IF(N298="sníž. přenesená",J298,0)</f>
        <v>0</v>
      </c>
      <c r="BI298" s="193">
        <f>IF(N298="nulová",J298,0)</f>
        <v>0</v>
      </c>
      <c r="BJ298" s="17" t="s">
        <v>141</v>
      </c>
      <c r="BK298" s="193">
        <f>ROUND(I298*H298,2)</f>
        <v>0</v>
      </c>
      <c r="BL298" s="17" t="s">
        <v>262</v>
      </c>
      <c r="BM298" s="17" t="s">
        <v>488</v>
      </c>
    </row>
    <row r="299" spans="2:63" s="10" customFormat="1" ht="29.85" customHeight="1">
      <c r="B299" s="165"/>
      <c r="C299" s="166"/>
      <c r="D299" s="179" t="s">
        <v>75</v>
      </c>
      <c r="E299" s="180" t="s">
        <v>489</v>
      </c>
      <c r="F299" s="180" t="s">
        <v>490</v>
      </c>
      <c r="G299" s="166"/>
      <c r="H299" s="166"/>
      <c r="I299" s="169"/>
      <c r="J299" s="181">
        <f>BK299</f>
        <v>0</v>
      </c>
      <c r="K299" s="166"/>
      <c r="L299" s="171"/>
      <c r="M299" s="172"/>
      <c r="N299" s="173"/>
      <c r="O299" s="173"/>
      <c r="P299" s="174">
        <f>SUM(P300:P320)</f>
        <v>0</v>
      </c>
      <c r="Q299" s="173"/>
      <c r="R299" s="174">
        <f>SUM(R300:R320)</f>
        <v>8.911031099999999</v>
      </c>
      <c r="S299" s="173"/>
      <c r="T299" s="175">
        <f>SUM(T300:T320)</f>
        <v>0</v>
      </c>
      <c r="AR299" s="176" t="s">
        <v>141</v>
      </c>
      <c r="AT299" s="177" t="s">
        <v>75</v>
      </c>
      <c r="AU299" s="177" t="s">
        <v>22</v>
      </c>
      <c r="AY299" s="176" t="s">
        <v>132</v>
      </c>
      <c r="BK299" s="178">
        <f>SUM(BK300:BK320)</f>
        <v>0</v>
      </c>
    </row>
    <row r="300" spans="2:65" s="1" customFormat="1" ht="31.5" customHeight="1">
      <c r="B300" s="34"/>
      <c r="C300" s="182" t="s">
        <v>491</v>
      </c>
      <c r="D300" s="182" t="s">
        <v>135</v>
      </c>
      <c r="E300" s="183" t="s">
        <v>492</v>
      </c>
      <c r="F300" s="184" t="s">
        <v>493</v>
      </c>
      <c r="G300" s="185" t="s">
        <v>138</v>
      </c>
      <c r="H300" s="186">
        <v>340.345</v>
      </c>
      <c r="I300" s="187"/>
      <c r="J300" s="188">
        <f>ROUND(I300*H300,2)</f>
        <v>0</v>
      </c>
      <c r="K300" s="184" t="s">
        <v>139</v>
      </c>
      <c r="L300" s="54"/>
      <c r="M300" s="189" t="s">
        <v>20</v>
      </c>
      <c r="N300" s="190" t="s">
        <v>48</v>
      </c>
      <c r="O300" s="35"/>
      <c r="P300" s="191">
        <f>O300*H300</f>
        <v>0</v>
      </c>
      <c r="Q300" s="191">
        <v>0</v>
      </c>
      <c r="R300" s="191">
        <f>Q300*H300</f>
        <v>0</v>
      </c>
      <c r="S300" s="191">
        <v>0</v>
      </c>
      <c r="T300" s="192">
        <f>S300*H300</f>
        <v>0</v>
      </c>
      <c r="AR300" s="17" t="s">
        <v>262</v>
      </c>
      <c r="AT300" s="17" t="s">
        <v>135</v>
      </c>
      <c r="AU300" s="17" t="s">
        <v>141</v>
      </c>
      <c r="AY300" s="17" t="s">
        <v>132</v>
      </c>
      <c r="BE300" s="193">
        <f>IF(N300="základní",J300,0)</f>
        <v>0</v>
      </c>
      <c r="BF300" s="193">
        <f>IF(N300="snížená",J300,0)</f>
        <v>0</v>
      </c>
      <c r="BG300" s="193">
        <f>IF(N300="zákl. přenesená",J300,0)</f>
        <v>0</v>
      </c>
      <c r="BH300" s="193">
        <f>IF(N300="sníž. přenesená",J300,0)</f>
        <v>0</v>
      </c>
      <c r="BI300" s="193">
        <f>IF(N300="nulová",J300,0)</f>
        <v>0</v>
      </c>
      <c r="BJ300" s="17" t="s">
        <v>141</v>
      </c>
      <c r="BK300" s="193">
        <f>ROUND(I300*H300,2)</f>
        <v>0</v>
      </c>
      <c r="BL300" s="17" t="s">
        <v>262</v>
      </c>
      <c r="BM300" s="17" t="s">
        <v>494</v>
      </c>
    </row>
    <row r="301" spans="2:47" s="1" customFormat="1" ht="27">
      <c r="B301" s="34"/>
      <c r="C301" s="56"/>
      <c r="D301" s="194" t="s">
        <v>143</v>
      </c>
      <c r="E301" s="56"/>
      <c r="F301" s="195" t="s">
        <v>495</v>
      </c>
      <c r="G301" s="56"/>
      <c r="H301" s="56"/>
      <c r="I301" s="152"/>
      <c r="J301" s="56"/>
      <c r="K301" s="56"/>
      <c r="L301" s="54"/>
      <c r="M301" s="71"/>
      <c r="N301" s="35"/>
      <c r="O301" s="35"/>
      <c r="P301" s="35"/>
      <c r="Q301" s="35"/>
      <c r="R301" s="35"/>
      <c r="S301" s="35"/>
      <c r="T301" s="72"/>
      <c r="AT301" s="17" t="s">
        <v>143</v>
      </c>
      <c r="AU301" s="17" t="s">
        <v>141</v>
      </c>
    </row>
    <row r="302" spans="2:51" s="13" customFormat="1" ht="13.5">
      <c r="B302" s="233"/>
      <c r="C302" s="234"/>
      <c r="D302" s="194" t="s">
        <v>145</v>
      </c>
      <c r="E302" s="235" t="s">
        <v>20</v>
      </c>
      <c r="F302" s="236" t="s">
        <v>496</v>
      </c>
      <c r="G302" s="234"/>
      <c r="H302" s="237" t="s">
        <v>20</v>
      </c>
      <c r="I302" s="238"/>
      <c r="J302" s="234"/>
      <c r="K302" s="234"/>
      <c r="L302" s="239"/>
      <c r="M302" s="240"/>
      <c r="N302" s="241"/>
      <c r="O302" s="241"/>
      <c r="P302" s="241"/>
      <c r="Q302" s="241"/>
      <c r="R302" s="241"/>
      <c r="S302" s="241"/>
      <c r="T302" s="242"/>
      <c r="AT302" s="243" t="s">
        <v>145</v>
      </c>
      <c r="AU302" s="243" t="s">
        <v>141</v>
      </c>
      <c r="AV302" s="13" t="s">
        <v>22</v>
      </c>
      <c r="AW302" s="13" t="s">
        <v>39</v>
      </c>
      <c r="AX302" s="13" t="s">
        <v>76</v>
      </c>
      <c r="AY302" s="243" t="s">
        <v>132</v>
      </c>
    </row>
    <row r="303" spans="2:51" s="11" customFormat="1" ht="13.5">
      <c r="B303" s="196"/>
      <c r="C303" s="197"/>
      <c r="D303" s="194" t="s">
        <v>145</v>
      </c>
      <c r="E303" s="208" t="s">
        <v>20</v>
      </c>
      <c r="F303" s="209" t="s">
        <v>497</v>
      </c>
      <c r="G303" s="197"/>
      <c r="H303" s="210">
        <v>99.125</v>
      </c>
      <c r="I303" s="202"/>
      <c r="J303" s="197"/>
      <c r="K303" s="197"/>
      <c r="L303" s="203"/>
      <c r="M303" s="204"/>
      <c r="N303" s="205"/>
      <c r="O303" s="205"/>
      <c r="P303" s="205"/>
      <c r="Q303" s="205"/>
      <c r="R303" s="205"/>
      <c r="S303" s="205"/>
      <c r="T303" s="206"/>
      <c r="AT303" s="207" t="s">
        <v>145</v>
      </c>
      <c r="AU303" s="207" t="s">
        <v>141</v>
      </c>
      <c r="AV303" s="11" t="s">
        <v>141</v>
      </c>
      <c r="AW303" s="11" t="s">
        <v>39</v>
      </c>
      <c r="AX303" s="11" t="s">
        <v>76</v>
      </c>
      <c r="AY303" s="207" t="s">
        <v>132</v>
      </c>
    </row>
    <row r="304" spans="2:51" s="13" customFormat="1" ht="13.5">
      <c r="B304" s="233"/>
      <c r="C304" s="234"/>
      <c r="D304" s="194" t="s">
        <v>145</v>
      </c>
      <c r="E304" s="235" t="s">
        <v>20</v>
      </c>
      <c r="F304" s="236" t="s">
        <v>498</v>
      </c>
      <c r="G304" s="234"/>
      <c r="H304" s="237" t="s">
        <v>20</v>
      </c>
      <c r="I304" s="238"/>
      <c r="J304" s="234"/>
      <c r="K304" s="234"/>
      <c r="L304" s="239"/>
      <c r="M304" s="240"/>
      <c r="N304" s="241"/>
      <c r="O304" s="241"/>
      <c r="P304" s="241"/>
      <c r="Q304" s="241"/>
      <c r="R304" s="241"/>
      <c r="S304" s="241"/>
      <c r="T304" s="242"/>
      <c r="AT304" s="243" t="s">
        <v>145</v>
      </c>
      <c r="AU304" s="243" t="s">
        <v>141</v>
      </c>
      <c r="AV304" s="13" t="s">
        <v>22</v>
      </c>
      <c r="AW304" s="13" t="s">
        <v>39</v>
      </c>
      <c r="AX304" s="13" t="s">
        <v>76</v>
      </c>
      <c r="AY304" s="243" t="s">
        <v>132</v>
      </c>
    </row>
    <row r="305" spans="2:51" s="11" customFormat="1" ht="13.5">
      <c r="B305" s="196"/>
      <c r="C305" s="197"/>
      <c r="D305" s="194" t="s">
        <v>145</v>
      </c>
      <c r="E305" s="208" t="s">
        <v>20</v>
      </c>
      <c r="F305" s="209" t="s">
        <v>499</v>
      </c>
      <c r="G305" s="197"/>
      <c r="H305" s="210">
        <v>241.22</v>
      </c>
      <c r="I305" s="202"/>
      <c r="J305" s="197"/>
      <c r="K305" s="197"/>
      <c r="L305" s="203"/>
      <c r="M305" s="204"/>
      <c r="N305" s="205"/>
      <c r="O305" s="205"/>
      <c r="P305" s="205"/>
      <c r="Q305" s="205"/>
      <c r="R305" s="205"/>
      <c r="S305" s="205"/>
      <c r="T305" s="206"/>
      <c r="AT305" s="207" t="s">
        <v>145</v>
      </c>
      <c r="AU305" s="207" t="s">
        <v>141</v>
      </c>
      <c r="AV305" s="11" t="s">
        <v>141</v>
      </c>
      <c r="AW305" s="11" t="s">
        <v>39</v>
      </c>
      <c r="AX305" s="11" t="s">
        <v>76</v>
      </c>
      <c r="AY305" s="207" t="s">
        <v>132</v>
      </c>
    </row>
    <row r="306" spans="2:51" s="12" customFormat="1" ht="13.5">
      <c r="B306" s="211"/>
      <c r="C306" s="212"/>
      <c r="D306" s="198" t="s">
        <v>145</v>
      </c>
      <c r="E306" s="213" t="s">
        <v>20</v>
      </c>
      <c r="F306" s="214" t="s">
        <v>164</v>
      </c>
      <c r="G306" s="212"/>
      <c r="H306" s="215">
        <v>340.345</v>
      </c>
      <c r="I306" s="216"/>
      <c r="J306" s="212"/>
      <c r="K306" s="212"/>
      <c r="L306" s="217"/>
      <c r="M306" s="218"/>
      <c r="N306" s="219"/>
      <c r="O306" s="219"/>
      <c r="P306" s="219"/>
      <c r="Q306" s="219"/>
      <c r="R306" s="219"/>
      <c r="S306" s="219"/>
      <c r="T306" s="220"/>
      <c r="AT306" s="221" t="s">
        <v>145</v>
      </c>
      <c r="AU306" s="221" t="s">
        <v>141</v>
      </c>
      <c r="AV306" s="12" t="s">
        <v>140</v>
      </c>
      <c r="AW306" s="12" t="s">
        <v>39</v>
      </c>
      <c r="AX306" s="12" t="s">
        <v>22</v>
      </c>
      <c r="AY306" s="221" t="s">
        <v>132</v>
      </c>
    </row>
    <row r="307" spans="2:65" s="1" customFormat="1" ht="31.5" customHeight="1">
      <c r="B307" s="34"/>
      <c r="C307" s="222" t="s">
        <v>500</v>
      </c>
      <c r="D307" s="222" t="s">
        <v>215</v>
      </c>
      <c r="E307" s="223" t="s">
        <v>501</v>
      </c>
      <c r="F307" s="224" t="s">
        <v>502</v>
      </c>
      <c r="G307" s="225" t="s">
        <v>138</v>
      </c>
      <c r="H307" s="226">
        <v>391.397</v>
      </c>
      <c r="I307" s="227"/>
      <c r="J307" s="228">
        <f>ROUND(I307*H307,2)</f>
        <v>0</v>
      </c>
      <c r="K307" s="224" t="s">
        <v>139</v>
      </c>
      <c r="L307" s="229"/>
      <c r="M307" s="230" t="s">
        <v>20</v>
      </c>
      <c r="N307" s="231" t="s">
        <v>48</v>
      </c>
      <c r="O307" s="35"/>
      <c r="P307" s="191">
        <f>O307*H307</f>
        <v>0</v>
      </c>
      <c r="Q307" s="191">
        <v>0.0003</v>
      </c>
      <c r="R307" s="191">
        <f>Q307*H307</f>
        <v>0.11741909999999998</v>
      </c>
      <c r="S307" s="191">
        <v>0</v>
      </c>
      <c r="T307" s="192">
        <f>S307*H307</f>
        <v>0</v>
      </c>
      <c r="AR307" s="17" t="s">
        <v>289</v>
      </c>
      <c r="AT307" s="17" t="s">
        <v>215</v>
      </c>
      <c r="AU307" s="17" t="s">
        <v>141</v>
      </c>
      <c r="AY307" s="17" t="s">
        <v>132</v>
      </c>
      <c r="BE307" s="193">
        <f>IF(N307="základní",J307,0)</f>
        <v>0</v>
      </c>
      <c r="BF307" s="193">
        <f>IF(N307="snížená",J307,0)</f>
        <v>0</v>
      </c>
      <c r="BG307" s="193">
        <f>IF(N307="zákl. přenesená",J307,0)</f>
        <v>0</v>
      </c>
      <c r="BH307" s="193">
        <f>IF(N307="sníž. přenesená",J307,0)</f>
        <v>0</v>
      </c>
      <c r="BI307" s="193">
        <f>IF(N307="nulová",J307,0)</f>
        <v>0</v>
      </c>
      <c r="BJ307" s="17" t="s">
        <v>141</v>
      </c>
      <c r="BK307" s="193">
        <f>ROUND(I307*H307,2)</f>
        <v>0</v>
      </c>
      <c r="BL307" s="17" t="s">
        <v>262</v>
      </c>
      <c r="BM307" s="17" t="s">
        <v>503</v>
      </c>
    </row>
    <row r="308" spans="2:51" s="11" customFormat="1" ht="13.5">
      <c r="B308" s="196"/>
      <c r="C308" s="197"/>
      <c r="D308" s="198" t="s">
        <v>145</v>
      </c>
      <c r="E308" s="197"/>
      <c r="F308" s="200" t="s">
        <v>504</v>
      </c>
      <c r="G308" s="197"/>
      <c r="H308" s="201">
        <v>391.397</v>
      </c>
      <c r="I308" s="202"/>
      <c r="J308" s="197"/>
      <c r="K308" s="197"/>
      <c r="L308" s="203"/>
      <c r="M308" s="204"/>
      <c r="N308" s="205"/>
      <c r="O308" s="205"/>
      <c r="P308" s="205"/>
      <c r="Q308" s="205"/>
      <c r="R308" s="205"/>
      <c r="S308" s="205"/>
      <c r="T308" s="206"/>
      <c r="AT308" s="207" t="s">
        <v>145</v>
      </c>
      <c r="AU308" s="207" t="s">
        <v>141</v>
      </c>
      <c r="AV308" s="11" t="s">
        <v>141</v>
      </c>
      <c r="AW308" s="11" t="s">
        <v>4</v>
      </c>
      <c r="AX308" s="11" t="s">
        <v>22</v>
      </c>
      <c r="AY308" s="207" t="s">
        <v>132</v>
      </c>
    </row>
    <row r="309" spans="2:65" s="1" customFormat="1" ht="31.5" customHeight="1">
      <c r="B309" s="34"/>
      <c r="C309" s="182" t="s">
        <v>505</v>
      </c>
      <c r="D309" s="182" t="s">
        <v>135</v>
      </c>
      <c r="E309" s="183" t="s">
        <v>506</v>
      </c>
      <c r="F309" s="184" t="s">
        <v>507</v>
      </c>
      <c r="G309" s="185" t="s">
        <v>138</v>
      </c>
      <c r="H309" s="186">
        <v>1552.27</v>
      </c>
      <c r="I309" s="187"/>
      <c r="J309" s="188">
        <f>ROUND(I309*H309,2)</f>
        <v>0</v>
      </c>
      <c r="K309" s="184" t="s">
        <v>139</v>
      </c>
      <c r="L309" s="54"/>
      <c r="M309" s="189" t="s">
        <v>20</v>
      </c>
      <c r="N309" s="190" t="s">
        <v>48</v>
      </c>
      <c r="O309" s="35"/>
      <c r="P309" s="191">
        <f>O309*H309</f>
        <v>0</v>
      </c>
      <c r="Q309" s="191">
        <v>3E-05</v>
      </c>
      <c r="R309" s="191">
        <f>Q309*H309</f>
        <v>0.0465681</v>
      </c>
      <c r="S309" s="191">
        <v>0</v>
      </c>
      <c r="T309" s="192">
        <f>S309*H309</f>
        <v>0</v>
      </c>
      <c r="AR309" s="17" t="s">
        <v>262</v>
      </c>
      <c r="AT309" s="17" t="s">
        <v>135</v>
      </c>
      <c r="AU309" s="17" t="s">
        <v>141</v>
      </c>
      <c r="AY309" s="17" t="s">
        <v>132</v>
      </c>
      <c r="BE309" s="193">
        <f>IF(N309="základní",J309,0)</f>
        <v>0</v>
      </c>
      <c r="BF309" s="193">
        <f>IF(N309="snížená",J309,0)</f>
        <v>0</v>
      </c>
      <c r="BG309" s="193">
        <f>IF(N309="zákl. přenesená",J309,0)</f>
        <v>0</v>
      </c>
      <c r="BH309" s="193">
        <f>IF(N309="sníž. přenesená",J309,0)</f>
        <v>0</v>
      </c>
      <c r="BI309" s="193">
        <f>IF(N309="nulová",J309,0)</f>
        <v>0</v>
      </c>
      <c r="BJ309" s="17" t="s">
        <v>141</v>
      </c>
      <c r="BK309" s="193">
        <f>ROUND(I309*H309,2)</f>
        <v>0</v>
      </c>
      <c r="BL309" s="17" t="s">
        <v>262</v>
      </c>
      <c r="BM309" s="17" t="s">
        <v>508</v>
      </c>
    </row>
    <row r="310" spans="2:47" s="1" customFormat="1" ht="40.5">
      <c r="B310" s="34"/>
      <c r="C310" s="56"/>
      <c r="D310" s="194" t="s">
        <v>143</v>
      </c>
      <c r="E310" s="56"/>
      <c r="F310" s="195" t="s">
        <v>509</v>
      </c>
      <c r="G310" s="56"/>
      <c r="H310" s="56"/>
      <c r="I310" s="152"/>
      <c r="J310" s="56"/>
      <c r="K310" s="56"/>
      <c r="L310" s="54"/>
      <c r="M310" s="71"/>
      <c r="N310" s="35"/>
      <c r="O310" s="35"/>
      <c r="P310" s="35"/>
      <c r="Q310" s="35"/>
      <c r="R310" s="35"/>
      <c r="S310" s="35"/>
      <c r="T310" s="72"/>
      <c r="AT310" s="17" t="s">
        <v>143</v>
      </c>
      <c r="AU310" s="17" t="s">
        <v>141</v>
      </c>
    </row>
    <row r="311" spans="2:51" s="13" customFormat="1" ht="13.5">
      <c r="B311" s="233"/>
      <c r="C311" s="234"/>
      <c r="D311" s="194" t="s">
        <v>145</v>
      </c>
      <c r="E311" s="235" t="s">
        <v>20</v>
      </c>
      <c r="F311" s="236" t="s">
        <v>496</v>
      </c>
      <c r="G311" s="234"/>
      <c r="H311" s="237" t="s">
        <v>20</v>
      </c>
      <c r="I311" s="238"/>
      <c r="J311" s="234"/>
      <c r="K311" s="234"/>
      <c r="L311" s="239"/>
      <c r="M311" s="240"/>
      <c r="N311" s="241"/>
      <c r="O311" s="241"/>
      <c r="P311" s="241"/>
      <c r="Q311" s="241"/>
      <c r="R311" s="241"/>
      <c r="S311" s="241"/>
      <c r="T311" s="242"/>
      <c r="AT311" s="243" t="s">
        <v>145</v>
      </c>
      <c r="AU311" s="243" t="s">
        <v>141</v>
      </c>
      <c r="AV311" s="13" t="s">
        <v>22</v>
      </c>
      <c r="AW311" s="13" t="s">
        <v>39</v>
      </c>
      <c r="AX311" s="13" t="s">
        <v>76</v>
      </c>
      <c r="AY311" s="243" t="s">
        <v>132</v>
      </c>
    </row>
    <row r="312" spans="2:51" s="11" customFormat="1" ht="13.5">
      <c r="B312" s="196"/>
      <c r="C312" s="197"/>
      <c r="D312" s="194" t="s">
        <v>145</v>
      </c>
      <c r="E312" s="208" t="s">
        <v>20</v>
      </c>
      <c r="F312" s="209" t="s">
        <v>497</v>
      </c>
      <c r="G312" s="197"/>
      <c r="H312" s="210">
        <v>99.125</v>
      </c>
      <c r="I312" s="202"/>
      <c r="J312" s="197"/>
      <c r="K312" s="197"/>
      <c r="L312" s="203"/>
      <c r="M312" s="204"/>
      <c r="N312" s="205"/>
      <c r="O312" s="205"/>
      <c r="P312" s="205"/>
      <c r="Q312" s="205"/>
      <c r="R312" s="205"/>
      <c r="S312" s="205"/>
      <c r="T312" s="206"/>
      <c r="AT312" s="207" t="s">
        <v>145</v>
      </c>
      <c r="AU312" s="207" t="s">
        <v>141</v>
      </c>
      <c r="AV312" s="11" t="s">
        <v>141</v>
      </c>
      <c r="AW312" s="11" t="s">
        <v>39</v>
      </c>
      <c r="AX312" s="11" t="s">
        <v>76</v>
      </c>
      <c r="AY312" s="207" t="s">
        <v>132</v>
      </c>
    </row>
    <row r="313" spans="2:51" s="13" customFormat="1" ht="13.5">
      <c r="B313" s="233"/>
      <c r="C313" s="234"/>
      <c r="D313" s="194" t="s">
        <v>145</v>
      </c>
      <c r="E313" s="235" t="s">
        <v>20</v>
      </c>
      <c r="F313" s="236" t="s">
        <v>498</v>
      </c>
      <c r="G313" s="234"/>
      <c r="H313" s="237" t="s">
        <v>20</v>
      </c>
      <c r="I313" s="238"/>
      <c r="J313" s="234"/>
      <c r="K313" s="234"/>
      <c r="L313" s="239"/>
      <c r="M313" s="240"/>
      <c r="N313" s="241"/>
      <c r="O313" s="241"/>
      <c r="P313" s="241"/>
      <c r="Q313" s="241"/>
      <c r="R313" s="241"/>
      <c r="S313" s="241"/>
      <c r="T313" s="242"/>
      <c r="AT313" s="243" t="s">
        <v>145</v>
      </c>
      <c r="AU313" s="243" t="s">
        <v>141</v>
      </c>
      <c r="AV313" s="13" t="s">
        <v>22</v>
      </c>
      <c r="AW313" s="13" t="s">
        <v>39</v>
      </c>
      <c r="AX313" s="13" t="s">
        <v>76</v>
      </c>
      <c r="AY313" s="243" t="s">
        <v>132</v>
      </c>
    </row>
    <row r="314" spans="2:51" s="11" customFormat="1" ht="13.5">
      <c r="B314" s="196"/>
      <c r="C314" s="197"/>
      <c r="D314" s="194" t="s">
        <v>145</v>
      </c>
      <c r="E314" s="208" t="s">
        <v>20</v>
      </c>
      <c r="F314" s="209" t="s">
        <v>499</v>
      </c>
      <c r="G314" s="197"/>
      <c r="H314" s="210">
        <v>241.22</v>
      </c>
      <c r="I314" s="202"/>
      <c r="J314" s="197"/>
      <c r="K314" s="197"/>
      <c r="L314" s="203"/>
      <c r="M314" s="204"/>
      <c r="N314" s="205"/>
      <c r="O314" s="205"/>
      <c r="P314" s="205"/>
      <c r="Q314" s="205"/>
      <c r="R314" s="205"/>
      <c r="S314" s="205"/>
      <c r="T314" s="206"/>
      <c r="AT314" s="207" t="s">
        <v>145</v>
      </c>
      <c r="AU314" s="207" t="s">
        <v>141</v>
      </c>
      <c r="AV314" s="11" t="s">
        <v>141</v>
      </c>
      <c r="AW314" s="11" t="s">
        <v>39</v>
      </c>
      <c r="AX314" s="11" t="s">
        <v>76</v>
      </c>
      <c r="AY314" s="207" t="s">
        <v>132</v>
      </c>
    </row>
    <row r="315" spans="2:51" s="13" customFormat="1" ht="13.5">
      <c r="B315" s="233"/>
      <c r="C315" s="234"/>
      <c r="D315" s="194" t="s">
        <v>145</v>
      </c>
      <c r="E315" s="235" t="s">
        <v>20</v>
      </c>
      <c r="F315" s="236" t="s">
        <v>510</v>
      </c>
      <c r="G315" s="234"/>
      <c r="H315" s="237" t="s">
        <v>20</v>
      </c>
      <c r="I315" s="238"/>
      <c r="J315" s="234"/>
      <c r="K315" s="234"/>
      <c r="L315" s="239"/>
      <c r="M315" s="240"/>
      <c r="N315" s="241"/>
      <c r="O315" s="241"/>
      <c r="P315" s="241"/>
      <c r="Q315" s="241"/>
      <c r="R315" s="241"/>
      <c r="S315" s="241"/>
      <c r="T315" s="242"/>
      <c r="AT315" s="243" t="s">
        <v>145</v>
      </c>
      <c r="AU315" s="243" t="s">
        <v>141</v>
      </c>
      <c r="AV315" s="13" t="s">
        <v>22</v>
      </c>
      <c r="AW315" s="13" t="s">
        <v>39</v>
      </c>
      <c r="AX315" s="13" t="s">
        <v>76</v>
      </c>
      <c r="AY315" s="243" t="s">
        <v>132</v>
      </c>
    </row>
    <row r="316" spans="2:51" s="11" customFormat="1" ht="13.5">
      <c r="B316" s="196"/>
      <c r="C316" s="197"/>
      <c r="D316" s="194" t="s">
        <v>145</v>
      </c>
      <c r="E316" s="208" t="s">
        <v>20</v>
      </c>
      <c r="F316" s="209" t="s">
        <v>511</v>
      </c>
      <c r="G316" s="197"/>
      <c r="H316" s="210">
        <v>1211.925</v>
      </c>
      <c r="I316" s="202"/>
      <c r="J316" s="197"/>
      <c r="K316" s="197"/>
      <c r="L316" s="203"/>
      <c r="M316" s="204"/>
      <c r="N316" s="205"/>
      <c r="O316" s="205"/>
      <c r="P316" s="205"/>
      <c r="Q316" s="205"/>
      <c r="R316" s="205"/>
      <c r="S316" s="205"/>
      <c r="T316" s="206"/>
      <c r="AT316" s="207" t="s">
        <v>145</v>
      </c>
      <c r="AU316" s="207" t="s">
        <v>141</v>
      </c>
      <c r="AV316" s="11" t="s">
        <v>141</v>
      </c>
      <c r="AW316" s="11" t="s">
        <v>39</v>
      </c>
      <c r="AX316" s="11" t="s">
        <v>76</v>
      </c>
      <c r="AY316" s="207" t="s">
        <v>132</v>
      </c>
    </row>
    <row r="317" spans="2:51" s="12" customFormat="1" ht="13.5">
      <c r="B317" s="211"/>
      <c r="C317" s="212"/>
      <c r="D317" s="198" t="s">
        <v>145</v>
      </c>
      <c r="E317" s="213" t="s">
        <v>20</v>
      </c>
      <c r="F317" s="214" t="s">
        <v>164</v>
      </c>
      <c r="G317" s="212"/>
      <c r="H317" s="215">
        <v>1552.27</v>
      </c>
      <c r="I317" s="216"/>
      <c r="J317" s="212"/>
      <c r="K317" s="212"/>
      <c r="L317" s="217"/>
      <c r="M317" s="218"/>
      <c r="N317" s="219"/>
      <c r="O317" s="219"/>
      <c r="P317" s="219"/>
      <c r="Q317" s="219"/>
      <c r="R317" s="219"/>
      <c r="S317" s="219"/>
      <c r="T317" s="220"/>
      <c r="AT317" s="221" t="s">
        <v>145</v>
      </c>
      <c r="AU317" s="221" t="s">
        <v>141</v>
      </c>
      <c r="AV317" s="12" t="s">
        <v>140</v>
      </c>
      <c r="AW317" s="12" t="s">
        <v>39</v>
      </c>
      <c r="AX317" s="12" t="s">
        <v>22</v>
      </c>
      <c r="AY317" s="221" t="s">
        <v>132</v>
      </c>
    </row>
    <row r="318" spans="2:65" s="1" customFormat="1" ht="44.25" customHeight="1">
      <c r="B318" s="34"/>
      <c r="C318" s="222" t="s">
        <v>512</v>
      </c>
      <c r="D318" s="222" t="s">
        <v>215</v>
      </c>
      <c r="E318" s="223" t="s">
        <v>513</v>
      </c>
      <c r="F318" s="224" t="s">
        <v>514</v>
      </c>
      <c r="G318" s="225" t="s">
        <v>138</v>
      </c>
      <c r="H318" s="226">
        <v>1785.111</v>
      </c>
      <c r="I318" s="227"/>
      <c r="J318" s="228">
        <f>ROUND(I318*H318,2)</f>
        <v>0</v>
      </c>
      <c r="K318" s="224" t="s">
        <v>139</v>
      </c>
      <c r="L318" s="229"/>
      <c r="M318" s="230" t="s">
        <v>20</v>
      </c>
      <c r="N318" s="231" t="s">
        <v>48</v>
      </c>
      <c r="O318" s="35"/>
      <c r="P318" s="191">
        <f>O318*H318</f>
        <v>0</v>
      </c>
      <c r="Q318" s="191">
        <v>0.0049</v>
      </c>
      <c r="R318" s="191">
        <f>Q318*H318</f>
        <v>8.7470439</v>
      </c>
      <c r="S318" s="191">
        <v>0</v>
      </c>
      <c r="T318" s="192">
        <f>S318*H318</f>
        <v>0</v>
      </c>
      <c r="AR318" s="17" t="s">
        <v>289</v>
      </c>
      <c r="AT318" s="17" t="s">
        <v>215</v>
      </c>
      <c r="AU318" s="17" t="s">
        <v>141</v>
      </c>
      <c r="AY318" s="17" t="s">
        <v>132</v>
      </c>
      <c r="BE318" s="193">
        <f>IF(N318="základní",J318,0)</f>
        <v>0</v>
      </c>
      <c r="BF318" s="193">
        <f>IF(N318="snížená",J318,0)</f>
        <v>0</v>
      </c>
      <c r="BG318" s="193">
        <f>IF(N318="zákl. přenesená",J318,0)</f>
        <v>0</v>
      </c>
      <c r="BH318" s="193">
        <f>IF(N318="sníž. přenesená",J318,0)</f>
        <v>0</v>
      </c>
      <c r="BI318" s="193">
        <f>IF(N318="nulová",J318,0)</f>
        <v>0</v>
      </c>
      <c r="BJ318" s="17" t="s">
        <v>141</v>
      </c>
      <c r="BK318" s="193">
        <f>ROUND(I318*H318,2)</f>
        <v>0</v>
      </c>
      <c r="BL318" s="17" t="s">
        <v>262</v>
      </c>
      <c r="BM318" s="17" t="s">
        <v>515</v>
      </c>
    </row>
    <row r="319" spans="2:51" s="11" customFormat="1" ht="13.5">
      <c r="B319" s="196"/>
      <c r="C319" s="197"/>
      <c r="D319" s="198" t="s">
        <v>145</v>
      </c>
      <c r="E319" s="197"/>
      <c r="F319" s="200" t="s">
        <v>516</v>
      </c>
      <c r="G319" s="197"/>
      <c r="H319" s="201">
        <v>1785.111</v>
      </c>
      <c r="I319" s="202"/>
      <c r="J319" s="197"/>
      <c r="K319" s="197"/>
      <c r="L319" s="203"/>
      <c r="M319" s="204"/>
      <c r="N319" s="205"/>
      <c r="O319" s="205"/>
      <c r="P319" s="205"/>
      <c r="Q319" s="205"/>
      <c r="R319" s="205"/>
      <c r="S319" s="205"/>
      <c r="T319" s="206"/>
      <c r="AT319" s="207" t="s">
        <v>145</v>
      </c>
      <c r="AU319" s="207" t="s">
        <v>141</v>
      </c>
      <c r="AV319" s="11" t="s">
        <v>141</v>
      </c>
      <c r="AW319" s="11" t="s">
        <v>4</v>
      </c>
      <c r="AX319" s="11" t="s">
        <v>22</v>
      </c>
      <c r="AY319" s="207" t="s">
        <v>132</v>
      </c>
    </row>
    <row r="320" spans="2:65" s="1" customFormat="1" ht="31.5" customHeight="1">
      <c r="B320" s="34"/>
      <c r="C320" s="182" t="s">
        <v>517</v>
      </c>
      <c r="D320" s="182" t="s">
        <v>135</v>
      </c>
      <c r="E320" s="183" t="s">
        <v>518</v>
      </c>
      <c r="F320" s="184" t="s">
        <v>519</v>
      </c>
      <c r="G320" s="185" t="s">
        <v>432</v>
      </c>
      <c r="H320" s="186">
        <v>8.911</v>
      </c>
      <c r="I320" s="187"/>
      <c r="J320" s="188">
        <f>ROUND(I320*H320,2)</f>
        <v>0</v>
      </c>
      <c r="K320" s="184" t="s">
        <v>139</v>
      </c>
      <c r="L320" s="54"/>
      <c r="M320" s="189" t="s">
        <v>20</v>
      </c>
      <c r="N320" s="190" t="s">
        <v>48</v>
      </c>
      <c r="O320" s="35"/>
      <c r="P320" s="191">
        <f>O320*H320</f>
        <v>0</v>
      </c>
      <c r="Q320" s="191">
        <v>0</v>
      </c>
      <c r="R320" s="191">
        <f>Q320*H320</f>
        <v>0</v>
      </c>
      <c r="S320" s="191">
        <v>0</v>
      </c>
      <c r="T320" s="192">
        <f>S320*H320</f>
        <v>0</v>
      </c>
      <c r="AR320" s="17" t="s">
        <v>262</v>
      </c>
      <c r="AT320" s="17" t="s">
        <v>135</v>
      </c>
      <c r="AU320" s="17" t="s">
        <v>141</v>
      </c>
      <c r="AY320" s="17" t="s">
        <v>132</v>
      </c>
      <c r="BE320" s="193">
        <f>IF(N320="základní",J320,0)</f>
        <v>0</v>
      </c>
      <c r="BF320" s="193">
        <f>IF(N320="snížená",J320,0)</f>
        <v>0</v>
      </c>
      <c r="BG320" s="193">
        <f>IF(N320="zákl. přenesená",J320,0)</f>
        <v>0</v>
      </c>
      <c r="BH320" s="193">
        <f>IF(N320="sníž. přenesená",J320,0)</f>
        <v>0</v>
      </c>
      <c r="BI320" s="193">
        <f>IF(N320="nulová",J320,0)</f>
        <v>0</v>
      </c>
      <c r="BJ320" s="17" t="s">
        <v>141</v>
      </c>
      <c r="BK320" s="193">
        <f>ROUND(I320*H320,2)</f>
        <v>0</v>
      </c>
      <c r="BL320" s="17" t="s">
        <v>262</v>
      </c>
      <c r="BM320" s="17" t="s">
        <v>520</v>
      </c>
    </row>
    <row r="321" spans="2:63" s="10" customFormat="1" ht="29.85" customHeight="1">
      <c r="B321" s="165"/>
      <c r="C321" s="166"/>
      <c r="D321" s="179" t="s">
        <v>75</v>
      </c>
      <c r="E321" s="180" t="s">
        <v>521</v>
      </c>
      <c r="F321" s="180" t="s">
        <v>522</v>
      </c>
      <c r="G321" s="166"/>
      <c r="H321" s="166"/>
      <c r="I321" s="169"/>
      <c r="J321" s="181">
        <f>BK321</f>
        <v>0</v>
      </c>
      <c r="K321" s="166"/>
      <c r="L321" s="171"/>
      <c r="M321" s="172"/>
      <c r="N321" s="173"/>
      <c r="O321" s="173"/>
      <c r="P321" s="174">
        <f>SUM(P322:P354)</f>
        <v>0</v>
      </c>
      <c r="Q321" s="173"/>
      <c r="R321" s="174">
        <f>SUM(R322:R354)</f>
        <v>25.335821000000003</v>
      </c>
      <c r="S321" s="173"/>
      <c r="T321" s="175">
        <f>SUM(T322:T354)</f>
        <v>8.0144</v>
      </c>
      <c r="AR321" s="176" t="s">
        <v>141</v>
      </c>
      <c r="AT321" s="177" t="s">
        <v>75</v>
      </c>
      <c r="AU321" s="177" t="s">
        <v>22</v>
      </c>
      <c r="AY321" s="176" t="s">
        <v>132</v>
      </c>
      <c r="BK321" s="178">
        <f>SUM(BK322:BK354)</f>
        <v>0</v>
      </c>
    </row>
    <row r="322" spans="2:65" s="1" customFormat="1" ht="22.5" customHeight="1">
      <c r="B322" s="34"/>
      <c r="C322" s="182" t="s">
        <v>523</v>
      </c>
      <c r="D322" s="182" t="s">
        <v>135</v>
      </c>
      <c r="E322" s="183" t="s">
        <v>524</v>
      </c>
      <c r="F322" s="184" t="s">
        <v>525</v>
      </c>
      <c r="G322" s="185" t="s">
        <v>138</v>
      </c>
      <c r="H322" s="186">
        <v>241.22</v>
      </c>
      <c r="I322" s="187"/>
      <c r="J322" s="188">
        <f>ROUND(I322*H322,2)</f>
        <v>0</v>
      </c>
      <c r="K322" s="184" t="s">
        <v>20</v>
      </c>
      <c r="L322" s="54"/>
      <c r="M322" s="189" t="s">
        <v>20</v>
      </c>
      <c r="N322" s="190" t="s">
        <v>48</v>
      </c>
      <c r="O322" s="35"/>
      <c r="P322" s="191">
        <f>O322*H322</f>
        <v>0</v>
      </c>
      <c r="Q322" s="191">
        <v>0</v>
      </c>
      <c r="R322" s="191">
        <f>Q322*H322</f>
        <v>0</v>
      </c>
      <c r="S322" s="191">
        <v>0</v>
      </c>
      <c r="T322" s="192">
        <f>S322*H322</f>
        <v>0</v>
      </c>
      <c r="AR322" s="17" t="s">
        <v>262</v>
      </c>
      <c r="AT322" s="17" t="s">
        <v>135</v>
      </c>
      <c r="AU322" s="17" t="s">
        <v>141</v>
      </c>
      <c r="AY322" s="17" t="s">
        <v>132</v>
      </c>
      <c r="BE322" s="193">
        <f>IF(N322="základní",J322,0)</f>
        <v>0</v>
      </c>
      <c r="BF322" s="193">
        <f>IF(N322="snížená",J322,0)</f>
        <v>0</v>
      </c>
      <c r="BG322" s="193">
        <f>IF(N322="zákl. přenesená",J322,0)</f>
        <v>0</v>
      </c>
      <c r="BH322" s="193">
        <f>IF(N322="sníž. přenesená",J322,0)</f>
        <v>0</v>
      </c>
      <c r="BI322" s="193">
        <f>IF(N322="nulová",J322,0)</f>
        <v>0</v>
      </c>
      <c r="BJ322" s="17" t="s">
        <v>141</v>
      </c>
      <c r="BK322" s="193">
        <f>ROUND(I322*H322,2)</f>
        <v>0</v>
      </c>
      <c r="BL322" s="17" t="s">
        <v>262</v>
      </c>
      <c r="BM322" s="17" t="s">
        <v>526</v>
      </c>
    </row>
    <row r="323" spans="2:47" s="1" customFormat="1" ht="27">
      <c r="B323" s="34"/>
      <c r="C323" s="56"/>
      <c r="D323" s="194" t="s">
        <v>143</v>
      </c>
      <c r="E323" s="56"/>
      <c r="F323" s="195" t="s">
        <v>527</v>
      </c>
      <c r="G323" s="56"/>
      <c r="H323" s="56"/>
      <c r="I323" s="152"/>
      <c r="J323" s="56"/>
      <c r="K323" s="56"/>
      <c r="L323" s="54"/>
      <c r="M323" s="71"/>
      <c r="N323" s="35"/>
      <c r="O323" s="35"/>
      <c r="P323" s="35"/>
      <c r="Q323" s="35"/>
      <c r="R323" s="35"/>
      <c r="S323" s="35"/>
      <c r="T323" s="72"/>
      <c r="AT323" s="17" t="s">
        <v>143</v>
      </c>
      <c r="AU323" s="17" t="s">
        <v>141</v>
      </c>
    </row>
    <row r="324" spans="2:51" s="13" customFormat="1" ht="13.5">
      <c r="B324" s="233"/>
      <c r="C324" s="234"/>
      <c r="D324" s="194" t="s">
        <v>145</v>
      </c>
      <c r="E324" s="235" t="s">
        <v>20</v>
      </c>
      <c r="F324" s="236" t="s">
        <v>498</v>
      </c>
      <c r="G324" s="234"/>
      <c r="H324" s="237" t="s">
        <v>20</v>
      </c>
      <c r="I324" s="238"/>
      <c r="J324" s="234"/>
      <c r="K324" s="234"/>
      <c r="L324" s="239"/>
      <c r="M324" s="240"/>
      <c r="N324" s="241"/>
      <c r="O324" s="241"/>
      <c r="P324" s="241"/>
      <c r="Q324" s="241"/>
      <c r="R324" s="241"/>
      <c r="S324" s="241"/>
      <c r="T324" s="242"/>
      <c r="AT324" s="243" t="s">
        <v>145</v>
      </c>
      <c r="AU324" s="243" t="s">
        <v>141</v>
      </c>
      <c r="AV324" s="13" t="s">
        <v>22</v>
      </c>
      <c r="AW324" s="13" t="s">
        <v>39</v>
      </c>
      <c r="AX324" s="13" t="s">
        <v>76</v>
      </c>
      <c r="AY324" s="243" t="s">
        <v>132</v>
      </c>
    </row>
    <row r="325" spans="2:51" s="11" customFormat="1" ht="13.5">
      <c r="B325" s="196"/>
      <c r="C325" s="197"/>
      <c r="D325" s="194" t="s">
        <v>145</v>
      </c>
      <c r="E325" s="208" t="s">
        <v>20</v>
      </c>
      <c r="F325" s="209" t="s">
        <v>499</v>
      </c>
      <c r="G325" s="197"/>
      <c r="H325" s="210">
        <v>241.22</v>
      </c>
      <c r="I325" s="202"/>
      <c r="J325" s="197"/>
      <c r="K325" s="197"/>
      <c r="L325" s="203"/>
      <c r="M325" s="204"/>
      <c r="N325" s="205"/>
      <c r="O325" s="205"/>
      <c r="P325" s="205"/>
      <c r="Q325" s="205"/>
      <c r="R325" s="205"/>
      <c r="S325" s="205"/>
      <c r="T325" s="206"/>
      <c r="AT325" s="207" t="s">
        <v>145</v>
      </c>
      <c r="AU325" s="207" t="s">
        <v>141</v>
      </c>
      <c r="AV325" s="11" t="s">
        <v>141</v>
      </c>
      <c r="AW325" s="11" t="s">
        <v>39</v>
      </c>
      <c r="AX325" s="11" t="s">
        <v>76</v>
      </c>
      <c r="AY325" s="207" t="s">
        <v>132</v>
      </c>
    </row>
    <row r="326" spans="2:51" s="12" customFormat="1" ht="13.5">
      <c r="B326" s="211"/>
      <c r="C326" s="212"/>
      <c r="D326" s="198" t="s">
        <v>145</v>
      </c>
      <c r="E326" s="213" t="s">
        <v>20</v>
      </c>
      <c r="F326" s="214" t="s">
        <v>164</v>
      </c>
      <c r="G326" s="212"/>
      <c r="H326" s="215">
        <v>241.22</v>
      </c>
      <c r="I326" s="216"/>
      <c r="J326" s="212"/>
      <c r="K326" s="212"/>
      <c r="L326" s="217"/>
      <c r="M326" s="218"/>
      <c r="N326" s="219"/>
      <c r="O326" s="219"/>
      <c r="P326" s="219"/>
      <c r="Q326" s="219"/>
      <c r="R326" s="219"/>
      <c r="S326" s="219"/>
      <c r="T326" s="220"/>
      <c r="AT326" s="221" t="s">
        <v>145</v>
      </c>
      <c r="AU326" s="221" t="s">
        <v>141</v>
      </c>
      <c r="AV326" s="12" t="s">
        <v>140</v>
      </c>
      <c r="AW326" s="12" t="s">
        <v>39</v>
      </c>
      <c r="AX326" s="12" t="s">
        <v>22</v>
      </c>
      <c r="AY326" s="221" t="s">
        <v>132</v>
      </c>
    </row>
    <row r="327" spans="2:65" s="1" customFormat="1" ht="22.5" customHeight="1">
      <c r="B327" s="34"/>
      <c r="C327" s="222" t="s">
        <v>528</v>
      </c>
      <c r="D327" s="222" t="s">
        <v>215</v>
      </c>
      <c r="E327" s="223" t="s">
        <v>529</v>
      </c>
      <c r="F327" s="224" t="s">
        <v>530</v>
      </c>
      <c r="G327" s="225" t="s">
        <v>160</v>
      </c>
      <c r="H327" s="226">
        <v>38.595</v>
      </c>
      <c r="I327" s="227"/>
      <c r="J327" s="228">
        <f>ROUND(I327*H327,2)</f>
        <v>0</v>
      </c>
      <c r="K327" s="224" t="s">
        <v>139</v>
      </c>
      <c r="L327" s="229"/>
      <c r="M327" s="230" t="s">
        <v>20</v>
      </c>
      <c r="N327" s="231" t="s">
        <v>48</v>
      </c>
      <c r="O327" s="35"/>
      <c r="P327" s="191">
        <f>O327*H327</f>
        <v>0</v>
      </c>
      <c r="Q327" s="191">
        <v>0.065</v>
      </c>
      <c r="R327" s="191">
        <f>Q327*H327</f>
        <v>2.508675</v>
      </c>
      <c r="S327" s="191">
        <v>0</v>
      </c>
      <c r="T327" s="192">
        <f>S327*H327</f>
        <v>0</v>
      </c>
      <c r="AR327" s="17" t="s">
        <v>289</v>
      </c>
      <c r="AT327" s="17" t="s">
        <v>215</v>
      </c>
      <c r="AU327" s="17" t="s">
        <v>141</v>
      </c>
      <c r="AY327" s="17" t="s">
        <v>132</v>
      </c>
      <c r="BE327" s="193">
        <f>IF(N327="základní",J327,0)</f>
        <v>0</v>
      </c>
      <c r="BF327" s="193">
        <f>IF(N327="snížená",J327,0)</f>
        <v>0</v>
      </c>
      <c r="BG327" s="193">
        <f>IF(N327="zákl. přenesená",J327,0)</f>
        <v>0</v>
      </c>
      <c r="BH327" s="193">
        <f>IF(N327="sníž. přenesená",J327,0)</f>
        <v>0</v>
      </c>
      <c r="BI327" s="193">
        <f>IF(N327="nulová",J327,0)</f>
        <v>0</v>
      </c>
      <c r="BJ327" s="17" t="s">
        <v>141</v>
      </c>
      <c r="BK327" s="193">
        <f>ROUND(I327*H327,2)</f>
        <v>0</v>
      </c>
      <c r="BL327" s="17" t="s">
        <v>262</v>
      </c>
      <c r="BM327" s="17" t="s">
        <v>531</v>
      </c>
    </row>
    <row r="328" spans="2:47" s="1" customFormat="1" ht="27">
      <c r="B328" s="34"/>
      <c r="C328" s="56"/>
      <c r="D328" s="198" t="s">
        <v>143</v>
      </c>
      <c r="E328" s="56"/>
      <c r="F328" s="232" t="s">
        <v>532</v>
      </c>
      <c r="G328" s="56"/>
      <c r="H328" s="56"/>
      <c r="I328" s="152"/>
      <c r="J328" s="56"/>
      <c r="K328" s="56"/>
      <c r="L328" s="54"/>
      <c r="M328" s="71"/>
      <c r="N328" s="35"/>
      <c r="O328" s="35"/>
      <c r="P328" s="35"/>
      <c r="Q328" s="35"/>
      <c r="R328" s="35"/>
      <c r="S328" s="35"/>
      <c r="T328" s="72"/>
      <c r="AT328" s="17" t="s">
        <v>143</v>
      </c>
      <c r="AU328" s="17" t="s">
        <v>141</v>
      </c>
    </row>
    <row r="329" spans="2:65" s="1" customFormat="1" ht="44.25" customHeight="1">
      <c r="B329" s="34"/>
      <c r="C329" s="182" t="s">
        <v>533</v>
      </c>
      <c r="D329" s="182" t="s">
        <v>135</v>
      </c>
      <c r="E329" s="183" t="s">
        <v>534</v>
      </c>
      <c r="F329" s="184" t="s">
        <v>535</v>
      </c>
      <c r="G329" s="185" t="s">
        <v>138</v>
      </c>
      <c r="H329" s="186">
        <v>149.76</v>
      </c>
      <c r="I329" s="187"/>
      <c r="J329" s="188">
        <f>ROUND(I329*H329,2)</f>
        <v>0</v>
      </c>
      <c r="K329" s="184" t="s">
        <v>139</v>
      </c>
      <c r="L329" s="54"/>
      <c r="M329" s="189" t="s">
        <v>20</v>
      </c>
      <c r="N329" s="190" t="s">
        <v>48</v>
      </c>
      <c r="O329" s="35"/>
      <c r="P329" s="191">
        <f>O329*H329</f>
        <v>0</v>
      </c>
      <c r="Q329" s="191">
        <v>0</v>
      </c>
      <c r="R329" s="191">
        <f>Q329*H329</f>
        <v>0</v>
      </c>
      <c r="S329" s="191">
        <v>0.015</v>
      </c>
      <c r="T329" s="192">
        <f>S329*H329</f>
        <v>2.2464</v>
      </c>
      <c r="AR329" s="17" t="s">
        <v>262</v>
      </c>
      <c r="AT329" s="17" t="s">
        <v>135</v>
      </c>
      <c r="AU329" s="17" t="s">
        <v>141</v>
      </c>
      <c r="AY329" s="17" t="s">
        <v>132</v>
      </c>
      <c r="BE329" s="193">
        <f>IF(N329="základní",J329,0)</f>
        <v>0</v>
      </c>
      <c r="BF329" s="193">
        <f>IF(N329="snížená",J329,0)</f>
        <v>0</v>
      </c>
      <c r="BG329" s="193">
        <f>IF(N329="zákl. přenesená",J329,0)</f>
        <v>0</v>
      </c>
      <c r="BH329" s="193">
        <f>IF(N329="sníž. přenesená",J329,0)</f>
        <v>0</v>
      </c>
      <c r="BI329" s="193">
        <f>IF(N329="nulová",J329,0)</f>
        <v>0</v>
      </c>
      <c r="BJ329" s="17" t="s">
        <v>141</v>
      </c>
      <c r="BK329" s="193">
        <f>ROUND(I329*H329,2)</f>
        <v>0</v>
      </c>
      <c r="BL329" s="17" t="s">
        <v>262</v>
      </c>
      <c r="BM329" s="17" t="s">
        <v>536</v>
      </c>
    </row>
    <row r="330" spans="2:51" s="13" customFormat="1" ht="13.5">
      <c r="B330" s="233"/>
      <c r="C330" s="234"/>
      <c r="D330" s="194" t="s">
        <v>145</v>
      </c>
      <c r="E330" s="235" t="s">
        <v>20</v>
      </c>
      <c r="F330" s="236" t="s">
        <v>496</v>
      </c>
      <c r="G330" s="234"/>
      <c r="H330" s="237" t="s">
        <v>20</v>
      </c>
      <c r="I330" s="238"/>
      <c r="J330" s="234"/>
      <c r="K330" s="234"/>
      <c r="L330" s="239"/>
      <c r="M330" s="240"/>
      <c r="N330" s="241"/>
      <c r="O330" s="241"/>
      <c r="P330" s="241"/>
      <c r="Q330" s="241"/>
      <c r="R330" s="241"/>
      <c r="S330" s="241"/>
      <c r="T330" s="242"/>
      <c r="AT330" s="243" t="s">
        <v>145</v>
      </c>
      <c r="AU330" s="243" t="s">
        <v>141</v>
      </c>
      <c r="AV330" s="13" t="s">
        <v>22</v>
      </c>
      <c r="AW330" s="13" t="s">
        <v>39</v>
      </c>
      <c r="AX330" s="13" t="s">
        <v>76</v>
      </c>
      <c r="AY330" s="243" t="s">
        <v>132</v>
      </c>
    </row>
    <row r="331" spans="2:51" s="11" customFormat="1" ht="13.5">
      <c r="B331" s="196"/>
      <c r="C331" s="197"/>
      <c r="D331" s="194" t="s">
        <v>145</v>
      </c>
      <c r="E331" s="208" t="s">
        <v>20</v>
      </c>
      <c r="F331" s="209" t="s">
        <v>537</v>
      </c>
      <c r="G331" s="197"/>
      <c r="H331" s="210">
        <v>149.76</v>
      </c>
      <c r="I331" s="202"/>
      <c r="J331" s="197"/>
      <c r="K331" s="197"/>
      <c r="L331" s="203"/>
      <c r="M331" s="204"/>
      <c r="N331" s="205"/>
      <c r="O331" s="205"/>
      <c r="P331" s="205"/>
      <c r="Q331" s="205"/>
      <c r="R331" s="205"/>
      <c r="S331" s="205"/>
      <c r="T331" s="206"/>
      <c r="AT331" s="207" t="s">
        <v>145</v>
      </c>
      <c r="AU331" s="207" t="s">
        <v>141</v>
      </c>
      <c r="AV331" s="11" t="s">
        <v>141</v>
      </c>
      <c r="AW331" s="11" t="s">
        <v>39</v>
      </c>
      <c r="AX331" s="11" t="s">
        <v>76</v>
      </c>
      <c r="AY331" s="207" t="s">
        <v>132</v>
      </c>
    </row>
    <row r="332" spans="2:51" s="12" customFormat="1" ht="13.5">
      <c r="B332" s="211"/>
      <c r="C332" s="212"/>
      <c r="D332" s="198" t="s">
        <v>145</v>
      </c>
      <c r="E332" s="213" t="s">
        <v>20</v>
      </c>
      <c r="F332" s="214" t="s">
        <v>164</v>
      </c>
      <c r="G332" s="212"/>
      <c r="H332" s="215">
        <v>149.76</v>
      </c>
      <c r="I332" s="216"/>
      <c r="J332" s="212"/>
      <c r="K332" s="212"/>
      <c r="L332" s="217"/>
      <c r="M332" s="218"/>
      <c r="N332" s="219"/>
      <c r="O332" s="219"/>
      <c r="P332" s="219"/>
      <c r="Q332" s="219"/>
      <c r="R332" s="219"/>
      <c r="S332" s="219"/>
      <c r="T332" s="220"/>
      <c r="AT332" s="221" t="s">
        <v>145</v>
      </c>
      <c r="AU332" s="221" t="s">
        <v>141</v>
      </c>
      <c r="AV332" s="12" t="s">
        <v>140</v>
      </c>
      <c r="AW332" s="12" t="s">
        <v>39</v>
      </c>
      <c r="AX332" s="12" t="s">
        <v>22</v>
      </c>
      <c r="AY332" s="221" t="s">
        <v>132</v>
      </c>
    </row>
    <row r="333" spans="2:65" s="1" customFormat="1" ht="31.5" customHeight="1">
      <c r="B333" s="34"/>
      <c r="C333" s="182" t="s">
        <v>289</v>
      </c>
      <c r="D333" s="182" t="s">
        <v>135</v>
      </c>
      <c r="E333" s="183" t="s">
        <v>538</v>
      </c>
      <c r="F333" s="184" t="s">
        <v>539</v>
      </c>
      <c r="G333" s="185" t="s">
        <v>138</v>
      </c>
      <c r="H333" s="186">
        <v>1552.27</v>
      </c>
      <c r="I333" s="187"/>
      <c r="J333" s="188">
        <f>ROUND(I333*H333,2)</f>
        <v>0</v>
      </c>
      <c r="K333" s="184" t="s">
        <v>139</v>
      </c>
      <c r="L333" s="54"/>
      <c r="M333" s="189" t="s">
        <v>20</v>
      </c>
      <c r="N333" s="190" t="s">
        <v>48</v>
      </c>
      <c r="O333" s="35"/>
      <c r="P333" s="191">
        <f>O333*H333</f>
        <v>0</v>
      </c>
      <c r="Q333" s="191">
        <v>0</v>
      </c>
      <c r="R333" s="191">
        <f>Q333*H333</f>
        <v>0</v>
      </c>
      <c r="S333" s="191">
        <v>0</v>
      </c>
      <c r="T333" s="192">
        <f>S333*H333</f>
        <v>0</v>
      </c>
      <c r="AR333" s="17" t="s">
        <v>262</v>
      </c>
      <c r="AT333" s="17" t="s">
        <v>135</v>
      </c>
      <c r="AU333" s="17" t="s">
        <v>141</v>
      </c>
      <c r="AY333" s="17" t="s">
        <v>132</v>
      </c>
      <c r="BE333" s="193">
        <f>IF(N333="základní",J333,0)</f>
        <v>0</v>
      </c>
      <c r="BF333" s="193">
        <f>IF(N333="snížená",J333,0)</f>
        <v>0</v>
      </c>
      <c r="BG333" s="193">
        <f>IF(N333="zákl. přenesená",J333,0)</f>
        <v>0</v>
      </c>
      <c r="BH333" s="193">
        <f>IF(N333="sníž. přenesená",J333,0)</f>
        <v>0</v>
      </c>
      <c r="BI333" s="193">
        <f>IF(N333="nulová",J333,0)</f>
        <v>0</v>
      </c>
      <c r="BJ333" s="17" t="s">
        <v>141</v>
      </c>
      <c r="BK333" s="193">
        <f>ROUND(I333*H333,2)</f>
        <v>0</v>
      </c>
      <c r="BL333" s="17" t="s">
        <v>262</v>
      </c>
      <c r="BM333" s="17" t="s">
        <v>540</v>
      </c>
    </row>
    <row r="334" spans="2:47" s="1" customFormat="1" ht="27">
      <c r="B334" s="34"/>
      <c r="C334" s="56"/>
      <c r="D334" s="194" t="s">
        <v>143</v>
      </c>
      <c r="E334" s="56"/>
      <c r="F334" s="195" t="s">
        <v>541</v>
      </c>
      <c r="G334" s="56"/>
      <c r="H334" s="56"/>
      <c r="I334" s="152"/>
      <c r="J334" s="56"/>
      <c r="K334" s="56"/>
      <c r="L334" s="54"/>
      <c r="M334" s="71"/>
      <c r="N334" s="35"/>
      <c r="O334" s="35"/>
      <c r="P334" s="35"/>
      <c r="Q334" s="35"/>
      <c r="R334" s="35"/>
      <c r="S334" s="35"/>
      <c r="T334" s="72"/>
      <c r="AT334" s="17" t="s">
        <v>143</v>
      </c>
      <c r="AU334" s="17" t="s">
        <v>141</v>
      </c>
    </row>
    <row r="335" spans="2:51" s="13" customFormat="1" ht="13.5">
      <c r="B335" s="233"/>
      <c r="C335" s="234"/>
      <c r="D335" s="194" t="s">
        <v>145</v>
      </c>
      <c r="E335" s="235" t="s">
        <v>20</v>
      </c>
      <c r="F335" s="236" t="s">
        <v>496</v>
      </c>
      <c r="G335" s="234"/>
      <c r="H335" s="237" t="s">
        <v>20</v>
      </c>
      <c r="I335" s="238"/>
      <c r="J335" s="234"/>
      <c r="K335" s="234"/>
      <c r="L335" s="239"/>
      <c r="M335" s="240"/>
      <c r="N335" s="241"/>
      <c r="O335" s="241"/>
      <c r="P335" s="241"/>
      <c r="Q335" s="241"/>
      <c r="R335" s="241"/>
      <c r="S335" s="241"/>
      <c r="T335" s="242"/>
      <c r="AT335" s="243" t="s">
        <v>145</v>
      </c>
      <c r="AU335" s="243" t="s">
        <v>141</v>
      </c>
      <c r="AV335" s="13" t="s">
        <v>22</v>
      </c>
      <c r="AW335" s="13" t="s">
        <v>39</v>
      </c>
      <c r="AX335" s="13" t="s">
        <v>76</v>
      </c>
      <c r="AY335" s="243" t="s">
        <v>132</v>
      </c>
    </row>
    <row r="336" spans="2:51" s="11" customFormat="1" ht="13.5">
      <c r="B336" s="196"/>
      <c r="C336" s="197"/>
      <c r="D336" s="194" t="s">
        <v>145</v>
      </c>
      <c r="E336" s="208" t="s">
        <v>20</v>
      </c>
      <c r="F336" s="209" t="s">
        <v>542</v>
      </c>
      <c r="G336" s="197"/>
      <c r="H336" s="210">
        <v>85.8</v>
      </c>
      <c r="I336" s="202"/>
      <c r="J336" s="197"/>
      <c r="K336" s="197"/>
      <c r="L336" s="203"/>
      <c r="M336" s="204"/>
      <c r="N336" s="205"/>
      <c r="O336" s="205"/>
      <c r="P336" s="205"/>
      <c r="Q336" s="205"/>
      <c r="R336" s="205"/>
      <c r="S336" s="205"/>
      <c r="T336" s="206"/>
      <c r="AT336" s="207" t="s">
        <v>145</v>
      </c>
      <c r="AU336" s="207" t="s">
        <v>141</v>
      </c>
      <c r="AV336" s="11" t="s">
        <v>141</v>
      </c>
      <c r="AW336" s="11" t="s">
        <v>39</v>
      </c>
      <c r="AX336" s="11" t="s">
        <v>76</v>
      </c>
      <c r="AY336" s="207" t="s">
        <v>132</v>
      </c>
    </row>
    <row r="337" spans="2:51" s="13" customFormat="1" ht="13.5">
      <c r="B337" s="233"/>
      <c r="C337" s="234"/>
      <c r="D337" s="194" t="s">
        <v>145</v>
      </c>
      <c r="E337" s="235" t="s">
        <v>20</v>
      </c>
      <c r="F337" s="236" t="s">
        <v>498</v>
      </c>
      <c r="G337" s="234"/>
      <c r="H337" s="237" t="s">
        <v>20</v>
      </c>
      <c r="I337" s="238"/>
      <c r="J337" s="234"/>
      <c r="K337" s="234"/>
      <c r="L337" s="239"/>
      <c r="M337" s="240"/>
      <c r="N337" s="241"/>
      <c r="O337" s="241"/>
      <c r="P337" s="241"/>
      <c r="Q337" s="241"/>
      <c r="R337" s="241"/>
      <c r="S337" s="241"/>
      <c r="T337" s="242"/>
      <c r="AT337" s="243" t="s">
        <v>145</v>
      </c>
      <c r="AU337" s="243" t="s">
        <v>141</v>
      </c>
      <c r="AV337" s="13" t="s">
        <v>22</v>
      </c>
      <c r="AW337" s="13" t="s">
        <v>39</v>
      </c>
      <c r="AX337" s="13" t="s">
        <v>76</v>
      </c>
      <c r="AY337" s="243" t="s">
        <v>132</v>
      </c>
    </row>
    <row r="338" spans="2:51" s="11" customFormat="1" ht="13.5">
      <c r="B338" s="196"/>
      <c r="C338" s="197"/>
      <c r="D338" s="194" t="s">
        <v>145</v>
      </c>
      <c r="E338" s="208" t="s">
        <v>20</v>
      </c>
      <c r="F338" s="209" t="s">
        <v>499</v>
      </c>
      <c r="G338" s="197"/>
      <c r="H338" s="210">
        <v>241.22</v>
      </c>
      <c r="I338" s="202"/>
      <c r="J338" s="197"/>
      <c r="K338" s="197"/>
      <c r="L338" s="203"/>
      <c r="M338" s="204"/>
      <c r="N338" s="205"/>
      <c r="O338" s="205"/>
      <c r="P338" s="205"/>
      <c r="Q338" s="205"/>
      <c r="R338" s="205"/>
      <c r="S338" s="205"/>
      <c r="T338" s="206"/>
      <c r="AT338" s="207" t="s">
        <v>145</v>
      </c>
      <c r="AU338" s="207" t="s">
        <v>141</v>
      </c>
      <c r="AV338" s="11" t="s">
        <v>141</v>
      </c>
      <c r="AW338" s="11" t="s">
        <v>39</v>
      </c>
      <c r="AX338" s="11" t="s">
        <v>76</v>
      </c>
      <c r="AY338" s="207" t="s">
        <v>132</v>
      </c>
    </row>
    <row r="339" spans="2:51" s="13" customFormat="1" ht="13.5">
      <c r="B339" s="233"/>
      <c r="C339" s="234"/>
      <c r="D339" s="194" t="s">
        <v>145</v>
      </c>
      <c r="E339" s="235" t="s">
        <v>20</v>
      </c>
      <c r="F339" s="236" t="s">
        <v>510</v>
      </c>
      <c r="G339" s="234"/>
      <c r="H339" s="237" t="s">
        <v>20</v>
      </c>
      <c r="I339" s="238"/>
      <c r="J339" s="234"/>
      <c r="K339" s="234"/>
      <c r="L339" s="239"/>
      <c r="M339" s="240"/>
      <c r="N339" s="241"/>
      <c r="O339" s="241"/>
      <c r="P339" s="241"/>
      <c r="Q339" s="241"/>
      <c r="R339" s="241"/>
      <c r="S339" s="241"/>
      <c r="T339" s="242"/>
      <c r="AT339" s="243" t="s">
        <v>145</v>
      </c>
      <c r="AU339" s="243" t="s">
        <v>141</v>
      </c>
      <c r="AV339" s="13" t="s">
        <v>22</v>
      </c>
      <c r="AW339" s="13" t="s">
        <v>39</v>
      </c>
      <c r="AX339" s="13" t="s">
        <v>76</v>
      </c>
      <c r="AY339" s="243" t="s">
        <v>132</v>
      </c>
    </row>
    <row r="340" spans="2:51" s="11" customFormat="1" ht="13.5">
      <c r="B340" s="196"/>
      <c r="C340" s="197"/>
      <c r="D340" s="194" t="s">
        <v>145</v>
      </c>
      <c r="E340" s="208" t="s">
        <v>20</v>
      </c>
      <c r="F340" s="209" t="s">
        <v>543</v>
      </c>
      <c r="G340" s="197"/>
      <c r="H340" s="210">
        <v>1225.25</v>
      </c>
      <c r="I340" s="202"/>
      <c r="J340" s="197"/>
      <c r="K340" s="197"/>
      <c r="L340" s="203"/>
      <c r="M340" s="204"/>
      <c r="N340" s="205"/>
      <c r="O340" s="205"/>
      <c r="P340" s="205"/>
      <c r="Q340" s="205"/>
      <c r="R340" s="205"/>
      <c r="S340" s="205"/>
      <c r="T340" s="206"/>
      <c r="AT340" s="207" t="s">
        <v>145</v>
      </c>
      <c r="AU340" s="207" t="s">
        <v>141</v>
      </c>
      <c r="AV340" s="11" t="s">
        <v>141</v>
      </c>
      <c r="AW340" s="11" t="s">
        <v>39</v>
      </c>
      <c r="AX340" s="11" t="s">
        <v>76</v>
      </c>
      <c r="AY340" s="207" t="s">
        <v>132</v>
      </c>
    </row>
    <row r="341" spans="2:51" s="12" customFormat="1" ht="13.5">
      <c r="B341" s="211"/>
      <c r="C341" s="212"/>
      <c r="D341" s="198" t="s">
        <v>145</v>
      </c>
      <c r="E341" s="213" t="s">
        <v>20</v>
      </c>
      <c r="F341" s="214" t="s">
        <v>164</v>
      </c>
      <c r="G341" s="212"/>
      <c r="H341" s="215">
        <v>1552.27</v>
      </c>
      <c r="I341" s="216"/>
      <c r="J341" s="212"/>
      <c r="K341" s="212"/>
      <c r="L341" s="217"/>
      <c r="M341" s="218"/>
      <c r="N341" s="219"/>
      <c r="O341" s="219"/>
      <c r="P341" s="219"/>
      <c r="Q341" s="219"/>
      <c r="R341" s="219"/>
      <c r="S341" s="219"/>
      <c r="T341" s="220"/>
      <c r="AT341" s="221" t="s">
        <v>145</v>
      </c>
      <c r="AU341" s="221" t="s">
        <v>141</v>
      </c>
      <c r="AV341" s="12" t="s">
        <v>140</v>
      </c>
      <c r="AW341" s="12" t="s">
        <v>39</v>
      </c>
      <c r="AX341" s="12" t="s">
        <v>22</v>
      </c>
      <c r="AY341" s="221" t="s">
        <v>132</v>
      </c>
    </row>
    <row r="342" spans="2:65" s="1" customFormat="1" ht="22.5" customHeight="1">
      <c r="B342" s="34"/>
      <c r="C342" s="222" t="s">
        <v>544</v>
      </c>
      <c r="D342" s="222" t="s">
        <v>215</v>
      </c>
      <c r="E342" s="223" t="s">
        <v>545</v>
      </c>
      <c r="F342" s="224" t="s">
        <v>546</v>
      </c>
      <c r="G342" s="225" t="s">
        <v>138</v>
      </c>
      <c r="H342" s="226">
        <v>1583.315</v>
      </c>
      <c r="I342" s="227"/>
      <c r="J342" s="228">
        <f>ROUND(I342*H342,2)</f>
        <v>0</v>
      </c>
      <c r="K342" s="224" t="s">
        <v>20</v>
      </c>
      <c r="L342" s="229"/>
      <c r="M342" s="230" t="s">
        <v>20</v>
      </c>
      <c r="N342" s="231" t="s">
        <v>48</v>
      </c>
      <c r="O342" s="35"/>
      <c r="P342" s="191">
        <f>O342*H342</f>
        <v>0</v>
      </c>
      <c r="Q342" s="191">
        <v>0.0024</v>
      </c>
      <c r="R342" s="191">
        <f>Q342*H342</f>
        <v>3.799956</v>
      </c>
      <c r="S342" s="191">
        <v>0</v>
      </c>
      <c r="T342" s="192">
        <f>S342*H342</f>
        <v>0</v>
      </c>
      <c r="AR342" s="17" t="s">
        <v>289</v>
      </c>
      <c r="AT342" s="17" t="s">
        <v>215</v>
      </c>
      <c r="AU342" s="17" t="s">
        <v>141</v>
      </c>
      <c r="AY342" s="17" t="s">
        <v>132</v>
      </c>
      <c r="BE342" s="193">
        <f>IF(N342="základní",J342,0)</f>
        <v>0</v>
      </c>
      <c r="BF342" s="193">
        <f>IF(N342="snížená",J342,0)</f>
        <v>0</v>
      </c>
      <c r="BG342" s="193">
        <f>IF(N342="zákl. přenesená",J342,0)</f>
        <v>0</v>
      </c>
      <c r="BH342" s="193">
        <f>IF(N342="sníž. přenesená",J342,0)</f>
        <v>0</v>
      </c>
      <c r="BI342" s="193">
        <f>IF(N342="nulová",J342,0)</f>
        <v>0</v>
      </c>
      <c r="BJ342" s="17" t="s">
        <v>141</v>
      </c>
      <c r="BK342" s="193">
        <f>ROUND(I342*H342,2)</f>
        <v>0</v>
      </c>
      <c r="BL342" s="17" t="s">
        <v>262</v>
      </c>
      <c r="BM342" s="17" t="s">
        <v>547</v>
      </c>
    </row>
    <row r="343" spans="2:47" s="1" customFormat="1" ht="27">
      <c r="B343" s="34"/>
      <c r="C343" s="56"/>
      <c r="D343" s="194" t="s">
        <v>143</v>
      </c>
      <c r="E343" s="56"/>
      <c r="F343" s="195" t="s">
        <v>548</v>
      </c>
      <c r="G343" s="56"/>
      <c r="H343" s="56"/>
      <c r="I343" s="152"/>
      <c r="J343" s="56"/>
      <c r="K343" s="56"/>
      <c r="L343" s="54"/>
      <c r="M343" s="71"/>
      <c r="N343" s="35"/>
      <c r="O343" s="35"/>
      <c r="P343" s="35"/>
      <c r="Q343" s="35"/>
      <c r="R343" s="35"/>
      <c r="S343" s="35"/>
      <c r="T343" s="72"/>
      <c r="AT343" s="17" t="s">
        <v>143</v>
      </c>
      <c r="AU343" s="17" t="s">
        <v>141</v>
      </c>
    </row>
    <row r="344" spans="2:51" s="11" customFormat="1" ht="13.5">
      <c r="B344" s="196"/>
      <c r="C344" s="197"/>
      <c r="D344" s="198" t="s">
        <v>145</v>
      </c>
      <c r="E344" s="197"/>
      <c r="F344" s="200" t="s">
        <v>549</v>
      </c>
      <c r="G344" s="197"/>
      <c r="H344" s="201">
        <v>1583.315</v>
      </c>
      <c r="I344" s="202"/>
      <c r="J344" s="197"/>
      <c r="K344" s="197"/>
      <c r="L344" s="203"/>
      <c r="M344" s="204"/>
      <c r="N344" s="205"/>
      <c r="O344" s="205"/>
      <c r="P344" s="205"/>
      <c r="Q344" s="205"/>
      <c r="R344" s="205"/>
      <c r="S344" s="205"/>
      <c r="T344" s="206"/>
      <c r="AT344" s="207" t="s">
        <v>145</v>
      </c>
      <c r="AU344" s="207" t="s">
        <v>141</v>
      </c>
      <c r="AV344" s="11" t="s">
        <v>141</v>
      </c>
      <c r="AW344" s="11" t="s">
        <v>4</v>
      </c>
      <c r="AX344" s="11" t="s">
        <v>22</v>
      </c>
      <c r="AY344" s="207" t="s">
        <v>132</v>
      </c>
    </row>
    <row r="345" spans="2:65" s="1" customFormat="1" ht="44.25" customHeight="1">
      <c r="B345" s="34"/>
      <c r="C345" s="182" t="s">
        <v>550</v>
      </c>
      <c r="D345" s="182" t="s">
        <v>135</v>
      </c>
      <c r="E345" s="183" t="s">
        <v>551</v>
      </c>
      <c r="F345" s="184" t="s">
        <v>552</v>
      </c>
      <c r="G345" s="185" t="s">
        <v>138</v>
      </c>
      <c r="H345" s="186">
        <v>721</v>
      </c>
      <c r="I345" s="187"/>
      <c r="J345" s="188">
        <f>ROUND(I345*H345,2)</f>
        <v>0</v>
      </c>
      <c r="K345" s="184" t="s">
        <v>139</v>
      </c>
      <c r="L345" s="54"/>
      <c r="M345" s="189" t="s">
        <v>20</v>
      </c>
      <c r="N345" s="190" t="s">
        <v>48</v>
      </c>
      <c r="O345" s="35"/>
      <c r="P345" s="191">
        <f>O345*H345</f>
        <v>0</v>
      </c>
      <c r="Q345" s="191">
        <v>0</v>
      </c>
      <c r="R345" s="191">
        <f>Q345*H345</f>
        <v>0</v>
      </c>
      <c r="S345" s="191">
        <v>0.008</v>
      </c>
      <c r="T345" s="192">
        <f>S345*H345</f>
        <v>5.768</v>
      </c>
      <c r="AR345" s="17" t="s">
        <v>262</v>
      </c>
      <c r="AT345" s="17" t="s">
        <v>135</v>
      </c>
      <c r="AU345" s="17" t="s">
        <v>141</v>
      </c>
      <c r="AY345" s="17" t="s">
        <v>132</v>
      </c>
      <c r="BE345" s="193">
        <f>IF(N345="základní",J345,0)</f>
        <v>0</v>
      </c>
      <c r="BF345" s="193">
        <f>IF(N345="snížená",J345,0)</f>
        <v>0</v>
      </c>
      <c r="BG345" s="193">
        <f>IF(N345="zákl. přenesená",J345,0)</f>
        <v>0</v>
      </c>
      <c r="BH345" s="193">
        <f>IF(N345="sníž. přenesená",J345,0)</f>
        <v>0</v>
      </c>
      <c r="BI345" s="193">
        <f>IF(N345="nulová",J345,0)</f>
        <v>0</v>
      </c>
      <c r="BJ345" s="17" t="s">
        <v>141</v>
      </c>
      <c r="BK345" s="193">
        <f>ROUND(I345*H345,2)</f>
        <v>0</v>
      </c>
      <c r="BL345" s="17" t="s">
        <v>262</v>
      </c>
      <c r="BM345" s="17" t="s">
        <v>553</v>
      </c>
    </row>
    <row r="346" spans="2:51" s="13" customFormat="1" ht="13.5">
      <c r="B346" s="233"/>
      <c r="C346" s="234"/>
      <c r="D346" s="194" t="s">
        <v>145</v>
      </c>
      <c r="E346" s="235" t="s">
        <v>20</v>
      </c>
      <c r="F346" s="236" t="s">
        <v>510</v>
      </c>
      <c r="G346" s="234"/>
      <c r="H346" s="237" t="s">
        <v>20</v>
      </c>
      <c r="I346" s="238"/>
      <c r="J346" s="234"/>
      <c r="K346" s="234"/>
      <c r="L346" s="239"/>
      <c r="M346" s="240"/>
      <c r="N346" s="241"/>
      <c r="O346" s="241"/>
      <c r="P346" s="241"/>
      <c r="Q346" s="241"/>
      <c r="R346" s="241"/>
      <c r="S346" s="241"/>
      <c r="T346" s="242"/>
      <c r="AT346" s="243" t="s">
        <v>145</v>
      </c>
      <c r="AU346" s="243" t="s">
        <v>141</v>
      </c>
      <c r="AV346" s="13" t="s">
        <v>22</v>
      </c>
      <c r="AW346" s="13" t="s">
        <v>39</v>
      </c>
      <c r="AX346" s="13" t="s">
        <v>76</v>
      </c>
      <c r="AY346" s="243" t="s">
        <v>132</v>
      </c>
    </row>
    <row r="347" spans="2:51" s="11" customFormat="1" ht="13.5">
      <c r="B347" s="196"/>
      <c r="C347" s="197"/>
      <c r="D347" s="198" t="s">
        <v>145</v>
      </c>
      <c r="E347" s="199" t="s">
        <v>20</v>
      </c>
      <c r="F347" s="200" t="s">
        <v>554</v>
      </c>
      <c r="G347" s="197"/>
      <c r="H347" s="201">
        <v>721</v>
      </c>
      <c r="I347" s="202"/>
      <c r="J347" s="197"/>
      <c r="K347" s="197"/>
      <c r="L347" s="203"/>
      <c r="M347" s="204"/>
      <c r="N347" s="205"/>
      <c r="O347" s="205"/>
      <c r="P347" s="205"/>
      <c r="Q347" s="205"/>
      <c r="R347" s="205"/>
      <c r="S347" s="205"/>
      <c r="T347" s="206"/>
      <c r="AT347" s="207" t="s">
        <v>145</v>
      </c>
      <c r="AU347" s="207" t="s">
        <v>141</v>
      </c>
      <c r="AV347" s="11" t="s">
        <v>141</v>
      </c>
      <c r="AW347" s="11" t="s">
        <v>39</v>
      </c>
      <c r="AX347" s="11" t="s">
        <v>22</v>
      </c>
      <c r="AY347" s="207" t="s">
        <v>132</v>
      </c>
    </row>
    <row r="348" spans="2:65" s="1" customFormat="1" ht="31.5" customHeight="1">
      <c r="B348" s="34"/>
      <c r="C348" s="182" t="s">
        <v>555</v>
      </c>
      <c r="D348" s="182" t="s">
        <v>135</v>
      </c>
      <c r="E348" s="183" t="s">
        <v>556</v>
      </c>
      <c r="F348" s="184" t="s">
        <v>557</v>
      </c>
      <c r="G348" s="185" t="s">
        <v>138</v>
      </c>
      <c r="H348" s="186">
        <v>721</v>
      </c>
      <c r="I348" s="187"/>
      <c r="J348" s="188">
        <f>ROUND(I348*H348,2)</f>
        <v>0</v>
      </c>
      <c r="K348" s="184" t="s">
        <v>139</v>
      </c>
      <c r="L348" s="54"/>
      <c r="M348" s="189" t="s">
        <v>20</v>
      </c>
      <c r="N348" s="190" t="s">
        <v>48</v>
      </c>
      <c r="O348" s="35"/>
      <c r="P348" s="191">
        <f>O348*H348</f>
        <v>0</v>
      </c>
      <c r="Q348" s="191">
        <v>0.00956</v>
      </c>
      <c r="R348" s="191">
        <f>Q348*H348</f>
        <v>6.892760000000001</v>
      </c>
      <c r="S348" s="191">
        <v>0</v>
      </c>
      <c r="T348" s="192">
        <f>S348*H348</f>
        <v>0</v>
      </c>
      <c r="AR348" s="17" t="s">
        <v>140</v>
      </c>
      <c r="AT348" s="17" t="s">
        <v>135</v>
      </c>
      <c r="AU348" s="17" t="s">
        <v>141</v>
      </c>
      <c r="AY348" s="17" t="s">
        <v>132</v>
      </c>
      <c r="BE348" s="193">
        <f>IF(N348="základní",J348,0)</f>
        <v>0</v>
      </c>
      <c r="BF348" s="193">
        <f>IF(N348="snížená",J348,0)</f>
        <v>0</v>
      </c>
      <c r="BG348" s="193">
        <f>IF(N348="zákl. přenesená",J348,0)</f>
        <v>0</v>
      </c>
      <c r="BH348" s="193">
        <f>IF(N348="sníž. přenesená",J348,0)</f>
        <v>0</v>
      </c>
      <c r="BI348" s="193">
        <f>IF(N348="nulová",J348,0)</f>
        <v>0</v>
      </c>
      <c r="BJ348" s="17" t="s">
        <v>141</v>
      </c>
      <c r="BK348" s="193">
        <f>ROUND(I348*H348,2)</f>
        <v>0</v>
      </c>
      <c r="BL348" s="17" t="s">
        <v>140</v>
      </c>
      <c r="BM348" s="17" t="s">
        <v>558</v>
      </c>
    </row>
    <row r="349" spans="2:47" s="1" customFormat="1" ht="27">
      <c r="B349" s="34"/>
      <c r="C349" s="56"/>
      <c r="D349" s="194" t="s">
        <v>143</v>
      </c>
      <c r="E349" s="56"/>
      <c r="F349" s="195" t="s">
        <v>559</v>
      </c>
      <c r="G349" s="56"/>
      <c r="H349" s="56"/>
      <c r="I349" s="152"/>
      <c r="J349" s="56"/>
      <c r="K349" s="56"/>
      <c r="L349" s="54"/>
      <c r="M349" s="71"/>
      <c r="N349" s="35"/>
      <c r="O349" s="35"/>
      <c r="P349" s="35"/>
      <c r="Q349" s="35"/>
      <c r="R349" s="35"/>
      <c r="S349" s="35"/>
      <c r="T349" s="72"/>
      <c r="AT349" s="17" t="s">
        <v>143</v>
      </c>
      <c r="AU349" s="17" t="s">
        <v>141</v>
      </c>
    </row>
    <row r="350" spans="2:51" s="11" customFormat="1" ht="13.5">
      <c r="B350" s="196"/>
      <c r="C350" s="197"/>
      <c r="D350" s="198" t="s">
        <v>145</v>
      </c>
      <c r="E350" s="199" t="s">
        <v>20</v>
      </c>
      <c r="F350" s="200" t="s">
        <v>554</v>
      </c>
      <c r="G350" s="197"/>
      <c r="H350" s="201">
        <v>721</v>
      </c>
      <c r="I350" s="202"/>
      <c r="J350" s="197"/>
      <c r="K350" s="197"/>
      <c r="L350" s="203"/>
      <c r="M350" s="204"/>
      <c r="N350" s="205"/>
      <c r="O350" s="205"/>
      <c r="P350" s="205"/>
      <c r="Q350" s="205"/>
      <c r="R350" s="205"/>
      <c r="S350" s="205"/>
      <c r="T350" s="206"/>
      <c r="AT350" s="207" t="s">
        <v>145</v>
      </c>
      <c r="AU350" s="207" t="s">
        <v>141</v>
      </c>
      <c r="AV350" s="11" t="s">
        <v>141</v>
      </c>
      <c r="AW350" s="11" t="s">
        <v>39</v>
      </c>
      <c r="AX350" s="11" t="s">
        <v>22</v>
      </c>
      <c r="AY350" s="207" t="s">
        <v>132</v>
      </c>
    </row>
    <row r="351" spans="2:65" s="1" customFormat="1" ht="44.25" customHeight="1">
      <c r="B351" s="34"/>
      <c r="C351" s="222" t="s">
        <v>560</v>
      </c>
      <c r="D351" s="222" t="s">
        <v>215</v>
      </c>
      <c r="E351" s="223" t="s">
        <v>561</v>
      </c>
      <c r="F351" s="224" t="s">
        <v>562</v>
      </c>
      <c r="G351" s="225" t="s">
        <v>138</v>
      </c>
      <c r="H351" s="226">
        <v>735.42</v>
      </c>
      <c r="I351" s="227"/>
      <c r="J351" s="228">
        <f>ROUND(I351*H351,2)</f>
        <v>0</v>
      </c>
      <c r="K351" s="224" t="s">
        <v>139</v>
      </c>
      <c r="L351" s="229"/>
      <c r="M351" s="230" t="s">
        <v>20</v>
      </c>
      <c r="N351" s="231" t="s">
        <v>48</v>
      </c>
      <c r="O351" s="35"/>
      <c r="P351" s="191">
        <f>O351*H351</f>
        <v>0</v>
      </c>
      <c r="Q351" s="191">
        <v>0.0165</v>
      </c>
      <c r="R351" s="191">
        <f>Q351*H351</f>
        <v>12.13443</v>
      </c>
      <c r="S351" s="191">
        <v>0</v>
      </c>
      <c r="T351" s="192">
        <f>S351*H351</f>
        <v>0</v>
      </c>
      <c r="AR351" s="17" t="s">
        <v>218</v>
      </c>
      <c r="AT351" s="17" t="s">
        <v>215</v>
      </c>
      <c r="AU351" s="17" t="s">
        <v>141</v>
      </c>
      <c r="AY351" s="17" t="s">
        <v>132</v>
      </c>
      <c r="BE351" s="193">
        <f>IF(N351="základní",J351,0)</f>
        <v>0</v>
      </c>
      <c r="BF351" s="193">
        <f>IF(N351="snížená",J351,0)</f>
        <v>0</v>
      </c>
      <c r="BG351" s="193">
        <f>IF(N351="zákl. přenesená",J351,0)</f>
        <v>0</v>
      </c>
      <c r="BH351" s="193">
        <f>IF(N351="sníž. přenesená",J351,0)</f>
        <v>0</v>
      </c>
      <c r="BI351" s="193">
        <f>IF(N351="nulová",J351,0)</f>
        <v>0</v>
      </c>
      <c r="BJ351" s="17" t="s">
        <v>141</v>
      </c>
      <c r="BK351" s="193">
        <f>ROUND(I351*H351,2)</f>
        <v>0</v>
      </c>
      <c r="BL351" s="17" t="s">
        <v>140</v>
      </c>
      <c r="BM351" s="17" t="s">
        <v>563</v>
      </c>
    </row>
    <row r="352" spans="2:51" s="11" customFormat="1" ht="13.5">
      <c r="B352" s="196"/>
      <c r="C352" s="197"/>
      <c r="D352" s="198" t="s">
        <v>145</v>
      </c>
      <c r="E352" s="197"/>
      <c r="F352" s="200" t="s">
        <v>564</v>
      </c>
      <c r="G352" s="197"/>
      <c r="H352" s="201">
        <v>735.42</v>
      </c>
      <c r="I352" s="202"/>
      <c r="J352" s="197"/>
      <c r="K352" s="197"/>
      <c r="L352" s="203"/>
      <c r="M352" s="204"/>
      <c r="N352" s="205"/>
      <c r="O352" s="205"/>
      <c r="P352" s="205"/>
      <c r="Q352" s="205"/>
      <c r="R352" s="205"/>
      <c r="S352" s="205"/>
      <c r="T352" s="206"/>
      <c r="AT352" s="207" t="s">
        <v>145</v>
      </c>
      <c r="AU352" s="207" t="s">
        <v>141</v>
      </c>
      <c r="AV352" s="11" t="s">
        <v>141</v>
      </c>
      <c r="AW352" s="11" t="s">
        <v>4</v>
      </c>
      <c r="AX352" s="11" t="s">
        <v>22</v>
      </c>
      <c r="AY352" s="207" t="s">
        <v>132</v>
      </c>
    </row>
    <row r="353" spans="2:65" s="1" customFormat="1" ht="22.5" customHeight="1">
      <c r="B353" s="34"/>
      <c r="C353" s="182" t="s">
        <v>565</v>
      </c>
      <c r="D353" s="182" t="s">
        <v>135</v>
      </c>
      <c r="E353" s="183" t="s">
        <v>566</v>
      </c>
      <c r="F353" s="184" t="s">
        <v>567</v>
      </c>
      <c r="G353" s="185" t="s">
        <v>568</v>
      </c>
      <c r="H353" s="186">
        <v>24</v>
      </c>
      <c r="I353" s="187"/>
      <c r="J353" s="188">
        <f>ROUND(I353*H353,2)</f>
        <v>0</v>
      </c>
      <c r="K353" s="184" t="s">
        <v>20</v>
      </c>
      <c r="L353" s="54"/>
      <c r="M353" s="189" t="s">
        <v>20</v>
      </c>
      <c r="N353" s="190" t="s">
        <v>48</v>
      </c>
      <c r="O353" s="35"/>
      <c r="P353" s="191">
        <f>O353*H353</f>
        <v>0</v>
      </c>
      <c r="Q353" s="191">
        <v>0</v>
      </c>
      <c r="R353" s="191">
        <f>Q353*H353</f>
        <v>0</v>
      </c>
      <c r="S353" s="191">
        <v>0</v>
      </c>
      <c r="T353" s="192">
        <f>S353*H353</f>
        <v>0</v>
      </c>
      <c r="AR353" s="17" t="s">
        <v>140</v>
      </c>
      <c r="AT353" s="17" t="s">
        <v>135</v>
      </c>
      <c r="AU353" s="17" t="s">
        <v>141</v>
      </c>
      <c r="AY353" s="17" t="s">
        <v>132</v>
      </c>
      <c r="BE353" s="193">
        <f>IF(N353="základní",J353,0)</f>
        <v>0</v>
      </c>
      <c r="BF353" s="193">
        <f>IF(N353="snížená",J353,0)</f>
        <v>0</v>
      </c>
      <c r="BG353" s="193">
        <f>IF(N353="zákl. přenesená",J353,0)</f>
        <v>0</v>
      </c>
      <c r="BH353" s="193">
        <f>IF(N353="sníž. přenesená",J353,0)</f>
        <v>0</v>
      </c>
      <c r="BI353" s="193">
        <f>IF(N353="nulová",J353,0)</f>
        <v>0</v>
      </c>
      <c r="BJ353" s="17" t="s">
        <v>141</v>
      </c>
      <c r="BK353" s="193">
        <f>ROUND(I353*H353,2)</f>
        <v>0</v>
      </c>
      <c r="BL353" s="17" t="s">
        <v>140</v>
      </c>
      <c r="BM353" s="17" t="s">
        <v>569</v>
      </c>
    </row>
    <row r="354" spans="2:65" s="1" customFormat="1" ht="31.5" customHeight="1">
      <c r="B354" s="34"/>
      <c r="C354" s="182" t="s">
        <v>570</v>
      </c>
      <c r="D354" s="182" t="s">
        <v>135</v>
      </c>
      <c r="E354" s="183" t="s">
        <v>571</v>
      </c>
      <c r="F354" s="184" t="s">
        <v>572</v>
      </c>
      <c r="G354" s="185" t="s">
        <v>432</v>
      </c>
      <c r="H354" s="186">
        <v>6.309</v>
      </c>
      <c r="I354" s="187"/>
      <c r="J354" s="188">
        <f>ROUND(I354*H354,2)</f>
        <v>0</v>
      </c>
      <c r="K354" s="184" t="s">
        <v>139</v>
      </c>
      <c r="L354" s="54"/>
      <c r="M354" s="189" t="s">
        <v>20</v>
      </c>
      <c r="N354" s="190" t="s">
        <v>48</v>
      </c>
      <c r="O354" s="35"/>
      <c r="P354" s="191">
        <f>O354*H354</f>
        <v>0</v>
      </c>
      <c r="Q354" s="191">
        <v>0</v>
      </c>
      <c r="R354" s="191">
        <f>Q354*H354</f>
        <v>0</v>
      </c>
      <c r="S354" s="191">
        <v>0</v>
      </c>
      <c r="T354" s="192">
        <f>S354*H354</f>
        <v>0</v>
      </c>
      <c r="AR354" s="17" t="s">
        <v>262</v>
      </c>
      <c r="AT354" s="17" t="s">
        <v>135</v>
      </c>
      <c r="AU354" s="17" t="s">
        <v>141</v>
      </c>
      <c r="AY354" s="17" t="s">
        <v>132</v>
      </c>
      <c r="BE354" s="193">
        <f>IF(N354="základní",J354,0)</f>
        <v>0</v>
      </c>
      <c r="BF354" s="193">
        <f>IF(N354="snížená",J354,0)</f>
        <v>0</v>
      </c>
      <c r="BG354" s="193">
        <f>IF(N354="zákl. přenesená",J354,0)</f>
        <v>0</v>
      </c>
      <c r="BH354" s="193">
        <f>IF(N354="sníž. přenesená",J354,0)</f>
        <v>0</v>
      </c>
      <c r="BI354" s="193">
        <f>IF(N354="nulová",J354,0)</f>
        <v>0</v>
      </c>
      <c r="BJ354" s="17" t="s">
        <v>141</v>
      </c>
      <c r="BK354" s="193">
        <f>ROUND(I354*H354,2)</f>
        <v>0</v>
      </c>
      <c r="BL354" s="17" t="s">
        <v>262</v>
      </c>
      <c r="BM354" s="17" t="s">
        <v>573</v>
      </c>
    </row>
    <row r="355" spans="2:63" s="10" customFormat="1" ht="29.85" customHeight="1">
      <c r="B355" s="165"/>
      <c r="C355" s="166"/>
      <c r="D355" s="179" t="s">
        <v>75</v>
      </c>
      <c r="E355" s="180" t="s">
        <v>574</v>
      </c>
      <c r="F355" s="180" t="s">
        <v>575</v>
      </c>
      <c r="G355" s="166"/>
      <c r="H355" s="166"/>
      <c r="I355" s="169"/>
      <c r="J355" s="181">
        <f>BK355</f>
        <v>0</v>
      </c>
      <c r="K355" s="166"/>
      <c r="L355" s="171"/>
      <c r="M355" s="172"/>
      <c r="N355" s="173"/>
      <c r="O355" s="173"/>
      <c r="P355" s="174">
        <f>SUM(P356:P357)</f>
        <v>0</v>
      </c>
      <c r="Q355" s="173"/>
      <c r="R355" s="174">
        <f>SUM(R356:R357)</f>
        <v>0</v>
      </c>
      <c r="S355" s="173"/>
      <c r="T355" s="175">
        <f>SUM(T356:T357)</f>
        <v>0</v>
      </c>
      <c r="AR355" s="176" t="s">
        <v>141</v>
      </c>
      <c r="AT355" s="177" t="s">
        <v>75</v>
      </c>
      <c r="AU355" s="177" t="s">
        <v>22</v>
      </c>
      <c r="AY355" s="176" t="s">
        <v>132</v>
      </c>
      <c r="BK355" s="178">
        <f>SUM(BK356:BK357)</f>
        <v>0</v>
      </c>
    </row>
    <row r="356" spans="2:65" s="1" customFormat="1" ht="22.5" customHeight="1">
      <c r="B356" s="34"/>
      <c r="C356" s="182" t="s">
        <v>576</v>
      </c>
      <c r="D356" s="182" t="s">
        <v>135</v>
      </c>
      <c r="E356" s="183" t="s">
        <v>577</v>
      </c>
      <c r="F356" s="184" t="s">
        <v>578</v>
      </c>
      <c r="G356" s="185" t="s">
        <v>200</v>
      </c>
      <c r="H356" s="186">
        <v>430.068</v>
      </c>
      <c r="I356" s="187"/>
      <c r="J356" s="188">
        <f>ROUND(I356*H356,2)</f>
        <v>0</v>
      </c>
      <c r="K356" s="184" t="s">
        <v>20</v>
      </c>
      <c r="L356" s="54"/>
      <c r="M356" s="189" t="s">
        <v>20</v>
      </c>
      <c r="N356" s="190" t="s">
        <v>48</v>
      </c>
      <c r="O356" s="35"/>
      <c r="P356" s="191">
        <f>O356*H356</f>
        <v>0</v>
      </c>
      <c r="Q356" s="191">
        <v>0</v>
      </c>
      <c r="R356" s="191">
        <f>Q356*H356</f>
        <v>0</v>
      </c>
      <c r="S356" s="191">
        <v>0</v>
      </c>
      <c r="T356" s="192">
        <f>S356*H356</f>
        <v>0</v>
      </c>
      <c r="AR356" s="17" t="s">
        <v>262</v>
      </c>
      <c r="AT356" s="17" t="s">
        <v>135</v>
      </c>
      <c r="AU356" s="17" t="s">
        <v>141</v>
      </c>
      <c r="AY356" s="17" t="s">
        <v>132</v>
      </c>
      <c r="BE356" s="193">
        <f>IF(N356="základní",J356,0)</f>
        <v>0</v>
      </c>
      <c r="BF356" s="193">
        <f>IF(N356="snížená",J356,0)</f>
        <v>0</v>
      </c>
      <c r="BG356" s="193">
        <f>IF(N356="zákl. přenesená",J356,0)</f>
        <v>0</v>
      </c>
      <c r="BH356" s="193">
        <f>IF(N356="sníž. přenesená",J356,0)</f>
        <v>0</v>
      </c>
      <c r="BI356" s="193">
        <f>IF(N356="nulová",J356,0)</f>
        <v>0</v>
      </c>
      <c r="BJ356" s="17" t="s">
        <v>141</v>
      </c>
      <c r="BK356" s="193">
        <f>ROUND(I356*H356,2)</f>
        <v>0</v>
      </c>
      <c r="BL356" s="17" t="s">
        <v>262</v>
      </c>
      <c r="BM356" s="17" t="s">
        <v>579</v>
      </c>
    </row>
    <row r="357" spans="2:65" s="1" customFormat="1" ht="22.5" customHeight="1">
      <c r="B357" s="34"/>
      <c r="C357" s="182" t="s">
        <v>580</v>
      </c>
      <c r="D357" s="182" t="s">
        <v>135</v>
      </c>
      <c r="E357" s="183" t="s">
        <v>581</v>
      </c>
      <c r="F357" s="184" t="s">
        <v>582</v>
      </c>
      <c r="G357" s="185" t="s">
        <v>583</v>
      </c>
      <c r="H357" s="186">
        <v>1</v>
      </c>
      <c r="I357" s="187"/>
      <c r="J357" s="188">
        <f>ROUND(I357*H357,2)</f>
        <v>0</v>
      </c>
      <c r="K357" s="184" t="s">
        <v>20</v>
      </c>
      <c r="L357" s="54"/>
      <c r="M357" s="189" t="s">
        <v>20</v>
      </c>
      <c r="N357" s="190" t="s">
        <v>48</v>
      </c>
      <c r="O357" s="35"/>
      <c r="P357" s="191">
        <f>O357*H357</f>
        <v>0</v>
      </c>
      <c r="Q357" s="191">
        <v>0</v>
      </c>
      <c r="R357" s="191">
        <f>Q357*H357</f>
        <v>0</v>
      </c>
      <c r="S357" s="191">
        <v>0</v>
      </c>
      <c r="T357" s="192">
        <f>S357*H357</f>
        <v>0</v>
      </c>
      <c r="AR357" s="17" t="s">
        <v>262</v>
      </c>
      <c r="AT357" s="17" t="s">
        <v>135</v>
      </c>
      <c r="AU357" s="17" t="s">
        <v>141</v>
      </c>
      <c r="AY357" s="17" t="s">
        <v>132</v>
      </c>
      <c r="BE357" s="193">
        <f>IF(N357="základní",J357,0)</f>
        <v>0</v>
      </c>
      <c r="BF357" s="193">
        <f>IF(N357="snížená",J357,0)</f>
        <v>0</v>
      </c>
      <c r="BG357" s="193">
        <f>IF(N357="zákl. přenesená",J357,0)</f>
        <v>0</v>
      </c>
      <c r="BH357" s="193">
        <f>IF(N357="sníž. přenesená",J357,0)</f>
        <v>0</v>
      </c>
      <c r="BI357" s="193">
        <f>IF(N357="nulová",J357,0)</f>
        <v>0</v>
      </c>
      <c r="BJ357" s="17" t="s">
        <v>141</v>
      </c>
      <c r="BK357" s="193">
        <f>ROUND(I357*H357,2)</f>
        <v>0</v>
      </c>
      <c r="BL357" s="17" t="s">
        <v>262</v>
      </c>
      <c r="BM357" s="17" t="s">
        <v>584</v>
      </c>
    </row>
    <row r="358" spans="2:63" s="10" customFormat="1" ht="29.85" customHeight="1">
      <c r="B358" s="165"/>
      <c r="C358" s="166"/>
      <c r="D358" s="179" t="s">
        <v>75</v>
      </c>
      <c r="E358" s="180" t="s">
        <v>585</v>
      </c>
      <c r="F358" s="180" t="s">
        <v>586</v>
      </c>
      <c r="G358" s="166"/>
      <c r="H358" s="166"/>
      <c r="I358" s="169"/>
      <c r="J358" s="181">
        <f>BK358</f>
        <v>0</v>
      </c>
      <c r="K358" s="166"/>
      <c r="L358" s="171"/>
      <c r="M358" s="172"/>
      <c r="N358" s="173"/>
      <c r="O358" s="173"/>
      <c r="P358" s="174">
        <f>SUM(P359:P408)</f>
        <v>0</v>
      </c>
      <c r="Q358" s="173"/>
      <c r="R358" s="174">
        <f>SUM(R359:R408)</f>
        <v>32.01747767</v>
      </c>
      <c r="S358" s="173"/>
      <c r="T358" s="175">
        <f>SUM(T359:T408)</f>
        <v>5.46</v>
      </c>
      <c r="AR358" s="176" t="s">
        <v>141</v>
      </c>
      <c r="AT358" s="177" t="s">
        <v>75</v>
      </c>
      <c r="AU358" s="177" t="s">
        <v>22</v>
      </c>
      <c r="AY358" s="176" t="s">
        <v>132</v>
      </c>
      <c r="BK358" s="178">
        <f>SUM(BK359:BK408)</f>
        <v>0</v>
      </c>
    </row>
    <row r="359" spans="2:65" s="1" customFormat="1" ht="31.5" customHeight="1">
      <c r="B359" s="34"/>
      <c r="C359" s="182" t="s">
        <v>587</v>
      </c>
      <c r="D359" s="182" t="s">
        <v>135</v>
      </c>
      <c r="E359" s="183" t="s">
        <v>588</v>
      </c>
      <c r="F359" s="184" t="s">
        <v>589</v>
      </c>
      <c r="G359" s="185" t="s">
        <v>160</v>
      </c>
      <c r="H359" s="186">
        <v>4.675</v>
      </c>
      <c r="I359" s="187"/>
      <c r="J359" s="188">
        <f>ROUND(I359*H359,2)</f>
        <v>0</v>
      </c>
      <c r="K359" s="184" t="s">
        <v>139</v>
      </c>
      <c r="L359" s="54"/>
      <c r="M359" s="189" t="s">
        <v>20</v>
      </c>
      <c r="N359" s="190" t="s">
        <v>48</v>
      </c>
      <c r="O359" s="35"/>
      <c r="P359" s="191">
        <f>O359*H359</f>
        <v>0</v>
      </c>
      <c r="Q359" s="191">
        <v>0.00108</v>
      </c>
      <c r="R359" s="191">
        <f>Q359*H359</f>
        <v>0.005049</v>
      </c>
      <c r="S359" s="191">
        <v>0</v>
      </c>
      <c r="T359" s="192">
        <f>S359*H359</f>
        <v>0</v>
      </c>
      <c r="AR359" s="17" t="s">
        <v>262</v>
      </c>
      <c r="AT359" s="17" t="s">
        <v>135</v>
      </c>
      <c r="AU359" s="17" t="s">
        <v>141</v>
      </c>
      <c r="AY359" s="17" t="s">
        <v>132</v>
      </c>
      <c r="BE359" s="193">
        <f>IF(N359="základní",J359,0)</f>
        <v>0</v>
      </c>
      <c r="BF359" s="193">
        <f>IF(N359="snížená",J359,0)</f>
        <v>0</v>
      </c>
      <c r="BG359" s="193">
        <f>IF(N359="zákl. přenesená",J359,0)</f>
        <v>0</v>
      </c>
      <c r="BH359" s="193">
        <f>IF(N359="sníž. přenesená",J359,0)</f>
        <v>0</v>
      </c>
      <c r="BI359" s="193">
        <f>IF(N359="nulová",J359,0)</f>
        <v>0</v>
      </c>
      <c r="BJ359" s="17" t="s">
        <v>141</v>
      </c>
      <c r="BK359" s="193">
        <f>ROUND(I359*H359,2)</f>
        <v>0</v>
      </c>
      <c r="BL359" s="17" t="s">
        <v>262</v>
      </c>
      <c r="BM359" s="17" t="s">
        <v>590</v>
      </c>
    </row>
    <row r="360" spans="2:51" s="11" customFormat="1" ht="13.5">
      <c r="B360" s="196"/>
      <c r="C360" s="197"/>
      <c r="D360" s="198" t="s">
        <v>145</v>
      </c>
      <c r="E360" s="199" t="s">
        <v>20</v>
      </c>
      <c r="F360" s="200" t="s">
        <v>591</v>
      </c>
      <c r="G360" s="197"/>
      <c r="H360" s="201">
        <v>4.675</v>
      </c>
      <c r="I360" s="202"/>
      <c r="J360" s="197"/>
      <c r="K360" s="197"/>
      <c r="L360" s="203"/>
      <c r="M360" s="204"/>
      <c r="N360" s="205"/>
      <c r="O360" s="205"/>
      <c r="P360" s="205"/>
      <c r="Q360" s="205"/>
      <c r="R360" s="205"/>
      <c r="S360" s="205"/>
      <c r="T360" s="206"/>
      <c r="AT360" s="207" t="s">
        <v>145</v>
      </c>
      <c r="AU360" s="207" t="s">
        <v>141</v>
      </c>
      <c r="AV360" s="11" t="s">
        <v>141</v>
      </c>
      <c r="AW360" s="11" t="s">
        <v>39</v>
      </c>
      <c r="AX360" s="11" t="s">
        <v>22</v>
      </c>
      <c r="AY360" s="207" t="s">
        <v>132</v>
      </c>
    </row>
    <row r="361" spans="2:65" s="1" customFormat="1" ht="31.5" customHeight="1">
      <c r="B361" s="34"/>
      <c r="C361" s="182" t="s">
        <v>592</v>
      </c>
      <c r="D361" s="182" t="s">
        <v>135</v>
      </c>
      <c r="E361" s="183" t="s">
        <v>593</v>
      </c>
      <c r="F361" s="184" t="s">
        <v>594</v>
      </c>
      <c r="G361" s="185" t="s">
        <v>200</v>
      </c>
      <c r="H361" s="186">
        <v>390</v>
      </c>
      <c r="I361" s="187"/>
      <c r="J361" s="188">
        <f>ROUND(I361*H361,2)</f>
        <v>0</v>
      </c>
      <c r="K361" s="184" t="s">
        <v>139</v>
      </c>
      <c r="L361" s="54"/>
      <c r="M361" s="189" t="s">
        <v>20</v>
      </c>
      <c r="N361" s="190" t="s">
        <v>48</v>
      </c>
      <c r="O361" s="35"/>
      <c r="P361" s="191">
        <f>O361*H361</f>
        <v>0</v>
      </c>
      <c r="Q361" s="191">
        <v>0</v>
      </c>
      <c r="R361" s="191">
        <f>Q361*H361</f>
        <v>0</v>
      </c>
      <c r="S361" s="191">
        <v>0.014</v>
      </c>
      <c r="T361" s="192">
        <f>S361*H361</f>
        <v>5.46</v>
      </c>
      <c r="AR361" s="17" t="s">
        <v>262</v>
      </c>
      <c r="AT361" s="17" t="s">
        <v>135</v>
      </c>
      <c r="AU361" s="17" t="s">
        <v>141</v>
      </c>
      <c r="AY361" s="17" t="s">
        <v>132</v>
      </c>
      <c r="BE361" s="193">
        <f>IF(N361="základní",J361,0)</f>
        <v>0</v>
      </c>
      <c r="BF361" s="193">
        <f>IF(N361="snížená",J361,0)</f>
        <v>0</v>
      </c>
      <c r="BG361" s="193">
        <f>IF(N361="zákl. přenesená",J361,0)</f>
        <v>0</v>
      </c>
      <c r="BH361" s="193">
        <f>IF(N361="sníž. přenesená",J361,0)</f>
        <v>0</v>
      </c>
      <c r="BI361" s="193">
        <f>IF(N361="nulová",J361,0)</f>
        <v>0</v>
      </c>
      <c r="BJ361" s="17" t="s">
        <v>141</v>
      </c>
      <c r="BK361" s="193">
        <f>ROUND(I361*H361,2)</f>
        <v>0</v>
      </c>
      <c r="BL361" s="17" t="s">
        <v>262</v>
      </c>
      <c r="BM361" s="17" t="s">
        <v>595</v>
      </c>
    </row>
    <row r="362" spans="2:47" s="1" customFormat="1" ht="27">
      <c r="B362" s="34"/>
      <c r="C362" s="56"/>
      <c r="D362" s="194" t="s">
        <v>143</v>
      </c>
      <c r="E362" s="56"/>
      <c r="F362" s="195" t="s">
        <v>596</v>
      </c>
      <c r="G362" s="56"/>
      <c r="H362" s="56"/>
      <c r="I362" s="152"/>
      <c r="J362" s="56"/>
      <c r="K362" s="56"/>
      <c r="L362" s="54"/>
      <c r="M362" s="71"/>
      <c r="N362" s="35"/>
      <c r="O362" s="35"/>
      <c r="P362" s="35"/>
      <c r="Q362" s="35"/>
      <c r="R362" s="35"/>
      <c r="S362" s="35"/>
      <c r="T362" s="72"/>
      <c r="AT362" s="17" t="s">
        <v>143</v>
      </c>
      <c r="AU362" s="17" t="s">
        <v>141</v>
      </c>
    </row>
    <row r="363" spans="2:51" s="11" customFormat="1" ht="13.5">
      <c r="B363" s="196"/>
      <c r="C363" s="197"/>
      <c r="D363" s="198" t="s">
        <v>145</v>
      </c>
      <c r="E363" s="199" t="s">
        <v>20</v>
      </c>
      <c r="F363" s="200" t="s">
        <v>597</v>
      </c>
      <c r="G363" s="197"/>
      <c r="H363" s="201">
        <v>390</v>
      </c>
      <c r="I363" s="202"/>
      <c r="J363" s="197"/>
      <c r="K363" s="197"/>
      <c r="L363" s="203"/>
      <c r="M363" s="204"/>
      <c r="N363" s="205"/>
      <c r="O363" s="205"/>
      <c r="P363" s="205"/>
      <c r="Q363" s="205"/>
      <c r="R363" s="205"/>
      <c r="S363" s="205"/>
      <c r="T363" s="206"/>
      <c r="AT363" s="207" t="s">
        <v>145</v>
      </c>
      <c r="AU363" s="207" t="s">
        <v>141</v>
      </c>
      <c r="AV363" s="11" t="s">
        <v>141</v>
      </c>
      <c r="AW363" s="11" t="s">
        <v>39</v>
      </c>
      <c r="AX363" s="11" t="s">
        <v>22</v>
      </c>
      <c r="AY363" s="207" t="s">
        <v>132</v>
      </c>
    </row>
    <row r="364" spans="2:65" s="1" customFormat="1" ht="31.5" customHeight="1">
      <c r="B364" s="34"/>
      <c r="C364" s="182" t="s">
        <v>598</v>
      </c>
      <c r="D364" s="182" t="s">
        <v>135</v>
      </c>
      <c r="E364" s="183" t="s">
        <v>599</v>
      </c>
      <c r="F364" s="184" t="s">
        <v>600</v>
      </c>
      <c r="G364" s="185" t="s">
        <v>138</v>
      </c>
      <c r="H364" s="186">
        <v>327.02</v>
      </c>
      <c r="I364" s="187"/>
      <c r="J364" s="188">
        <f>ROUND(I364*H364,2)</f>
        <v>0</v>
      </c>
      <c r="K364" s="184" t="s">
        <v>20</v>
      </c>
      <c r="L364" s="54"/>
      <c r="M364" s="189" t="s">
        <v>20</v>
      </c>
      <c r="N364" s="190" t="s">
        <v>48</v>
      </c>
      <c r="O364" s="35"/>
      <c r="P364" s="191">
        <f>O364*H364</f>
        <v>0</v>
      </c>
      <c r="Q364" s="191">
        <v>0</v>
      </c>
      <c r="R364" s="191">
        <f>Q364*H364</f>
        <v>0</v>
      </c>
      <c r="S364" s="191">
        <v>0</v>
      </c>
      <c r="T364" s="192">
        <f>S364*H364</f>
        <v>0</v>
      </c>
      <c r="AR364" s="17" t="s">
        <v>262</v>
      </c>
      <c r="AT364" s="17" t="s">
        <v>135</v>
      </c>
      <c r="AU364" s="17" t="s">
        <v>141</v>
      </c>
      <c r="AY364" s="17" t="s">
        <v>132</v>
      </c>
      <c r="BE364" s="193">
        <f>IF(N364="základní",J364,0)</f>
        <v>0</v>
      </c>
      <c r="BF364" s="193">
        <f>IF(N364="snížená",J364,0)</f>
        <v>0</v>
      </c>
      <c r="BG364" s="193">
        <f>IF(N364="zákl. přenesená",J364,0)</f>
        <v>0</v>
      </c>
      <c r="BH364" s="193">
        <f>IF(N364="sníž. přenesená",J364,0)</f>
        <v>0</v>
      </c>
      <c r="BI364" s="193">
        <f>IF(N364="nulová",J364,0)</f>
        <v>0</v>
      </c>
      <c r="BJ364" s="17" t="s">
        <v>141</v>
      </c>
      <c r="BK364" s="193">
        <f>ROUND(I364*H364,2)</f>
        <v>0</v>
      </c>
      <c r="BL364" s="17" t="s">
        <v>262</v>
      </c>
      <c r="BM364" s="17" t="s">
        <v>601</v>
      </c>
    </row>
    <row r="365" spans="2:47" s="1" customFormat="1" ht="27">
      <c r="B365" s="34"/>
      <c r="C365" s="56"/>
      <c r="D365" s="194" t="s">
        <v>143</v>
      </c>
      <c r="E365" s="56"/>
      <c r="F365" s="195" t="s">
        <v>602</v>
      </c>
      <c r="G365" s="56"/>
      <c r="H365" s="56"/>
      <c r="I365" s="152"/>
      <c r="J365" s="56"/>
      <c r="K365" s="56"/>
      <c r="L365" s="54"/>
      <c r="M365" s="71"/>
      <c r="N365" s="35"/>
      <c r="O365" s="35"/>
      <c r="P365" s="35"/>
      <c r="Q365" s="35"/>
      <c r="R365" s="35"/>
      <c r="S365" s="35"/>
      <c r="T365" s="72"/>
      <c r="AT365" s="17" t="s">
        <v>143</v>
      </c>
      <c r="AU365" s="17" t="s">
        <v>141</v>
      </c>
    </row>
    <row r="366" spans="2:51" s="13" customFormat="1" ht="13.5">
      <c r="B366" s="233"/>
      <c r="C366" s="234"/>
      <c r="D366" s="194" t="s">
        <v>145</v>
      </c>
      <c r="E366" s="235" t="s">
        <v>20</v>
      </c>
      <c r="F366" s="236" t="s">
        <v>496</v>
      </c>
      <c r="G366" s="234"/>
      <c r="H366" s="237" t="s">
        <v>20</v>
      </c>
      <c r="I366" s="238"/>
      <c r="J366" s="234"/>
      <c r="K366" s="234"/>
      <c r="L366" s="239"/>
      <c r="M366" s="240"/>
      <c r="N366" s="241"/>
      <c r="O366" s="241"/>
      <c r="P366" s="241"/>
      <c r="Q366" s="241"/>
      <c r="R366" s="241"/>
      <c r="S366" s="241"/>
      <c r="T366" s="242"/>
      <c r="AT366" s="243" t="s">
        <v>145</v>
      </c>
      <c r="AU366" s="243" t="s">
        <v>141</v>
      </c>
      <c r="AV366" s="13" t="s">
        <v>22</v>
      </c>
      <c r="AW366" s="13" t="s">
        <v>39</v>
      </c>
      <c r="AX366" s="13" t="s">
        <v>76</v>
      </c>
      <c r="AY366" s="243" t="s">
        <v>132</v>
      </c>
    </row>
    <row r="367" spans="2:51" s="11" customFormat="1" ht="13.5">
      <c r="B367" s="196"/>
      <c r="C367" s="197"/>
      <c r="D367" s="194" t="s">
        <v>145</v>
      </c>
      <c r="E367" s="208" t="s">
        <v>20</v>
      </c>
      <c r="F367" s="209" t="s">
        <v>542</v>
      </c>
      <c r="G367" s="197"/>
      <c r="H367" s="210">
        <v>85.8</v>
      </c>
      <c r="I367" s="202"/>
      <c r="J367" s="197"/>
      <c r="K367" s="197"/>
      <c r="L367" s="203"/>
      <c r="M367" s="204"/>
      <c r="N367" s="205"/>
      <c r="O367" s="205"/>
      <c r="P367" s="205"/>
      <c r="Q367" s="205"/>
      <c r="R367" s="205"/>
      <c r="S367" s="205"/>
      <c r="T367" s="206"/>
      <c r="AT367" s="207" t="s">
        <v>145</v>
      </c>
      <c r="AU367" s="207" t="s">
        <v>141</v>
      </c>
      <c r="AV367" s="11" t="s">
        <v>141</v>
      </c>
      <c r="AW367" s="11" t="s">
        <v>39</v>
      </c>
      <c r="AX367" s="11" t="s">
        <v>76</v>
      </c>
      <c r="AY367" s="207" t="s">
        <v>132</v>
      </c>
    </row>
    <row r="368" spans="2:51" s="13" customFormat="1" ht="13.5">
      <c r="B368" s="233"/>
      <c r="C368" s="234"/>
      <c r="D368" s="194" t="s">
        <v>145</v>
      </c>
      <c r="E368" s="235" t="s">
        <v>20</v>
      </c>
      <c r="F368" s="236" t="s">
        <v>498</v>
      </c>
      <c r="G368" s="234"/>
      <c r="H368" s="237" t="s">
        <v>20</v>
      </c>
      <c r="I368" s="238"/>
      <c r="J368" s="234"/>
      <c r="K368" s="234"/>
      <c r="L368" s="239"/>
      <c r="M368" s="240"/>
      <c r="N368" s="241"/>
      <c r="O368" s="241"/>
      <c r="P368" s="241"/>
      <c r="Q368" s="241"/>
      <c r="R368" s="241"/>
      <c r="S368" s="241"/>
      <c r="T368" s="242"/>
      <c r="AT368" s="243" t="s">
        <v>145</v>
      </c>
      <c r="AU368" s="243" t="s">
        <v>141</v>
      </c>
      <c r="AV368" s="13" t="s">
        <v>22</v>
      </c>
      <c r="AW368" s="13" t="s">
        <v>39</v>
      </c>
      <c r="AX368" s="13" t="s">
        <v>76</v>
      </c>
      <c r="AY368" s="243" t="s">
        <v>132</v>
      </c>
    </row>
    <row r="369" spans="2:51" s="11" customFormat="1" ht="13.5">
      <c r="B369" s="196"/>
      <c r="C369" s="197"/>
      <c r="D369" s="194" t="s">
        <v>145</v>
      </c>
      <c r="E369" s="208" t="s">
        <v>20</v>
      </c>
      <c r="F369" s="209" t="s">
        <v>499</v>
      </c>
      <c r="G369" s="197"/>
      <c r="H369" s="210">
        <v>241.22</v>
      </c>
      <c r="I369" s="202"/>
      <c r="J369" s="197"/>
      <c r="K369" s="197"/>
      <c r="L369" s="203"/>
      <c r="M369" s="204"/>
      <c r="N369" s="205"/>
      <c r="O369" s="205"/>
      <c r="P369" s="205"/>
      <c r="Q369" s="205"/>
      <c r="R369" s="205"/>
      <c r="S369" s="205"/>
      <c r="T369" s="206"/>
      <c r="AT369" s="207" t="s">
        <v>145</v>
      </c>
      <c r="AU369" s="207" t="s">
        <v>141</v>
      </c>
      <c r="AV369" s="11" t="s">
        <v>141</v>
      </c>
      <c r="AW369" s="11" t="s">
        <v>39</v>
      </c>
      <c r="AX369" s="11" t="s">
        <v>76</v>
      </c>
      <c r="AY369" s="207" t="s">
        <v>132</v>
      </c>
    </row>
    <row r="370" spans="2:51" s="12" customFormat="1" ht="13.5">
      <c r="B370" s="211"/>
      <c r="C370" s="212"/>
      <c r="D370" s="198" t="s">
        <v>145</v>
      </c>
      <c r="E370" s="213" t="s">
        <v>20</v>
      </c>
      <c r="F370" s="214" t="s">
        <v>164</v>
      </c>
      <c r="G370" s="212"/>
      <c r="H370" s="215">
        <v>327.02</v>
      </c>
      <c r="I370" s="216"/>
      <c r="J370" s="212"/>
      <c r="K370" s="212"/>
      <c r="L370" s="217"/>
      <c r="M370" s="218"/>
      <c r="N370" s="219"/>
      <c r="O370" s="219"/>
      <c r="P370" s="219"/>
      <c r="Q370" s="219"/>
      <c r="R370" s="219"/>
      <c r="S370" s="219"/>
      <c r="T370" s="220"/>
      <c r="AT370" s="221" t="s">
        <v>145</v>
      </c>
      <c r="AU370" s="221" t="s">
        <v>141</v>
      </c>
      <c r="AV370" s="12" t="s">
        <v>140</v>
      </c>
      <c r="AW370" s="12" t="s">
        <v>39</v>
      </c>
      <c r="AX370" s="12" t="s">
        <v>22</v>
      </c>
      <c r="AY370" s="221" t="s">
        <v>132</v>
      </c>
    </row>
    <row r="371" spans="2:65" s="1" customFormat="1" ht="31.5" customHeight="1">
      <c r="B371" s="34"/>
      <c r="C371" s="222" t="s">
        <v>603</v>
      </c>
      <c r="D371" s="222" t="s">
        <v>215</v>
      </c>
      <c r="E371" s="223" t="s">
        <v>604</v>
      </c>
      <c r="F371" s="224" t="s">
        <v>605</v>
      </c>
      <c r="G371" s="225" t="s">
        <v>138</v>
      </c>
      <c r="H371" s="226">
        <v>333.56</v>
      </c>
      <c r="I371" s="227"/>
      <c r="J371" s="228">
        <f>ROUND(I371*H371,2)</f>
        <v>0</v>
      </c>
      <c r="K371" s="224" t="s">
        <v>139</v>
      </c>
      <c r="L371" s="229"/>
      <c r="M371" s="230" t="s">
        <v>20</v>
      </c>
      <c r="N371" s="231" t="s">
        <v>48</v>
      </c>
      <c r="O371" s="35"/>
      <c r="P371" s="191">
        <f>O371*H371</f>
        <v>0</v>
      </c>
      <c r="Q371" s="191">
        <v>0.01463</v>
      </c>
      <c r="R371" s="191">
        <f>Q371*H371</f>
        <v>4.8799828000000005</v>
      </c>
      <c r="S371" s="191">
        <v>0</v>
      </c>
      <c r="T371" s="192">
        <f>S371*H371</f>
        <v>0</v>
      </c>
      <c r="AR371" s="17" t="s">
        <v>289</v>
      </c>
      <c r="AT371" s="17" t="s">
        <v>215</v>
      </c>
      <c r="AU371" s="17" t="s">
        <v>141</v>
      </c>
      <c r="AY371" s="17" t="s">
        <v>132</v>
      </c>
      <c r="BE371" s="193">
        <f>IF(N371="základní",J371,0)</f>
        <v>0</v>
      </c>
      <c r="BF371" s="193">
        <f>IF(N371="snížená",J371,0)</f>
        <v>0</v>
      </c>
      <c r="BG371" s="193">
        <f>IF(N371="zákl. přenesená",J371,0)</f>
        <v>0</v>
      </c>
      <c r="BH371" s="193">
        <f>IF(N371="sníž. přenesená",J371,0)</f>
        <v>0</v>
      </c>
      <c r="BI371" s="193">
        <f>IF(N371="nulová",J371,0)</f>
        <v>0</v>
      </c>
      <c r="BJ371" s="17" t="s">
        <v>141</v>
      </c>
      <c r="BK371" s="193">
        <f>ROUND(I371*H371,2)</f>
        <v>0</v>
      </c>
      <c r="BL371" s="17" t="s">
        <v>262</v>
      </c>
      <c r="BM371" s="17" t="s">
        <v>606</v>
      </c>
    </row>
    <row r="372" spans="2:47" s="1" customFormat="1" ht="27">
      <c r="B372" s="34"/>
      <c r="C372" s="56"/>
      <c r="D372" s="194" t="s">
        <v>143</v>
      </c>
      <c r="E372" s="56"/>
      <c r="F372" s="195" t="s">
        <v>607</v>
      </c>
      <c r="G372" s="56"/>
      <c r="H372" s="56"/>
      <c r="I372" s="152"/>
      <c r="J372" s="56"/>
      <c r="K372" s="56"/>
      <c r="L372" s="54"/>
      <c r="M372" s="71"/>
      <c r="N372" s="35"/>
      <c r="O372" s="35"/>
      <c r="P372" s="35"/>
      <c r="Q372" s="35"/>
      <c r="R372" s="35"/>
      <c r="S372" s="35"/>
      <c r="T372" s="72"/>
      <c r="AT372" s="17" t="s">
        <v>143</v>
      </c>
      <c r="AU372" s="17" t="s">
        <v>141</v>
      </c>
    </row>
    <row r="373" spans="2:51" s="11" customFormat="1" ht="13.5">
      <c r="B373" s="196"/>
      <c r="C373" s="197"/>
      <c r="D373" s="198" t="s">
        <v>145</v>
      </c>
      <c r="E373" s="197"/>
      <c r="F373" s="200" t="s">
        <v>608</v>
      </c>
      <c r="G373" s="197"/>
      <c r="H373" s="201">
        <v>333.56</v>
      </c>
      <c r="I373" s="202"/>
      <c r="J373" s="197"/>
      <c r="K373" s="197"/>
      <c r="L373" s="203"/>
      <c r="M373" s="204"/>
      <c r="N373" s="205"/>
      <c r="O373" s="205"/>
      <c r="P373" s="205"/>
      <c r="Q373" s="205"/>
      <c r="R373" s="205"/>
      <c r="S373" s="205"/>
      <c r="T373" s="206"/>
      <c r="AT373" s="207" t="s">
        <v>145</v>
      </c>
      <c r="AU373" s="207" t="s">
        <v>141</v>
      </c>
      <c r="AV373" s="11" t="s">
        <v>141</v>
      </c>
      <c r="AW373" s="11" t="s">
        <v>4</v>
      </c>
      <c r="AX373" s="11" t="s">
        <v>22</v>
      </c>
      <c r="AY373" s="207" t="s">
        <v>132</v>
      </c>
    </row>
    <row r="374" spans="2:65" s="1" customFormat="1" ht="31.5" customHeight="1">
      <c r="B374" s="34"/>
      <c r="C374" s="182" t="s">
        <v>609</v>
      </c>
      <c r="D374" s="182" t="s">
        <v>135</v>
      </c>
      <c r="E374" s="183" t="s">
        <v>599</v>
      </c>
      <c r="F374" s="184" t="s">
        <v>600</v>
      </c>
      <c r="G374" s="185" t="s">
        <v>138</v>
      </c>
      <c r="H374" s="186">
        <v>1311.05</v>
      </c>
      <c r="I374" s="187"/>
      <c r="J374" s="188">
        <f>ROUND(I374*H374,2)</f>
        <v>0</v>
      </c>
      <c r="K374" s="184" t="s">
        <v>20</v>
      </c>
      <c r="L374" s="54"/>
      <c r="M374" s="189" t="s">
        <v>20</v>
      </c>
      <c r="N374" s="190" t="s">
        <v>48</v>
      </c>
      <c r="O374" s="35"/>
      <c r="P374" s="191">
        <f>O374*H374</f>
        <v>0</v>
      </c>
      <c r="Q374" s="191">
        <v>0</v>
      </c>
      <c r="R374" s="191">
        <f>Q374*H374</f>
        <v>0</v>
      </c>
      <c r="S374" s="191">
        <v>0</v>
      </c>
      <c r="T374" s="192">
        <f>S374*H374</f>
        <v>0</v>
      </c>
      <c r="AR374" s="17" t="s">
        <v>262</v>
      </c>
      <c r="AT374" s="17" t="s">
        <v>135</v>
      </c>
      <c r="AU374" s="17" t="s">
        <v>141</v>
      </c>
      <c r="AY374" s="17" t="s">
        <v>132</v>
      </c>
      <c r="BE374" s="193">
        <f>IF(N374="základní",J374,0)</f>
        <v>0</v>
      </c>
      <c r="BF374" s="193">
        <f>IF(N374="snížená",J374,0)</f>
        <v>0</v>
      </c>
      <c r="BG374" s="193">
        <f>IF(N374="zákl. přenesená",J374,0)</f>
        <v>0</v>
      </c>
      <c r="BH374" s="193">
        <f>IF(N374="sníž. přenesená",J374,0)</f>
        <v>0</v>
      </c>
      <c r="BI374" s="193">
        <f>IF(N374="nulová",J374,0)</f>
        <v>0</v>
      </c>
      <c r="BJ374" s="17" t="s">
        <v>141</v>
      </c>
      <c r="BK374" s="193">
        <f>ROUND(I374*H374,2)</f>
        <v>0</v>
      </c>
      <c r="BL374" s="17" t="s">
        <v>262</v>
      </c>
      <c r="BM374" s="17" t="s">
        <v>610</v>
      </c>
    </row>
    <row r="375" spans="2:47" s="1" customFormat="1" ht="27">
      <c r="B375" s="34"/>
      <c r="C375" s="56"/>
      <c r="D375" s="194" t="s">
        <v>143</v>
      </c>
      <c r="E375" s="56"/>
      <c r="F375" s="195" t="s">
        <v>611</v>
      </c>
      <c r="G375" s="56"/>
      <c r="H375" s="56"/>
      <c r="I375" s="152"/>
      <c r="J375" s="56"/>
      <c r="K375" s="56"/>
      <c r="L375" s="54"/>
      <c r="M375" s="71"/>
      <c r="N375" s="35"/>
      <c r="O375" s="35"/>
      <c r="P375" s="35"/>
      <c r="Q375" s="35"/>
      <c r="R375" s="35"/>
      <c r="S375" s="35"/>
      <c r="T375" s="72"/>
      <c r="AT375" s="17" t="s">
        <v>143</v>
      </c>
      <c r="AU375" s="17" t="s">
        <v>141</v>
      </c>
    </row>
    <row r="376" spans="2:51" s="13" customFormat="1" ht="13.5">
      <c r="B376" s="233"/>
      <c r="C376" s="234"/>
      <c r="D376" s="194" t="s">
        <v>145</v>
      </c>
      <c r="E376" s="235" t="s">
        <v>20</v>
      </c>
      <c r="F376" s="236" t="s">
        <v>496</v>
      </c>
      <c r="G376" s="234"/>
      <c r="H376" s="237" t="s">
        <v>20</v>
      </c>
      <c r="I376" s="238"/>
      <c r="J376" s="234"/>
      <c r="K376" s="234"/>
      <c r="L376" s="239"/>
      <c r="M376" s="240"/>
      <c r="N376" s="241"/>
      <c r="O376" s="241"/>
      <c r="P376" s="241"/>
      <c r="Q376" s="241"/>
      <c r="R376" s="241"/>
      <c r="S376" s="241"/>
      <c r="T376" s="242"/>
      <c r="AT376" s="243" t="s">
        <v>145</v>
      </c>
      <c r="AU376" s="243" t="s">
        <v>141</v>
      </c>
      <c r="AV376" s="13" t="s">
        <v>22</v>
      </c>
      <c r="AW376" s="13" t="s">
        <v>39</v>
      </c>
      <c r="AX376" s="13" t="s">
        <v>76</v>
      </c>
      <c r="AY376" s="243" t="s">
        <v>132</v>
      </c>
    </row>
    <row r="377" spans="2:51" s="11" customFormat="1" ht="13.5">
      <c r="B377" s="196"/>
      <c r="C377" s="197"/>
      <c r="D377" s="194" t="s">
        <v>145</v>
      </c>
      <c r="E377" s="208" t="s">
        <v>20</v>
      </c>
      <c r="F377" s="209" t="s">
        <v>497</v>
      </c>
      <c r="G377" s="197"/>
      <c r="H377" s="210">
        <v>99.125</v>
      </c>
      <c r="I377" s="202"/>
      <c r="J377" s="197"/>
      <c r="K377" s="197"/>
      <c r="L377" s="203"/>
      <c r="M377" s="204"/>
      <c r="N377" s="205"/>
      <c r="O377" s="205"/>
      <c r="P377" s="205"/>
      <c r="Q377" s="205"/>
      <c r="R377" s="205"/>
      <c r="S377" s="205"/>
      <c r="T377" s="206"/>
      <c r="AT377" s="207" t="s">
        <v>145</v>
      </c>
      <c r="AU377" s="207" t="s">
        <v>141</v>
      </c>
      <c r="AV377" s="11" t="s">
        <v>141</v>
      </c>
      <c r="AW377" s="11" t="s">
        <v>39</v>
      </c>
      <c r="AX377" s="11" t="s">
        <v>76</v>
      </c>
      <c r="AY377" s="207" t="s">
        <v>132</v>
      </c>
    </row>
    <row r="378" spans="2:51" s="13" customFormat="1" ht="13.5">
      <c r="B378" s="233"/>
      <c r="C378" s="234"/>
      <c r="D378" s="194" t="s">
        <v>145</v>
      </c>
      <c r="E378" s="235" t="s">
        <v>20</v>
      </c>
      <c r="F378" s="236" t="s">
        <v>510</v>
      </c>
      <c r="G378" s="234"/>
      <c r="H378" s="237" t="s">
        <v>20</v>
      </c>
      <c r="I378" s="238"/>
      <c r="J378" s="234"/>
      <c r="K378" s="234"/>
      <c r="L378" s="239"/>
      <c r="M378" s="240"/>
      <c r="N378" s="241"/>
      <c r="O378" s="241"/>
      <c r="P378" s="241"/>
      <c r="Q378" s="241"/>
      <c r="R378" s="241"/>
      <c r="S378" s="241"/>
      <c r="T378" s="242"/>
      <c r="AT378" s="243" t="s">
        <v>145</v>
      </c>
      <c r="AU378" s="243" t="s">
        <v>141</v>
      </c>
      <c r="AV378" s="13" t="s">
        <v>22</v>
      </c>
      <c r="AW378" s="13" t="s">
        <v>39</v>
      </c>
      <c r="AX378" s="13" t="s">
        <v>76</v>
      </c>
      <c r="AY378" s="243" t="s">
        <v>132</v>
      </c>
    </row>
    <row r="379" spans="2:51" s="11" customFormat="1" ht="13.5">
      <c r="B379" s="196"/>
      <c r="C379" s="197"/>
      <c r="D379" s="194" t="s">
        <v>145</v>
      </c>
      <c r="E379" s="208" t="s">
        <v>20</v>
      </c>
      <c r="F379" s="209" t="s">
        <v>511</v>
      </c>
      <c r="G379" s="197"/>
      <c r="H379" s="210">
        <v>1211.925</v>
      </c>
      <c r="I379" s="202"/>
      <c r="J379" s="197"/>
      <c r="K379" s="197"/>
      <c r="L379" s="203"/>
      <c r="M379" s="204"/>
      <c r="N379" s="205"/>
      <c r="O379" s="205"/>
      <c r="P379" s="205"/>
      <c r="Q379" s="205"/>
      <c r="R379" s="205"/>
      <c r="S379" s="205"/>
      <c r="T379" s="206"/>
      <c r="AT379" s="207" t="s">
        <v>145</v>
      </c>
      <c r="AU379" s="207" t="s">
        <v>141</v>
      </c>
      <c r="AV379" s="11" t="s">
        <v>141</v>
      </c>
      <c r="AW379" s="11" t="s">
        <v>39</v>
      </c>
      <c r="AX379" s="11" t="s">
        <v>76</v>
      </c>
      <c r="AY379" s="207" t="s">
        <v>132</v>
      </c>
    </row>
    <row r="380" spans="2:51" s="12" customFormat="1" ht="13.5">
      <c r="B380" s="211"/>
      <c r="C380" s="212"/>
      <c r="D380" s="198" t="s">
        <v>145</v>
      </c>
      <c r="E380" s="213" t="s">
        <v>20</v>
      </c>
      <c r="F380" s="214" t="s">
        <v>164</v>
      </c>
      <c r="G380" s="212"/>
      <c r="H380" s="215">
        <v>1311.05</v>
      </c>
      <c r="I380" s="216"/>
      <c r="J380" s="212"/>
      <c r="K380" s="212"/>
      <c r="L380" s="217"/>
      <c r="M380" s="218"/>
      <c r="N380" s="219"/>
      <c r="O380" s="219"/>
      <c r="P380" s="219"/>
      <c r="Q380" s="219"/>
      <c r="R380" s="219"/>
      <c r="S380" s="219"/>
      <c r="T380" s="220"/>
      <c r="AT380" s="221" t="s">
        <v>145</v>
      </c>
      <c r="AU380" s="221" t="s">
        <v>141</v>
      </c>
      <c r="AV380" s="12" t="s">
        <v>140</v>
      </c>
      <c r="AW380" s="12" t="s">
        <v>39</v>
      </c>
      <c r="AX380" s="12" t="s">
        <v>22</v>
      </c>
      <c r="AY380" s="221" t="s">
        <v>132</v>
      </c>
    </row>
    <row r="381" spans="2:65" s="1" customFormat="1" ht="31.5" customHeight="1">
      <c r="B381" s="34"/>
      <c r="C381" s="222" t="s">
        <v>612</v>
      </c>
      <c r="D381" s="222" t="s">
        <v>215</v>
      </c>
      <c r="E381" s="223" t="s">
        <v>613</v>
      </c>
      <c r="F381" s="224" t="s">
        <v>614</v>
      </c>
      <c r="G381" s="225" t="s">
        <v>138</v>
      </c>
      <c r="H381" s="226">
        <v>1337.271</v>
      </c>
      <c r="I381" s="227"/>
      <c r="J381" s="228">
        <f>ROUND(I381*H381,2)</f>
        <v>0</v>
      </c>
      <c r="K381" s="224" t="s">
        <v>139</v>
      </c>
      <c r="L381" s="229"/>
      <c r="M381" s="230" t="s">
        <v>20</v>
      </c>
      <c r="N381" s="231" t="s">
        <v>48</v>
      </c>
      <c r="O381" s="35"/>
      <c r="P381" s="191">
        <f>O381*H381</f>
        <v>0</v>
      </c>
      <c r="Q381" s="191">
        <v>0.01197</v>
      </c>
      <c r="R381" s="191">
        <f>Q381*H381</f>
        <v>16.00713387</v>
      </c>
      <c r="S381" s="191">
        <v>0</v>
      </c>
      <c r="T381" s="192">
        <f>S381*H381</f>
        <v>0</v>
      </c>
      <c r="AR381" s="17" t="s">
        <v>289</v>
      </c>
      <c r="AT381" s="17" t="s">
        <v>215</v>
      </c>
      <c r="AU381" s="17" t="s">
        <v>141</v>
      </c>
      <c r="AY381" s="17" t="s">
        <v>132</v>
      </c>
      <c r="BE381" s="193">
        <f>IF(N381="základní",J381,0)</f>
        <v>0</v>
      </c>
      <c r="BF381" s="193">
        <f>IF(N381="snížená",J381,0)</f>
        <v>0</v>
      </c>
      <c r="BG381" s="193">
        <f>IF(N381="zákl. přenesená",J381,0)</f>
        <v>0</v>
      </c>
      <c r="BH381" s="193">
        <f>IF(N381="sníž. přenesená",J381,0)</f>
        <v>0</v>
      </c>
      <c r="BI381" s="193">
        <f>IF(N381="nulová",J381,0)</f>
        <v>0</v>
      </c>
      <c r="BJ381" s="17" t="s">
        <v>141</v>
      </c>
      <c r="BK381" s="193">
        <f>ROUND(I381*H381,2)</f>
        <v>0</v>
      </c>
      <c r="BL381" s="17" t="s">
        <v>262</v>
      </c>
      <c r="BM381" s="17" t="s">
        <v>615</v>
      </c>
    </row>
    <row r="382" spans="2:51" s="11" customFormat="1" ht="13.5">
      <c r="B382" s="196"/>
      <c r="C382" s="197"/>
      <c r="D382" s="198" t="s">
        <v>145</v>
      </c>
      <c r="E382" s="197"/>
      <c r="F382" s="200" t="s">
        <v>616</v>
      </c>
      <c r="G382" s="197"/>
      <c r="H382" s="201">
        <v>1337.271</v>
      </c>
      <c r="I382" s="202"/>
      <c r="J382" s="197"/>
      <c r="K382" s="197"/>
      <c r="L382" s="203"/>
      <c r="M382" s="204"/>
      <c r="N382" s="205"/>
      <c r="O382" s="205"/>
      <c r="P382" s="205"/>
      <c r="Q382" s="205"/>
      <c r="R382" s="205"/>
      <c r="S382" s="205"/>
      <c r="T382" s="206"/>
      <c r="AT382" s="207" t="s">
        <v>145</v>
      </c>
      <c r="AU382" s="207" t="s">
        <v>141</v>
      </c>
      <c r="AV382" s="11" t="s">
        <v>141</v>
      </c>
      <c r="AW382" s="11" t="s">
        <v>4</v>
      </c>
      <c r="AX382" s="11" t="s">
        <v>22</v>
      </c>
      <c r="AY382" s="207" t="s">
        <v>132</v>
      </c>
    </row>
    <row r="383" spans="2:65" s="1" customFormat="1" ht="31.5" customHeight="1">
      <c r="B383" s="34"/>
      <c r="C383" s="182" t="s">
        <v>617</v>
      </c>
      <c r="D383" s="182" t="s">
        <v>135</v>
      </c>
      <c r="E383" s="183" t="s">
        <v>618</v>
      </c>
      <c r="F383" s="184" t="s">
        <v>619</v>
      </c>
      <c r="G383" s="185" t="s">
        <v>138</v>
      </c>
      <c r="H383" s="186">
        <v>1211.925</v>
      </c>
      <c r="I383" s="187"/>
      <c r="J383" s="188">
        <f>ROUND(I383*H383,2)</f>
        <v>0</v>
      </c>
      <c r="K383" s="184" t="s">
        <v>139</v>
      </c>
      <c r="L383" s="54"/>
      <c r="M383" s="189" t="s">
        <v>20</v>
      </c>
      <c r="N383" s="190" t="s">
        <v>48</v>
      </c>
      <c r="O383" s="35"/>
      <c r="P383" s="191">
        <f>O383*H383</f>
        <v>0</v>
      </c>
      <c r="Q383" s="191">
        <v>0</v>
      </c>
      <c r="R383" s="191">
        <f>Q383*H383</f>
        <v>0</v>
      </c>
      <c r="S383" s="191">
        <v>0</v>
      </c>
      <c r="T383" s="192">
        <f>S383*H383</f>
        <v>0</v>
      </c>
      <c r="AR383" s="17" t="s">
        <v>262</v>
      </c>
      <c r="AT383" s="17" t="s">
        <v>135</v>
      </c>
      <c r="AU383" s="17" t="s">
        <v>141</v>
      </c>
      <c r="AY383" s="17" t="s">
        <v>132</v>
      </c>
      <c r="BE383" s="193">
        <f>IF(N383="základní",J383,0)</f>
        <v>0</v>
      </c>
      <c r="BF383" s="193">
        <f>IF(N383="snížená",J383,0)</f>
        <v>0</v>
      </c>
      <c r="BG383" s="193">
        <f>IF(N383="zákl. přenesená",J383,0)</f>
        <v>0</v>
      </c>
      <c r="BH383" s="193">
        <f>IF(N383="sníž. přenesená",J383,0)</f>
        <v>0</v>
      </c>
      <c r="BI383" s="193">
        <f>IF(N383="nulová",J383,0)</f>
        <v>0</v>
      </c>
      <c r="BJ383" s="17" t="s">
        <v>141</v>
      </c>
      <c r="BK383" s="193">
        <f>ROUND(I383*H383,2)</f>
        <v>0</v>
      </c>
      <c r="BL383" s="17" t="s">
        <v>262</v>
      </c>
      <c r="BM383" s="17" t="s">
        <v>620</v>
      </c>
    </row>
    <row r="384" spans="2:51" s="13" customFormat="1" ht="13.5">
      <c r="B384" s="233"/>
      <c r="C384" s="234"/>
      <c r="D384" s="194" t="s">
        <v>145</v>
      </c>
      <c r="E384" s="235" t="s">
        <v>20</v>
      </c>
      <c r="F384" s="236" t="s">
        <v>510</v>
      </c>
      <c r="G384" s="234"/>
      <c r="H384" s="237" t="s">
        <v>20</v>
      </c>
      <c r="I384" s="238"/>
      <c r="J384" s="234"/>
      <c r="K384" s="234"/>
      <c r="L384" s="239"/>
      <c r="M384" s="240"/>
      <c r="N384" s="241"/>
      <c r="O384" s="241"/>
      <c r="P384" s="241"/>
      <c r="Q384" s="241"/>
      <c r="R384" s="241"/>
      <c r="S384" s="241"/>
      <c r="T384" s="242"/>
      <c r="AT384" s="243" t="s">
        <v>145</v>
      </c>
      <c r="AU384" s="243" t="s">
        <v>141</v>
      </c>
      <c r="AV384" s="13" t="s">
        <v>22</v>
      </c>
      <c r="AW384" s="13" t="s">
        <v>39</v>
      </c>
      <c r="AX384" s="13" t="s">
        <v>76</v>
      </c>
      <c r="AY384" s="243" t="s">
        <v>132</v>
      </c>
    </row>
    <row r="385" spans="2:51" s="11" customFormat="1" ht="13.5">
      <c r="B385" s="196"/>
      <c r="C385" s="197"/>
      <c r="D385" s="194" t="s">
        <v>145</v>
      </c>
      <c r="E385" s="208" t="s">
        <v>20</v>
      </c>
      <c r="F385" s="209" t="s">
        <v>511</v>
      </c>
      <c r="G385" s="197"/>
      <c r="H385" s="210">
        <v>1211.925</v>
      </c>
      <c r="I385" s="202"/>
      <c r="J385" s="197"/>
      <c r="K385" s="197"/>
      <c r="L385" s="203"/>
      <c r="M385" s="204"/>
      <c r="N385" s="205"/>
      <c r="O385" s="205"/>
      <c r="P385" s="205"/>
      <c r="Q385" s="205"/>
      <c r="R385" s="205"/>
      <c r="S385" s="205"/>
      <c r="T385" s="206"/>
      <c r="AT385" s="207" t="s">
        <v>145</v>
      </c>
      <c r="AU385" s="207" t="s">
        <v>141</v>
      </c>
      <c r="AV385" s="11" t="s">
        <v>141</v>
      </c>
      <c r="AW385" s="11" t="s">
        <v>39</v>
      </c>
      <c r="AX385" s="11" t="s">
        <v>76</v>
      </c>
      <c r="AY385" s="207" t="s">
        <v>132</v>
      </c>
    </row>
    <row r="386" spans="2:51" s="12" customFormat="1" ht="13.5">
      <c r="B386" s="211"/>
      <c r="C386" s="212"/>
      <c r="D386" s="198" t="s">
        <v>145</v>
      </c>
      <c r="E386" s="213" t="s">
        <v>20</v>
      </c>
      <c r="F386" s="214" t="s">
        <v>164</v>
      </c>
      <c r="G386" s="212"/>
      <c r="H386" s="215">
        <v>1211.925</v>
      </c>
      <c r="I386" s="216"/>
      <c r="J386" s="212"/>
      <c r="K386" s="212"/>
      <c r="L386" s="217"/>
      <c r="M386" s="218"/>
      <c r="N386" s="219"/>
      <c r="O386" s="219"/>
      <c r="P386" s="219"/>
      <c r="Q386" s="219"/>
      <c r="R386" s="219"/>
      <c r="S386" s="219"/>
      <c r="T386" s="220"/>
      <c r="AT386" s="221" t="s">
        <v>145</v>
      </c>
      <c r="AU386" s="221" t="s">
        <v>141</v>
      </c>
      <c r="AV386" s="12" t="s">
        <v>140</v>
      </c>
      <c r="AW386" s="12" t="s">
        <v>39</v>
      </c>
      <c r="AX386" s="12" t="s">
        <v>22</v>
      </c>
      <c r="AY386" s="221" t="s">
        <v>132</v>
      </c>
    </row>
    <row r="387" spans="2:65" s="1" customFormat="1" ht="31.5" customHeight="1">
      <c r="B387" s="34"/>
      <c r="C387" s="222" t="s">
        <v>621</v>
      </c>
      <c r="D387" s="222" t="s">
        <v>215</v>
      </c>
      <c r="E387" s="223" t="s">
        <v>622</v>
      </c>
      <c r="F387" s="224" t="s">
        <v>623</v>
      </c>
      <c r="G387" s="225" t="s">
        <v>160</v>
      </c>
      <c r="H387" s="226">
        <v>11.867</v>
      </c>
      <c r="I387" s="227"/>
      <c r="J387" s="228">
        <f>ROUND(I387*H387,2)</f>
        <v>0</v>
      </c>
      <c r="K387" s="224" t="s">
        <v>20</v>
      </c>
      <c r="L387" s="229"/>
      <c r="M387" s="230" t="s">
        <v>20</v>
      </c>
      <c r="N387" s="231" t="s">
        <v>48</v>
      </c>
      <c r="O387" s="35"/>
      <c r="P387" s="191">
        <f>O387*H387</f>
        <v>0</v>
      </c>
      <c r="Q387" s="191">
        <v>0.55</v>
      </c>
      <c r="R387" s="191">
        <f>Q387*H387</f>
        <v>6.526850000000001</v>
      </c>
      <c r="S387" s="191">
        <v>0</v>
      </c>
      <c r="T387" s="192">
        <f>S387*H387</f>
        <v>0</v>
      </c>
      <c r="AR387" s="17" t="s">
        <v>289</v>
      </c>
      <c r="AT387" s="17" t="s">
        <v>215</v>
      </c>
      <c r="AU387" s="17" t="s">
        <v>141</v>
      </c>
      <c r="AY387" s="17" t="s">
        <v>132</v>
      </c>
      <c r="BE387" s="193">
        <f>IF(N387="základní",J387,0)</f>
        <v>0</v>
      </c>
      <c r="BF387" s="193">
        <f>IF(N387="snížená",J387,0)</f>
        <v>0</v>
      </c>
      <c r="BG387" s="193">
        <f>IF(N387="zákl. přenesená",J387,0)</f>
        <v>0</v>
      </c>
      <c r="BH387" s="193">
        <f>IF(N387="sníž. přenesená",J387,0)</f>
        <v>0</v>
      </c>
      <c r="BI387" s="193">
        <f>IF(N387="nulová",J387,0)</f>
        <v>0</v>
      </c>
      <c r="BJ387" s="17" t="s">
        <v>141</v>
      </c>
      <c r="BK387" s="193">
        <f>ROUND(I387*H387,2)</f>
        <v>0</v>
      </c>
      <c r="BL387" s="17" t="s">
        <v>262</v>
      </c>
      <c r="BM387" s="17" t="s">
        <v>624</v>
      </c>
    </row>
    <row r="388" spans="2:51" s="11" customFormat="1" ht="13.5">
      <c r="B388" s="196"/>
      <c r="C388" s="197"/>
      <c r="D388" s="198" t="s">
        <v>145</v>
      </c>
      <c r="E388" s="197"/>
      <c r="F388" s="200" t="s">
        <v>625</v>
      </c>
      <c r="G388" s="197"/>
      <c r="H388" s="201">
        <v>11.867</v>
      </c>
      <c r="I388" s="202"/>
      <c r="J388" s="197"/>
      <c r="K388" s="197"/>
      <c r="L388" s="203"/>
      <c r="M388" s="204"/>
      <c r="N388" s="205"/>
      <c r="O388" s="205"/>
      <c r="P388" s="205"/>
      <c r="Q388" s="205"/>
      <c r="R388" s="205"/>
      <c r="S388" s="205"/>
      <c r="T388" s="206"/>
      <c r="AT388" s="207" t="s">
        <v>145</v>
      </c>
      <c r="AU388" s="207" t="s">
        <v>141</v>
      </c>
      <c r="AV388" s="11" t="s">
        <v>141</v>
      </c>
      <c r="AW388" s="11" t="s">
        <v>4</v>
      </c>
      <c r="AX388" s="11" t="s">
        <v>22</v>
      </c>
      <c r="AY388" s="207" t="s">
        <v>132</v>
      </c>
    </row>
    <row r="389" spans="2:65" s="1" customFormat="1" ht="22.5" customHeight="1">
      <c r="B389" s="34"/>
      <c r="C389" s="182" t="s">
        <v>626</v>
      </c>
      <c r="D389" s="182" t="s">
        <v>135</v>
      </c>
      <c r="E389" s="183" t="s">
        <v>627</v>
      </c>
      <c r="F389" s="184" t="s">
        <v>628</v>
      </c>
      <c r="G389" s="185" t="s">
        <v>200</v>
      </c>
      <c r="H389" s="186">
        <v>1887.56</v>
      </c>
      <c r="I389" s="187"/>
      <c r="J389" s="188">
        <f>ROUND(I389*H389,2)</f>
        <v>0</v>
      </c>
      <c r="K389" s="184" t="s">
        <v>139</v>
      </c>
      <c r="L389" s="54"/>
      <c r="M389" s="189" t="s">
        <v>20</v>
      </c>
      <c r="N389" s="190" t="s">
        <v>48</v>
      </c>
      <c r="O389" s="35"/>
      <c r="P389" s="191">
        <f>O389*H389</f>
        <v>0</v>
      </c>
      <c r="Q389" s="191">
        <v>0</v>
      </c>
      <c r="R389" s="191">
        <f>Q389*H389</f>
        <v>0</v>
      </c>
      <c r="S389" s="191">
        <v>0</v>
      </c>
      <c r="T389" s="192">
        <f>S389*H389</f>
        <v>0</v>
      </c>
      <c r="AR389" s="17" t="s">
        <v>262</v>
      </c>
      <c r="AT389" s="17" t="s">
        <v>135</v>
      </c>
      <c r="AU389" s="17" t="s">
        <v>141</v>
      </c>
      <c r="AY389" s="17" t="s">
        <v>132</v>
      </c>
      <c r="BE389" s="193">
        <f>IF(N389="základní",J389,0)</f>
        <v>0</v>
      </c>
      <c r="BF389" s="193">
        <f>IF(N389="snížená",J389,0)</f>
        <v>0</v>
      </c>
      <c r="BG389" s="193">
        <f>IF(N389="zákl. přenesená",J389,0)</f>
        <v>0</v>
      </c>
      <c r="BH389" s="193">
        <f>IF(N389="sníž. přenesená",J389,0)</f>
        <v>0</v>
      </c>
      <c r="BI389" s="193">
        <f>IF(N389="nulová",J389,0)</f>
        <v>0</v>
      </c>
      <c r="BJ389" s="17" t="s">
        <v>141</v>
      </c>
      <c r="BK389" s="193">
        <f>ROUND(I389*H389,2)</f>
        <v>0</v>
      </c>
      <c r="BL389" s="17" t="s">
        <v>262</v>
      </c>
      <c r="BM389" s="17" t="s">
        <v>629</v>
      </c>
    </row>
    <row r="390" spans="2:51" s="13" customFormat="1" ht="13.5">
      <c r="B390" s="233"/>
      <c r="C390" s="234"/>
      <c r="D390" s="194" t="s">
        <v>145</v>
      </c>
      <c r="E390" s="235" t="s">
        <v>20</v>
      </c>
      <c r="F390" s="236" t="s">
        <v>496</v>
      </c>
      <c r="G390" s="234"/>
      <c r="H390" s="237" t="s">
        <v>20</v>
      </c>
      <c r="I390" s="238"/>
      <c r="J390" s="234"/>
      <c r="K390" s="234"/>
      <c r="L390" s="239"/>
      <c r="M390" s="240"/>
      <c r="N390" s="241"/>
      <c r="O390" s="241"/>
      <c r="P390" s="241"/>
      <c r="Q390" s="241"/>
      <c r="R390" s="241"/>
      <c r="S390" s="241"/>
      <c r="T390" s="242"/>
      <c r="AT390" s="243" t="s">
        <v>145</v>
      </c>
      <c r="AU390" s="243" t="s">
        <v>141</v>
      </c>
      <c r="AV390" s="13" t="s">
        <v>22</v>
      </c>
      <c r="AW390" s="13" t="s">
        <v>39</v>
      </c>
      <c r="AX390" s="13" t="s">
        <v>76</v>
      </c>
      <c r="AY390" s="243" t="s">
        <v>132</v>
      </c>
    </row>
    <row r="391" spans="2:51" s="11" customFormat="1" ht="13.5">
      <c r="B391" s="196"/>
      <c r="C391" s="197"/>
      <c r="D391" s="194" t="s">
        <v>145</v>
      </c>
      <c r="E391" s="208" t="s">
        <v>20</v>
      </c>
      <c r="F391" s="209" t="s">
        <v>630</v>
      </c>
      <c r="G391" s="197"/>
      <c r="H391" s="210">
        <v>100.7</v>
      </c>
      <c r="I391" s="202"/>
      <c r="J391" s="197"/>
      <c r="K391" s="197"/>
      <c r="L391" s="203"/>
      <c r="M391" s="204"/>
      <c r="N391" s="205"/>
      <c r="O391" s="205"/>
      <c r="P391" s="205"/>
      <c r="Q391" s="205"/>
      <c r="R391" s="205"/>
      <c r="S391" s="205"/>
      <c r="T391" s="206"/>
      <c r="AT391" s="207" t="s">
        <v>145</v>
      </c>
      <c r="AU391" s="207" t="s">
        <v>141</v>
      </c>
      <c r="AV391" s="11" t="s">
        <v>141</v>
      </c>
      <c r="AW391" s="11" t="s">
        <v>39</v>
      </c>
      <c r="AX391" s="11" t="s">
        <v>76</v>
      </c>
      <c r="AY391" s="207" t="s">
        <v>132</v>
      </c>
    </row>
    <row r="392" spans="2:51" s="13" customFormat="1" ht="13.5">
      <c r="B392" s="233"/>
      <c r="C392" s="234"/>
      <c r="D392" s="194" t="s">
        <v>145</v>
      </c>
      <c r="E392" s="235" t="s">
        <v>20</v>
      </c>
      <c r="F392" s="236" t="s">
        <v>631</v>
      </c>
      <c r="G392" s="234"/>
      <c r="H392" s="237" t="s">
        <v>20</v>
      </c>
      <c r="I392" s="238"/>
      <c r="J392" s="234"/>
      <c r="K392" s="234"/>
      <c r="L392" s="239"/>
      <c r="M392" s="240"/>
      <c r="N392" s="241"/>
      <c r="O392" s="241"/>
      <c r="P392" s="241"/>
      <c r="Q392" s="241"/>
      <c r="R392" s="241"/>
      <c r="S392" s="241"/>
      <c r="T392" s="242"/>
      <c r="AT392" s="243" t="s">
        <v>145</v>
      </c>
      <c r="AU392" s="243" t="s">
        <v>141</v>
      </c>
      <c r="AV392" s="13" t="s">
        <v>22</v>
      </c>
      <c r="AW392" s="13" t="s">
        <v>39</v>
      </c>
      <c r="AX392" s="13" t="s">
        <v>76</v>
      </c>
      <c r="AY392" s="243" t="s">
        <v>132</v>
      </c>
    </row>
    <row r="393" spans="2:51" s="11" customFormat="1" ht="13.5">
      <c r="B393" s="196"/>
      <c r="C393" s="197"/>
      <c r="D393" s="194" t="s">
        <v>145</v>
      </c>
      <c r="E393" s="208" t="s">
        <v>20</v>
      </c>
      <c r="F393" s="209" t="s">
        <v>632</v>
      </c>
      <c r="G393" s="197"/>
      <c r="H393" s="210">
        <v>617.2</v>
      </c>
      <c r="I393" s="202"/>
      <c r="J393" s="197"/>
      <c r="K393" s="197"/>
      <c r="L393" s="203"/>
      <c r="M393" s="204"/>
      <c r="N393" s="205"/>
      <c r="O393" s="205"/>
      <c r="P393" s="205"/>
      <c r="Q393" s="205"/>
      <c r="R393" s="205"/>
      <c r="S393" s="205"/>
      <c r="T393" s="206"/>
      <c r="AT393" s="207" t="s">
        <v>145</v>
      </c>
      <c r="AU393" s="207" t="s">
        <v>141</v>
      </c>
      <c r="AV393" s="11" t="s">
        <v>141</v>
      </c>
      <c r="AW393" s="11" t="s">
        <v>39</v>
      </c>
      <c r="AX393" s="11" t="s">
        <v>76</v>
      </c>
      <c r="AY393" s="207" t="s">
        <v>132</v>
      </c>
    </row>
    <row r="394" spans="2:51" s="13" customFormat="1" ht="13.5">
      <c r="B394" s="233"/>
      <c r="C394" s="234"/>
      <c r="D394" s="194" t="s">
        <v>145</v>
      </c>
      <c r="E394" s="235" t="s">
        <v>20</v>
      </c>
      <c r="F394" s="236" t="s">
        <v>633</v>
      </c>
      <c r="G394" s="234"/>
      <c r="H394" s="237" t="s">
        <v>20</v>
      </c>
      <c r="I394" s="238"/>
      <c r="J394" s="234"/>
      <c r="K394" s="234"/>
      <c r="L394" s="239"/>
      <c r="M394" s="240"/>
      <c r="N394" s="241"/>
      <c r="O394" s="241"/>
      <c r="P394" s="241"/>
      <c r="Q394" s="241"/>
      <c r="R394" s="241"/>
      <c r="S394" s="241"/>
      <c r="T394" s="242"/>
      <c r="AT394" s="243" t="s">
        <v>145</v>
      </c>
      <c r="AU394" s="243" t="s">
        <v>141</v>
      </c>
      <c r="AV394" s="13" t="s">
        <v>22</v>
      </c>
      <c r="AW394" s="13" t="s">
        <v>39</v>
      </c>
      <c r="AX394" s="13" t="s">
        <v>76</v>
      </c>
      <c r="AY394" s="243" t="s">
        <v>132</v>
      </c>
    </row>
    <row r="395" spans="2:51" s="11" customFormat="1" ht="13.5">
      <c r="B395" s="196"/>
      <c r="C395" s="197"/>
      <c r="D395" s="194" t="s">
        <v>145</v>
      </c>
      <c r="E395" s="208" t="s">
        <v>20</v>
      </c>
      <c r="F395" s="209" t="s">
        <v>634</v>
      </c>
      <c r="G395" s="197"/>
      <c r="H395" s="210">
        <v>928.8</v>
      </c>
      <c r="I395" s="202"/>
      <c r="J395" s="197"/>
      <c r="K395" s="197"/>
      <c r="L395" s="203"/>
      <c r="M395" s="204"/>
      <c r="N395" s="205"/>
      <c r="O395" s="205"/>
      <c r="P395" s="205"/>
      <c r="Q395" s="205"/>
      <c r="R395" s="205"/>
      <c r="S395" s="205"/>
      <c r="T395" s="206"/>
      <c r="AT395" s="207" t="s">
        <v>145</v>
      </c>
      <c r="AU395" s="207" t="s">
        <v>141</v>
      </c>
      <c r="AV395" s="11" t="s">
        <v>141</v>
      </c>
      <c r="AW395" s="11" t="s">
        <v>39</v>
      </c>
      <c r="AX395" s="11" t="s">
        <v>76</v>
      </c>
      <c r="AY395" s="207" t="s">
        <v>132</v>
      </c>
    </row>
    <row r="396" spans="2:51" s="13" customFormat="1" ht="13.5">
      <c r="B396" s="233"/>
      <c r="C396" s="234"/>
      <c r="D396" s="194" t="s">
        <v>145</v>
      </c>
      <c r="E396" s="235" t="s">
        <v>20</v>
      </c>
      <c r="F396" s="236" t="s">
        <v>498</v>
      </c>
      <c r="G396" s="234"/>
      <c r="H396" s="237" t="s">
        <v>20</v>
      </c>
      <c r="I396" s="238"/>
      <c r="J396" s="234"/>
      <c r="K396" s="234"/>
      <c r="L396" s="239"/>
      <c r="M396" s="240"/>
      <c r="N396" s="241"/>
      <c r="O396" s="241"/>
      <c r="P396" s="241"/>
      <c r="Q396" s="241"/>
      <c r="R396" s="241"/>
      <c r="S396" s="241"/>
      <c r="T396" s="242"/>
      <c r="AT396" s="243" t="s">
        <v>145</v>
      </c>
      <c r="AU396" s="243" t="s">
        <v>141</v>
      </c>
      <c r="AV396" s="13" t="s">
        <v>22</v>
      </c>
      <c r="AW396" s="13" t="s">
        <v>39</v>
      </c>
      <c r="AX396" s="13" t="s">
        <v>76</v>
      </c>
      <c r="AY396" s="243" t="s">
        <v>132</v>
      </c>
    </row>
    <row r="397" spans="2:51" s="11" customFormat="1" ht="13.5">
      <c r="B397" s="196"/>
      <c r="C397" s="197"/>
      <c r="D397" s="194" t="s">
        <v>145</v>
      </c>
      <c r="E397" s="208" t="s">
        <v>20</v>
      </c>
      <c r="F397" s="209" t="s">
        <v>635</v>
      </c>
      <c r="G397" s="197"/>
      <c r="H397" s="210">
        <v>240.86</v>
      </c>
      <c r="I397" s="202"/>
      <c r="J397" s="197"/>
      <c r="K397" s="197"/>
      <c r="L397" s="203"/>
      <c r="M397" s="204"/>
      <c r="N397" s="205"/>
      <c r="O397" s="205"/>
      <c r="P397" s="205"/>
      <c r="Q397" s="205"/>
      <c r="R397" s="205"/>
      <c r="S397" s="205"/>
      <c r="T397" s="206"/>
      <c r="AT397" s="207" t="s">
        <v>145</v>
      </c>
      <c r="AU397" s="207" t="s">
        <v>141</v>
      </c>
      <c r="AV397" s="11" t="s">
        <v>141</v>
      </c>
      <c r="AW397" s="11" t="s">
        <v>39</v>
      </c>
      <c r="AX397" s="11" t="s">
        <v>76</v>
      </c>
      <c r="AY397" s="207" t="s">
        <v>132</v>
      </c>
    </row>
    <row r="398" spans="2:51" s="12" customFormat="1" ht="13.5">
      <c r="B398" s="211"/>
      <c r="C398" s="212"/>
      <c r="D398" s="198" t="s">
        <v>145</v>
      </c>
      <c r="E398" s="213" t="s">
        <v>20</v>
      </c>
      <c r="F398" s="214" t="s">
        <v>164</v>
      </c>
      <c r="G398" s="212"/>
      <c r="H398" s="215">
        <v>1887.56</v>
      </c>
      <c r="I398" s="216"/>
      <c r="J398" s="212"/>
      <c r="K398" s="212"/>
      <c r="L398" s="217"/>
      <c r="M398" s="218"/>
      <c r="N398" s="219"/>
      <c r="O398" s="219"/>
      <c r="P398" s="219"/>
      <c r="Q398" s="219"/>
      <c r="R398" s="219"/>
      <c r="S398" s="219"/>
      <c r="T398" s="220"/>
      <c r="AT398" s="221" t="s">
        <v>145</v>
      </c>
      <c r="AU398" s="221" t="s">
        <v>141</v>
      </c>
      <c r="AV398" s="12" t="s">
        <v>140</v>
      </c>
      <c r="AW398" s="12" t="s">
        <v>39</v>
      </c>
      <c r="AX398" s="12" t="s">
        <v>22</v>
      </c>
      <c r="AY398" s="221" t="s">
        <v>132</v>
      </c>
    </row>
    <row r="399" spans="2:65" s="1" customFormat="1" ht="31.5" customHeight="1">
      <c r="B399" s="34"/>
      <c r="C399" s="222" t="s">
        <v>636</v>
      </c>
      <c r="D399" s="222" t="s">
        <v>215</v>
      </c>
      <c r="E399" s="223" t="s">
        <v>622</v>
      </c>
      <c r="F399" s="224" t="s">
        <v>623</v>
      </c>
      <c r="G399" s="225" t="s">
        <v>160</v>
      </c>
      <c r="H399" s="226">
        <v>4.621</v>
      </c>
      <c r="I399" s="227"/>
      <c r="J399" s="228">
        <f>ROUND(I399*H399,2)</f>
        <v>0</v>
      </c>
      <c r="K399" s="224" t="s">
        <v>20</v>
      </c>
      <c r="L399" s="229"/>
      <c r="M399" s="230" t="s">
        <v>20</v>
      </c>
      <c r="N399" s="231" t="s">
        <v>48</v>
      </c>
      <c r="O399" s="35"/>
      <c r="P399" s="191">
        <f>O399*H399</f>
        <v>0</v>
      </c>
      <c r="Q399" s="191">
        <v>0.55</v>
      </c>
      <c r="R399" s="191">
        <f>Q399*H399</f>
        <v>2.5415500000000004</v>
      </c>
      <c r="S399" s="191">
        <v>0</v>
      </c>
      <c r="T399" s="192">
        <f>S399*H399</f>
        <v>0</v>
      </c>
      <c r="AR399" s="17" t="s">
        <v>289</v>
      </c>
      <c r="AT399" s="17" t="s">
        <v>215</v>
      </c>
      <c r="AU399" s="17" t="s">
        <v>141</v>
      </c>
      <c r="AY399" s="17" t="s">
        <v>132</v>
      </c>
      <c r="BE399" s="193">
        <f>IF(N399="základní",J399,0)</f>
        <v>0</v>
      </c>
      <c r="BF399" s="193">
        <f>IF(N399="snížená",J399,0)</f>
        <v>0</v>
      </c>
      <c r="BG399" s="193">
        <f>IF(N399="zákl. přenesená",J399,0)</f>
        <v>0</v>
      </c>
      <c r="BH399" s="193">
        <f>IF(N399="sníž. přenesená",J399,0)</f>
        <v>0</v>
      </c>
      <c r="BI399" s="193">
        <f>IF(N399="nulová",J399,0)</f>
        <v>0</v>
      </c>
      <c r="BJ399" s="17" t="s">
        <v>141</v>
      </c>
      <c r="BK399" s="193">
        <f>ROUND(I399*H399,2)</f>
        <v>0</v>
      </c>
      <c r="BL399" s="17" t="s">
        <v>262</v>
      </c>
      <c r="BM399" s="17" t="s">
        <v>637</v>
      </c>
    </row>
    <row r="400" spans="2:51" s="11" customFormat="1" ht="13.5">
      <c r="B400" s="196"/>
      <c r="C400" s="197"/>
      <c r="D400" s="198" t="s">
        <v>145</v>
      </c>
      <c r="E400" s="197"/>
      <c r="F400" s="200" t="s">
        <v>638</v>
      </c>
      <c r="G400" s="197"/>
      <c r="H400" s="201">
        <v>4.621</v>
      </c>
      <c r="I400" s="202"/>
      <c r="J400" s="197"/>
      <c r="K400" s="197"/>
      <c r="L400" s="203"/>
      <c r="M400" s="204"/>
      <c r="N400" s="205"/>
      <c r="O400" s="205"/>
      <c r="P400" s="205"/>
      <c r="Q400" s="205"/>
      <c r="R400" s="205"/>
      <c r="S400" s="205"/>
      <c r="T400" s="206"/>
      <c r="AT400" s="207" t="s">
        <v>145</v>
      </c>
      <c r="AU400" s="207" t="s">
        <v>141</v>
      </c>
      <c r="AV400" s="11" t="s">
        <v>141</v>
      </c>
      <c r="AW400" s="11" t="s">
        <v>4</v>
      </c>
      <c r="AX400" s="11" t="s">
        <v>22</v>
      </c>
      <c r="AY400" s="207" t="s">
        <v>132</v>
      </c>
    </row>
    <row r="401" spans="2:65" s="1" customFormat="1" ht="31.5" customHeight="1">
      <c r="B401" s="34"/>
      <c r="C401" s="182" t="s">
        <v>639</v>
      </c>
      <c r="D401" s="182" t="s">
        <v>135</v>
      </c>
      <c r="E401" s="183" t="s">
        <v>640</v>
      </c>
      <c r="F401" s="184" t="s">
        <v>641</v>
      </c>
      <c r="G401" s="185" t="s">
        <v>200</v>
      </c>
      <c r="H401" s="186">
        <v>392.6</v>
      </c>
      <c r="I401" s="187"/>
      <c r="J401" s="188">
        <f>ROUND(I401*H401,2)</f>
        <v>0</v>
      </c>
      <c r="K401" s="184" t="s">
        <v>20</v>
      </c>
      <c r="L401" s="54"/>
      <c r="M401" s="189" t="s">
        <v>20</v>
      </c>
      <c r="N401" s="190" t="s">
        <v>48</v>
      </c>
      <c r="O401" s="35"/>
      <c r="P401" s="191">
        <f>O401*H401</f>
        <v>0</v>
      </c>
      <c r="Q401" s="191">
        <v>0</v>
      </c>
      <c r="R401" s="191">
        <f>Q401*H401</f>
        <v>0</v>
      </c>
      <c r="S401" s="191">
        <v>0</v>
      </c>
      <c r="T401" s="192">
        <f>S401*H401</f>
        <v>0</v>
      </c>
      <c r="AR401" s="17" t="s">
        <v>262</v>
      </c>
      <c r="AT401" s="17" t="s">
        <v>135</v>
      </c>
      <c r="AU401" s="17" t="s">
        <v>141</v>
      </c>
      <c r="AY401" s="17" t="s">
        <v>132</v>
      </c>
      <c r="BE401" s="193">
        <f>IF(N401="základní",J401,0)</f>
        <v>0</v>
      </c>
      <c r="BF401" s="193">
        <f>IF(N401="snížená",J401,0)</f>
        <v>0</v>
      </c>
      <c r="BG401" s="193">
        <f>IF(N401="zákl. přenesená",J401,0)</f>
        <v>0</v>
      </c>
      <c r="BH401" s="193">
        <f>IF(N401="sníž. přenesená",J401,0)</f>
        <v>0</v>
      </c>
      <c r="BI401" s="193">
        <f>IF(N401="nulová",J401,0)</f>
        <v>0</v>
      </c>
      <c r="BJ401" s="17" t="s">
        <v>141</v>
      </c>
      <c r="BK401" s="193">
        <f>ROUND(I401*H401,2)</f>
        <v>0</v>
      </c>
      <c r="BL401" s="17" t="s">
        <v>262</v>
      </c>
      <c r="BM401" s="17" t="s">
        <v>642</v>
      </c>
    </row>
    <row r="402" spans="2:47" s="1" customFormat="1" ht="27">
      <c r="B402" s="34"/>
      <c r="C402" s="56"/>
      <c r="D402" s="194" t="s">
        <v>143</v>
      </c>
      <c r="E402" s="56"/>
      <c r="F402" s="195" t="s">
        <v>643</v>
      </c>
      <c r="G402" s="56"/>
      <c r="H402" s="56"/>
      <c r="I402" s="152"/>
      <c r="J402" s="56"/>
      <c r="K402" s="56"/>
      <c r="L402" s="54"/>
      <c r="M402" s="71"/>
      <c r="N402" s="35"/>
      <c r="O402" s="35"/>
      <c r="P402" s="35"/>
      <c r="Q402" s="35"/>
      <c r="R402" s="35"/>
      <c r="S402" s="35"/>
      <c r="T402" s="72"/>
      <c r="AT402" s="17" t="s">
        <v>143</v>
      </c>
      <c r="AU402" s="17" t="s">
        <v>141</v>
      </c>
    </row>
    <row r="403" spans="2:51" s="11" customFormat="1" ht="13.5">
      <c r="B403" s="196"/>
      <c r="C403" s="197"/>
      <c r="D403" s="198" t="s">
        <v>145</v>
      </c>
      <c r="E403" s="199" t="s">
        <v>20</v>
      </c>
      <c r="F403" s="200" t="s">
        <v>644</v>
      </c>
      <c r="G403" s="197"/>
      <c r="H403" s="201">
        <v>392.6</v>
      </c>
      <c r="I403" s="202"/>
      <c r="J403" s="197"/>
      <c r="K403" s="197"/>
      <c r="L403" s="203"/>
      <c r="M403" s="204"/>
      <c r="N403" s="205"/>
      <c r="O403" s="205"/>
      <c r="P403" s="205"/>
      <c r="Q403" s="205"/>
      <c r="R403" s="205"/>
      <c r="S403" s="205"/>
      <c r="T403" s="206"/>
      <c r="AT403" s="207" t="s">
        <v>145</v>
      </c>
      <c r="AU403" s="207" t="s">
        <v>141</v>
      </c>
      <c r="AV403" s="11" t="s">
        <v>141</v>
      </c>
      <c r="AW403" s="11" t="s">
        <v>39</v>
      </c>
      <c r="AX403" s="11" t="s">
        <v>22</v>
      </c>
      <c r="AY403" s="207" t="s">
        <v>132</v>
      </c>
    </row>
    <row r="404" spans="2:65" s="1" customFormat="1" ht="31.5" customHeight="1">
      <c r="B404" s="34"/>
      <c r="C404" s="222" t="s">
        <v>645</v>
      </c>
      <c r="D404" s="222" t="s">
        <v>215</v>
      </c>
      <c r="E404" s="223" t="s">
        <v>646</v>
      </c>
      <c r="F404" s="224" t="s">
        <v>647</v>
      </c>
      <c r="G404" s="225" t="s">
        <v>200</v>
      </c>
      <c r="H404" s="226">
        <v>205.4</v>
      </c>
      <c r="I404" s="227"/>
      <c r="J404" s="228">
        <f>ROUND(I404*H404,2)</f>
        <v>0</v>
      </c>
      <c r="K404" s="224" t="s">
        <v>139</v>
      </c>
      <c r="L404" s="229"/>
      <c r="M404" s="230" t="s">
        <v>20</v>
      </c>
      <c r="N404" s="231" t="s">
        <v>48</v>
      </c>
      <c r="O404" s="35"/>
      <c r="P404" s="191">
        <f>O404*H404</f>
        <v>0</v>
      </c>
      <c r="Q404" s="191">
        <v>0.0044</v>
      </c>
      <c r="R404" s="191">
        <f>Q404*H404</f>
        <v>0.9037600000000001</v>
      </c>
      <c r="S404" s="191">
        <v>0</v>
      </c>
      <c r="T404" s="192">
        <f>S404*H404</f>
        <v>0</v>
      </c>
      <c r="AR404" s="17" t="s">
        <v>289</v>
      </c>
      <c r="AT404" s="17" t="s">
        <v>215</v>
      </c>
      <c r="AU404" s="17" t="s">
        <v>141</v>
      </c>
      <c r="AY404" s="17" t="s">
        <v>132</v>
      </c>
      <c r="BE404" s="193">
        <f>IF(N404="základní",J404,0)</f>
        <v>0</v>
      </c>
      <c r="BF404" s="193">
        <f>IF(N404="snížená",J404,0)</f>
        <v>0</v>
      </c>
      <c r="BG404" s="193">
        <f>IF(N404="zákl. přenesená",J404,0)</f>
        <v>0</v>
      </c>
      <c r="BH404" s="193">
        <f>IF(N404="sníž. přenesená",J404,0)</f>
        <v>0</v>
      </c>
      <c r="BI404" s="193">
        <f>IF(N404="nulová",J404,0)</f>
        <v>0</v>
      </c>
      <c r="BJ404" s="17" t="s">
        <v>141</v>
      </c>
      <c r="BK404" s="193">
        <f>ROUND(I404*H404,2)</f>
        <v>0</v>
      </c>
      <c r="BL404" s="17" t="s">
        <v>262</v>
      </c>
      <c r="BM404" s="17" t="s">
        <v>648</v>
      </c>
    </row>
    <row r="405" spans="2:51" s="11" customFormat="1" ht="13.5">
      <c r="B405" s="196"/>
      <c r="C405" s="197"/>
      <c r="D405" s="198" t="s">
        <v>145</v>
      </c>
      <c r="E405" s="199" t="s">
        <v>20</v>
      </c>
      <c r="F405" s="200" t="s">
        <v>649</v>
      </c>
      <c r="G405" s="197"/>
      <c r="H405" s="201">
        <v>205.4</v>
      </c>
      <c r="I405" s="202"/>
      <c r="J405" s="197"/>
      <c r="K405" s="197"/>
      <c r="L405" s="203"/>
      <c r="M405" s="204"/>
      <c r="N405" s="205"/>
      <c r="O405" s="205"/>
      <c r="P405" s="205"/>
      <c r="Q405" s="205"/>
      <c r="R405" s="205"/>
      <c r="S405" s="205"/>
      <c r="T405" s="206"/>
      <c r="AT405" s="207" t="s">
        <v>145</v>
      </c>
      <c r="AU405" s="207" t="s">
        <v>141</v>
      </c>
      <c r="AV405" s="11" t="s">
        <v>141</v>
      </c>
      <c r="AW405" s="11" t="s">
        <v>39</v>
      </c>
      <c r="AX405" s="11" t="s">
        <v>22</v>
      </c>
      <c r="AY405" s="207" t="s">
        <v>132</v>
      </c>
    </row>
    <row r="406" spans="2:65" s="1" customFormat="1" ht="31.5" customHeight="1">
      <c r="B406" s="34"/>
      <c r="C406" s="222" t="s">
        <v>650</v>
      </c>
      <c r="D406" s="222" t="s">
        <v>215</v>
      </c>
      <c r="E406" s="223" t="s">
        <v>651</v>
      </c>
      <c r="F406" s="224" t="s">
        <v>652</v>
      </c>
      <c r="G406" s="225" t="s">
        <v>200</v>
      </c>
      <c r="H406" s="226">
        <v>187.2</v>
      </c>
      <c r="I406" s="227"/>
      <c r="J406" s="228">
        <f>ROUND(I406*H406,2)</f>
        <v>0</v>
      </c>
      <c r="K406" s="224" t="s">
        <v>139</v>
      </c>
      <c r="L406" s="229"/>
      <c r="M406" s="230" t="s">
        <v>20</v>
      </c>
      <c r="N406" s="231" t="s">
        <v>48</v>
      </c>
      <c r="O406" s="35"/>
      <c r="P406" s="191">
        <f>O406*H406</f>
        <v>0</v>
      </c>
      <c r="Q406" s="191">
        <v>0.00616</v>
      </c>
      <c r="R406" s="191">
        <f>Q406*H406</f>
        <v>1.153152</v>
      </c>
      <c r="S406" s="191">
        <v>0</v>
      </c>
      <c r="T406" s="192">
        <f>S406*H406</f>
        <v>0</v>
      </c>
      <c r="AR406" s="17" t="s">
        <v>289</v>
      </c>
      <c r="AT406" s="17" t="s">
        <v>215</v>
      </c>
      <c r="AU406" s="17" t="s">
        <v>141</v>
      </c>
      <c r="AY406" s="17" t="s">
        <v>132</v>
      </c>
      <c r="BE406" s="193">
        <f>IF(N406="základní",J406,0)</f>
        <v>0</v>
      </c>
      <c r="BF406" s="193">
        <f>IF(N406="snížená",J406,0)</f>
        <v>0</v>
      </c>
      <c r="BG406" s="193">
        <f>IF(N406="zákl. přenesená",J406,0)</f>
        <v>0</v>
      </c>
      <c r="BH406" s="193">
        <f>IF(N406="sníž. přenesená",J406,0)</f>
        <v>0</v>
      </c>
      <c r="BI406" s="193">
        <f>IF(N406="nulová",J406,0)</f>
        <v>0</v>
      </c>
      <c r="BJ406" s="17" t="s">
        <v>141</v>
      </c>
      <c r="BK406" s="193">
        <f>ROUND(I406*H406,2)</f>
        <v>0</v>
      </c>
      <c r="BL406" s="17" t="s">
        <v>262</v>
      </c>
      <c r="BM406" s="17" t="s">
        <v>653</v>
      </c>
    </row>
    <row r="407" spans="2:51" s="11" customFormat="1" ht="13.5">
      <c r="B407" s="196"/>
      <c r="C407" s="197"/>
      <c r="D407" s="198" t="s">
        <v>145</v>
      </c>
      <c r="E407" s="199" t="s">
        <v>20</v>
      </c>
      <c r="F407" s="200" t="s">
        <v>654</v>
      </c>
      <c r="G407" s="197"/>
      <c r="H407" s="201">
        <v>187.2</v>
      </c>
      <c r="I407" s="202"/>
      <c r="J407" s="197"/>
      <c r="K407" s="197"/>
      <c r="L407" s="203"/>
      <c r="M407" s="204"/>
      <c r="N407" s="205"/>
      <c r="O407" s="205"/>
      <c r="P407" s="205"/>
      <c r="Q407" s="205"/>
      <c r="R407" s="205"/>
      <c r="S407" s="205"/>
      <c r="T407" s="206"/>
      <c r="AT407" s="207" t="s">
        <v>145</v>
      </c>
      <c r="AU407" s="207" t="s">
        <v>141</v>
      </c>
      <c r="AV407" s="11" t="s">
        <v>141</v>
      </c>
      <c r="AW407" s="11" t="s">
        <v>39</v>
      </c>
      <c r="AX407" s="11" t="s">
        <v>22</v>
      </c>
      <c r="AY407" s="207" t="s">
        <v>132</v>
      </c>
    </row>
    <row r="408" spans="2:65" s="1" customFormat="1" ht="31.5" customHeight="1">
      <c r="B408" s="34"/>
      <c r="C408" s="182" t="s">
        <v>655</v>
      </c>
      <c r="D408" s="182" t="s">
        <v>135</v>
      </c>
      <c r="E408" s="183" t="s">
        <v>656</v>
      </c>
      <c r="F408" s="184" t="s">
        <v>657</v>
      </c>
      <c r="G408" s="185" t="s">
        <v>432</v>
      </c>
      <c r="H408" s="186">
        <v>32.017</v>
      </c>
      <c r="I408" s="187"/>
      <c r="J408" s="188">
        <f>ROUND(I408*H408,2)</f>
        <v>0</v>
      </c>
      <c r="K408" s="184" t="s">
        <v>139</v>
      </c>
      <c r="L408" s="54"/>
      <c r="M408" s="189" t="s">
        <v>20</v>
      </c>
      <c r="N408" s="190" t="s">
        <v>48</v>
      </c>
      <c r="O408" s="35"/>
      <c r="P408" s="191">
        <f>O408*H408</f>
        <v>0</v>
      </c>
      <c r="Q408" s="191">
        <v>0</v>
      </c>
      <c r="R408" s="191">
        <f>Q408*H408</f>
        <v>0</v>
      </c>
      <c r="S408" s="191">
        <v>0</v>
      </c>
      <c r="T408" s="192">
        <f>S408*H408</f>
        <v>0</v>
      </c>
      <c r="AR408" s="17" t="s">
        <v>262</v>
      </c>
      <c r="AT408" s="17" t="s">
        <v>135</v>
      </c>
      <c r="AU408" s="17" t="s">
        <v>141</v>
      </c>
      <c r="AY408" s="17" t="s">
        <v>132</v>
      </c>
      <c r="BE408" s="193">
        <f>IF(N408="základní",J408,0)</f>
        <v>0</v>
      </c>
      <c r="BF408" s="193">
        <f>IF(N408="snížená",J408,0)</f>
        <v>0</v>
      </c>
      <c r="BG408" s="193">
        <f>IF(N408="zákl. přenesená",J408,0)</f>
        <v>0</v>
      </c>
      <c r="BH408" s="193">
        <f>IF(N408="sníž. přenesená",J408,0)</f>
        <v>0</v>
      </c>
      <c r="BI408" s="193">
        <f>IF(N408="nulová",J408,0)</f>
        <v>0</v>
      </c>
      <c r="BJ408" s="17" t="s">
        <v>141</v>
      </c>
      <c r="BK408" s="193">
        <f>ROUND(I408*H408,2)</f>
        <v>0</v>
      </c>
      <c r="BL408" s="17" t="s">
        <v>262</v>
      </c>
      <c r="BM408" s="17" t="s">
        <v>658</v>
      </c>
    </row>
    <row r="409" spans="2:63" s="10" customFormat="1" ht="29.85" customHeight="1">
      <c r="B409" s="165"/>
      <c r="C409" s="166"/>
      <c r="D409" s="179" t="s">
        <v>75</v>
      </c>
      <c r="E409" s="180" t="s">
        <v>659</v>
      </c>
      <c r="F409" s="180" t="s">
        <v>660</v>
      </c>
      <c r="G409" s="166"/>
      <c r="H409" s="166"/>
      <c r="I409" s="169"/>
      <c r="J409" s="181">
        <f>BK409</f>
        <v>0</v>
      </c>
      <c r="K409" s="166"/>
      <c r="L409" s="171"/>
      <c r="M409" s="172"/>
      <c r="N409" s="173"/>
      <c r="O409" s="173"/>
      <c r="P409" s="174">
        <f>SUM(P410:P489)</f>
        <v>0</v>
      </c>
      <c r="Q409" s="173"/>
      <c r="R409" s="174">
        <f>SUM(R410:R489)</f>
        <v>8.681956699999999</v>
      </c>
      <c r="S409" s="173"/>
      <c r="T409" s="175">
        <f>SUM(T410:T489)</f>
        <v>1.7753411</v>
      </c>
      <c r="AR409" s="176" t="s">
        <v>141</v>
      </c>
      <c r="AT409" s="177" t="s">
        <v>75</v>
      </c>
      <c r="AU409" s="177" t="s">
        <v>22</v>
      </c>
      <c r="AY409" s="176" t="s">
        <v>132</v>
      </c>
      <c r="BK409" s="178">
        <f>SUM(BK410:BK489)</f>
        <v>0</v>
      </c>
    </row>
    <row r="410" spans="2:65" s="1" customFormat="1" ht="22.5" customHeight="1">
      <c r="B410" s="34"/>
      <c r="C410" s="182" t="s">
        <v>661</v>
      </c>
      <c r="D410" s="182" t="s">
        <v>135</v>
      </c>
      <c r="E410" s="183" t="s">
        <v>662</v>
      </c>
      <c r="F410" s="184" t="s">
        <v>663</v>
      </c>
      <c r="G410" s="185" t="s">
        <v>664</v>
      </c>
      <c r="H410" s="186">
        <v>6</v>
      </c>
      <c r="I410" s="187"/>
      <c r="J410" s="188">
        <f>ROUND(I410*H410,2)</f>
        <v>0</v>
      </c>
      <c r="K410" s="184" t="s">
        <v>139</v>
      </c>
      <c r="L410" s="54"/>
      <c r="M410" s="189" t="s">
        <v>20</v>
      </c>
      <c r="N410" s="190" t="s">
        <v>48</v>
      </c>
      <c r="O410" s="35"/>
      <c r="P410" s="191">
        <f>O410*H410</f>
        <v>0</v>
      </c>
      <c r="Q410" s="191">
        <v>0</v>
      </c>
      <c r="R410" s="191">
        <f>Q410*H410</f>
        <v>0</v>
      </c>
      <c r="S410" s="191">
        <v>0.00906</v>
      </c>
      <c r="T410" s="192">
        <f>S410*H410</f>
        <v>0.054360000000000006</v>
      </c>
      <c r="AR410" s="17" t="s">
        <v>262</v>
      </c>
      <c r="AT410" s="17" t="s">
        <v>135</v>
      </c>
      <c r="AU410" s="17" t="s">
        <v>141</v>
      </c>
      <c r="AY410" s="17" t="s">
        <v>132</v>
      </c>
      <c r="BE410" s="193">
        <f>IF(N410="základní",J410,0)</f>
        <v>0</v>
      </c>
      <c r="BF410" s="193">
        <f>IF(N410="snížená",J410,0)</f>
        <v>0</v>
      </c>
      <c r="BG410" s="193">
        <f>IF(N410="zákl. přenesená",J410,0)</f>
        <v>0</v>
      </c>
      <c r="BH410" s="193">
        <f>IF(N410="sníž. přenesená",J410,0)</f>
        <v>0</v>
      </c>
      <c r="BI410" s="193">
        <f>IF(N410="nulová",J410,0)</f>
        <v>0</v>
      </c>
      <c r="BJ410" s="17" t="s">
        <v>141</v>
      </c>
      <c r="BK410" s="193">
        <f>ROUND(I410*H410,2)</f>
        <v>0</v>
      </c>
      <c r="BL410" s="17" t="s">
        <v>262</v>
      </c>
      <c r="BM410" s="17" t="s">
        <v>665</v>
      </c>
    </row>
    <row r="411" spans="2:65" s="1" customFormat="1" ht="22.5" customHeight="1">
      <c r="B411" s="34"/>
      <c r="C411" s="182" t="s">
        <v>666</v>
      </c>
      <c r="D411" s="182" t="s">
        <v>135</v>
      </c>
      <c r="E411" s="183" t="s">
        <v>667</v>
      </c>
      <c r="F411" s="184" t="s">
        <v>668</v>
      </c>
      <c r="G411" s="185" t="s">
        <v>200</v>
      </c>
      <c r="H411" s="186">
        <v>22.6</v>
      </c>
      <c r="I411" s="187"/>
      <c r="J411" s="188">
        <f>ROUND(I411*H411,2)</f>
        <v>0</v>
      </c>
      <c r="K411" s="184" t="s">
        <v>139</v>
      </c>
      <c r="L411" s="54"/>
      <c r="M411" s="189" t="s">
        <v>20</v>
      </c>
      <c r="N411" s="190" t="s">
        <v>48</v>
      </c>
      <c r="O411" s="35"/>
      <c r="P411" s="191">
        <f>O411*H411</f>
        <v>0</v>
      </c>
      <c r="Q411" s="191">
        <v>0</v>
      </c>
      <c r="R411" s="191">
        <f>Q411*H411</f>
        <v>0</v>
      </c>
      <c r="S411" s="191">
        <v>0.00191</v>
      </c>
      <c r="T411" s="192">
        <f>S411*H411</f>
        <v>0.043166</v>
      </c>
      <c r="AR411" s="17" t="s">
        <v>262</v>
      </c>
      <c r="AT411" s="17" t="s">
        <v>135</v>
      </c>
      <c r="AU411" s="17" t="s">
        <v>141</v>
      </c>
      <c r="AY411" s="17" t="s">
        <v>132</v>
      </c>
      <c r="BE411" s="193">
        <f>IF(N411="základní",J411,0)</f>
        <v>0</v>
      </c>
      <c r="BF411" s="193">
        <f>IF(N411="snížená",J411,0)</f>
        <v>0</v>
      </c>
      <c r="BG411" s="193">
        <f>IF(N411="zákl. přenesená",J411,0)</f>
        <v>0</v>
      </c>
      <c r="BH411" s="193">
        <f>IF(N411="sníž. přenesená",J411,0)</f>
        <v>0</v>
      </c>
      <c r="BI411" s="193">
        <f>IF(N411="nulová",J411,0)</f>
        <v>0</v>
      </c>
      <c r="BJ411" s="17" t="s">
        <v>141</v>
      </c>
      <c r="BK411" s="193">
        <f>ROUND(I411*H411,2)</f>
        <v>0</v>
      </c>
      <c r="BL411" s="17" t="s">
        <v>262</v>
      </c>
      <c r="BM411" s="17" t="s">
        <v>669</v>
      </c>
    </row>
    <row r="412" spans="2:47" s="1" customFormat="1" ht="27">
      <c r="B412" s="34"/>
      <c r="C412" s="56"/>
      <c r="D412" s="194" t="s">
        <v>143</v>
      </c>
      <c r="E412" s="56"/>
      <c r="F412" s="195" t="s">
        <v>670</v>
      </c>
      <c r="G412" s="56"/>
      <c r="H412" s="56"/>
      <c r="I412" s="152"/>
      <c r="J412" s="56"/>
      <c r="K412" s="56"/>
      <c r="L412" s="54"/>
      <c r="M412" s="71"/>
      <c r="N412" s="35"/>
      <c r="O412" s="35"/>
      <c r="P412" s="35"/>
      <c r="Q412" s="35"/>
      <c r="R412" s="35"/>
      <c r="S412" s="35"/>
      <c r="T412" s="72"/>
      <c r="AT412" s="17" t="s">
        <v>143</v>
      </c>
      <c r="AU412" s="17" t="s">
        <v>141</v>
      </c>
    </row>
    <row r="413" spans="2:51" s="11" customFormat="1" ht="13.5">
      <c r="B413" s="196"/>
      <c r="C413" s="197"/>
      <c r="D413" s="198" t="s">
        <v>145</v>
      </c>
      <c r="E413" s="199" t="s">
        <v>20</v>
      </c>
      <c r="F413" s="200" t="s">
        <v>671</v>
      </c>
      <c r="G413" s="197"/>
      <c r="H413" s="201">
        <v>22.6</v>
      </c>
      <c r="I413" s="202"/>
      <c r="J413" s="197"/>
      <c r="K413" s="197"/>
      <c r="L413" s="203"/>
      <c r="M413" s="204"/>
      <c r="N413" s="205"/>
      <c r="O413" s="205"/>
      <c r="P413" s="205"/>
      <c r="Q413" s="205"/>
      <c r="R413" s="205"/>
      <c r="S413" s="205"/>
      <c r="T413" s="206"/>
      <c r="AT413" s="207" t="s">
        <v>145</v>
      </c>
      <c r="AU413" s="207" t="s">
        <v>141</v>
      </c>
      <c r="AV413" s="11" t="s">
        <v>141</v>
      </c>
      <c r="AW413" s="11" t="s">
        <v>39</v>
      </c>
      <c r="AX413" s="11" t="s">
        <v>22</v>
      </c>
      <c r="AY413" s="207" t="s">
        <v>132</v>
      </c>
    </row>
    <row r="414" spans="2:65" s="1" customFormat="1" ht="22.5" customHeight="1">
      <c r="B414" s="34"/>
      <c r="C414" s="182" t="s">
        <v>672</v>
      </c>
      <c r="D414" s="182" t="s">
        <v>135</v>
      </c>
      <c r="E414" s="183" t="s">
        <v>673</v>
      </c>
      <c r="F414" s="184" t="s">
        <v>674</v>
      </c>
      <c r="G414" s="185" t="s">
        <v>200</v>
      </c>
      <c r="H414" s="186">
        <v>74.75</v>
      </c>
      <c r="I414" s="187"/>
      <c r="J414" s="188">
        <f>ROUND(I414*H414,2)</f>
        <v>0</v>
      </c>
      <c r="K414" s="184" t="s">
        <v>139</v>
      </c>
      <c r="L414" s="54"/>
      <c r="M414" s="189" t="s">
        <v>20</v>
      </c>
      <c r="N414" s="190" t="s">
        <v>48</v>
      </c>
      <c r="O414" s="35"/>
      <c r="P414" s="191">
        <f>O414*H414</f>
        <v>0</v>
      </c>
      <c r="Q414" s="191">
        <v>0</v>
      </c>
      <c r="R414" s="191">
        <f>Q414*H414</f>
        <v>0</v>
      </c>
      <c r="S414" s="191">
        <v>0.00175</v>
      </c>
      <c r="T414" s="192">
        <f>S414*H414</f>
        <v>0.1308125</v>
      </c>
      <c r="AR414" s="17" t="s">
        <v>262</v>
      </c>
      <c r="AT414" s="17" t="s">
        <v>135</v>
      </c>
      <c r="AU414" s="17" t="s">
        <v>141</v>
      </c>
      <c r="AY414" s="17" t="s">
        <v>132</v>
      </c>
      <c r="BE414" s="193">
        <f>IF(N414="základní",J414,0)</f>
        <v>0</v>
      </c>
      <c r="BF414" s="193">
        <f>IF(N414="snížená",J414,0)</f>
        <v>0</v>
      </c>
      <c r="BG414" s="193">
        <f>IF(N414="zákl. přenesená",J414,0)</f>
        <v>0</v>
      </c>
      <c r="BH414" s="193">
        <f>IF(N414="sníž. přenesená",J414,0)</f>
        <v>0</v>
      </c>
      <c r="BI414" s="193">
        <f>IF(N414="nulová",J414,0)</f>
        <v>0</v>
      </c>
      <c r="BJ414" s="17" t="s">
        <v>141</v>
      </c>
      <c r="BK414" s="193">
        <f>ROUND(I414*H414,2)</f>
        <v>0</v>
      </c>
      <c r="BL414" s="17" t="s">
        <v>262</v>
      </c>
      <c r="BM414" s="17" t="s">
        <v>675</v>
      </c>
    </row>
    <row r="415" spans="2:47" s="1" customFormat="1" ht="27">
      <c r="B415" s="34"/>
      <c r="C415" s="56"/>
      <c r="D415" s="194" t="s">
        <v>143</v>
      </c>
      <c r="E415" s="56"/>
      <c r="F415" s="195" t="s">
        <v>676</v>
      </c>
      <c r="G415" s="56"/>
      <c r="H415" s="56"/>
      <c r="I415" s="152"/>
      <c r="J415" s="56"/>
      <c r="K415" s="56"/>
      <c r="L415" s="54"/>
      <c r="M415" s="71"/>
      <c r="N415" s="35"/>
      <c r="O415" s="35"/>
      <c r="P415" s="35"/>
      <c r="Q415" s="35"/>
      <c r="R415" s="35"/>
      <c r="S415" s="35"/>
      <c r="T415" s="72"/>
      <c r="AT415" s="17" t="s">
        <v>143</v>
      </c>
      <c r="AU415" s="17" t="s">
        <v>141</v>
      </c>
    </row>
    <row r="416" spans="2:51" s="11" customFormat="1" ht="13.5">
      <c r="B416" s="196"/>
      <c r="C416" s="197"/>
      <c r="D416" s="198" t="s">
        <v>145</v>
      </c>
      <c r="E416" s="199" t="s">
        <v>20</v>
      </c>
      <c r="F416" s="200" t="s">
        <v>677</v>
      </c>
      <c r="G416" s="197"/>
      <c r="H416" s="201">
        <v>74.75</v>
      </c>
      <c r="I416" s="202"/>
      <c r="J416" s="197"/>
      <c r="K416" s="197"/>
      <c r="L416" s="203"/>
      <c r="M416" s="204"/>
      <c r="N416" s="205"/>
      <c r="O416" s="205"/>
      <c r="P416" s="205"/>
      <c r="Q416" s="205"/>
      <c r="R416" s="205"/>
      <c r="S416" s="205"/>
      <c r="T416" s="206"/>
      <c r="AT416" s="207" t="s">
        <v>145</v>
      </c>
      <c r="AU416" s="207" t="s">
        <v>141</v>
      </c>
      <c r="AV416" s="11" t="s">
        <v>141</v>
      </c>
      <c r="AW416" s="11" t="s">
        <v>39</v>
      </c>
      <c r="AX416" s="11" t="s">
        <v>22</v>
      </c>
      <c r="AY416" s="207" t="s">
        <v>132</v>
      </c>
    </row>
    <row r="417" spans="2:65" s="1" customFormat="1" ht="22.5" customHeight="1">
      <c r="B417" s="34"/>
      <c r="C417" s="182" t="s">
        <v>678</v>
      </c>
      <c r="D417" s="182" t="s">
        <v>135</v>
      </c>
      <c r="E417" s="183" t="s">
        <v>679</v>
      </c>
      <c r="F417" s="184" t="s">
        <v>680</v>
      </c>
      <c r="G417" s="185" t="s">
        <v>664</v>
      </c>
      <c r="H417" s="186">
        <v>34</v>
      </c>
      <c r="I417" s="187"/>
      <c r="J417" s="188">
        <f>ROUND(I417*H417,2)</f>
        <v>0</v>
      </c>
      <c r="K417" s="184" t="s">
        <v>139</v>
      </c>
      <c r="L417" s="54"/>
      <c r="M417" s="189" t="s">
        <v>20</v>
      </c>
      <c r="N417" s="190" t="s">
        <v>48</v>
      </c>
      <c r="O417" s="35"/>
      <c r="P417" s="191">
        <f>O417*H417</f>
        <v>0</v>
      </c>
      <c r="Q417" s="191">
        <v>0</v>
      </c>
      <c r="R417" s="191">
        <f>Q417*H417</f>
        <v>0</v>
      </c>
      <c r="S417" s="191">
        <v>0.00022</v>
      </c>
      <c r="T417" s="192">
        <f>S417*H417</f>
        <v>0.0074800000000000005</v>
      </c>
      <c r="AR417" s="17" t="s">
        <v>262</v>
      </c>
      <c r="AT417" s="17" t="s">
        <v>135</v>
      </c>
      <c r="AU417" s="17" t="s">
        <v>141</v>
      </c>
      <c r="AY417" s="17" t="s">
        <v>132</v>
      </c>
      <c r="BE417" s="193">
        <f>IF(N417="základní",J417,0)</f>
        <v>0</v>
      </c>
      <c r="BF417" s="193">
        <f>IF(N417="snížená",J417,0)</f>
        <v>0</v>
      </c>
      <c r="BG417" s="193">
        <f>IF(N417="zákl. přenesená",J417,0)</f>
        <v>0</v>
      </c>
      <c r="BH417" s="193">
        <f>IF(N417="sníž. přenesená",J417,0)</f>
        <v>0</v>
      </c>
      <c r="BI417" s="193">
        <f>IF(N417="nulová",J417,0)</f>
        <v>0</v>
      </c>
      <c r="BJ417" s="17" t="s">
        <v>141</v>
      </c>
      <c r="BK417" s="193">
        <f>ROUND(I417*H417,2)</f>
        <v>0</v>
      </c>
      <c r="BL417" s="17" t="s">
        <v>262</v>
      </c>
      <c r="BM417" s="17" t="s">
        <v>681</v>
      </c>
    </row>
    <row r="418" spans="2:65" s="1" customFormat="1" ht="31.5" customHeight="1">
      <c r="B418" s="34"/>
      <c r="C418" s="182" t="s">
        <v>682</v>
      </c>
      <c r="D418" s="182" t="s">
        <v>135</v>
      </c>
      <c r="E418" s="183" t="s">
        <v>683</v>
      </c>
      <c r="F418" s="184" t="s">
        <v>684</v>
      </c>
      <c r="G418" s="185" t="s">
        <v>664</v>
      </c>
      <c r="H418" s="186">
        <v>47</v>
      </c>
      <c r="I418" s="187"/>
      <c r="J418" s="188">
        <f>ROUND(I418*H418,2)</f>
        <v>0</v>
      </c>
      <c r="K418" s="184" t="s">
        <v>139</v>
      </c>
      <c r="L418" s="54"/>
      <c r="M418" s="189" t="s">
        <v>20</v>
      </c>
      <c r="N418" s="190" t="s">
        <v>48</v>
      </c>
      <c r="O418" s="35"/>
      <c r="P418" s="191">
        <f>O418*H418</f>
        <v>0</v>
      </c>
      <c r="Q418" s="191">
        <v>0</v>
      </c>
      <c r="R418" s="191">
        <f>Q418*H418</f>
        <v>0</v>
      </c>
      <c r="S418" s="191">
        <v>0.00188</v>
      </c>
      <c r="T418" s="192">
        <f>S418*H418</f>
        <v>0.08836</v>
      </c>
      <c r="AR418" s="17" t="s">
        <v>140</v>
      </c>
      <c r="AT418" s="17" t="s">
        <v>135</v>
      </c>
      <c r="AU418" s="17" t="s">
        <v>141</v>
      </c>
      <c r="AY418" s="17" t="s">
        <v>132</v>
      </c>
      <c r="BE418" s="193">
        <f>IF(N418="základní",J418,0)</f>
        <v>0</v>
      </c>
      <c r="BF418" s="193">
        <f>IF(N418="snížená",J418,0)</f>
        <v>0</v>
      </c>
      <c r="BG418" s="193">
        <f>IF(N418="zákl. přenesená",J418,0)</f>
        <v>0</v>
      </c>
      <c r="BH418" s="193">
        <f>IF(N418="sníž. přenesená",J418,0)</f>
        <v>0</v>
      </c>
      <c r="BI418" s="193">
        <f>IF(N418="nulová",J418,0)</f>
        <v>0</v>
      </c>
      <c r="BJ418" s="17" t="s">
        <v>141</v>
      </c>
      <c r="BK418" s="193">
        <f>ROUND(I418*H418,2)</f>
        <v>0</v>
      </c>
      <c r="BL418" s="17" t="s">
        <v>140</v>
      </c>
      <c r="BM418" s="17" t="s">
        <v>685</v>
      </c>
    </row>
    <row r="419" spans="2:51" s="13" customFormat="1" ht="13.5">
      <c r="B419" s="233"/>
      <c r="C419" s="234"/>
      <c r="D419" s="194" t="s">
        <v>145</v>
      </c>
      <c r="E419" s="235" t="s">
        <v>20</v>
      </c>
      <c r="F419" s="236" t="s">
        <v>686</v>
      </c>
      <c r="G419" s="234"/>
      <c r="H419" s="237" t="s">
        <v>20</v>
      </c>
      <c r="I419" s="238"/>
      <c r="J419" s="234"/>
      <c r="K419" s="234"/>
      <c r="L419" s="239"/>
      <c r="M419" s="240"/>
      <c r="N419" s="241"/>
      <c r="O419" s="241"/>
      <c r="P419" s="241"/>
      <c r="Q419" s="241"/>
      <c r="R419" s="241"/>
      <c r="S419" s="241"/>
      <c r="T419" s="242"/>
      <c r="AT419" s="243" t="s">
        <v>145</v>
      </c>
      <c r="AU419" s="243" t="s">
        <v>141</v>
      </c>
      <c r="AV419" s="13" t="s">
        <v>22</v>
      </c>
      <c r="AW419" s="13" t="s">
        <v>39</v>
      </c>
      <c r="AX419" s="13" t="s">
        <v>76</v>
      </c>
      <c r="AY419" s="243" t="s">
        <v>132</v>
      </c>
    </row>
    <row r="420" spans="2:51" s="11" customFormat="1" ht="13.5">
      <c r="B420" s="196"/>
      <c r="C420" s="197"/>
      <c r="D420" s="194" t="s">
        <v>145</v>
      </c>
      <c r="E420" s="208" t="s">
        <v>20</v>
      </c>
      <c r="F420" s="209" t="s">
        <v>544</v>
      </c>
      <c r="G420" s="197"/>
      <c r="H420" s="210">
        <v>33</v>
      </c>
      <c r="I420" s="202"/>
      <c r="J420" s="197"/>
      <c r="K420" s="197"/>
      <c r="L420" s="203"/>
      <c r="M420" s="204"/>
      <c r="N420" s="205"/>
      <c r="O420" s="205"/>
      <c r="P420" s="205"/>
      <c r="Q420" s="205"/>
      <c r="R420" s="205"/>
      <c r="S420" s="205"/>
      <c r="T420" s="206"/>
      <c r="AT420" s="207" t="s">
        <v>145</v>
      </c>
      <c r="AU420" s="207" t="s">
        <v>141</v>
      </c>
      <c r="AV420" s="11" t="s">
        <v>141</v>
      </c>
      <c r="AW420" s="11" t="s">
        <v>39</v>
      </c>
      <c r="AX420" s="11" t="s">
        <v>76</v>
      </c>
      <c r="AY420" s="207" t="s">
        <v>132</v>
      </c>
    </row>
    <row r="421" spans="2:51" s="13" customFormat="1" ht="13.5">
      <c r="B421" s="233"/>
      <c r="C421" s="234"/>
      <c r="D421" s="194" t="s">
        <v>145</v>
      </c>
      <c r="E421" s="235" t="s">
        <v>20</v>
      </c>
      <c r="F421" s="236" t="s">
        <v>687</v>
      </c>
      <c r="G421" s="234"/>
      <c r="H421" s="237" t="s">
        <v>20</v>
      </c>
      <c r="I421" s="238"/>
      <c r="J421" s="234"/>
      <c r="K421" s="234"/>
      <c r="L421" s="239"/>
      <c r="M421" s="240"/>
      <c r="N421" s="241"/>
      <c r="O421" s="241"/>
      <c r="P421" s="241"/>
      <c r="Q421" s="241"/>
      <c r="R421" s="241"/>
      <c r="S421" s="241"/>
      <c r="T421" s="242"/>
      <c r="AT421" s="243" t="s">
        <v>145</v>
      </c>
      <c r="AU421" s="243" t="s">
        <v>141</v>
      </c>
      <c r="AV421" s="13" t="s">
        <v>22</v>
      </c>
      <c r="AW421" s="13" t="s">
        <v>39</v>
      </c>
      <c r="AX421" s="13" t="s">
        <v>76</v>
      </c>
      <c r="AY421" s="243" t="s">
        <v>132</v>
      </c>
    </row>
    <row r="422" spans="2:51" s="11" customFormat="1" ht="13.5">
      <c r="B422" s="196"/>
      <c r="C422" s="197"/>
      <c r="D422" s="194" t="s">
        <v>145</v>
      </c>
      <c r="E422" s="208" t="s">
        <v>20</v>
      </c>
      <c r="F422" s="209" t="s">
        <v>688</v>
      </c>
      <c r="G422" s="197"/>
      <c r="H422" s="210">
        <v>14</v>
      </c>
      <c r="I422" s="202"/>
      <c r="J422" s="197"/>
      <c r="K422" s="197"/>
      <c r="L422" s="203"/>
      <c r="M422" s="204"/>
      <c r="N422" s="205"/>
      <c r="O422" s="205"/>
      <c r="P422" s="205"/>
      <c r="Q422" s="205"/>
      <c r="R422" s="205"/>
      <c r="S422" s="205"/>
      <c r="T422" s="206"/>
      <c r="AT422" s="207" t="s">
        <v>145</v>
      </c>
      <c r="AU422" s="207" t="s">
        <v>141</v>
      </c>
      <c r="AV422" s="11" t="s">
        <v>141</v>
      </c>
      <c r="AW422" s="11" t="s">
        <v>39</v>
      </c>
      <c r="AX422" s="11" t="s">
        <v>76</v>
      </c>
      <c r="AY422" s="207" t="s">
        <v>132</v>
      </c>
    </row>
    <row r="423" spans="2:51" s="12" customFormat="1" ht="13.5">
      <c r="B423" s="211"/>
      <c r="C423" s="212"/>
      <c r="D423" s="198" t="s">
        <v>145</v>
      </c>
      <c r="E423" s="213" t="s">
        <v>20</v>
      </c>
      <c r="F423" s="214" t="s">
        <v>164</v>
      </c>
      <c r="G423" s="212"/>
      <c r="H423" s="215">
        <v>47</v>
      </c>
      <c r="I423" s="216"/>
      <c r="J423" s="212"/>
      <c r="K423" s="212"/>
      <c r="L423" s="217"/>
      <c r="M423" s="218"/>
      <c r="N423" s="219"/>
      <c r="O423" s="219"/>
      <c r="P423" s="219"/>
      <c r="Q423" s="219"/>
      <c r="R423" s="219"/>
      <c r="S423" s="219"/>
      <c r="T423" s="220"/>
      <c r="AT423" s="221" t="s">
        <v>145</v>
      </c>
      <c r="AU423" s="221" t="s">
        <v>141</v>
      </c>
      <c r="AV423" s="12" t="s">
        <v>140</v>
      </c>
      <c r="AW423" s="12" t="s">
        <v>39</v>
      </c>
      <c r="AX423" s="12" t="s">
        <v>22</v>
      </c>
      <c r="AY423" s="221" t="s">
        <v>132</v>
      </c>
    </row>
    <row r="424" spans="2:65" s="1" customFormat="1" ht="22.5" customHeight="1">
      <c r="B424" s="34"/>
      <c r="C424" s="182" t="s">
        <v>689</v>
      </c>
      <c r="D424" s="182" t="s">
        <v>135</v>
      </c>
      <c r="E424" s="183" t="s">
        <v>690</v>
      </c>
      <c r="F424" s="184" t="s">
        <v>691</v>
      </c>
      <c r="G424" s="185" t="s">
        <v>200</v>
      </c>
      <c r="H424" s="186">
        <v>311.45</v>
      </c>
      <c r="I424" s="187"/>
      <c r="J424" s="188">
        <f>ROUND(I424*H424,2)</f>
        <v>0</v>
      </c>
      <c r="K424" s="184" t="s">
        <v>139</v>
      </c>
      <c r="L424" s="54"/>
      <c r="M424" s="189" t="s">
        <v>20</v>
      </c>
      <c r="N424" s="190" t="s">
        <v>48</v>
      </c>
      <c r="O424" s="35"/>
      <c r="P424" s="191">
        <f>O424*H424</f>
        <v>0</v>
      </c>
      <c r="Q424" s="191">
        <v>0</v>
      </c>
      <c r="R424" s="191">
        <f>Q424*H424</f>
        <v>0</v>
      </c>
      <c r="S424" s="191">
        <v>0.0026</v>
      </c>
      <c r="T424" s="192">
        <f>S424*H424</f>
        <v>0.8097699999999999</v>
      </c>
      <c r="AR424" s="17" t="s">
        <v>262</v>
      </c>
      <c r="AT424" s="17" t="s">
        <v>135</v>
      </c>
      <c r="AU424" s="17" t="s">
        <v>141</v>
      </c>
      <c r="AY424" s="17" t="s">
        <v>132</v>
      </c>
      <c r="BE424" s="193">
        <f>IF(N424="základní",J424,0)</f>
        <v>0</v>
      </c>
      <c r="BF424" s="193">
        <f>IF(N424="snížená",J424,0)</f>
        <v>0</v>
      </c>
      <c r="BG424" s="193">
        <f>IF(N424="zákl. přenesená",J424,0)</f>
        <v>0</v>
      </c>
      <c r="BH424" s="193">
        <f>IF(N424="sníž. přenesená",J424,0)</f>
        <v>0</v>
      </c>
      <c r="BI424" s="193">
        <f>IF(N424="nulová",J424,0)</f>
        <v>0</v>
      </c>
      <c r="BJ424" s="17" t="s">
        <v>141</v>
      </c>
      <c r="BK424" s="193">
        <f>ROUND(I424*H424,2)</f>
        <v>0</v>
      </c>
      <c r="BL424" s="17" t="s">
        <v>262</v>
      </c>
      <c r="BM424" s="17" t="s">
        <v>692</v>
      </c>
    </row>
    <row r="425" spans="2:51" s="11" customFormat="1" ht="13.5">
      <c r="B425" s="196"/>
      <c r="C425" s="197"/>
      <c r="D425" s="194" t="s">
        <v>145</v>
      </c>
      <c r="E425" s="208" t="s">
        <v>20</v>
      </c>
      <c r="F425" s="209" t="s">
        <v>693</v>
      </c>
      <c r="G425" s="197"/>
      <c r="H425" s="210">
        <v>236.7</v>
      </c>
      <c r="I425" s="202"/>
      <c r="J425" s="197"/>
      <c r="K425" s="197"/>
      <c r="L425" s="203"/>
      <c r="M425" s="204"/>
      <c r="N425" s="205"/>
      <c r="O425" s="205"/>
      <c r="P425" s="205"/>
      <c r="Q425" s="205"/>
      <c r="R425" s="205"/>
      <c r="S425" s="205"/>
      <c r="T425" s="206"/>
      <c r="AT425" s="207" t="s">
        <v>145</v>
      </c>
      <c r="AU425" s="207" t="s">
        <v>141</v>
      </c>
      <c r="AV425" s="11" t="s">
        <v>141</v>
      </c>
      <c r="AW425" s="11" t="s">
        <v>39</v>
      </c>
      <c r="AX425" s="11" t="s">
        <v>76</v>
      </c>
      <c r="AY425" s="207" t="s">
        <v>132</v>
      </c>
    </row>
    <row r="426" spans="2:51" s="11" customFormat="1" ht="13.5">
      <c r="B426" s="196"/>
      <c r="C426" s="197"/>
      <c r="D426" s="194" t="s">
        <v>145</v>
      </c>
      <c r="E426" s="208" t="s">
        <v>20</v>
      </c>
      <c r="F426" s="209" t="s">
        <v>694</v>
      </c>
      <c r="G426" s="197"/>
      <c r="H426" s="210">
        <v>74.75</v>
      </c>
      <c r="I426" s="202"/>
      <c r="J426" s="197"/>
      <c r="K426" s="197"/>
      <c r="L426" s="203"/>
      <c r="M426" s="204"/>
      <c r="N426" s="205"/>
      <c r="O426" s="205"/>
      <c r="P426" s="205"/>
      <c r="Q426" s="205"/>
      <c r="R426" s="205"/>
      <c r="S426" s="205"/>
      <c r="T426" s="206"/>
      <c r="AT426" s="207" t="s">
        <v>145</v>
      </c>
      <c r="AU426" s="207" t="s">
        <v>141</v>
      </c>
      <c r="AV426" s="11" t="s">
        <v>141</v>
      </c>
      <c r="AW426" s="11" t="s">
        <v>39</v>
      </c>
      <c r="AX426" s="11" t="s">
        <v>76</v>
      </c>
      <c r="AY426" s="207" t="s">
        <v>132</v>
      </c>
    </row>
    <row r="427" spans="2:51" s="12" customFormat="1" ht="13.5">
      <c r="B427" s="211"/>
      <c r="C427" s="212"/>
      <c r="D427" s="198" t="s">
        <v>145</v>
      </c>
      <c r="E427" s="213" t="s">
        <v>20</v>
      </c>
      <c r="F427" s="214" t="s">
        <v>164</v>
      </c>
      <c r="G427" s="212"/>
      <c r="H427" s="215">
        <v>311.45</v>
      </c>
      <c r="I427" s="216"/>
      <c r="J427" s="212"/>
      <c r="K427" s="212"/>
      <c r="L427" s="217"/>
      <c r="M427" s="218"/>
      <c r="N427" s="219"/>
      <c r="O427" s="219"/>
      <c r="P427" s="219"/>
      <c r="Q427" s="219"/>
      <c r="R427" s="219"/>
      <c r="S427" s="219"/>
      <c r="T427" s="220"/>
      <c r="AT427" s="221" t="s">
        <v>145</v>
      </c>
      <c r="AU427" s="221" t="s">
        <v>141</v>
      </c>
      <c r="AV427" s="12" t="s">
        <v>140</v>
      </c>
      <c r="AW427" s="12" t="s">
        <v>39</v>
      </c>
      <c r="AX427" s="12" t="s">
        <v>22</v>
      </c>
      <c r="AY427" s="221" t="s">
        <v>132</v>
      </c>
    </row>
    <row r="428" spans="2:65" s="1" customFormat="1" ht="22.5" customHeight="1">
      <c r="B428" s="34"/>
      <c r="C428" s="182" t="s">
        <v>695</v>
      </c>
      <c r="D428" s="182" t="s">
        <v>135</v>
      </c>
      <c r="E428" s="183" t="s">
        <v>696</v>
      </c>
      <c r="F428" s="184" t="s">
        <v>697</v>
      </c>
      <c r="G428" s="185" t="s">
        <v>200</v>
      </c>
      <c r="H428" s="186">
        <v>162.79</v>
      </c>
      <c r="I428" s="187"/>
      <c r="J428" s="188">
        <f>ROUND(I428*H428,2)</f>
        <v>0</v>
      </c>
      <c r="K428" s="184" t="s">
        <v>139</v>
      </c>
      <c r="L428" s="54"/>
      <c r="M428" s="189" t="s">
        <v>20</v>
      </c>
      <c r="N428" s="190" t="s">
        <v>48</v>
      </c>
      <c r="O428" s="35"/>
      <c r="P428" s="191">
        <f>O428*H428</f>
        <v>0</v>
      </c>
      <c r="Q428" s="191">
        <v>0</v>
      </c>
      <c r="R428" s="191">
        <f>Q428*H428</f>
        <v>0</v>
      </c>
      <c r="S428" s="191">
        <v>0.00394</v>
      </c>
      <c r="T428" s="192">
        <f>S428*H428</f>
        <v>0.6413926</v>
      </c>
      <c r="AR428" s="17" t="s">
        <v>262</v>
      </c>
      <c r="AT428" s="17" t="s">
        <v>135</v>
      </c>
      <c r="AU428" s="17" t="s">
        <v>141</v>
      </c>
      <c r="AY428" s="17" t="s">
        <v>132</v>
      </c>
      <c r="BE428" s="193">
        <f>IF(N428="základní",J428,0)</f>
        <v>0</v>
      </c>
      <c r="BF428" s="193">
        <f>IF(N428="snížená",J428,0)</f>
        <v>0</v>
      </c>
      <c r="BG428" s="193">
        <f>IF(N428="zákl. přenesená",J428,0)</f>
        <v>0</v>
      </c>
      <c r="BH428" s="193">
        <f>IF(N428="sníž. přenesená",J428,0)</f>
        <v>0</v>
      </c>
      <c r="BI428" s="193">
        <f>IF(N428="nulová",J428,0)</f>
        <v>0</v>
      </c>
      <c r="BJ428" s="17" t="s">
        <v>141</v>
      </c>
      <c r="BK428" s="193">
        <f>ROUND(I428*H428,2)</f>
        <v>0</v>
      </c>
      <c r="BL428" s="17" t="s">
        <v>262</v>
      </c>
      <c r="BM428" s="17" t="s">
        <v>698</v>
      </c>
    </row>
    <row r="429" spans="2:51" s="11" customFormat="1" ht="13.5">
      <c r="B429" s="196"/>
      <c r="C429" s="197"/>
      <c r="D429" s="194" t="s">
        <v>145</v>
      </c>
      <c r="E429" s="208" t="s">
        <v>20</v>
      </c>
      <c r="F429" s="209" t="s">
        <v>699</v>
      </c>
      <c r="G429" s="197"/>
      <c r="H429" s="210">
        <v>148.35</v>
      </c>
      <c r="I429" s="202"/>
      <c r="J429" s="197"/>
      <c r="K429" s="197"/>
      <c r="L429" s="203"/>
      <c r="M429" s="204"/>
      <c r="N429" s="205"/>
      <c r="O429" s="205"/>
      <c r="P429" s="205"/>
      <c r="Q429" s="205"/>
      <c r="R429" s="205"/>
      <c r="S429" s="205"/>
      <c r="T429" s="206"/>
      <c r="AT429" s="207" t="s">
        <v>145</v>
      </c>
      <c r="AU429" s="207" t="s">
        <v>141</v>
      </c>
      <c r="AV429" s="11" t="s">
        <v>141</v>
      </c>
      <c r="AW429" s="11" t="s">
        <v>39</v>
      </c>
      <c r="AX429" s="11" t="s">
        <v>76</v>
      </c>
      <c r="AY429" s="207" t="s">
        <v>132</v>
      </c>
    </row>
    <row r="430" spans="2:51" s="11" customFormat="1" ht="13.5">
      <c r="B430" s="196"/>
      <c r="C430" s="197"/>
      <c r="D430" s="194" t="s">
        <v>145</v>
      </c>
      <c r="E430" s="208" t="s">
        <v>20</v>
      </c>
      <c r="F430" s="209" t="s">
        <v>700</v>
      </c>
      <c r="G430" s="197"/>
      <c r="H430" s="210">
        <v>14.44</v>
      </c>
      <c r="I430" s="202"/>
      <c r="J430" s="197"/>
      <c r="K430" s="197"/>
      <c r="L430" s="203"/>
      <c r="M430" s="204"/>
      <c r="N430" s="205"/>
      <c r="O430" s="205"/>
      <c r="P430" s="205"/>
      <c r="Q430" s="205"/>
      <c r="R430" s="205"/>
      <c r="S430" s="205"/>
      <c r="T430" s="206"/>
      <c r="AT430" s="207" t="s">
        <v>145</v>
      </c>
      <c r="AU430" s="207" t="s">
        <v>141</v>
      </c>
      <c r="AV430" s="11" t="s">
        <v>141</v>
      </c>
      <c r="AW430" s="11" t="s">
        <v>39</v>
      </c>
      <c r="AX430" s="11" t="s">
        <v>76</v>
      </c>
      <c r="AY430" s="207" t="s">
        <v>132</v>
      </c>
    </row>
    <row r="431" spans="2:51" s="12" customFormat="1" ht="13.5">
      <c r="B431" s="211"/>
      <c r="C431" s="212"/>
      <c r="D431" s="198" t="s">
        <v>145</v>
      </c>
      <c r="E431" s="213" t="s">
        <v>20</v>
      </c>
      <c r="F431" s="214" t="s">
        <v>164</v>
      </c>
      <c r="G431" s="212"/>
      <c r="H431" s="215">
        <v>162.79</v>
      </c>
      <c r="I431" s="216"/>
      <c r="J431" s="212"/>
      <c r="K431" s="212"/>
      <c r="L431" s="217"/>
      <c r="M431" s="218"/>
      <c r="N431" s="219"/>
      <c r="O431" s="219"/>
      <c r="P431" s="219"/>
      <c r="Q431" s="219"/>
      <c r="R431" s="219"/>
      <c r="S431" s="219"/>
      <c r="T431" s="220"/>
      <c r="AT431" s="221" t="s">
        <v>145</v>
      </c>
      <c r="AU431" s="221" t="s">
        <v>141</v>
      </c>
      <c r="AV431" s="12" t="s">
        <v>140</v>
      </c>
      <c r="AW431" s="12" t="s">
        <v>39</v>
      </c>
      <c r="AX431" s="12" t="s">
        <v>22</v>
      </c>
      <c r="AY431" s="221" t="s">
        <v>132</v>
      </c>
    </row>
    <row r="432" spans="2:65" s="1" customFormat="1" ht="31.5" customHeight="1">
      <c r="B432" s="34"/>
      <c r="C432" s="182" t="s">
        <v>701</v>
      </c>
      <c r="D432" s="182" t="s">
        <v>135</v>
      </c>
      <c r="E432" s="183" t="s">
        <v>702</v>
      </c>
      <c r="F432" s="184" t="s">
        <v>703</v>
      </c>
      <c r="G432" s="185" t="s">
        <v>138</v>
      </c>
      <c r="H432" s="186">
        <v>340.345</v>
      </c>
      <c r="I432" s="187"/>
      <c r="J432" s="188">
        <f>ROUND(I432*H432,2)</f>
        <v>0</v>
      </c>
      <c r="K432" s="184" t="s">
        <v>139</v>
      </c>
      <c r="L432" s="54"/>
      <c r="M432" s="189" t="s">
        <v>20</v>
      </c>
      <c r="N432" s="190" t="s">
        <v>48</v>
      </c>
      <c r="O432" s="35"/>
      <c r="P432" s="191">
        <f>O432*H432</f>
        <v>0</v>
      </c>
      <c r="Q432" s="191">
        <v>0</v>
      </c>
      <c r="R432" s="191">
        <f>Q432*H432</f>
        <v>0</v>
      </c>
      <c r="S432" s="191">
        <v>0</v>
      </c>
      <c r="T432" s="192">
        <f>S432*H432</f>
        <v>0</v>
      </c>
      <c r="AR432" s="17" t="s">
        <v>262</v>
      </c>
      <c r="AT432" s="17" t="s">
        <v>135</v>
      </c>
      <c r="AU432" s="17" t="s">
        <v>141</v>
      </c>
      <c r="AY432" s="17" t="s">
        <v>132</v>
      </c>
      <c r="BE432" s="193">
        <f>IF(N432="základní",J432,0)</f>
        <v>0</v>
      </c>
      <c r="BF432" s="193">
        <f>IF(N432="snížená",J432,0)</f>
        <v>0</v>
      </c>
      <c r="BG432" s="193">
        <f>IF(N432="zákl. přenesená",J432,0)</f>
        <v>0</v>
      </c>
      <c r="BH432" s="193">
        <f>IF(N432="sníž. přenesená",J432,0)</f>
        <v>0</v>
      </c>
      <c r="BI432" s="193">
        <f>IF(N432="nulová",J432,0)</f>
        <v>0</v>
      </c>
      <c r="BJ432" s="17" t="s">
        <v>141</v>
      </c>
      <c r="BK432" s="193">
        <f>ROUND(I432*H432,2)</f>
        <v>0</v>
      </c>
      <c r="BL432" s="17" t="s">
        <v>262</v>
      </c>
      <c r="BM432" s="17" t="s">
        <v>704</v>
      </c>
    </row>
    <row r="433" spans="2:47" s="1" customFormat="1" ht="27">
      <c r="B433" s="34"/>
      <c r="C433" s="56"/>
      <c r="D433" s="194" t="s">
        <v>143</v>
      </c>
      <c r="E433" s="56"/>
      <c r="F433" s="195" t="s">
        <v>705</v>
      </c>
      <c r="G433" s="56"/>
      <c r="H433" s="56"/>
      <c r="I433" s="152"/>
      <c r="J433" s="56"/>
      <c r="K433" s="56"/>
      <c r="L433" s="54"/>
      <c r="M433" s="71"/>
      <c r="N433" s="35"/>
      <c r="O433" s="35"/>
      <c r="P433" s="35"/>
      <c r="Q433" s="35"/>
      <c r="R433" s="35"/>
      <c r="S433" s="35"/>
      <c r="T433" s="72"/>
      <c r="AT433" s="17" t="s">
        <v>143</v>
      </c>
      <c r="AU433" s="17" t="s">
        <v>141</v>
      </c>
    </row>
    <row r="434" spans="2:51" s="13" customFormat="1" ht="13.5">
      <c r="B434" s="233"/>
      <c r="C434" s="234"/>
      <c r="D434" s="194" t="s">
        <v>145</v>
      </c>
      <c r="E434" s="235" t="s">
        <v>20</v>
      </c>
      <c r="F434" s="236" t="s">
        <v>496</v>
      </c>
      <c r="G434" s="234"/>
      <c r="H434" s="237" t="s">
        <v>20</v>
      </c>
      <c r="I434" s="238"/>
      <c r="J434" s="234"/>
      <c r="K434" s="234"/>
      <c r="L434" s="239"/>
      <c r="M434" s="240"/>
      <c r="N434" s="241"/>
      <c r="O434" s="241"/>
      <c r="P434" s="241"/>
      <c r="Q434" s="241"/>
      <c r="R434" s="241"/>
      <c r="S434" s="241"/>
      <c r="T434" s="242"/>
      <c r="AT434" s="243" t="s">
        <v>145</v>
      </c>
      <c r="AU434" s="243" t="s">
        <v>141</v>
      </c>
      <c r="AV434" s="13" t="s">
        <v>22</v>
      </c>
      <c r="AW434" s="13" t="s">
        <v>39</v>
      </c>
      <c r="AX434" s="13" t="s">
        <v>76</v>
      </c>
      <c r="AY434" s="243" t="s">
        <v>132</v>
      </c>
    </row>
    <row r="435" spans="2:51" s="11" customFormat="1" ht="13.5">
      <c r="B435" s="196"/>
      <c r="C435" s="197"/>
      <c r="D435" s="194" t="s">
        <v>145</v>
      </c>
      <c r="E435" s="208" t="s">
        <v>20</v>
      </c>
      <c r="F435" s="209" t="s">
        <v>497</v>
      </c>
      <c r="G435" s="197"/>
      <c r="H435" s="210">
        <v>99.125</v>
      </c>
      <c r="I435" s="202"/>
      <c r="J435" s="197"/>
      <c r="K435" s="197"/>
      <c r="L435" s="203"/>
      <c r="M435" s="204"/>
      <c r="N435" s="205"/>
      <c r="O435" s="205"/>
      <c r="P435" s="205"/>
      <c r="Q435" s="205"/>
      <c r="R435" s="205"/>
      <c r="S435" s="205"/>
      <c r="T435" s="206"/>
      <c r="AT435" s="207" t="s">
        <v>145</v>
      </c>
      <c r="AU435" s="207" t="s">
        <v>141</v>
      </c>
      <c r="AV435" s="11" t="s">
        <v>141</v>
      </c>
      <c r="AW435" s="11" t="s">
        <v>39</v>
      </c>
      <c r="AX435" s="11" t="s">
        <v>76</v>
      </c>
      <c r="AY435" s="207" t="s">
        <v>132</v>
      </c>
    </row>
    <row r="436" spans="2:51" s="13" customFormat="1" ht="13.5">
      <c r="B436" s="233"/>
      <c r="C436" s="234"/>
      <c r="D436" s="194" t="s">
        <v>145</v>
      </c>
      <c r="E436" s="235" t="s">
        <v>20</v>
      </c>
      <c r="F436" s="236" t="s">
        <v>498</v>
      </c>
      <c r="G436" s="234"/>
      <c r="H436" s="237" t="s">
        <v>20</v>
      </c>
      <c r="I436" s="238"/>
      <c r="J436" s="234"/>
      <c r="K436" s="234"/>
      <c r="L436" s="239"/>
      <c r="M436" s="240"/>
      <c r="N436" s="241"/>
      <c r="O436" s="241"/>
      <c r="P436" s="241"/>
      <c r="Q436" s="241"/>
      <c r="R436" s="241"/>
      <c r="S436" s="241"/>
      <c r="T436" s="242"/>
      <c r="AT436" s="243" t="s">
        <v>145</v>
      </c>
      <c r="AU436" s="243" t="s">
        <v>141</v>
      </c>
      <c r="AV436" s="13" t="s">
        <v>22</v>
      </c>
      <c r="AW436" s="13" t="s">
        <v>39</v>
      </c>
      <c r="AX436" s="13" t="s">
        <v>76</v>
      </c>
      <c r="AY436" s="243" t="s">
        <v>132</v>
      </c>
    </row>
    <row r="437" spans="2:51" s="11" customFormat="1" ht="13.5">
      <c r="B437" s="196"/>
      <c r="C437" s="197"/>
      <c r="D437" s="194" t="s">
        <v>145</v>
      </c>
      <c r="E437" s="208" t="s">
        <v>20</v>
      </c>
      <c r="F437" s="209" t="s">
        <v>499</v>
      </c>
      <c r="G437" s="197"/>
      <c r="H437" s="210">
        <v>241.22</v>
      </c>
      <c r="I437" s="202"/>
      <c r="J437" s="197"/>
      <c r="K437" s="197"/>
      <c r="L437" s="203"/>
      <c r="M437" s="204"/>
      <c r="N437" s="205"/>
      <c r="O437" s="205"/>
      <c r="P437" s="205"/>
      <c r="Q437" s="205"/>
      <c r="R437" s="205"/>
      <c r="S437" s="205"/>
      <c r="T437" s="206"/>
      <c r="AT437" s="207" t="s">
        <v>145</v>
      </c>
      <c r="AU437" s="207" t="s">
        <v>141</v>
      </c>
      <c r="AV437" s="11" t="s">
        <v>141</v>
      </c>
      <c r="AW437" s="11" t="s">
        <v>39</v>
      </c>
      <c r="AX437" s="11" t="s">
        <v>76</v>
      </c>
      <c r="AY437" s="207" t="s">
        <v>132</v>
      </c>
    </row>
    <row r="438" spans="2:51" s="12" customFormat="1" ht="13.5">
      <c r="B438" s="211"/>
      <c r="C438" s="212"/>
      <c r="D438" s="198" t="s">
        <v>145</v>
      </c>
      <c r="E438" s="213" t="s">
        <v>20</v>
      </c>
      <c r="F438" s="214" t="s">
        <v>164</v>
      </c>
      <c r="G438" s="212"/>
      <c r="H438" s="215">
        <v>340.345</v>
      </c>
      <c r="I438" s="216"/>
      <c r="J438" s="212"/>
      <c r="K438" s="212"/>
      <c r="L438" s="217"/>
      <c r="M438" s="218"/>
      <c r="N438" s="219"/>
      <c r="O438" s="219"/>
      <c r="P438" s="219"/>
      <c r="Q438" s="219"/>
      <c r="R438" s="219"/>
      <c r="S438" s="219"/>
      <c r="T438" s="220"/>
      <c r="AT438" s="221" t="s">
        <v>145</v>
      </c>
      <c r="AU438" s="221" t="s">
        <v>141</v>
      </c>
      <c r="AV438" s="12" t="s">
        <v>140</v>
      </c>
      <c r="AW438" s="12" t="s">
        <v>39</v>
      </c>
      <c r="AX438" s="12" t="s">
        <v>22</v>
      </c>
      <c r="AY438" s="221" t="s">
        <v>132</v>
      </c>
    </row>
    <row r="439" spans="2:65" s="1" customFormat="1" ht="22.5" customHeight="1">
      <c r="B439" s="34"/>
      <c r="C439" s="222" t="s">
        <v>706</v>
      </c>
      <c r="D439" s="222" t="s">
        <v>215</v>
      </c>
      <c r="E439" s="223" t="s">
        <v>707</v>
      </c>
      <c r="F439" s="224" t="s">
        <v>708</v>
      </c>
      <c r="G439" s="225" t="s">
        <v>432</v>
      </c>
      <c r="H439" s="226">
        <v>4.131</v>
      </c>
      <c r="I439" s="227"/>
      <c r="J439" s="228">
        <f>ROUND(I439*H439,2)</f>
        <v>0</v>
      </c>
      <c r="K439" s="224" t="s">
        <v>20</v>
      </c>
      <c r="L439" s="229"/>
      <c r="M439" s="230" t="s">
        <v>20</v>
      </c>
      <c r="N439" s="231" t="s">
        <v>48</v>
      </c>
      <c r="O439" s="35"/>
      <c r="P439" s="191">
        <f>O439*H439</f>
        <v>0</v>
      </c>
      <c r="Q439" s="191">
        <v>1</v>
      </c>
      <c r="R439" s="191">
        <f>Q439*H439</f>
        <v>4.131</v>
      </c>
      <c r="S439" s="191">
        <v>0</v>
      </c>
      <c r="T439" s="192">
        <f>S439*H439</f>
        <v>0</v>
      </c>
      <c r="AR439" s="17" t="s">
        <v>289</v>
      </c>
      <c r="AT439" s="17" t="s">
        <v>215</v>
      </c>
      <c r="AU439" s="17" t="s">
        <v>141</v>
      </c>
      <c r="AY439" s="17" t="s">
        <v>132</v>
      </c>
      <c r="BE439" s="193">
        <f>IF(N439="základní",J439,0)</f>
        <v>0</v>
      </c>
      <c r="BF439" s="193">
        <f>IF(N439="snížená",J439,0)</f>
        <v>0</v>
      </c>
      <c r="BG439" s="193">
        <f>IF(N439="zákl. přenesená",J439,0)</f>
        <v>0</v>
      </c>
      <c r="BH439" s="193">
        <f>IF(N439="sníž. přenesená",J439,0)</f>
        <v>0</v>
      </c>
      <c r="BI439" s="193">
        <f>IF(N439="nulová",J439,0)</f>
        <v>0</v>
      </c>
      <c r="BJ439" s="17" t="s">
        <v>141</v>
      </c>
      <c r="BK439" s="193">
        <f>ROUND(I439*H439,2)</f>
        <v>0</v>
      </c>
      <c r="BL439" s="17" t="s">
        <v>262</v>
      </c>
      <c r="BM439" s="17" t="s">
        <v>709</v>
      </c>
    </row>
    <row r="440" spans="2:47" s="1" customFormat="1" ht="40.5">
      <c r="B440" s="34"/>
      <c r="C440" s="56"/>
      <c r="D440" s="194" t="s">
        <v>143</v>
      </c>
      <c r="E440" s="56"/>
      <c r="F440" s="195" t="s">
        <v>710</v>
      </c>
      <c r="G440" s="56"/>
      <c r="H440" s="56"/>
      <c r="I440" s="152"/>
      <c r="J440" s="56"/>
      <c r="K440" s="56"/>
      <c r="L440" s="54"/>
      <c r="M440" s="71"/>
      <c r="N440" s="35"/>
      <c r="O440" s="35"/>
      <c r="P440" s="35"/>
      <c r="Q440" s="35"/>
      <c r="R440" s="35"/>
      <c r="S440" s="35"/>
      <c r="T440" s="72"/>
      <c r="AT440" s="17" t="s">
        <v>143</v>
      </c>
      <c r="AU440" s="17" t="s">
        <v>141</v>
      </c>
    </row>
    <row r="441" spans="2:51" s="11" customFormat="1" ht="13.5">
      <c r="B441" s="196"/>
      <c r="C441" s="197"/>
      <c r="D441" s="198" t="s">
        <v>145</v>
      </c>
      <c r="E441" s="197"/>
      <c r="F441" s="200" t="s">
        <v>711</v>
      </c>
      <c r="G441" s="197"/>
      <c r="H441" s="201">
        <v>4.131</v>
      </c>
      <c r="I441" s="202"/>
      <c r="J441" s="197"/>
      <c r="K441" s="197"/>
      <c r="L441" s="203"/>
      <c r="M441" s="204"/>
      <c r="N441" s="205"/>
      <c r="O441" s="205"/>
      <c r="P441" s="205"/>
      <c r="Q441" s="205"/>
      <c r="R441" s="205"/>
      <c r="S441" s="205"/>
      <c r="T441" s="206"/>
      <c r="AT441" s="207" t="s">
        <v>145</v>
      </c>
      <c r="AU441" s="207" t="s">
        <v>141</v>
      </c>
      <c r="AV441" s="11" t="s">
        <v>141</v>
      </c>
      <c r="AW441" s="11" t="s">
        <v>4</v>
      </c>
      <c r="AX441" s="11" t="s">
        <v>22</v>
      </c>
      <c r="AY441" s="207" t="s">
        <v>132</v>
      </c>
    </row>
    <row r="442" spans="2:65" s="1" customFormat="1" ht="22.5" customHeight="1">
      <c r="B442" s="34"/>
      <c r="C442" s="182" t="s">
        <v>712</v>
      </c>
      <c r="D442" s="182" t="s">
        <v>135</v>
      </c>
      <c r="E442" s="183" t="s">
        <v>713</v>
      </c>
      <c r="F442" s="184" t="s">
        <v>714</v>
      </c>
      <c r="G442" s="185" t="s">
        <v>664</v>
      </c>
      <c r="H442" s="186">
        <v>6</v>
      </c>
      <c r="I442" s="187"/>
      <c r="J442" s="188">
        <f>ROUND(I442*H442,2)</f>
        <v>0</v>
      </c>
      <c r="K442" s="184" t="s">
        <v>20</v>
      </c>
      <c r="L442" s="54"/>
      <c r="M442" s="189" t="s">
        <v>20</v>
      </c>
      <c r="N442" s="190" t="s">
        <v>48</v>
      </c>
      <c r="O442" s="35"/>
      <c r="P442" s="191">
        <f>O442*H442</f>
        <v>0</v>
      </c>
      <c r="Q442" s="191">
        <v>0.00906</v>
      </c>
      <c r="R442" s="191">
        <f>Q442*H442</f>
        <v>0.054360000000000006</v>
      </c>
      <c r="S442" s="191">
        <v>0</v>
      </c>
      <c r="T442" s="192">
        <f>S442*H442</f>
        <v>0</v>
      </c>
      <c r="AR442" s="17" t="s">
        <v>262</v>
      </c>
      <c r="AT442" s="17" t="s">
        <v>135</v>
      </c>
      <c r="AU442" s="17" t="s">
        <v>141</v>
      </c>
      <c r="AY442" s="17" t="s">
        <v>132</v>
      </c>
      <c r="BE442" s="193">
        <f>IF(N442="základní",J442,0)</f>
        <v>0</v>
      </c>
      <c r="BF442" s="193">
        <f>IF(N442="snížená",J442,0)</f>
        <v>0</v>
      </c>
      <c r="BG442" s="193">
        <f>IF(N442="zákl. přenesená",J442,0)</f>
        <v>0</v>
      </c>
      <c r="BH442" s="193">
        <f>IF(N442="sníž. přenesená",J442,0)</f>
        <v>0</v>
      </c>
      <c r="BI442" s="193">
        <f>IF(N442="nulová",J442,0)</f>
        <v>0</v>
      </c>
      <c r="BJ442" s="17" t="s">
        <v>141</v>
      </c>
      <c r="BK442" s="193">
        <f>ROUND(I442*H442,2)</f>
        <v>0</v>
      </c>
      <c r="BL442" s="17" t="s">
        <v>262</v>
      </c>
      <c r="BM442" s="17" t="s">
        <v>715</v>
      </c>
    </row>
    <row r="443" spans="2:47" s="1" customFormat="1" ht="27">
      <c r="B443" s="34"/>
      <c r="C443" s="56"/>
      <c r="D443" s="198" t="s">
        <v>143</v>
      </c>
      <c r="E443" s="56"/>
      <c r="F443" s="232" t="s">
        <v>716</v>
      </c>
      <c r="G443" s="56"/>
      <c r="H443" s="56"/>
      <c r="I443" s="152"/>
      <c r="J443" s="56"/>
      <c r="K443" s="56"/>
      <c r="L443" s="54"/>
      <c r="M443" s="71"/>
      <c r="N443" s="35"/>
      <c r="O443" s="35"/>
      <c r="P443" s="35"/>
      <c r="Q443" s="35"/>
      <c r="R443" s="35"/>
      <c r="S443" s="35"/>
      <c r="T443" s="72"/>
      <c r="AT443" s="17" t="s">
        <v>143</v>
      </c>
      <c r="AU443" s="17" t="s">
        <v>141</v>
      </c>
    </row>
    <row r="444" spans="2:65" s="1" customFormat="1" ht="31.5" customHeight="1">
      <c r="B444" s="34"/>
      <c r="C444" s="182" t="s">
        <v>717</v>
      </c>
      <c r="D444" s="182" t="s">
        <v>135</v>
      </c>
      <c r="E444" s="183" t="s">
        <v>718</v>
      </c>
      <c r="F444" s="184" t="s">
        <v>719</v>
      </c>
      <c r="G444" s="185" t="s">
        <v>200</v>
      </c>
      <c r="H444" s="186">
        <v>86.38</v>
      </c>
      <c r="I444" s="187"/>
      <c r="J444" s="188">
        <f>ROUND(I444*H444,2)</f>
        <v>0</v>
      </c>
      <c r="K444" s="184" t="s">
        <v>139</v>
      </c>
      <c r="L444" s="54"/>
      <c r="M444" s="189" t="s">
        <v>20</v>
      </c>
      <c r="N444" s="190" t="s">
        <v>48</v>
      </c>
      <c r="O444" s="35"/>
      <c r="P444" s="191">
        <f>O444*H444</f>
        <v>0</v>
      </c>
      <c r="Q444" s="191">
        <v>0.00392</v>
      </c>
      <c r="R444" s="191">
        <f>Q444*H444</f>
        <v>0.33860959999999996</v>
      </c>
      <c r="S444" s="191">
        <v>0</v>
      </c>
      <c r="T444" s="192">
        <f>S444*H444</f>
        <v>0</v>
      </c>
      <c r="AR444" s="17" t="s">
        <v>140</v>
      </c>
      <c r="AT444" s="17" t="s">
        <v>135</v>
      </c>
      <c r="AU444" s="17" t="s">
        <v>141</v>
      </c>
      <c r="AY444" s="17" t="s">
        <v>132</v>
      </c>
      <c r="BE444" s="193">
        <f>IF(N444="základní",J444,0)</f>
        <v>0</v>
      </c>
      <c r="BF444" s="193">
        <f>IF(N444="snížená",J444,0)</f>
        <v>0</v>
      </c>
      <c r="BG444" s="193">
        <f>IF(N444="zákl. přenesená",J444,0)</f>
        <v>0</v>
      </c>
      <c r="BH444" s="193">
        <f>IF(N444="sníž. přenesená",J444,0)</f>
        <v>0</v>
      </c>
      <c r="BI444" s="193">
        <f>IF(N444="nulová",J444,0)</f>
        <v>0</v>
      </c>
      <c r="BJ444" s="17" t="s">
        <v>141</v>
      </c>
      <c r="BK444" s="193">
        <f>ROUND(I444*H444,2)</f>
        <v>0</v>
      </c>
      <c r="BL444" s="17" t="s">
        <v>140</v>
      </c>
      <c r="BM444" s="17" t="s">
        <v>720</v>
      </c>
    </row>
    <row r="445" spans="2:47" s="1" customFormat="1" ht="27">
      <c r="B445" s="34"/>
      <c r="C445" s="56"/>
      <c r="D445" s="194" t="s">
        <v>143</v>
      </c>
      <c r="E445" s="56"/>
      <c r="F445" s="195" t="s">
        <v>721</v>
      </c>
      <c r="G445" s="56"/>
      <c r="H445" s="56"/>
      <c r="I445" s="152"/>
      <c r="J445" s="56"/>
      <c r="K445" s="56"/>
      <c r="L445" s="54"/>
      <c r="M445" s="71"/>
      <c r="N445" s="35"/>
      <c r="O445" s="35"/>
      <c r="P445" s="35"/>
      <c r="Q445" s="35"/>
      <c r="R445" s="35"/>
      <c r="S445" s="35"/>
      <c r="T445" s="72"/>
      <c r="AT445" s="17" t="s">
        <v>143</v>
      </c>
      <c r="AU445" s="17" t="s">
        <v>141</v>
      </c>
    </row>
    <row r="446" spans="2:51" s="11" customFormat="1" ht="13.5">
      <c r="B446" s="196"/>
      <c r="C446" s="197"/>
      <c r="D446" s="194" t="s">
        <v>145</v>
      </c>
      <c r="E446" s="208" t="s">
        <v>20</v>
      </c>
      <c r="F446" s="209" t="s">
        <v>722</v>
      </c>
      <c r="G446" s="197"/>
      <c r="H446" s="210">
        <v>79.3</v>
      </c>
      <c r="I446" s="202"/>
      <c r="J446" s="197"/>
      <c r="K446" s="197"/>
      <c r="L446" s="203"/>
      <c r="M446" s="204"/>
      <c r="N446" s="205"/>
      <c r="O446" s="205"/>
      <c r="P446" s="205"/>
      <c r="Q446" s="205"/>
      <c r="R446" s="205"/>
      <c r="S446" s="205"/>
      <c r="T446" s="206"/>
      <c r="AT446" s="207" t="s">
        <v>145</v>
      </c>
      <c r="AU446" s="207" t="s">
        <v>141</v>
      </c>
      <c r="AV446" s="11" t="s">
        <v>141</v>
      </c>
      <c r="AW446" s="11" t="s">
        <v>39</v>
      </c>
      <c r="AX446" s="11" t="s">
        <v>76</v>
      </c>
      <c r="AY446" s="207" t="s">
        <v>132</v>
      </c>
    </row>
    <row r="447" spans="2:51" s="11" customFormat="1" ht="13.5">
      <c r="B447" s="196"/>
      <c r="C447" s="197"/>
      <c r="D447" s="194" t="s">
        <v>145</v>
      </c>
      <c r="E447" s="208" t="s">
        <v>20</v>
      </c>
      <c r="F447" s="209" t="s">
        <v>723</v>
      </c>
      <c r="G447" s="197"/>
      <c r="H447" s="210">
        <v>7.08</v>
      </c>
      <c r="I447" s="202"/>
      <c r="J447" s="197"/>
      <c r="K447" s="197"/>
      <c r="L447" s="203"/>
      <c r="M447" s="204"/>
      <c r="N447" s="205"/>
      <c r="O447" s="205"/>
      <c r="P447" s="205"/>
      <c r="Q447" s="205"/>
      <c r="R447" s="205"/>
      <c r="S447" s="205"/>
      <c r="T447" s="206"/>
      <c r="AT447" s="207" t="s">
        <v>145</v>
      </c>
      <c r="AU447" s="207" t="s">
        <v>141</v>
      </c>
      <c r="AV447" s="11" t="s">
        <v>141</v>
      </c>
      <c r="AW447" s="11" t="s">
        <v>39</v>
      </c>
      <c r="AX447" s="11" t="s">
        <v>76</v>
      </c>
      <c r="AY447" s="207" t="s">
        <v>132</v>
      </c>
    </row>
    <row r="448" spans="2:51" s="12" customFormat="1" ht="13.5">
      <c r="B448" s="211"/>
      <c r="C448" s="212"/>
      <c r="D448" s="198" t="s">
        <v>145</v>
      </c>
      <c r="E448" s="213" t="s">
        <v>20</v>
      </c>
      <c r="F448" s="214" t="s">
        <v>164</v>
      </c>
      <c r="G448" s="212"/>
      <c r="H448" s="215">
        <v>86.38</v>
      </c>
      <c r="I448" s="216"/>
      <c r="J448" s="212"/>
      <c r="K448" s="212"/>
      <c r="L448" s="217"/>
      <c r="M448" s="218"/>
      <c r="N448" s="219"/>
      <c r="O448" s="219"/>
      <c r="P448" s="219"/>
      <c r="Q448" s="219"/>
      <c r="R448" s="219"/>
      <c r="S448" s="219"/>
      <c r="T448" s="220"/>
      <c r="AT448" s="221" t="s">
        <v>145</v>
      </c>
      <c r="AU448" s="221" t="s">
        <v>141</v>
      </c>
      <c r="AV448" s="12" t="s">
        <v>140</v>
      </c>
      <c r="AW448" s="12" t="s">
        <v>39</v>
      </c>
      <c r="AX448" s="12" t="s">
        <v>22</v>
      </c>
      <c r="AY448" s="221" t="s">
        <v>132</v>
      </c>
    </row>
    <row r="449" spans="2:65" s="1" customFormat="1" ht="31.5" customHeight="1">
      <c r="B449" s="34"/>
      <c r="C449" s="182" t="s">
        <v>724</v>
      </c>
      <c r="D449" s="182" t="s">
        <v>135</v>
      </c>
      <c r="E449" s="183" t="s">
        <v>725</v>
      </c>
      <c r="F449" s="184" t="s">
        <v>726</v>
      </c>
      <c r="G449" s="185" t="s">
        <v>200</v>
      </c>
      <c r="H449" s="186">
        <v>269.2</v>
      </c>
      <c r="I449" s="187"/>
      <c r="J449" s="188">
        <f>ROUND(I449*H449,2)</f>
        <v>0</v>
      </c>
      <c r="K449" s="184" t="s">
        <v>139</v>
      </c>
      <c r="L449" s="54"/>
      <c r="M449" s="189" t="s">
        <v>20</v>
      </c>
      <c r="N449" s="190" t="s">
        <v>48</v>
      </c>
      <c r="O449" s="35"/>
      <c r="P449" s="191">
        <f>O449*H449</f>
        <v>0</v>
      </c>
      <c r="Q449" s="191">
        <v>0.00304</v>
      </c>
      <c r="R449" s="191">
        <f>Q449*H449</f>
        <v>0.818368</v>
      </c>
      <c r="S449" s="191">
        <v>0</v>
      </c>
      <c r="T449" s="192">
        <f>S449*H449</f>
        <v>0</v>
      </c>
      <c r="AR449" s="17" t="s">
        <v>262</v>
      </c>
      <c r="AT449" s="17" t="s">
        <v>135</v>
      </c>
      <c r="AU449" s="17" t="s">
        <v>141</v>
      </c>
      <c r="AY449" s="17" t="s">
        <v>132</v>
      </c>
      <c r="BE449" s="193">
        <f>IF(N449="základní",J449,0)</f>
        <v>0</v>
      </c>
      <c r="BF449" s="193">
        <f>IF(N449="snížená",J449,0)</f>
        <v>0</v>
      </c>
      <c r="BG449" s="193">
        <f>IF(N449="zákl. přenesená",J449,0)</f>
        <v>0</v>
      </c>
      <c r="BH449" s="193">
        <f>IF(N449="sníž. přenesená",J449,0)</f>
        <v>0</v>
      </c>
      <c r="BI449" s="193">
        <f>IF(N449="nulová",J449,0)</f>
        <v>0</v>
      </c>
      <c r="BJ449" s="17" t="s">
        <v>141</v>
      </c>
      <c r="BK449" s="193">
        <f>ROUND(I449*H449,2)</f>
        <v>0</v>
      </c>
      <c r="BL449" s="17" t="s">
        <v>262</v>
      </c>
      <c r="BM449" s="17" t="s">
        <v>727</v>
      </c>
    </row>
    <row r="450" spans="2:47" s="1" customFormat="1" ht="27">
      <c r="B450" s="34"/>
      <c r="C450" s="56"/>
      <c r="D450" s="194" t="s">
        <v>143</v>
      </c>
      <c r="E450" s="56"/>
      <c r="F450" s="195" t="s">
        <v>728</v>
      </c>
      <c r="G450" s="56"/>
      <c r="H450" s="56"/>
      <c r="I450" s="152"/>
      <c r="J450" s="56"/>
      <c r="K450" s="56"/>
      <c r="L450" s="54"/>
      <c r="M450" s="71"/>
      <c r="N450" s="35"/>
      <c r="O450" s="35"/>
      <c r="P450" s="35"/>
      <c r="Q450" s="35"/>
      <c r="R450" s="35"/>
      <c r="S450" s="35"/>
      <c r="T450" s="72"/>
      <c r="AT450" s="17" t="s">
        <v>143</v>
      </c>
      <c r="AU450" s="17" t="s">
        <v>141</v>
      </c>
    </row>
    <row r="451" spans="2:51" s="11" customFormat="1" ht="13.5">
      <c r="B451" s="196"/>
      <c r="C451" s="197"/>
      <c r="D451" s="194" t="s">
        <v>145</v>
      </c>
      <c r="E451" s="208" t="s">
        <v>20</v>
      </c>
      <c r="F451" s="209" t="s">
        <v>693</v>
      </c>
      <c r="G451" s="197"/>
      <c r="H451" s="210">
        <v>236.7</v>
      </c>
      <c r="I451" s="202"/>
      <c r="J451" s="197"/>
      <c r="K451" s="197"/>
      <c r="L451" s="203"/>
      <c r="M451" s="204"/>
      <c r="N451" s="205"/>
      <c r="O451" s="205"/>
      <c r="P451" s="205"/>
      <c r="Q451" s="205"/>
      <c r="R451" s="205"/>
      <c r="S451" s="205"/>
      <c r="T451" s="206"/>
      <c r="AT451" s="207" t="s">
        <v>145</v>
      </c>
      <c r="AU451" s="207" t="s">
        <v>141</v>
      </c>
      <c r="AV451" s="11" t="s">
        <v>141</v>
      </c>
      <c r="AW451" s="11" t="s">
        <v>39</v>
      </c>
      <c r="AX451" s="11" t="s">
        <v>76</v>
      </c>
      <c r="AY451" s="207" t="s">
        <v>132</v>
      </c>
    </row>
    <row r="452" spans="2:51" s="11" customFormat="1" ht="13.5">
      <c r="B452" s="196"/>
      <c r="C452" s="197"/>
      <c r="D452" s="194" t="s">
        <v>145</v>
      </c>
      <c r="E452" s="208" t="s">
        <v>20</v>
      </c>
      <c r="F452" s="209" t="s">
        <v>729</v>
      </c>
      <c r="G452" s="197"/>
      <c r="H452" s="210">
        <v>32.5</v>
      </c>
      <c r="I452" s="202"/>
      <c r="J452" s="197"/>
      <c r="K452" s="197"/>
      <c r="L452" s="203"/>
      <c r="M452" s="204"/>
      <c r="N452" s="205"/>
      <c r="O452" s="205"/>
      <c r="P452" s="205"/>
      <c r="Q452" s="205"/>
      <c r="R452" s="205"/>
      <c r="S452" s="205"/>
      <c r="T452" s="206"/>
      <c r="AT452" s="207" t="s">
        <v>145</v>
      </c>
      <c r="AU452" s="207" t="s">
        <v>141</v>
      </c>
      <c r="AV452" s="11" t="s">
        <v>141</v>
      </c>
      <c r="AW452" s="11" t="s">
        <v>39</v>
      </c>
      <c r="AX452" s="11" t="s">
        <v>76</v>
      </c>
      <c r="AY452" s="207" t="s">
        <v>132</v>
      </c>
    </row>
    <row r="453" spans="2:51" s="12" customFormat="1" ht="13.5">
      <c r="B453" s="211"/>
      <c r="C453" s="212"/>
      <c r="D453" s="198" t="s">
        <v>145</v>
      </c>
      <c r="E453" s="213" t="s">
        <v>20</v>
      </c>
      <c r="F453" s="214" t="s">
        <v>164</v>
      </c>
      <c r="G453" s="212"/>
      <c r="H453" s="215">
        <v>269.2</v>
      </c>
      <c r="I453" s="216"/>
      <c r="J453" s="212"/>
      <c r="K453" s="212"/>
      <c r="L453" s="217"/>
      <c r="M453" s="218"/>
      <c r="N453" s="219"/>
      <c r="O453" s="219"/>
      <c r="P453" s="219"/>
      <c r="Q453" s="219"/>
      <c r="R453" s="219"/>
      <c r="S453" s="219"/>
      <c r="T453" s="220"/>
      <c r="AT453" s="221" t="s">
        <v>145</v>
      </c>
      <c r="AU453" s="221" t="s">
        <v>141</v>
      </c>
      <c r="AV453" s="12" t="s">
        <v>140</v>
      </c>
      <c r="AW453" s="12" t="s">
        <v>39</v>
      </c>
      <c r="AX453" s="12" t="s">
        <v>22</v>
      </c>
      <c r="AY453" s="221" t="s">
        <v>132</v>
      </c>
    </row>
    <row r="454" spans="2:65" s="1" customFormat="1" ht="31.5" customHeight="1">
      <c r="B454" s="34"/>
      <c r="C454" s="182" t="s">
        <v>730</v>
      </c>
      <c r="D454" s="182" t="s">
        <v>135</v>
      </c>
      <c r="E454" s="183" t="s">
        <v>731</v>
      </c>
      <c r="F454" s="184" t="s">
        <v>732</v>
      </c>
      <c r="G454" s="185" t="s">
        <v>200</v>
      </c>
      <c r="H454" s="186">
        <v>310.4</v>
      </c>
      <c r="I454" s="187"/>
      <c r="J454" s="188">
        <f>ROUND(I454*H454,2)</f>
        <v>0</v>
      </c>
      <c r="K454" s="184" t="s">
        <v>139</v>
      </c>
      <c r="L454" s="54"/>
      <c r="M454" s="189" t="s">
        <v>20</v>
      </c>
      <c r="N454" s="190" t="s">
        <v>48</v>
      </c>
      <c r="O454" s="35"/>
      <c r="P454" s="191">
        <f>O454*H454</f>
        <v>0</v>
      </c>
      <c r="Q454" s="191">
        <v>0.00315</v>
      </c>
      <c r="R454" s="191">
        <f>Q454*H454</f>
        <v>0.97776</v>
      </c>
      <c r="S454" s="191">
        <v>0</v>
      </c>
      <c r="T454" s="192">
        <f>S454*H454</f>
        <v>0</v>
      </c>
      <c r="AR454" s="17" t="s">
        <v>262</v>
      </c>
      <c r="AT454" s="17" t="s">
        <v>135</v>
      </c>
      <c r="AU454" s="17" t="s">
        <v>141</v>
      </c>
      <c r="AY454" s="17" t="s">
        <v>132</v>
      </c>
      <c r="BE454" s="193">
        <f>IF(N454="základní",J454,0)</f>
        <v>0</v>
      </c>
      <c r="BF454" s="193">
        <f>IF(N454="snížená",J454,0)</f>
        <v>0</v>
      </c>
      <c r="BG454" s="193">
        <f>IF(N454="zákl. přenesená",J454,0)</f>
        <v>0</v>
      </c>
      <c r="BH454" s="193">
        <f>IF(N454="sníž. přenesená",J454,0)</f>
        <v>0</v>
      </c>
      <c r="BI454" s="193">
        <f>IF(N454="nulová",J454,0)</f>
        <v>0</v>
      </c>
      <c r="BJ454" s="17" t="s">
        <v>141</v>
      </c>
      <c r="BK454" s="193">
        <f>ROUND(I454*H454,2)</f>
        <v>0</v>
      </c>
      <c r="BL454" s="17" t="s">
        <v>262</v>
      </c>
      <c r="BM454" s="17" t="s">
        <v>733</v>
      </c>
    </row>
    <row r="455" spans="2:47" s="1" customFormat="1" ht="27">
      <c r="B455" s="34"/>
      <c r="C455" s="56"/>
      <c r="D455" s="194" t="s">
        <v>143</v>
      </c>
      <c r="E455" s="56"/>
      <c r="F455" s="195" t="s">
        <v>734</v>
      </c>
      <c r="G455" s="56"/>
      <c r="H455" s="56"/>
      <c r="I455" s="152"/>
      <c r="J455" s="56"/>
      <c r="K455" s="56"/>
      <c r="L455" s="54"/>
      <c r="M455" s="71"/>
      <c r="N455" s="35"/>
      <c r="O455" s="35"/>
      <c r="P455" s="35"/>
      <c r="Q455" s="35"/>
      <c r="R455" s="35"/>
      <c r="S455" s="35"/>
      <c r="T455" s="72"/>
      <c r="AT455" s="17" t="s">
        <v>143</v>
      </c>
      <c r="AU455" s="17" t="s">
        <v>141</v>
      </c>
    </row>
    <row r="456" spans="2:51" s="11" customFormat="1" ht="13.5">
      <c r="B456" s="196"/>
      <c r="C456" s="197"/>
      <c r="D456" s="198" t="s">
        <v>145</v>
      </c>
      <c r="E456" s="199" t="s">
        <v>20</v>
      </c>
      <c r="F456" s="200" t="s">
        <v>735</v>
      </c>
      <c r="G456" s="197"/>
      <c r="H456" s="201">
        <v>310.4</v>
      </c>
      <c r="I456" s="202"/>
      <c r="J456" s="197"/>
      <c r="K456" s="197"/>
      <c r="L456" s="203"/>
      <c r="M456" s="204"/>
      <c r="N456" s="205"/>
      <c r="O456" s="205"/>
      <c r="P456" s="205"/>
      <c r="Q456" s="205"/>
      <c r="R456" s="205"/>
      <c r="S456" s="205"/>
      <c r="T456" s="206"/>
      <c r="AT456" s="207" t="s">
        <v>145</v>
      </c>
      <c r="AU456" s="207" t="s">
        <v>141</v>
      </c>
      <c r="AV456" s="11" t="s">
        <v>141</v>
      </c>
      <c r="AW456" s="11" t="s">
        <v>39</v>
      </c>
      <c r="AX456" s="11" t="s">
        <v>22</v>
      </c>
      <c r="AY456" s="207" t="s">
        <v>132</v>
      </c>
    </row>
    <row r="457" spans="2:65" s="1" customFormat="1" ht="22.5" customHeight="1">
      <c r="B457" s="34"/>
      <c r="C457" s="182" t="s">
        <v>736</v>
      </c>
      <c r="D457" s="182" t="s">
        <v>135</v>
      </c>
      <c r="E457" s="183" t="s">
        <v>737</v>
      </c>
      <c r="F457" s="184" t="s">
        <v>738</v>
      </c>
      <c r="G457" s="185" t="s">
        <v>200</v>
      </c>
      <c r="H457" s="186">
        <v>13.12</v>
      </c>
      <c r="I457" s="187"/>
      <c r="J457" s="188">
        <f>ROUND(I457*H457,2)</f>
        <v>0</v>
      </c>
      <c r="K457" s="184" t="s">
        <v>20</v>
      </c>
      <c r="L457" s="54"/>
      <c r="M457" s="189" t="s">
        <v>20</v>
      </c>
      <c r="N457" s="190" t="s">
        <v>48</v>
      </c>
      <c r="O457" s="35"/>
      <c r="P457" s="191">
        <f>O457*H457</f>
        <v>0</v>
      </c>
      <c r="Q457" s="191">
        <v>0.00242</v>
      </c>
      <c r="R457" s="191">
        <f>Q457*H457</f>
        <v>0.0317504</v>
      </c>
      <c r="S457" s="191">
        <v>0</v>
      </c>
      <c r="T457" s="192">
        <f>S457*H457</f>
        <v>0</v>
      </c>
      <c r="AR457" s="17" t="s">
        <v>262</v>
      </c>
      <c r="AT457" s="17" t="s">
        <v>135</v>
      </c>
      <c r="AU457" s="17" t="s">
        <v>141</v>
      </c>
      <c r="AY457" s="17" t="s">
        <v>132</v>
      </c>
      <c r="BE457" s="193">
        <f>IF(N457="základní",J457,0)</f>
        <v>0</v>
      </c>
      <c r="BF457" s="193">
        <f>IF(N457="snížená",J457,0)</f>
        <v>0</v>
      </c>
      <c r="BG457" s="193">
        <f>IF(N457="zákl. přenesená",J457,0)</f>
        <v>0</v>
      </c>
      <c r="BH457" s="193">
        <f>IF(N457="sníž. přenesená",J457,0)</f>
        <v>0</v>
      </c>
      <c r="BI457" s="193">
        <f>IF(N457="nulová",J457,0)</f>
        <v>0</v>
      </c>
      <c r="BJ457" s="17" t="s">
        <v>141</v>
      </c>
      <c r="BK457" s="193">
        <f>ROUND(I457*H457,2)</f>
        <v>0</v>
      </c>
      <c r="BL457" s="17" t="s">
        <v>262</v>
      </c>
      <c r="BM457" s="17" t="s">
        <v>739</v>
      </c>
    </row>
    <row r="458" spans="2:47" s="1" customFormat="1" ht="27">
      <c r="B458" s="34"/>
      <c r="C458" s="56"/>
      <c r="D458" s="194" t="s">
        <v>143</v>
      </c>
      <c r="E458" s="56"/>
      <c r="F458" s="195" t="s">
        <v>740</v>
      </c>
      <c r="G458" s="56"/>
      <c r="H458" s="56"/>
      <c r="I458" s="152"/>
      <c r="J458" s="56"/>
      <c r="K458" s="56"/>
      <c r="L458" s="54"/>
      <c r="M458" s="71"/>
      <c r="N458" s="35"/>
      <c r="O458" s="35"/>
      <c r="P458" s="35"/>
      <c r="Q458" s="35"/>
      <c r="R458" s="35"/>
      <c r="S458" s="35"/>
      <c r="T458" s="72"/>
      <c r="AT458" s="17" t="s">
        <v>143</v>
      </c>
      <c r="AU458" s="17" t="s">
        <v>141</v>
      </c>
    </row>
    <row r="459" spans="2:51" s="11" customFormat="1" ht="13.5">
      <c r="B459" s="196"/>
      <c r="C459" s="197"/>
      <c r="D459" s="198" t="s">
        <v>145</v>
      </c>
      <c r="E459" s="199" t="s">
        <v>20</v>
      </c>
      <c r="F459" s="200" t="s">
        <v>741</v>
      </c>
      <c r="G459" s="197"/>
      <c r="H459" s="201">
        <v>13.12</v>
      </c>
      <c r="I459" s="202"/>
      <c r="J459" s="197"/>
      <c r="K459" s="197"/>
      <c r="L459" s="203"/>
      <c r="M459" s="204"/>
      <c r="N459" s="205"/>
      <c r="O459" s="205"/>
      <c r="P459" s="205"/>
      <c r="Q459" s="205"/>
      <c r="R459" s="205"/>
      <c r="S459" s="205"/>
      <c r="T459" s="206"/>
      <c r="AT459" s="207" t="s">
        <v>145</v>
      </c>
      <c r="AU459" s="207" t="s">
        <v>141</v>
      </c>
      <c r="AV459" s="11" t="s">
        <v>141</v>
      </c>
      <c r="AW459" s="11" t="s">
        <v>39</v>
      </c>
      <c r="AX459" s="11" t="s">
        <v>22</v>
      </c>
      <c r="AY459" s="207" t="s">
        <v>132</v>
      </c>
    </row>
    <row r="460" spans="2:65" s="1" customFormat="1" ht="31.5" customHeight="1">
      <c r="B460" s="34"/>
      <c r="C460" s="182" t="s">
        <v>742</v>
      </c>
      <c r="D460" s="182" t="s">
        <v>135</v>
      </c>
      <c r="E460" s="183" t="s">
        <v>743</v>
      </c>
      <c r="F460" s="184" t="s">
        <v>744</v>
      </c>
      <c r="G460" s="185" t="s">
        <v>200</v>
      </c>
      <c r="H460" s="186">
        <v>1.7</v>
      </c>
      <c r="I460" s="187"/>
      <c r="J460" s="188">
        <f>ROUND(I460*H460,2)</f>
        <v>0</v>
      </c>
      <c r="K460" s="184" t="s">
        <v>139</v>
      </c>
      <c r="L460" s="54"/>
      <c r="M460" s="189" t="s">
        <v>20</v>
      </c>
      <c r="N460" s="190" t="s">
        <v>48</v>
      </c>
      <c r="O460" s="35"/>
      <c r="P460" s="191">
        <f>O460*H460</f>
        <v>0</v>
      </c>
      <c r="Q460" s="191">
        <v>0.00195</v>
      </c>
      <c r="R460" s="191">
        <f>Q460*H460</f>
        <v>0.003315</v>
      </c>
      <c r="S460" s="191">
        <v>0</v>
      </c>
      <c r="T460" s="192">
        <f>S460*H460</f>
        <v>0</v>
      </c>
      <c r="AR460" s="17" t="s">
        <v>262</v>
      </c>
      <c r="AT460" s="17" t="s">
        <v>135</v>
      </c>
      <c r="AU460" s="17" t="s">
        <v>141</v>
      </c>
      <c r="AY460" s="17" t="s">
        <v>132</v>
      </c>
      <c r="BE460" s="193">
        <f>IF(N460="základní",J460,0)</f>
        <v>0</v>
      </c>
      <c r="BF460" s="193">
        <f>IF(N460="snížená",J460,0)</f>
        <v>0</v>
      </c>
      <c r="BG460" s="193">
        <f>IF(N460="zákl. přenesená",J460,0)</f>
        <v>0</v>
      </c>
      <c r="BH460" s="193">
        <f>IF(N460="sníž. přenesená",J460,0)</f>
        <v>0</v>
      </c>
      <c r="BI460" s="193">
        <f>IF(N460="nulová",J460,0)</f>
        <v>0</v>
      </c>
      <c r="BJ460" s="17" t="s">
        <v>141</v>
      </c>
      <c r="BK460" s="193">
        <f>ROUND(I460*H460,2)</f>
        <v>0</v>
      </c>
      <c r="BL460" s="17" t="s">
        <v>262</v>
      </c>
      <c r="BM460" s="17" t="s">
        <v>745</v>
      </c>
    </row>
    <row r="461" spans="2:47" s="1" customFormat="1" ht="27">
      <c r="B461" s="34"/>
      <c r="C461" s="56"/>
      <c r="D461" s="198" t="s">
        <v>143</v>
      </c>
      <c r="E461" s="56"/>
      <c r="F461" s="232" t="s">
        <v>746</v>
      </c>
      <c r="G461" s="56"/>
      <c r="H461" s="56"/>
      <c r="I461" s="152"/>
      <c r="J461" s="56"/>
      <c r="K461" s="56"/>
      <c r="L461" s="54"/>
      <c r="M461" s="71"/>
      <c r="N461" s="35"/>
      <c r="O461" s="35"/>
      <c r="P461" s="35"/>
      <c r="Q461" s="35"/>
      <c r="R461" s="35"/>
      <c r="S461" s="35"/>
      <c r="T461" s="72"/>
      <c r="AT461" s="17" t="s">
        <v>143</v>
      </c>
      <c r="AU461" s="17" t="s">
        <v>141</v>
      </c>
    </row>
    <row r="462" spans="2:65" s="1" customFormat="1" ht="31.5" customHeight="1">
      <c r="B462" s="34"/>
      <c r="C462" s="182" t="s">
        <v>747</v>
      </c>
      <c r="D462" s="182" t="s">
        <v>135</v>
      </c>
      <c r="E462" s="183" t="s">
        <v>748</v>
      </c>
      <c r="F462" s="184" t="s">
        <v>749</v>
      </c>
      <c r="G462" s="185" t="s">
        <v>200</v>
      </c>
      <c r="H462" s="186">
        <v>69</v>
      </c>
      <c r="I462" s="187"/>
      <c r="J462" s="188">
        <f>ROUND(I462*H462,2)</f>
        <v>0</v>
      </c>
      <c r="K462" s="184" t="s">
        <v>139</v>
      </c>
      <c r="L462" s="54"/>
      <c r="M462" s="189" t="s">
        <v>20</v>
      </c>
      <c r="N462" s="190" t="s">
        <v>48</v>
      </c>
      <c r="O462" s="35"/>
      <c r="P462" s="191">
        <f>O462*H462</f>
        <v>0</v>
      </c>
      <c r="Q462" s="191">
        <v>0.00294</v>
      </c>
      <c r="R462" s="191">
        <f>Q462*H462</f>
        <v>0.20285999999999998</v>
      </c>
      <c r="S462" s="191">
        <v>0</v>
      </c>
      <c r="T462" s="192">
        <f>S462*H462</f>
        <v>0</v>
      </c>
      <c r="AR462" s="17" t="s">
        <v>262</v>
      </c>
      <c r="AT462" s="17" t="s">
        <v>135</v>
      </c>
      <c r="AU462" s="17" t="s">
        <v>141</v>
      </c>
      <c r="AY462" s="17" t="s">
        <v>132</v>
      </c>
      <c r="BE462" s="193">
        <f>IF(N462="základní",J462,0)</f>
        <v>0</v>
      </c>
      <c r="BF462" s="193">
        <f>IF(N462="snížená",J462,0)</f>
        <v>0</v>
      </c>
      <c r="BG462" s="193">
        <f>IF(N462="zákl. přenesená",J462,0)</f>
        <v>0</v>
      </c>
      <c r="BH462" s="193">
        <f>IF(N462="sníž. přenesená",J462,0)</f>
        <v>0</v>
      </c>
      <c r="BI462" s="193">
        <f>IF(N462="nulová",J462,0)</f>
        <v>0</v>
      </c>
      <c r="BJ462" s="17" t="s">
        <v>141</v>
      </c>
      <c r="BK462" s="193">
        <f>ROUND(I462*H462,2)</f>
        <v>0</v>
      </c>
      <c r="BL462" s="17" t="s">
        <v>262</v>
      </c>
      <c r="BM462" s="17" t="s">
        <v>750</v>
      </c>
    </row>
    <row r="463" spans="2:47" s="1" customFormat="1" ht="27">
      <c r="B463" s="34"/>
      <c r="C463" s="56"/>
      <c r="D463" s="194" t="s">
        <v>143</v>
      </c>
      <c r="E463" s="56"/>
      <c r="F463" s="195" t="s">
        <v>751</v>
      </c>
      <c r="G463" s="56"/>
      <c r="H463" s="56"/>
      <c r="I463" s="152"/>
      <c r="J463" s="56"/>
      <c r="K463" s="56"/>
      <c r="L463" s="54"/>
      <c r="M463" s="71"/>
      <c r="N463" s="35"/>
      <c r="O463" s="35"/>
      <c r="P463" s="35"/>
      <c r="Q463" s="35"/>
      <c r="R463" s="35"/>
      <c r="S463" s="35"/>
      <c r="T463" s="72"/>
      <c r="AT463" s="17" t="s">
        <v>143</v>
      </c>
      <c r="AU463" s="17" t="s">
        <v>141</v>
      </c>
    </row>
    <row r="464" spans="2:51" s="11" customFormat="1" ht="13.5">
      <c r="B464" s="196"/>
      <c r="C464" s="197"/>
      <c r="D464" s="198" t="s">
        <v>145</v>
      </c>
      <c r="E464" s="199" t="s">
        <v>20</v>
      </c>
      <c r="F464" s="200" t="s">
        <v>752</v>
      </c>
      <c r="G464" s="197"/>
      <c r="H464" s="201">
        <v>69</v>
      </c>
      <c r="I464" s="202"/>
      <c r="J464" s="197"/>
      <c r="K464" s="197"/>
      <c r="L464" s="203"/>
      <c r="M464" s="204"/>
      <c r="N464" s="205"/>
      <c r="O464" s="205"/>
      <c r="P464" s="205"/>
      <c r="Q464" s="205"/>
      <c r="R464" s="205"/>
      <c r="S464" s="205"/>
      <c r="T464" s="206"/>
      <c r="AT464" s="207" t="s">
        <v>145</v>
      </c>
      <c r="AU464" s="207" t="s">
        <v>141</v>
      </c>
      <c r="AV464" s="11" t="s">
        <v>141</v>
      </c>
      <c r="AW464" s="11" t="s">
        <v>39</v>
      </c>
      <c r="AX464" s="11" t="s">
        <v>22</v>
      </c>
      <c r="AY464" s="207" t="s">
        <v>132</v>
      </c>
    </row>
    <row r="465" spans="2:65" s="1" customFormat="1" ht="31.5" customHeight="1">
      <c r="B465" s="34"/>
      <c r="C465" s="182" t="s">
        <v>753</v>
      </c>
      <c r="D465" s="182" t="s">
        <v>135</v>
      </c>
      <c r="E465" s="183" t="s">
        <v>754</v>
      </c>
      <c r="F465" s="184" t="s">
        <v>755</v>
      </c>
      <c r="G465" s="185" t="s">
        <v>200</v>
      </c>
      <c r="H465" s="186">
        <v>22.6</v>
      </c>
      <c r="I465" s="187"/>
      <c r="J465" s="188">
        <f>ROUND(I465*H465,2)</f>
        <v>0</v>
      </c>
      <c r="K465" s="184" t="s">
        <v>139</v>
      </c>
      <c r="L465" s="54"/>
      <c r="M465" s="189" t="s">
        <v>20</v>
      </c>
      <c r="N465" s="190" t="s">
        <v>48</v>
      </c>
      <c r="O465" s="35"/>
      <c r="P465" s="191">
        <f>O465*H465</f>
        <v>0</v>
      </c>
      <c r="Q465" s="191">
        <v>0.00236</v>
      </c>
      <c r="R465" s="191">
        <f>Q465*H465</f>
        <v>0.05333600000000001</v>
      </c>
      <c r="S465" s="191">
        <v>0</v>
      </c>
      <c r="T465" s="192">
        <f>S465*H465</f>
        <v>0</v>
      </c>
      <c r="AR465" s="17" t="s">
        <v>262</v>
      </c>
      <c r="AT465" s="17" t="s">
        <v>135</v>
      </c>
      <c r="AU465" s="17" t="s">
        <v>141</v>
      </c>
      <c r="AY465" s="17" t="s">
        <v>132</v>
      </c>
      <c r="BE465" s="193">
        <f>IF(N465="základní",J465,0)</f>
        <v>0</v>
      </c>
      <c r="BF465" s="193">
        <f>IF(N465="snížená",J465,0)</f>
        <v>0</v>
      </c>
      <c r="BG465" s="193">
        <f>IF(N465="zákl. přenesená",J465,0)</f>
        <v>0</v>
      </c>
      <c r="BH465" s="193">
        <f>IF(N465="sníž. přenesená",J465,0)</f>
        <v>0</v>
      </c>
      <c r="BI465" s="193">
        <f>IF(N465="nulová",J465,0)</f>
        <v>0</v>
      </c>
      <c r="BJ465" s="17" t="s">
        <v>141</v>
      </c>
      <c r="BK465" s="193">
        <f>ROUND(I465*H465,2)</f>
        <v>0</v>
      </c>
      <c r="BL465" s="17" t="s">
        <v>262</v>
      </c>
      <c r="BM465" s="17" t="s">
        <v>756</v>
      </c>
    </row>
    <row r="466" spans="2:47" s="1" customFormat="1" ht="27">
      <c r="B466" s="34"/>
      <c r="C466" s="56"/>
      <c r="D466" s="194" t="s">
        <v>143</v>
      </c>
      <c r="E466" s="56"/>
      <c r="F466" s="195" t="s">
        <v>757</v>
      </c>
      <c r="G466" s="56"/>
      <c r="H466" s="56"/>
      <c r="I466" s="152"/>
      <c r="J466" s="56"/>
      <c r="K466" s="56"/>
      <c r="L466" s="54"/>
      <c r="M466" s="71"/>
      <c r="N466" s="35"/>
      <c r="O466" s="35"/>
      <c r="P466" s="35"/>
      <c r="Q466" s="35"/>
      <c r="R466" s="35"/>
      <c r="S466" s="35"/>
      <c r="T466" s="72"/>
      <c r="AT466" s="17" t="s">
        <v>143</v>
      </c>
      <c r="AU466" s="17" t="s">
        <v>141</v>
      </c>
    </row>
    <row r="467" spans="2:51" s="11" customFormat="1" ht="27">
      <c r="B467" s="196"/>
      <c r="C467" s="197"/>
      <c r="D467" s="198" t="s">
        <v>145</v>
      </c>
      <c r="E467" s="199" t="s">
        <v>20</v>
      </c>
      <c r="F467" s="200" t="s">
        <v>758</v>
      </c>
      <c r="G467" s="197"/>
      <c r="H467" s="201">
        <v>22.6</v>
      </c>
      <c r="I467" s="202"/>
      <c r="J467" s="197"/>
      <c r="K467" s="197"/>
      <c r="L467" s="203"/>
      <c r="M467" s="204"/>
      <c r="N467" s="205"/>
      <c r="O467" s="205"/>
      <c r="P467" s="205"/>
      <c r="Q467" s="205"/>
      <c r="R467" s="205"/>
      <c r="S467" s="205"/>
      <c r="T467" s="206"/>
      <c r="AT467" s="207" t="s">
        <v>145</v>
      </c>
      <c r="AU467" s="207" t="s">
        <v>141</v>
      </c>
      <c r="AV467" s="11" t="s">
        <v>141</v>
      </c>
      <c r="AW467" s="11" t="s">
        <v>39</v>
      </c>
      <c r="AX467" s="11" t="s">
        <v>22</v>
      </c>
      <c r="AY467" s="207" t="s">
        <v>132</v>
      </c>
    </row>
    <row r="468" spans="2:65" s="1" customFormat="1" ht="31.5" customHeight="1">
      <c r="B468" s="34"/>
      <c r="C468" s="182" t="s">
        <v>759</v>
      </c>
      <c r="D468" s="182" t="s">
        <v>135</v>
      </c>
      <c r="E468" s="183" t="s">
        <v>760</v>
      </c>
      <c r="F468" s="184" t="s">
        <v>761</v>
      </c>
      <c r="G468" s="185" t="s">
        <v>200</v>
      </c>
      <c r="H468" s="186">
        <v>111.8</v>
      </c>
      <c r="I468" s="187"/>
      <c r="J468" s="188">
        <f>ROUND(I468*H468,2)</f>
        <v>0</v>
      </c>
      <c r="K468" s="184" t="s">
        <v>139</v>
      </c>
      <c r="L468" s="54"/>
      <c r="M468" s="189" t="s">
        <v>20</v>
      </c>
      <c r="N468" s="190" t="s">
        <v>48</v>
      </c>
      <c r="O468" s="35"/>
      <c r="P468" s="191">
        <f>O468*H468</f>
        <v>0</v>
      </c>
      <c r="Q468" s="191">
        <v>0.00393</v>
      </c>
      <c r="R468" s="191">
        <f>Q468*H468</f>
        <v>0.43937400000000004</v>
      </c>
      <c r="S468" s="191">
        <v>0</v>
      </c>
      <c r="T468" s="192">
        <f>S468*H468</f>
        <v>0</v>
      </c>
      <c r="AR468" s="17" t="s">
        <v>262</v>
      </c>
      <c r="AT468" s="17" t="s">
        <v>135</v>
      </c>
      <c r="AU468" s="17" t="s">
        <v>141</v>
      </c>
      <c r="AY468" s="17" t="s">
        <v>132</v>
      </c>
      <c r="BE468" s="193">
        <f>IF(N468="základní",J468,0)</f>
        <v>0</v>
      </c>
      <c r="BF468" s="193">
        <f>IF(N468="snížená",J468,0)</f>
        <v>0</v>
      </c>
      <c r="BG468" s="193">
        <f>IF(N468="zákl. přenesená",J468,0)</f>
        <v>0</v>
      </c>
      <c r="BH468" s="193">
        <f>IF(N468="sníž. přenesená",J468,0)</f>
        <v>0</v>
      </c>
      <c r="BI468" s="193">
        <f>IF(N468="nulová",J468,0)</f>
        <v>0</v>
      </c>
      <c r="BJ468" s="17" t="s">
        <v>141</v>
      </c>
      <c r="BK468" s="193">
        <f>ROUND(I468*H468,2)</f>
        <v>0</v>
      </c>
      <c r="BL468" s="17" t="s">
        <v>262</v>
      </c>
      <c r="BM468" s="17" t="s">
        <v>762</v>
      </c>
    </row>
    <row r="469" spans="2:47" s="1" customFormat="1" ht="27">
      <c r="B469" s="34"/>
      <c r="C469" s="56"/>
      <c r="D469" s="194" t="s">
        <v>143</v>
      </c>
      <c r="E469" s="56"/>
      <c r="F469" s="195" t="s">
        <v>763</v>
      </c>
      <c r="G469" s="56"/>
      <c r="H469" s="56"/>
      <c r="I469" s="152"/>
      <c r="J469" s="56"/>
      <c r="K469" s="56"/>
      <c r="L469" s="54"/>
      <c r="M469" s="71"/>
      <c r="N469" s="35"/>
      <c r="O469" s="35"/>
      <c r="P469" s="35"/>
      <c r="Q469" s="35"/>
      <c r="R469" s="35"/>
      <c r="S469" s="35"/>
      <c r="T469" s="72"/>
      <c r="AT469" s="17" t="s">
        <v>143</v>
      </c>
      <c r="AU469" s="17" t="s">
        <v>141</v>
      </c>
    </row>
    <row r="470" spans="2:51" s="11" customFormat="1" ht="13.5">
      <c r="B470" s="196"/>
      <c r="C470" s="197"/>
      <c r="D470" s="198" t="s">
        <v>145</v>
      </c>
      <c r="E470" s="199" t="s">
        <v>20</v>
      </c>
      <c r="F470" s="200" t="s">
        <v>764</v>
      </c>
      <c r="G470" s="197"/>
      <c r="H470" s="201">
        <v>111.8</v>
      </c>
      <c r="I470" s="202"/>
      <c r="J470" s="197"/>
      <c r="K470" s="197"/>
      <c r="L470" s="203"/>
      <c r="M470" s="204"/>
      <c r="N470" s="205"/>
      <c r="O470" s="205"/>
      <c r="P470" s="205"/>
      <c r="Q470" s="205"/>
      <c r="R470" s="205"/>
      <c r="S470" s="205"/>
      <c r="T470" s="206"/>
      <c r="AT470" s="207" t="s">
        <v>145</v>
      </c>
      <c r="AU470" s="207" t="s">
        <v>141</v>
      </c>
      <c r="AV470" s="11" t="s">
        <v>141</v>
      </c>
      <c r="AW470" s="11" t="s">
        <v>39</v>
      </c>
      <c r="AX470" s="11" t="s">
        <v>22</v>
      </c>
      <c r="AY470" s="207" t="s">
        <v>132</v>
      </c>
    </row>
    <row r="471" spans="2:65" s="1" customFormat="1" ht="44.25" customHeight="1">
      <c r="B471" s="34"/>
      <c r="C471" s="182" t="s">
        <v>765</v>
      </c>
      <c r="D471" s="182" t="s">
        <v>135</v>
      </c>
      <c r="E471" s="183" t="s">
        <v>766</v>
      </c>
      <c r="F471" s="184" t="s">
        <v>767</v>
      </c>
      <c r="G471" s="185" t="s">
        <v>664</v>
      </c>
      <c r="H471" s="186">
        <v>33</v>
      </c>
      <c r="I471" s="187"/>
      <c r="J471" s="188">
        <f>ROUND(I471*H471,2)</f>
        <v>0</v>
      </c>
      <c r="K471" s="184" t="s">
        <v>139</v>
      </c>
      <c r="L471" s="54"/>
      <c r="M471" s="189" t="s">
        <v>20</v>
      </c>
      <c r="N471" s="190" t="s">
        <v>48</v>
      </c>
      <c r="O471" s="35"/>
      <c r="P471" s="191">
        <f>O471*H471</f>
        <v>0</v>
      </c>
      <c r="Q471" s="191">
        <v>0.00397</v>
      </c>
      <c r="R471" s="191">
        <f>Q471*H471</f>
        <v>0.13101</v>
      </c>
      <c r="S471" s="191">
        <v>0</v>
      </c>
      <c r="T471" s="192">
        <f>S471*H471</f>
        <v>0</v>
      </c>
      <c r="AR471" s="17" t="s">
        <v>262</v>
      </c>
      <c r="AT471" s="17" t="s">
        <v>135</v>
      </c>
      <c r="AU471" s="17" t="s">
        <v>141</v>
      </c>
      <c r="AY471" s="17" t="s">
        <v>132</v>
      </c>
      <c r="BE471" s="193">
        <f>IF(N471="základní",J471,0)</f>
        <v>0</v>
      </c>
      <c r="BF471" s="193">
        <f>IF(N471="snížená",J471,0)</f>
        <v>0</v>
      </c>
      <c r="BG471" s="193">
        <f>IF(N471="zákl. přenesená",J471,0)</f>
        <v>0</v>
      </c>
      <c r="BH471" s="193">
        <f>IF(N471="sníž. přenesená",J471,0)</f>
        <v>0</v>
      </c>
      <c r="BI471" s="193">
        <f>IF(N471="nulová",J471,0)</f>
        <v>0</v>
      </c>
      <c r="BJ471" s="17" t="s">
        <v>141</v>
      </c>
      <c r="BK471" s="193">
        <f>ROUND(I471*H471,2)</f>
        <v>0</v>
      </c>
      <c r="BL471" s="17" t="s">
        <v>262</v>
      </c>
      <c r="BM471" s="17" t="s">
        <v>768</v>
      </c>
    </row>
    <row r="472" spans="2:47" s="1" customFormat="1" ht="27">
      <c r="B472" s="34"/>
      <c r="C472" s="56"/>
      <c r="D472" s="198" t="s">
        <v>143</v>
      </c>
      <c r="E472" s="56"/>
      <c r="F472" s="232" t="s">
        <v>769</v>
      </c>
      <c r="G472" s="56"/>
      <c r="H472" s="56"/>
      <c r="I472" s="152"/>
      <c r="J472" s="56"/>
      <c r="K472" s="56"/>
      <c r="L472" s="54"/>
      <c r="M472" s="71"/>
      <c r="N472" s="35"/>
      <c r="O472" s="35"/>
      <c r="P472" s="35"/>
      <c r="Q472" s="35"/>
      <c r="R472" s="35"/>
      <c r="S472" s="35"/>
      <c r="T472" s="72"/>
      <c r="AT472" s="17" t="s">
        <v>143</v>
      </c>
      <c r="AU472" s="17" t="s">
        <v>141</v>
      </c>
    </row>
    <row r="473" spans="2:65" s="1" customFormat="1" ht="44.25" customHeight="1">
      <c r="B473" s="34"/>
      <c r="C473" s="182" t="s">
        <v>770</v>
      </c>
      <c r="D473" s="182" t="s">
        <v>135</v>
      </c>
      <c r="E473" s="183" t="s">
        <v>771</v>
      </c>
      <c r="F473" s="184" t="s">
        <v>772</v>
      </c>
      <c r="G473" s="185" t="s">
        <v>664</v>
      </c>
      <c r="H473" s="186">
        <v>11</v>
      </c>
      <c r="I473" s="187"/>
      <c r="J473" s="188">
        <f>ROUND(I473*H473,2)</f>
        <v>0</v>
      </c>
      <c r="K473" s="184" t="s">
        <v>139</v>
      </c>
      <c r="L473" s="54"/>
      <c r="M473" s="189" t="s">
        <v>20</v>
      </c>
      <c r="N473" s="190" t="s">
        <v>48</v>
      </c>
      <c r="O473" s="35"/>
      <c r="P473" s="191">
        <f>O473*H473</f>
        <v>0</v>
      </c>
      <c r="Q473" s="191">
        <v>0.00939</v>
      </c>
      <c r="R473" s="191">
        <f>Q473*H473</f>
        <v>0.10329</v>
      </c>
      <c r="S473" s="191">
        <v>0</v>
      </c>
      <c r="T473" s="192">
        <f>S473*H473</f>
        <v>0</v>
      </c>
      <c r="AR473" s="17" t="s">
        <v>262</v>
      </c>
      <c r="AT473" s="17" t="s">
        <v>135</v>
      </c>
      <c r="AU473" s="17" t="s">
        <v>141</v>
      </c>
      <c r="AY473" s="17" t="s">
        <v>132</v>
      </c>
      <c r="BE473" s="193">
        <f>IF(N473="základní",J473,0)</f>
        <v>0</v>
      </c>
      <c r="BF473" s="193">
        <f>IF(N473="snížená",J473,0)</f>
        <v>0</v>
      </c>
      <c r="BG473" s="193">
        <f>IF(N473="zákl. přenesená",J473,0)</f>
        <v>0</v>
      </c>
      <c r="BH473" s="193">
        <f>IF(N473="sníž. přenesená",J473,0)</f>
        <v>0</v>
      </c>
      <c r="BI473" s="193">
        <f>IF(N473="nulová",J473,0)</f>
        <v>0</v>
      </c>
      <c r="BJ473" s="17" t="s">
        <v>141</v>
      </c>
      <c r="BK473" s="193">
        <f>ROUND(I473*H473,2)</f>
        <v>0</v>
      </c>
      <c r="BL473" s="17" t="s">
        <v>262</v>
      </c>
      <c r="BM473" s="17" t="s">
        <v>773</v>
      </c>
    </row>
    <row r="474" spans="2:47" s="1" customFormat="1" ht="27">
      <c r="B474" s="34"/>
      <c r="C474" s="56"/>
      <c r="D474" s="198" t="s">
        <v>143</v>
      </c>
      <c r="E474" s="56"/>
      <c r="F474" s="232" t="s">
        <v>774</v>
      </c>
      <c r="G474" s="56"/>
      <c r="H474" s="56"/>
      <c r="I474" s="152"/>
      <c r="J474" s="56"/>
      <c r="K474" s="56"/>
      <c r="L474" s="54"/>
      <c r="M474" s="71"/>
      <c r="N474" s="35"/>
      <c r="O474" s="35"/>
      <c r="P474" s="35"/>
      <c r="Q474" s="35"/>
      <c r="R474" s="35"/>
      <c r="S474" s="35"/>
      <c r="T474" s="72"/>
      <c r="AT474" s="17" t="s">
        <v>143</v>
      </c>
      <c r="AU474" s="17" t="s">
        <v>141</v>
      </c>
    </row>
    <row r="475" spans="2:65" s="1" customFormat="1" ht="31.5" customHeight="1">
      <c r="B475" s="34"/>
      <c r="C475" s="182" t="s">
        <v>775</v>
      </c>
      <c r="D475" s="182" t="s">
        <v>135</v>
      </c>
      <c r="E475" s="183" t="s">
        <v>776</v>
      </c>
      <c r="F475" s="184" t="s">
        <v>777</v>
      </c>
      <c r="G475" s="185" t="s">
        <v>200</v>
      </c>
      <c r="H475" s="186">
        <v>343.95</v>
      </c>
      <c r="I475" s="187"/>
      <c r="J475" s="188">
        <f>ROUND(I475*H475,2)</f>
        <v>0</v>
      </c>
      <c r="K475" s="184" t="s">
        <v>139</v>
      </c>
      <c r="L475" s="54"/>
      <c r="M475" s="189" t="s">
        <v>20</v>
      </c>
      <c r="N475" s="190" t="s">
        <v>48</v>
      </c>
      <c r="O475" s="35"/>
      <c r="P475" s="191">
        <f>O475*H475</f>
        <v>0</v>
      </c>
      <c r="Q475" s="191">
        <v>0.00286</v>
      </c>
      <c r="R475" s="191">
        <f>Q475*H475</f>
        <v>0.983697</v>
      </c>
      <c r="S475" s="191">
        <v>0</v>
      </c>
      <c r="T475" s="192">
        <f>S475*H475</f>
        <v>0</v>
      </c>
      <c r="AR475" s="17" t="s">
        <v>262</v>
      </c>
      <c r="AT475" s="17" t="s">
        <v>135</v>
      </c>
      <c r="AU475" s="17" t="s">
        <v>141</v>
      </c>
      <c r="AY475" s="17" t="s">
        <v>132</v>
      </c>
      <c r="BE475" s="193">
        <f>IF(N475="základní",J475,0)</f>
        <v>0</v>
      </c>
      <c r="BF475" s="193">
        <f>IF(N475="snížená",J475,0)</f>
        <v>0</v>
      </c>
      <c r="BG475" s="193">
        <f>IF(N475="zákl. přenesená",J475,0)</f>
        <v>0</v>
      </c>
      <c r="BH475" s="193">
        <f>IF(N475="sníž. přenesená",J475,0)</f>
        <v>0</v>
      </c>
      <c r="BI475" s="193">
        <f>IF(N475="nulová",J475,0)</f>
        <v>0</v>
      </c>
      <c r="BJ475" s="17" t="s">
        <v>141</v>
      </c>
      <c r="BK475" s="193">
        <f>ROUND(I475*H475,2)</f>
        <v>0</v>
      </c>
      <c r="BL475" s="17" t="s">
        <v>262</v>
      </c>
      <c r="BM475" s="17" t="s">
        <v>778</v>
      </c>
    </row>
    <row r="476" spans="2:47" s="1" customFormat="1" ht="27">
      <c r="B476" s="34"/>
      <c r="C476" s="56"/>
      <c r="D476" s="194" t="s">
        <v>143</v>
      </c>
      <c r="E476" s="56"/>
      <c r="F476" s="195" t="s">
        <v>779</v>
      </c>
      <c r="G476" s="56"/>
      <c r="H476" s="56"/>
      <c r="I476" s="152"/>
      <c r="J476" s="56"/>
      <c r="K476" s="56"/>
      <c r="L476" s="54"/>
      <c r="M476" s="71"/>
      <c r="N476" s="35"/>
      <c r="O476" s="35"/>
      <c r="P476" s="35"/>
      <c r="Q476" s="35"/>
      <c r="R476" s="35"/>
      <c r="S476" s="35"/>
      <c r="T476" s="72"/>
      <c r="AT476" s="17" t="s">
        <v>143</v>
      </c>
      <c r="AU476" s="17" t="s">
        <v>141</v>
      </c>
    </row>
    <row r="477" spans="2:51" s="11" customFormat="1" ht="13.5">
      <c r="B477" s="196"/>
      <c r="C477" s="197"/>
      <c r="D477" s="194" t="s">
        <v>145</v>
      </c>
      <c r="E477" s="208" t="s">
        <v>20</v>
      </c>
      <c r="F477" s="209" t="s">
        <v>693</v>
      </c>
      <c r="G477" s="197"/>
      <c r="H477" s="210">
        <v>236.7</v>
      </c>
      <c r="I477" s="202"/>
      <c r="J477" s="197"/>
      <c r="K477" s="197"/>
      <c r="L477" s="203"/>
      <c r="M477" s="204"/>
      <c r="N477" s="205"/>
      <c r="O477" s="205"/>
      <c r="P477" s="205"/>
      <c r="Q477" s="205"/>
      <c r="R477" s="205"/>
      <c r="S477" s="205"/>
      <c r="T477" s="206"/>
      <c r="AT477" s="207" t="s">
        <v>145</v>
      </c>
      <c r="AU477" s="207" t="s">
        <v>141</v>
      </c>
      <c r="AV477" s="11" t="s">
        <v>141</v>
      </c>
      <c r="AW477" s="11" t="s">
        <v>39</v>
      </c>
      <c r="AX477" s="11" t="s">
        <v>76</v>
      </c>
      <c r="AY477" s="207" t="s">
        <v>132</v>
      </c>
    </row>
    <row r="478" spans="2:51" s="11" customFormat="1" ht="13.5">
      <c r="B478" s="196"/>
      <c r="C478" s="197"/>
      <c r="D478" s="194" t="s">
        <v>145</v>
      </c>
      <c r="E478" s="208" t="s">
        <v>20</v>
      </c>
      <c r="F478" s="209" t="s">
        <v>694</v>
      </c>
      <c r="G478" s="197"/>
      <c r="H478" s="210">
        <v>74.75</v>
      </c>
      <c r="I478" s="202"/>
      <c r="J478" s="197"/>
      <c r="K478" s="197"/>
      <c r="L478" s="203"/>
      <c r="M478" s="204"/>
      <c r="N478" s="205"/>
      <c r="O478" s="205"/>
      <c r="P478" s="205"/>
      <c r="Q478" s="205"/>
      <c r="R478" s="205"/>
      <c r="S478" s="205"/>
      <c r="T478" s="206"/>
      <c r="AT478" s="207" t="s">
        <v>145</v>
      </c>
      <c r="AU478" s="207" t="s">
        <v>141</v>
      </c>
      <c r="AV478" s="11" t="s">
        <v>141</v>
      </c>
      <c r="AW478" s="11" t="s">
        <v>39</v>
      </c>
      <c r="AX478" s="11" t="s">
        <v>76</v>
      </c>
      <c r="AY478" s="207" t="s">
        <v>132</v>
      </c>
    </row>
    <row r="479" spans="2:51" s="11" customFormat="1" ht="13.5">
      <c r="B479" s="196"/>
      <c r="C479" s="197"/>
      <c r="D479" s="194" t="s">
        <v>145</v>
      </c>
      <c r="E479" s="208" t="s">
        <v>20</v>
      </c>
      <c r="F479" s="209" t="s">
        <v>729</v>
      </c>
      <c r="G479" s="197"/>
      <c r="H479" s="210">
        <v>32.5</v>
      </c>
      <c r="I479" s="202"/>
      <c r="J479" s="197"/>
      <c r="K479" s="197"/>
      <c r="L479" s="203"/>
      <c r="M479" s="204"/>
      <c r="N479" s="205"/>
      <c r="O479" s="205"/>
      <c r="P479" s="205"/>
      <c r="Q479" s="205"/>
      <c r="R479" s="205"/>
      <c r="S479" s="205"/>
      <c r="T479" s="206"/>
      <c r="AT479" s="207" t="s">
        <v>145</v>
      </c>
      <c r="AU479" s="207" t="s">
        <v>141</v>
      </c>
      <c r="AV479" s="11" t="s">
        <v>141</v>
      </c>
      <c r="AW479" s="11" t="s">
        <v>39</v>
      </c>
      <c r="AX479" s="11" t="s">
        <v>76</v>
      </c>
      <c r="AY479" s="207" t="s">
        <v>132</v>
      </c>
    </row>
    <row r="480" spans="2:51" s="12" customFormat="1" ht="13.5">
      <c r="B480" s="211"/>
      <c r="C480" s="212"/>
      <c r="D480" s="198" t="s">
        <v>145</v>
      </c>
      <c r="E480" s="213" t="s">
        <v>20</v>
      </c>
      <c r="F480" s="214" t="s">
        <v>164</v>
      </c>
      <c r="G480" s="212"/>
      <c r="H480" s="215">
        <v>343.95</v>
      </c>
      <c r="I480" s="216"/>
      <c r="J480" s="212"/>
      <c r="K480" s="212"/>
      <c r="L480" s="217"/>
      <c r="M480" s="218"/>
      <c r="N480" s="219"/>
      <c r="O480" s="219"/>
      <c r="P480" s="219"/>
      <c r="Q480" s="219"/>
      <c r="R480" s="219"/>
      <c r="S480" s="219"/>
      <c r="T480" s="220"/>
      <c r="AT480" s="221" t="s">
        <v>145</v>
      </c>
      <c r="AU480" s="221" t="s">
        <v>141</v>
      </c>
      <c r="AV480" s="12" t="s">
        <v>140</v>
      </c>
      <c r="AW480" s="12" t="s">
        <v>39</v>
      </c>
      <c r="AX480" s="12" t="s">
        <v>22</v>
      </c>
      <c r="AY480" s="221" t="s">
        <v>132</v>
      </c>
    </row>
    <row r="481" spans="2:65" s="1" customFormat="1" ht="22.5" customHeight="1">
      <c r="B481" s="34"/>
      <c r="C481" s="182" t="s">
        <v>780</v>
      </c>
      <c r="D481" s="182" t="s">
        <v>135</v>
      </c>
      <c r="E481" s="183" t="s">
        <v>781</v>
      </c>
      <c r="F481" s="184" t="s">
        <v>782</v>
      </c>
      <c r="G481" s="185" t="s">
        <v>664</v>
      </c>
      <c r="H481" s="186">
        <v>14</v>
      </c>
      <c r="I481" s="187"/>
      <c r="J481" s="188">
        <f>ROUND(I481*H481,2)</f>
        <v>0</v>
      </c>
      <c r="K481" s="184" t="s">
        <v>139</v>
      </c>
      <c r="L481" s="54"/>
      <c r="M481" s="189" t="s">
        <v>20</v>
      </c>
      <c r="N481" s="190" t="s">
        <v>48</v>
      </c>
      <c r="O481" s="35"/>
      <c r="P481" s="191">
        <f>O481*H481</f>
        <v>0</v>
      </c>
      <c r="Q481" s="191">
        <v>0.00048</v>
      </c>
      <c r="R481" s="191">
        <f>Q481*H481</f>
        <v>0.00672</v>
      </c>
      <c r="S481" s="191">
        <v>0</v>
      </c>
      <c r="T481" s="192">
        <f>S481*H481</f>
        <v>0</v>
      </c>
      <c r="AR481" s="17" t="s">
        <v>262</v>
      </c>
      <c r="AT481" s="17" t="s">
        <v>135</v>
      </c>
      <c r="AU481" s="17" t="s">
        <v>141</v>
      </c>
      <c r="AY481" s="17" t="s">
        <v>132</v>
      </c>
      <c r="BE481" s="193">
        <f>IF(N481="základní",J481,0)</f>
        <v>0</v>
      </c>
      <c r="BF481" s="193">
        <f>IF(N481="snížená",J481,0)</f>
        <v>0</v>
      </c>
      <c r="BG481" s="193">
        <f>IF(N481="zákl. přenesená",J481,0)</f>
        <v>0</v>
      </c>
      <c r="BH481" s="193">
        <f>IF(N481="sníž. přenesená",J481,0)</f>
        <v>0</v>
      </c>
      <c r="BI481" s="193">
        <f>IF(N481="nulová",J481,0)</f>
        <v>0</v>
      </c>
      <c r="BJ481" s="17" t="s">
        <v>141</v>
      </c>
      <c r="BK481" s="193">
        <f>ROUND(I481*H481,2)</f>
        <v>0</v>
      </c>
      <c r="BL481" s="17" t="s">
        <v>262</v>
      </c>
      <c r="BM481" s="17" t="s">
        <v>783</v>
      </c>
    </row>
    <row r="482" spans="2:47" s="1" customFormat="1" ht="27">
      <c r="B482" s="34"/>
      <c r="C482" s="56"/>
      <c r="D482" s="198" t="s">
        <v>143</v>
      </c>
      <c r="E482" s="56"/>
      <c r="F482" s="232" t="s">
        <v>784</v>
      </c>
      <c r="G482" s="56"/>
      <c r="H482" s="56"/>
      <c r="I482" s="152"/>
      <c r="J482" s="56"/>
      <c r="K482" s="56"/>
      <c r="L482" s="54"/>
      <c r="M482" s="71"/>
      <c r="N482" s="35"/>
      <c r="O482" s="35"/>
      <c r="P482" s="35"/>
      <c r="Q482" s="35"/>
      <c r="R482" s="35"/>
      <c r="S482" s="35"/>
      <c r="T482" s="72"/>
      <c r="AT482" s="17" t="s">
        <v>143</v>
      </c>
      <c r="AU482" s="17" t="s">
        <v>141</v>
      </c>
    </row>
    <row r="483" spans="2:65" s="1" customFormat="1" ht="31.5" customHeight="1">
      <c r="B483" s="34"/>
      <c r="C483" s="182" t="s">
        <v>785</v>
      </c>
      <c r="D483" s="182" t="s">
        <v>135</v>
      </c>
      <c r="E483" s="183" t="s">
        <v>786</v>
      </c>
      <c r="F483" s="184" t="s">
        <v>787</v>
      </c>
      <c r="G483" s="185" t="s">
        <v>200</v>
      </c>
      <c r="H483" s="186">
        <v>182.29</v>
      </c>
      <c r="I483" s="187"/>
      <c r="J483" s="188">
        <f>ROUND(I483*H483,2)</f>
        <v>0</v>
      </c>
      <c r="K483" s="184" t="s">
        <v>139</v>
      </c>
      <c r="L483" s="54"/>
      <c r="M483" s="189" t="s">
        <v>20</v>
      </c>
      <c r="N483" s="190" t="s">
        <v>48</v>
      </c>
      <c r="O483" s="35"/>
      <c r="P483" s="191">
        <f>O483*H483</f>
        <v>0</v>
      </c>
      <c r="Q483" s="191">
        <v>0.00223</v>
      </c>
      <c r="R483" s="191">
        <f>Q483*H483</f>
        <v>0.4065067</v>
      </c>
      <c r="S483" s="191">
        <v>0</v>
      </c>
      <c r="T483" s="192">
        <f>S483*H483</f>
        <v>0</v>
      </c>
      <c r="AR483" s="17" t="s">
        <v>262</v>
      </c>
      <c r="AT483" s="17" t="s">
        <v>135</v>
      </c>
      <c r="AU483" s="17" t="s">
        <v>141</v>
      </c>
      <c r="AY483" s="17" t="s">
        <v>132</v>
      </c>
      <c r="BE483" s="193">
        <f>IF(N483="základní",J483,0)</f>
        <v>0</v>
      </c>
      <c r="BF483" s="193">
        <f>IF(N483="snížená",J483,0)</f>
        <v>0</v>
      </c>
      <c r="BG483" s="193">
        <f>IF(N483="zákl. přenesená",J483,0)</f>
        <v>0</v>
      </c>
      <c r="BH483" s="193">
        <f>IF(N483="sníž. přenesená",J483,0)</f>
        <v>0</v>
      </c>
      <c r="BI483" s="193">
        <f>IF(N483="nulová",J483,0)</f>
        <v>0</v>
      </c>
      <c r="BJ483" s="17" t="s">
        <v>141</v>
      </c>
      <c r="BK483" s="193">
        <f>ROUND(I483*H483,2)</f>
        <v>0</v>
      </c>
      <c r="BL483" s="17" t="s">
        <v>262</v>
      </c>
      <c r="BM483" s="17" t="s">
        <v>788</v>
      </c>
    </row>
    <row r="484" spans="2:47" s="1" customFormat="1" ht="27">
      <c r="B484" s="34"/>
      <c r="C484" s="56"/>
      <c r="D484" s="194" t="s">
        <v>143</v>
      </c>
      <c r="E484" s="56"/>
      <c r="F484" s="195" t="s">
        <v>789</v>
      </c>
      <c r="G484" s="56"/>
      <c r="H484" s="56"/>
      <c r="I484" s="152"/>
      <c r="J484" s="56"/>
      <c r="K484" s="56"/>
      <c r="L484" s="54"/>
      <c r="M484" s="71"/>
      <c r="N484" s="35"/>
      <c r="O484" s="35"/>
      <c r="P484" s="35"/>
      <c r="Q484" s="35"/>
      <c r="R484" s="35"/>
      <c r="S484" s="35"/>
      <c r="T484" s="72"/>
      <c r="AT484" s="17" t="s">
        <v>143</v>
      </c>
      <c r="AU484" s="17" t="s">
        <v>141</v>
      </c>
    </row>
    <row r="485" spans="2:51" s="11" customFormat="1" ht="13.5">
      <c r="B485" s="196"/>
      <c r="C485" s="197"/>
      <c r="D485" s="194" t="s">
        <v>145</v>
      </c>
      <c r="E485" s="208" t="s">
        <v>20</v>
      </c>
      <c r="F485" s="209" t="s">
        <v>699</v>
      </c>
      <c r="G485" s="197"/>
      <c r="H485" s="210">
        <v>148.35</v>
      </c>
      <c r="I485" s="202"/>
      <c r="J485" s="197"/>
      <c r="K485" s="197"/>
      <c r="L485" s="203"/>
      <c r="M485" s="204"/>
      <c r="N485" s="205"/>
      <c r="O485" s="205"/>
      <c r="P485" s="205"/>
      <c r="Q485" s="205"/>
      <c r="R485" s="205"/>
      <c r="S485" s="205"/>
      <c r="T485" s="206"/>
      <c r="AT485" s="207" t="s">
        <v>145</v>
      </c>
      <c r="AU485" s="207" t="s">
        <v>141</v>
      </c>
      <c r="AV485" s="11" t="s">
        <v>141</v>
      </c>
      <c r="AW485" s="11" t="s">
        <v>39</v>
      </c>
      <c r="AX485" s="11" t="s">
        <v>76</v>
      </c>
      <c r="AY485" s="207" t="s">
        <v>132</v>
      </c>
    </row>
    <row r="486" spans="2:51" s="11" customFormat="1" ht="13.5">
      <c r="B486" s="196"/>
      <c r="C486" s="197"/>
      <c r="D486" s="194" t="s">
        <v>145</v>
      </c>
      <c r="E486" s="208" t="s">
        <v>20</v>
      </c>
      <c r="F486" s="209" t="s">
        <v>700</v>
      </c>
      <c r="G486" s="197"/>
      <c r="H486" s="210">
        <v>14.44</v>
      </c>
      <c r="I486" s="202"/>
      <c r="J486" s="197"/>
      <c r="K486" s="197"/>
      <c r="L486" s="203"/>
      <c r="M486" s="204"/>
      <c r="N486" s="205"/>
      <c r="O486" s="205"/>
      <c r="P486" s="205"/>
      <c r="Q486" s="205"/>
      <c r="R486" s="205"/>
      <c r="S486" s="205"/>
      <c r="T486" s="206"/>
      <c r="AT486" s="207" t="s">
        <v>145</v>
      </c>
      <c r="AU486" s="207" t="s">
        <v>141</v>
      </c>
      <c r="AV486" s="11" t="s">
        <v>141</v>
      </c>
      <c r="AW486" s="11" t="s">
        <v>39</v>
      </c>
      <c r="AX486" s="11" t="s">
        <v>76</v>
      </c>
      <c r="AY486" s="207" t="s">
        <v>132</v>
      </c>
    </row>
    <row r="487" spans="2:51" s="11" customFormat="1" ht="13.5">
      <c r="B487" s="196"/>
      <c r="C487" s="197"/>
      <c r="D487" s="194" t="s">
        <v>145</v>
      </c>
      <c r="E487" s="208" t="s">
        <v>20</v>
      </c>
      <c r="F487" s="209" t="s">
        <v>790</v>
      </c>
      <c r="G487" s="197"/>
      <c r="H487" s="210">
        <v>19.5</v>
      </c>
      <c r="I487" s="202"/>
      <c r="J487" s="197"/>
      <c r="K487" s="197"/>
      <c r="L487" s="203"/>
      <c r="M487" s="204"/>
      <c r="N487" s="205"/>
      <c r="O487" s="205"/>
      <c r="P487" s="205"/>
      <c r="Q487" s="205"/>
      <c r="R487" s="205"/>
      <c r="S487" s="205"/>
      <c r="T487" s="206"/>
      <c r="AT487" s="207" t="s">
        <v>145</v>
      </c>
      <c r="AU487" s="207" t="s">
        <v>141</v>
      </c>
      <c r="AV487" s="11" t="s">
        <v>141</v>
      </c>
      <c r="AW487" s="11" t="s">
        <v>39</v>
      </c>
      <c r="AX487" s="11" t="s">
        <v>76</v>
      </c>
      <c r="AY487" s="207" t="s">
        <v>132</v>
      </c>
    </row>
    <row r="488" spans="2:51" s="12" customFormat="1" ht="13.5">
      <c r="B488" s="211"/>
      <c r="C488" s="212"/>
      <c r="D488" s="198" t="s">
        <v>145</v>
      </c>
      <c r="E488" s="213" t="s">
        <v>20</v>
      </c>
      <c r="F488" s="214" t="s">
        <v>164</v>
      </c>
      <c r="G488" s="212"/>
      <c r="H488" s="215">
        <v>182.29</v>
      </c>
      <c r="I488" s="216"/>
      <c r="J488" s="212"/>
      <c r="K488" s="212"/>
      <c r="L488" s="217"/>
      <c r="M488" s="218"/>
      <c r="N488" s="219"/>
      <c r="O488" s="219"/>
      <c r="P488" s="219"/>
      <c r="Q488" s="219"/>
      <c r="R488" s="219"/>
      <c r="S488" s="219"/>
      <c r="T488" s="220"/>
      <c r="AT488" s="221" t="s">
        <v>145</v>
      </c>
      <c r="AU488" s="221" t="s">
        <v>141</v>
      </c>
      <c r="AV488" s="12" t="s">
        <v>140</v>
      </c>
      <c r="AW488" s="12" t="s">
        <v>39</v>
      </c>
      <c r="AX488" s="12" t="s">
        <v>22</v>
      </c>
      <c r="AY488" s="221" t="s">
        <v>132</v>
      </c>
    </row>
    <row r="489" spans="2:65" s="1" customFormat="1" ht="31.5" customHeight="1">
      <c r="B489" s="34"/>
      <c r="C489" s="182" t="s">
        <v>791</v>
      </c>
      <c r="D489" s="182" t="s">
        <v>135</v>
      </c>
      <c r="E489" s="183" t="s">
        <v>792</v>
      </c>
      <c r="F489" s="184" t="s">
        <v>793</v>
      </c>
      <c r="G489" s="185" t="s">
        <v>432</v>
      </c>
      <c r="H489" s="186">
        <v>8.343</v>
      </c>
      <c r="I489" s="187"/>
      <c r="J489" s="188">
        <f>ROUND(I489*H489,2)</f>
        <v>0</v>
      </c>
      <c r="K489" s="184" t="s">
        <v>139</v>
      </c>
      <c r="L489" s="54"/>
      <c r="M489" s="189" t="s">
        <v>20</v>
      </c>
      <c r="N489" s="190" t="s">
        <v>48</v>
      </c>
      <c r="O489" s="35"/>
      <c r="P489" s="191">
        <f>O489*H489</f>
        <v>0</v>
      </c>
      <c r="Q489" s="191">
        <v>0</v>
      </c>
      <c r="R489" s="191">
        <f>Q489*H489</f>
        <v>0</v>
      </c>
      <c r="S489" s="191">
        <v>0</v>
      </c>
      <c r="T489" s="192">
        <f>S489*H489</f>
        <v>0</v>
      </c>
      <c r="AR489" s="17" t="s">
        <v>262</v>
      </c>
      <c r="AT489" s="17" t="s">
        <v>135</v>
      </c>
      <c r="AU489" s="17" t="s">
        <v>141</v>
      </c>
      <c r="AY489" s="17" t="s">
        <v>132</v>
      </c>
      <c r="BE489" s="193">
        <f>IF(N489="základní",J489,0)</f>
        <v>0</v>
      </c>
      <c r="BF489" s="193">
        <f>IF(N489="snížená",J489,0)</f>
        <v>0</v>
      </c>
      <c r="BG489" s="193">
        <f>IF(N489="zákl. přenesená",J489,0)</f>
        <v>0</v>
      </c>
      <c r="BH489" s="193">
        <f>IF(N489="sníž. přenesená",J489,0)</f>
        <v>0</v>
      </c>
      <c r="BI489" s="193">
        <f>IF(N489="nulová",J489,0)</f>
        <v>0</v>
      </c>
      <c r="BJ489" s="17" t="s">
        <v>141</v>
      </c>
      <c r="BK489" s="193">
        <f>ROUND(I489*H489,2)</f>
        <v>0</v>
      </c>
      <c r="BL489" s="17" t="s">
        <v>262</v>
      </c>
      <c r="BM489" s="17" t="s">
        <v>794</v>
      </c>
    </row>
    <row r="490" spans="2:63" s="10" customFormat="1" ht="29.85" customHeight="1">
      <c r="B490" s="165"/>
      <c r="C490" s="166"/>
      <c r="D490" s="179" t="s">
        <v>75</v>
      </c>
      <c r="E490" s="180" t="s">
        <v>795</v>
      </c>
      <c r="F490" s="180" t="s">
        <v>796</v>
      </c>
      <c r="G490" s="166"/>
      <c r="H490" s="166"/>
      <c r="I490" s="169"/>
      <c r="J490" s="181">
        <f>BK490</f>
        <v>0</v>
      </c>
      <c r="K490" s="166"/>
      <c r="L490" s="171"/>
      <c r="M490" s="172"/>
      <c r="N490" s="173"/>
      <c r="O490" s="173"/>
      <c r="P490" s="174">
        <f>SUM(P491:P535)</f>
        <v>0</v>
      </c>
      <c r="Q490" s="173"/>
      <c r="R490" s="174">
        <f>SUM(R491:R535)</f>
        <v>4.26692216</v>
      </c>
      <c r="S490" s="173"/>
      <c r="T490" s="175">
        <f>SUM(T491:T535)</f>
        <v>65.657384</v>
      </c>
      <c r="AR490" s="176" t="s">
        <v>141</v>
      </c>
      <c r="AT490" s="177" t="s">
        <v>75</v>
      </c>
      <c r="AU490" s="177" t="s">
        <v>22</v>
      </c>
      <c r="AY490" s="176" t="s">
        <v>132</v>
      </c>
      <c r="BK490" s="178">
        <f>SUM(BK491:BK535)</f>
        <v>0</v>
      </c>
    </row>
    <row r="491" spans="2:65" s="1" customFormat="1" ht="44.25" customHeight="1">
      <c r="B491" s="34"/>
      <c r="C491" s="182" t="s">
        <v>797</v>
      </c>
      <c r="D491" s="182" t="s">
        <v>135</v>
      </c>
      <c r="E491" s="183" t="s">
        <v>798</v>
      </c>
      <c r="F491" s="184" t="s">
        <v>799</v>
      </c>
      <c r="G491" s="185" t="s">
        <v>138</v>
      </c>
      <c r="H491" s="186">
        <v>1311.05</v>
      </c>
      <c r="I491" s="187"/>
      <c r="J491" s="188">
        <f>ROUND(I491*H491,2)</f>
        <v>0</v>
      </c>
      <c r="K491" s="184" t="s">
        <v>139</v>
      </c>
      <c r="L491" s="54"/>
      <c r="M491" s="189" t="s">
        <v>20</v>
      </c>
      <c r="N491" s="190" t="s">
        <v>48</v>
      </c>
      <c r="O491" s="35"/>
      <c r="P491" s="191">
        <f>O491*H491</f>
        <v>0</v>
      </c>
      <c r="Q491" s="191">
        <v>0</v>
      </c>
      <c r="R491" s="191">
        <f>Q491*H491</f>
        <v>0</v>
      </c>
      <c r="S491" s="191">
        <v>0.005</v>
      </c>
      <c r="T491" s="192">
        <f>S491*H491</f>
        <v>6.55525</v>
      </c>
      <c r="AR491" s="17" t="s">
        <v>262</v>
      </c>
      <c r="AT491" s="17" t="s">
        <v>135</v>
      </c>
      <c r="AU491" s="17" t="s">
        <v>141</v>
      </c>
      <c r="AY491" s="17" t="s">
        <v>132</v>
      </c>
      <c r="BE491" s="193">
        <f>IF(N491="základní",J491,0)</f>
        <v>0</v>
      </c>
      <c r="BF491" s="193">
        <f>IF(N491="snížená",J491,0)</f>
        <v>0</v>
      </c>
      <c r="BG491" s="193">
        <f>IF(N491="zákl. přenesená",J491,0)</f>
        <v>0</v>
      </c>
      <c r="BH491" s="193">
        <f>IF(N491="sníž. přenesená",J491,0)</f>
        <v>0</v>
      </c>
      <c r="BI491" s="193">
        <f>IF(N491="nulová",J491,0)</f>
        <v>0</v>
      </c>
      <c r="BJ491" s="17" t="s">
        <v>141</v>
      </c>
      <c r="BK491" s="193">
        <f>ROUND(I491*H491,2)</f>
        <v>0</v>
      </c>
      <c r="BL491" s="17" t="s">
        <v>262</v>
      </c>
      <c r="BM491" s="17" t="s">
        <v>800</v>
      </c>
    </row>
    <row r="492" spans="2:51" s="13" customFormat="1" ht="13.5">
      <c r="B492" s="233"/>
      <c r="C492" s="234"/>
      <c r="D492" s="194" t="s">
        <v>145</v>
      </c>
      <c r="E492" s="235" t="s">
        <v>20</v>
      </c>
      <c r="F492" s="236" t="s">
        <v>510</v>
      </c>
      <c r="G492" s="234"/>
      <c r="H492" s="237" t="s">
        <v>20</v>
      </c>
      <c r="I492" s="238"/>
      <c r="J492" s="234"/>
      <c r="K492" s="234"/>
      <c r="L492" s="239"/>
      <c r="M492" s="240"/>
      <c r="N492" s="241"/>
      <c r="O492" s="241"/>
      <c r="P492" s="241"/>
      <c r="Q492" s="241"/>
      <c r="R492" s="241"/>
      <c r="S492" s="241"/>
      <c r="T492" s="242"/>
      <c r="AT492" s="243" t="s">
        <v>145</v>
      </c>
      <c r="AU492" s="243" t="s">
        <v>141</v>
      </c>
      <c r="AV492" s="13" t="s">
        <v>22</v>
      </c>
      <c r="AW492" s="13" t="s">
        <v>39</v>
      </c>
      <c r="AX492" s="13" t="s">
        <v>76</v>
      </c>
      <c r="AY492" s="243" t="s">
        <v>132</v>
      </c>
    </row>
    <row r="493" spans="2:51" s="11" customFormat="1" ht="13.5">
      <c r="B493" s="196"/>
      <c r="C493" s="197"/>
      <c r="D493" s="198" t="s">
        <v>145</v>
      </c>
      <c r="E493" s="199" t="s">
        <v>20</v>
      </c>
      <c r="F493" s="200" t="s">
        <v>801</v>
      </c>
      <c r="G493" s="197"/>
      <c r="H493" s="201">
        <v>1311.05</v>
      </c>
      <c r="I493" s="202"/>
      <c r="J493" s="197"/>
      <c r="K493" s="197"/>
      <c r="L493" s="203"/>
      <c r="M493" s="204"/>
      <c r="N493" s="205"/>
      <c r="O493" s="205"/>
      <c r="P493" s="205"/>
      <c r="Q493" s="205"/>
      <c r="R493" s="205"/>
      <c r="S493" s="205"/>
      <c r="T493" s="206"/>
      <c r="AT493" s="207" t="s">
        <v>145</v>
      </c>
      <c r="AU493" s="207" t="s">
        <v>141</v>
      </c>
      <c r="AV493" s="11" t="s">
        <v>141</v>
      </c>
      <c r="AW493" s="11" t="s">
        <v>39</v>
      </c>
      <c r="AX493" s="11" t="s">
        <v>22</v>
      </c>
      <c r="AY493" s="207" t="s">
        <v>132</v>
      </c>
    </row>
    <row r="494" spans="2:65" s="1" customFormat="1" ht="31.5" customHeight="1">
      <c r="B494" s="34"/>
      <c r="C494" s="182" t="s">
        <v>802</v>
      </c>
      <c r="D494" s="182" t="s">
        <v>135</v>
      </c>
      <c r="E494" s="183" t="s">
        <v>803</v>
      </c>
      <c r="F494" s="184" t="s">
        <v>804</v>
      </c>
      <c r="G494" s="185" t="s">
        <v>138</v>
      </c>
      <c r="H494" s="186">
        <v>1211.925</v>
      </c>
      <c r="I494" s="187"/>
      <c r="J494" s="188">
        <f>ROUND(I494*H494,2)</f>
        <v>0</v>
      </c>
      <c r="K494" s="184" t="s">
        <v>139</v>
      </c>
      <c r="L494" s="54"/>
      <c r="M494" s="189" t="s">
        <v>20</v>
      </c>
      <c r="N494" s="190" t="s">
        <v>48</v>
      </c>
      <c r="O494" s="35"/>
      <c r="P494" s="191">
        <f>O494*H494</f>
        <v>0</v>
      </c>
      <c r="Q494" s="191">
        <v>0</v>
      </c>
      <c r="R494" s="191">
        <f>Q494*H494</f>
        <v>0</v>
      </c>
      <c r="S494" s="191">
        <v>0</v>
      </c>
      <c r="T494" s="192">
        <f>S494*H494</f>
        <v>0</v>
      </c>
      <c r="AR494" s="17" t="s">
        <v>262</v>
      </c>
      <c r="AT494" s="17" t="s">
        <v>135</v>
      </c>
      <c r="AU494" s="17" t="s">
        <v>141</v>
      </c>
      <c r="AY494" s="17" t="s">
        <v>132</v>
      </c>
      <c r="BE494" s="193">
        <f>IF(N494="základní",J494,0)</f>
        <v>0</v>
      </c>
      <c r="BF494" s="193">
        <f>IF(N494="snížená",J494,0)</f>
        <v>0</v>
      </c>
      <c r="BG494" s="193">
        <f>IF(N494="zákl. přenesená",J494,0)</f>
        <v>0</v>
      </c>
      <c r="BH494" s="193">
        <f>IF(N494="sníž. přenesená",J494,0)</f>
        <v>0</v>
      </c>
      <c r="BI494" s="193">
        <f>IF(N494="nulová",J494,0)</f>
        <v>0</v>
      </c>
      <c r="BJ494" s="17" t="s">
        <v>141</v>
      </c>
      <c r="BK494" s="193">
        <f>ROUND(I494*H494,2)</f>
        <v>0</v>
      </c>
      <c r="BL494" s="17" t="s">
        <v>262</v>
      </c>
      <c r="BM494" s="17" t="s">
        <v>805</v>
      </c>
    </row>
    <row r="495" spans="2:51" s="13" customFormat="1" ht="13.5">
      <c r="B495" s="233"/>
      <c r="C495" s="234"/>
      <c r="D495" s="194" t="s">
        <v>145</v>
      </c>
      <c r="E495" s="235" t="s">
        <v>20</v>
      </c>
      <c r="F495" s="236" t="s">
        <v>510</v>
      </c>
      <c r="G495" s="234"/>
      <c r="H495" s="237" t="s">
        <v>20</v>
      </c>
      <c r="I495" s="238"/>
      <c r="J495" s="234"/>
      <c r="K495" s="234"/>
      <c r="L495" s="239"/>
      <c r="M495" s="240"/>
      <c r="N495" s="241"/>
      <c r="O495" s="241"/>
      <c r="P495" s="241"/>
      <c r="Q495" s="241"/>
      <c r="R495" s="241"/>
      <c r="S495" s="241"/>
      <c r="T495" s="242"/>
      <c r="AT495" s="243" t="s">
        <v>145</v>
      </c>
      <c r="AU495" s="243" t="s">
        <v>141</v>
      </c>
      <c r="AV495" s="13" t="s">
        <v>22</v>
      </c>
      <c r="AW495" s="13" t="s">
        <v>39</v>
      </c>
      <c r="AX495" s="13" t="s">
        <v>76</v>
      </c>
      <c r="AY495" s="243" t="s">
        <v>132</v>
      </c>
    </row>
    <row r="496" spans="2:51" s="11" customFormat="1" ht="13.5">
      <c r="B496" s="196"/>
      <c r="C496" s="197"/>
      <c r="D496" s="198" t="s">
        <v>145</v>
      </c>
      <c r="E496" s="199" t="s">
        <v>20</v>
      </c>
      <c r="F496" s="200" t="s">
        <v>511</v>
      </c>
      <c r="G496" s="197"/>
      <c r="H496" s="201">
        <v>1211.925</v>
      </c>
      <c r="I496" s="202"/>
      <c r="J496" s="197"/>
      <c r="K496" s="197"/>
      <c r="L496" s="203"/>
      <c r="M496" s="204"/>
      <c r="N496" s="205"/>
      <c r="O496" s="205"/>
      <c r="P496" s="205"/>
      <c r="Q496" s="205"/>
      <c r="R496" s="205"/>
      <c r="S496" s="205"/>
      <c r="T496" s="206"/>
      <c r="AT496" s="207" t="s">
        <v>145</v>
      </c>
      <c r="AU496" s="207" t="s">
        <v>141</v>
      </c>
      <c r="AV496" s="11" t="s">
        <v>141</v>
      </c>
      <c r="AW496" s="11" t="s">
        <v>39</v>
      </c>
      <c r="AX496" s="11" t="s">
        <v>22</v>
      </c>
      <c r="AY496" s="207" t="s">
        <v>132</v>
      </c>
    </row>
    <row r="497" spans="2:65" s="1" customFormat="1" ht="44.25" customHeight="1">
      <c r="B497" s="34"/>
      <c r="C497" s="222" t="s">
        <v>806</v>
      </c>
      <c r="D497" s="222" t="s">
        <v>215</v>
      </c>
      <c r="E497" s="223" t="s">
        <v>807</v>
      </c>
      <c r="F497" s="224" t="s">
        <v>808</v>
      </c>
      <c r="G497" s="225" t="s">
        <v>664</v>
      </c>
      <c r="H497" s="226">
        <v>826.638</v>
      </c>
      <c r="I497" s="227"/>
      <c r="J497" s="228">
        <f>ROUND(I497*H497,2)</f>
        <v>0</v>
      </c>
      <c r="K497" s="224" t="s">
        <v>139</v>
      </c>
      <c r="L497" s="229"/>
      <c r="M497" s="230" t="s">
        <v>20</v>
      </c>
      <c r="N497" s="231" t="s">
        <v>48</v>
      </c>
      <c r="O497" s="35"/>
      <c r="P497" s="191">
        <f>O497*H497</f>
        <v>0</v>
      </c>
      <c r="Q497" s="191">
        <v>0.0043</v>
      </c>
      <c r="R497" s="191">
        <f>Q497*H497</f>
        <v>3.5545434</v>
      </c>
      <c r="S497" s="191">
        <v>0</v>
      </c>
      <c r="T497" s="192">
        <f>S497*H497</f>
        <v>0</v>
      </c>
      <c r="AR497" s="17" t="s">
        <v>289</v>
      </c>
      <c r="AT497" s="17" t="s">
        <v>215</v>
      </c>
      <c r="AU497" s="17" t="s">
        <v>141</v>
      </c>
      <c r="AY497" s="17" t="s">
        <v>132</v>
      </c>
      <c r="BE497" s="193">
        <f>IF(N497="základní",J497,0)</f>
        <v>0</v>
      </c>
      <c r="BF497" s="193">
        <f>IF(N497="snížená",J497,0)</f>
        <v>0</v>
      </c>
      <c r="BG497" s="193">
        <f>IF(N497="zákl. přenesená",J497,0)</f>
        <v>0</v>
      </c>
      <c r="BH497" s="193">
        <f>IF(N497="sníž. přenesená",J497,0)</f>
        <v>0</v>
      </c>
      <c r="BI497" s="193">
        <f>IF(N497="nulová",J497,0)</f>
        <v>0</v>
      </c>
      <c r="BJ497" s="17" t="s">
        <v>141</v>
      </c>
      <c r="BK497" s="193">
        <f>ROUND(I497*H497,2)</f>
        <v>0</v>
      </c>
      <c r="BL497" s="17" t="s">
        <v>262</v>
      </c>
      <c r="BM497" s="17" t="s">
        <v>809</v>
      </c>
    </row>
    <row r="498" spans="2:47" s="1" customFormat="1" ht="27">
      <c r="B498" s="34"/>
      <c r="C498" s="56"/>
      <c r="D498" s="194" t="s">
        <v>143</v>
      </c>
      <c r="E498" s="56"/>
      <c r="F498" s="195" t="s">
        <v>810</v>
      </c>
      <c r="G498" s="56"/>
      <c r="H498" s="56"/>
      <c r="I498" s="152"/>
      <c r="J498" s="56"/>
      <c r="K498" s="56"/>
      <c r="L498" s="54"/>
      <c r="M498" s="71"/>
      <c r="N498" s="35"/>
      <c r="O498" s="35"/>
      <c r="P498" s="35"/>
      <c r="Q498" s="35"/>
      <c r="R498" s="35"/>
      <c r="S498" s="35"/>
      <c r="T498" s="72"/>
      <c r="AT498" s="17" t="s">
        <v>143</v>
      </c>
      <c r="AU498" s="17" t="s">
        <v>141</v>
      </c>
    </row>
    <row r="499" spans="2:51" s="11" customFormat="1" ht="13.5">
      <c r="B499" s="196"/>
      <c r="C499" s="197"/>
      <c r="D499" s="194" t="s">
        <v>145</v>
      </c>
      <c r="E499" s="208" t="s">
        <v>20</v>
      </c>
      <c r="F499" s="209" t="s">
        <v>811</v>
      </c>
      <c r="G499" s="197"/>
      <c r="H499" s="210">
        <v>1817.888</v>
      </c>
      <c r="I499" s="202"/>
      <c r="J499" s="197"/>
      <c r="K499" s="197"/>
      <c r="L499" s="203"/>
      <c r="M499" s="204"/>
      <c r="N499" s="205"/>
      <c r="O499" s="205"/>
      <c r="P499" s="205"/>
      <c r="Q499" s="205"/>
      <c r="R499" s="205"/>
      <c r="S499" s="205"/>
      <c r="T499" s="206"/>
      <c r="AT499" s="207" t="s">
        <v>145</v>
      </c>
      <c r="AU499" s="207" t="s">
        <v>141</v>
      </c>
      <c r="AV499" s="11" t="s">
        <v>141</v>
      </c>
      <c r="AW499" s="11" t="s">
        <v>39</v>
      </c>
      <c r="AX499" s="11" t="s">
        <v>76</v>
      </c>
      <c r="AY499" s="207" t="s">
        <v>132</v>
      </c>
    </row>
    <row r="500" spans="2:51" s="11" customFormat="1" ht="13.5">
      <c r="B500" s="196"/>
      <c r="C500" s="197"/>
      <c r="D500" s="194" t="s">
        <v>145</v>
      </c>
      <c r="E500" s="208" t="s">
        <v>20</v>
      </c>
      <c r="F500" s="209" t="s">
        <v>812</v>
      </c>
      <c r="G500" s="197"/>
      <c r="H500" s="210">
        <v>-991.25</v>
      </c>
      <c r="I500" s="202"/>
      <c r="J500" s="197"/>
      <c r="K500" s="197"/>
      <c r="L500" s="203"/>
      <c r="M500" s="204"/>
      <c r="N500" s="205"/>
      <c r="O500" s="205"/>
      <c r="P500" s="205"/>
      <c r="Q500" s="205"/>
      <c r="R500" s="205"/>
      <c r="S500" s="205"/>
      <c r="T500" s="206"/>
      <c r="AT500" s="207" t="s">
        <v>145</v>
      </c>
      <c r="AU500" s="207" t="s">
        <v>141</v>
      </c>
      <c r="AV500" s="11" t="s">
        <v>141</v>
      </c>
      <c r="AW500" s="11" t="s">
        <v>39</v>
      </c>
      <c r="AX500" s="11" t="s">
        <v>76</v>
      </c>
      <c r="AY500" s="207" t="s">
        <v>132</v>
      </c>
    </row>
    <row r="501" spans="2:51" s="12" customFormat="1" ht="13.5">
      <c r="B501" s="211"/>
      <c r="C501" s="212"/>
      <c r="D501" s="198" t="s">
        <v>145</v>
      </c>
      <c r="E501" s="213" t="s">
        <v>20</v>
      </c>
      <c r="F501" s="214" t="s">
        <v>164</v>
      </c>
      <c r="G501" s="212"/>
      <c r="H501" s="215">
        <v>826.638</v>
      </c>
      <c r="I501" s="216"/>
      <c r="J501" s="212"/>
      <c r="K501" s="212"/>
      <c r="L501" s="217"/>
      <c r="M501" s="218"/>
      <c r="N501" s="219"/>
      <c r="O501" s="219"/>
      <c r="P501" s="219"/>
      <c r="Q501" s="219"/>
      <c r="R501" s="219"/>
      <c r="S501" s="219"/>
      <c r="T501" s="220"/>
      <c r="AT501" s="221" t="s">
        <v>145</v>
      </c>
      <c r="AU501" s="221" t="s">
        <v>141</v>
      </c>
      <c r="AV501" s="12" t="s">
        <v>140</v>
      </c>
      <c r="AW501" s="12" t="s">
        <v>39</v>
      </c>
      <c r="AX501" s="12" t="s">
        <v>22</v>
      </c>
      <c r="AY501" s="221" t="s">
        <v>132</v>
      </c>
    </row>
    <row r="502" spans="2:65" s="1" customFormat="1" ht="31.5" customHeight="1">
      <c r="B502" s="34"/>
      <c r="C502" s="182" t="s">
        <v>813</v>
      </c>
      <c r="D502" s="182" t="s">
        <v>135</v>
      </c>
      <c r="E502" s="183" t="s">
        <v>814</v>
      </c>
      <c r="F502" s="184" t="s">
        <v>815</v>
      </c>
      <c r="G502" s="185" t="s">
        <v>138</v>
      </c>
      <c r="H502" s="186">
        <v>1211.925</v>
      </c>
      <c r="I502" s="187"/>
      <c r="J502" s="188">
        <f>ROUND(I502*H502,2)</f>
        <v>0</v>
      </c>
      <c r="K502" s="184" t="s">
        <v>139</v>
      </c>
      <c r="L502" s="54"/>
      <c r="M502" s="189" t="s">
        <v>20</v>
      </c>
      <c r="N502" s="190" t="s">
        <v>48</v>
      </c>
      <c r="O502" s="35"/>
      <c r="P502" s="191">
        <f>O502*H502</f>
        <v>0</v>
      </c>
      <c r="Q502" s="191">
        <v>3E-05</v>
      </c>
      <c r="R502" s="191">
        <f>Q502*H502</f>
        <v>0.03635775</v>
      </c>
      <c r="S502" s="191">
        <v>0</v>
      </c>
      <c r="T502" s="192">
        <f>S502*H502</f>
        <v>0</v>
      </c>
      <c r="AR502" s="17" t="s">
        <v>262</v>
      </c>
      <c r="AT502" s="17" t="s">
        <v>135</v>
      </c>
      <c r="AU502" s="17" t="s">
        <v>141</v>
      </c>
      <c r="AY502" s="17" t="s">
        <v>132</v>
      </c>
      <c r="BE502" s="193">
        <f>IF(N502="základní",J502,0)</f>
        <v>0</v>
      </c>
      <c r="BF502" s="193">
        <f>IF(N502="snížená",J502,0)</f>
        <v>0</v>
      </c>
      <c r="BG502" s="193">
        <f>IF(N502="zákl. přenesená",J502,0)</f>
        <v>0</v>
      </c>
      <c r="BH502" s="193">
        <f>IF(N502="sníž. přenesená",J502,0)</f>
        <v>0</v>
      </c>
      <c r="BI502" s="193">
        <f>IF(N502="nulová",J502,0)</f>
        <v>0</v>
      </c>
      <c r="BJ502" s="17" t="s">
        <v>141</v>
      </c>
      <c r="BK502" s="193">
        <f>ROUND(I502*H502,2)</f>
        <v>0</v>
      </c>
      <c r="BL502" s="17" t="s">
        <v>262</v>
      </c>
      <c r="BM502" s="17" t="s">
        <v>816</v>
      </c>
    </row>
    <row r="503" spans="2:51" s="13" customFormat="1" ht="13.5">
      <c r="B503" s="233"/>
      <c r="C503" s="234"/>
      <c r="D503" s="194" t="s">
        <v>145</v>
      </c>
      <c r="E503" s="235" t="s">
        <v>20</v>
      </c>
      <c r="F503" s="236" t="s">
        <v>510</v>
      </c>
      <c r="G503" s="234"/>
      <c r="H503" s="237" t="s">
        <v>20</v>
      </c>
      <c r="I503" s="238"/>
      <c r="J503" s="234"/>
      <c r="K503" s="234"/>
      <c r="L503" s="239"/>
      <c r="M503" s="240"/>
      <c r="N503" s="241"/>
      <c r="O503" s="241"/>
      <c r="P503" s="241"/>
      <c r="Q503" s="241"/>
      <c r="R503" s="241"/>
      <c r="S503" s="241"/>
      <c r="T503" s="242"/>
      <c r="AT503" s="243" t="s">
        <v>145</v>
      </c>
      <c r="AU503" s="243" t="s">
        <v>141</v>
      </c>
      <c r="AV503" s="13" t="s">
        <v>22</v>
      </c>
      <c r="AW503" s="13" t="s">
        <v>39</v>
      </c>
      <c r="AX503" s="13" t="s">
        <v>76</v>
      </c>
      <c r="AY503" s="243" t="s">
        <v>132</v>
      </c>
    </row>
    <row r="504" spans="2:51" s="11" customFormat="1" ht="13.5">
      <c r="B504" s="196"/>
      <c r="C504" s="197"/>
      <c r="D504" s="198" t="s">
        <v>145</v>
      </c>
      <c r="E504" s="199" t="s">
        <v>20</v>
      </c>
      <c r="F504" s="200" t="s">
        <v>511</v>
      </c>
      <c r="G504" s="197"/>
      <c r="H504" s="201">
        <v>1211.925</v>
      </c>
      <c r="I504" s="202"/>
      <c r="J504" s="197"/>
      <c r="K504" s="197"/>
      <c r="L504" s="203"/>
      <c r="M504" s="204"/>
      <c r="N504" s="205"/>
      <c r="O504" s="205"/>
      <c r="P504" s="205"/>
      <c r="Q504" s="205"/>
      <c r="R504" s="205"/>
      <c r="S504" s="205"/>
      <c r="T504" s="206"/>
      <c r="AT504" s="207" t="s">
        <v>145</v>
      </c>
      <c r="AU504" s="207" t="s">
        <v>141</v>
      </c>
      <c r="AV504" s="11" t="s">
        <v>141</v>
      </c>
      <c r="AW504" s="11" t="s">
        <v>39</v>
      </c>
      <c r="AX504" s="11" t="s">
        <v>22</v>
      </c>
      <c r="AY504" s="207" t="s">
        <v>132</v>
      </c>
    </row>
    <row r="505" spans="2:65" s="1" customFormat="1" ht="22.5" customHeight="1">
      <c r="B505" s="34"/>
      <c r="C505" s="182" t="s">
        <v>817</v>
      </c>
      <c r="D505" s="182" t="s">
        <v>135</v>
      </c>
      <c r="E505" s="183" t="s">
        <v>818</v>
      </c>
      <c r="F505" s="184" t="s">
        <v>819</v>
      </c>
      <c r="G505" s="185" t="s">
        <v>138</v>
      </c>
      <c r="H505" s="186">
        <v>1311.05</v>
      </c>
      <c r="I505" s="187"/>
      <c r="J505" s="188">
        <f>ROUND(I505*H505,2)</f>
        <v>0</v>
      </c>
      <c r="K505" s="184" t="s">
        <v>139</v>
      </c>
      <c r="L505" s="54"/>
      <c r="M505" s="189" t="s">
        <v>20</v>
      </c>
      <c r="N505" s="190" t="s">
        <v>48</v>
      </c>
      <c r="O505" s="35"/>
      <c r="P505" s="191">
        <f>O505*H505</f>
        <v>0</v>
      </c>
      <c r="Q505" s="191">
        <v>0</v>
      </c>
      <c r="R505" s="191">
        <f>Q505*H505</f>
        <v>0</v>
      </c>
      <c r="S505" s="191">
        <v>0.04508</v>
      </c>
      <c r="T505" s="192">
        <f>S505*H505</f>
        <v>59.102134</v>
      </c>
      <c r="AR505" s="17" t="s">
        <v>262</v>
      </c>
      <c r="AT505" s="17" t="s">
        <v>135</v>
      </c>
      <c r="AU505" s="17" t="s">
        <v>141</v>
      </c>
      <c r="AY505" s="17" t="s">
        <v>132</v>
      </c>
      <c r="BE505" s="193">
        <f>IF(N505="základní",J505,0)</f>
        <v>0</v>
      </c>
      <c r="BF505" s="193">
        <f>IF(N505="snížená",J505,0)</f>
        <v>0</v>
      </c>
      <c r="BG505" s="193">
        <f>IF(N505="zákl. přenesená",J505,0)</f>
        <v>0</v>
      </c>
      <c r="BH505" s="193">
        <f>IF(N505="sníž. přenesená",J505,0)</f>
        <v>0</v>
      </c>
      <c r="BI505" s="193">
        <f>IF(N505="nulová",J505,0)</f>
        <v>0</v>
      </c>
      <c r="BJ505" s="17" t="s">
        <v>141</v>
      </c>
      <c r="BK505" s="193">
        <f>ROUND(I505*H505,2)</f>
        <v>0</v>
      </c>
      <c r="BL505" s="17" t="s">
        <v>262</v>
      </c>
      <c r="BM505" s="17" t="s">
        <v>820</v>
      </c>
    </row>
    <row r="506" spans="2:51" s="13" customFormat="1" ht="13.5">
      <c r="B506" s="233"/>
      <c r="C506" s="234"/>
      <c r="D506" s="194" t="s">
        <v>145</v>
      </c>
      <c r="E506" s="235" t="s">
        <v>20</v>
      </c>
      <c r="F506" s="236" t="s">
        <v>510</v>
      </c>
      <c r="G506" s="234"/>
      <c r="H506" s="237" t="s">
        <v>20</v>
      </c>
      <c r="I506" s="238"/>
      <c r="J506" s="234"/>
      <c r="K506" s="234"/>
      <c r="L506" s="239"/>
      <c r="M506" s="240"/>
      <c r="N506" s="241"/>
      <c r="O506" s="241"/>
      <c r="P506" s="241"/>
      <c r="Q506" s="241"/>
      <c r="R506" s="241"/>
      <c r="S506" s="241"/>
      <c r="T506" s="242"/>
      <c r="AT506" s="243" t="s">
        <v>145</v>
      </c>
      <c r="AU506" s="243" t="s">
        <v>141</v>
      </c>
      <c r="AV506" s="13" t="s">
        <v>22</v>
      </c>
      <c r="AW506" s="13" t="s">
        <v>39</v>
      </c>
      <c r="AX506" s="13" t="s">
        <v>76</v>
      </c>
      <c r="AY506" s="243" t="s">
        <v>132</v>
      </c>
    </row>
    <row r="507" spans="2:51" s="11" customFormat="1" ht="13.5">
      <c r="B507" s="196"/>
      <c r="C507" s="197"/>
      <c r="D507" s="198" t="s">
        <v>145</v>
      </c>
      <c r="E507" s="199" t="s">
        <v>20</v>
      </c>
      <c r="F507" s="200" t="s">
        <v>801</v>
      </c>
      <c r="G507" s="197"/>
      <c r="H507" s="201">
        <v>1311.05</v>
      </c>
      <c r="I507" s="202"/>
      <c r="J507" s="197"/>
      <c r="K507" s="197"/>
      <c r="L507" s="203"/>
      <c r="M507" s="204"/>
      <c r="N507" s="205"/>
      <c r="O507" s="205"/>
      <c r="P507" s="205"/>
      <c r="Q507" s="205"/>
      <c r="R507" s="205"/>
      <c r="S507" s="205"/>
      <c r="T507" s="206"/>
      <c r="AT507" s="207" t="s">
        <v>145</v>
      </c>
      <c r="AU507" s="207" t="s">
        <v>141</v>
      </c>
      <c r="AV507" s="11" t="s">
        <v>141</v>
      </c>
      <c r="AW507" s="11" t="s">
        <v>39</v>
      </c>
      <c r="AX507" s="11" t="s">
        <v>22</v>
      </c>
      <c r="AY507" s="207" t="s">
        <v>132</v>
      </c>
    </row>
    <row r="508" spans="2:65" s="1" customFormat="1" ht="22.5" customHeight="1">
      <c r="B508" s="34"/>
      <c r="C508" s="182" t="s">
        <v>821</v>
      </c>
      <c r="D508" s="182" t="s">
        <v>135</v>
      </c>
      <c r="E508" s="183" t="s">
        <v>822</v>
      </c>
      <c r="F508" s="184" t="s">
        <v>823</v>
      </c>
      <c r="G508" s="185" t="s">
        <v>138</v>
      </c>
      <c r="H508" s="186">
        <v>1311.05</v>
      </c>
      <c r="I508" s="187"/>
      <c r="J508" s="188">
        <f>ROUND(I508*H508,2)</f>
        <v>0</v>
      </c>
      <c r="K508" s="184" t="s">
        <v>139</v>
      </c>
      <c r="L508" s="54"/>
      <c r="M508" s="189" t="s">
        <v>20</v>
      </c>
      <c r="N508" s="190" t="s">
        <v>48</v>
      </c>
      <c r="O508" s="35"/>
      <c r="P508" s="191">
        <f>O508*H508</f>
        <v>0</v>
      </c>
      <c r="Q508" s="191">
        <v>0</v>
      </c>
      <c r="R508" s="191">
        <f>Q508*H508</f>
        <v>0</v>
      </c>
      <c r="S508" s="191">
        <v>0</v>
      </c>
      <c r="T508" s="192">
        <f>S508*H508</f>
        <v>0</v>
      </c>
      <c r="AR508" s="17" t="s">
        <v>262</v>
      </c>
      <c r="AT508" s="17" t="s">
        <v>135</v>
      </c>
      <c r="AU508" s="17" t="s">
        <v>141</v>
      </c>
      <c r="AY508" s="17" t="s">
        <v>132</v>
      </c>
      <c r="BE508" s="193">
        <f>IF(N508="základní",J508,0)</f>
        <v>0</v>
      </c>
      <c r="BF508" s="193">
        <f>IF(N508="snížená",J508,0)</f>
        <v>0</v>
      </c>
      <c r="BG508" s="193">
        <f>IF(N508="zákl. přenesená",J508,0)</f>
        <v>0</v>
      </c>
      <c r="BH508" s="193">
        <f>IF(N508="sníž. přenesená",J508,0)</f>
        <v>0</v>
      </c>
      <c r="BI508" s="193">
        <f>IF(N508="nulová",J508,0)</f>
        <v>0</v>
      </c>
      <c r="BJ508" s="17" t="s">
        <v>141</v>
      </c>
      <c r="BK508" s="193">
        <f>ROUND(I508*H508,2)</f>
        <v>0</v>
      </c>
      <c r="BL508" s="17" t="s">
        <v>262</v>
      </c>
      <c r="BM508" s="17" t="s">
        <v>824</v>
      </c>
    </row>
    <row r="509" spans="2:51" s="13" customFormat="1" ht="13.5">
      <c r="B509" s="233"/>
      <c r="C509" s="234"/>
      <c r="D509" s="194" t="s">
        <v>145</v>
      </c>
      <c r="E509" s="235" t="s">
        <v>20</v>
      </c>
      <c r="F509" s="236" t="s">
        <v>510</v>
      </c>
      <c r="G509" s="234"/>
      <c r="H509" s="237" t="s">
        <v>20</v>
      </c>
      <c r="I509" s="238"/>
      <c r="J509" s="234"/>
      <c r="K509" s="234"/>
      <c r="L509" s="239"/>
      <c r="M509" s="240"/>
      <c r="N509" s="241"/>
      <c r="O509" s="241"/>
      <c r="P509" s="241"/>
      <c r="Q509" s="241"/>
      <c r="R509" s="241"/>
      <c r="S509" s="241"/>
      <c r="T509" s="242"/>
      <c r="AT509" s="243" t="s">
        <v>145</v>
      </c>
      <c r="AU509" s="243" t="s">
        <v>141</v>
      </c>
      <c r="AV509" s="13" t="s">
        <v>22</v>
      </c>
      <c r="AW509" s="13" t="s">
        <v>39</v>
      </c>
      <c r="AX509" s="13" t="s">
        <v>76</v>
      </c>
      <c r="AY509" s="243" t="s">
        <v>132</v>
      </c>
    </row>
    <row r="510" spans="2:51" s="11" customFormat="1" ht="13.5">
      <c r="B510" s="196"/>
      <c r="C510" s="197"/>
      <c r="D510" s="198" t="s">
        <v>145</v>
      </c>
      <c r="E510" s="199" t="s">
        <v>20</v>
      </c>
      <c r="F510" s="200" t="s">
        <v>801</v>
      </c>
      <c r="G510" s="197"/>
      <c r="H510" s="201">
        <v>1311.05</v>
      </c>
      <c r="I510" s="202"/>
      <c r="J510" s="197"/>
      <c r="K510" s="197"/>
      <c r="L510" s="203"/>
      <c r="M510" s="204"/>
      <c r="N510" s="205"/>
      <c r="O510" s="205"/>
      <c r="P510" s="205"/>
      <c r="Q510" s="205"/>
      <c r="R510" s="205"/>
      <c r="S510" s="205"/>
      <c r="T510" s="206"/>
      <c r="AT510" s="207" t="s">
        <v>145</v>
      </c>
      <c r="AU510" s="207" t="s">
        <v>141</v>
      </c>
      <c r="AV510" s="11" t="s">
        <v>141</v>
      </c>
      <c r="AW510" s="11" t="s">
        <v>39</v>
      </c>
      <c r="AX510" s="11" t="s">
        <v>22</v>
      </c>
      <c r="AY510" s="207" t="s">
        <v>132</v>
      </c>
    </row>
    <row r="511" spans="2:65" s="1" customFormat="1" ht="31.5" customHeight="1">
      <c r="B511" s="34"/>
      <c r="C511" s="182" t="s">
        <v>825</v>
      </c>
      <c r="D511" s="182" t="s">
        <v>135</v>
      </c>
      <c r="E511" s="183" t="s">
        <v>826</v>
      </c>
      <c r="F511" s="184" t="s">
        <v>827</v>
      </c>
      <c r="G511" s="185" t="s">
        <v>138</v>
      </c>
      <c r="H511" s="186">
        <v>340.345</v>
      </c>
      <c r="I511" s="187"/>
      <c r="J511" s="188">
        <f>ROUND(I511*H511,2)</f>
        <v>0</v>
      </c>
      <c r="K511" s="184" t="s">
        <v>139</v>
      </c>
      <c r="L511" s="54"/>
      <c r="M511" s="189" t="s">
        <v>20</v>
      </c>
      <c r="N511" s="190" t="s">
        <v>48</v>
      </c>
      <c r="O511" s="35"/>
      <c r="P511" s="191">
        <f>O511*H511</f>
        <v>0</v>
      </c>
      <c r="Q511" s="191">
        <v>1E-05</v>
      </c>
      <c r="R511" s="191">
        <f>Q511*H511</f>
        <v>0.0034034500000000006</v>
      </c>
      <c r="S511" s="191">
        <v>0</v>
      </c>
      <c r="T511" s="192">
        <f>S511*H511</f>
        <v>0</v>
      </c>
      <c r="AR511" s="17" t="s">
        <v>262</v>
      </c>
      <c r="AT511" s="17" t="s">
        <v>135</v>
      </c>
      <c r="AU511" s="17" t="s">
        <v>141</v>
      </c>
      <c r="AY511" s="17" t="s">
        <v>132</v>
      </c>
      <c r="BE511" s="193">
        <f>IF(N511="základní",J511,0)</f>
        <v>0</v>
      </c>
      <c r="BF511" s="193">
        <f>IF(N511="snížená",J511,0)</f>
        <v>0</v>
      </c>
      <c r="BG511" s="193">
        <f>IF(N511="zákl. přenesená",J511,0)</f>
        <v>0</v>
      </c>
      <c r="BH511" s="193">
        <f>IF(N511="sníž. přenesená",J511,0)</f>
        <v>0</v>
      </c>
      <c r="BI511" s="193">
        <f>IF(N511="nulová",J511,0)</f>
        <v>0</v>
      </c>
      <c r="BJ511" s="17" t="s">
        <v>141</v>
      </c>
      <c r="BK511" s="193">
        <f>ROUND(I511*H511,2)</f>
        <v>0</v>
      </c>
      <c r="BL511" s="17" t="s">
        <v>262</v>
      </c>
      <c r="BM511" s="17" t="s">
        <v>828</v>
      </c>
    </row>
    <row r="512" spans="2:47" s="1" customFormat="1" ht="27">
      <c r="B512" s="34"/>
      <c r="C512" s="56"/>
      <c r="D512" s="194" t="s">
        <v>143</v>
      </c>
      <c r="E512" s="56"/>
      <c r="F512" s="195" t="s">
        <v>829</v>
      </c>
      <c r="G512" s="56"/>
      <c r="H512" s="56"/>
      <c r="I512" s="152"/>
      <c r="J512" s="56"/>
      <c r="K512" s="56"/>
      <c r="L512" s="54"/>
      <c r="M512" s="71"/>
      <c r="N512" s="35"/>
      <c r="O512" s="35"/>
      <c r="P512" s="35"/>
      <c r="Q512" s="35"/>
      <c r="R512" s="35"/>
      <c r="S512" s="35"/>
      <c r="T512" s="72"/>
      <c r="AT512" s="17" t="s">
        <v>143</v>
      </c>
      <c r="AU512" s="17" t="s">
        <v>141</v>
      </c>
    </row>
    <row r="513" spans="2:51" s="13" customFormat="1" ht="13.5">
      <c r="B513" s="233"/>
      <c r="C513" s="234"/>
      <c r="D513" s="194" t="s">
        <v>145</v>
      </c>
      <c r="E513" s="235" t="s">
        <v>20</v>
      </c>
      <c r="F513" s="236" t="s">
        <v>496</v>
      </c>
      <c r="G513" s="234"/>
      <c r="H513" s="237" t="s">
        <v>20</v>
      </c>
      <c r="I513" s="238"/>
      <c r="J513" s="234"/>
      <c r="K513" s="234"/>
      <c r="L513" s="239"/>
      <c r="M513" s="240"/>
      <c r="N513" s="241"/>
      <c r="O513" s="241"/>
      <c r="P513" s="241"/>
      <c r="Q513" s="241"/>
      <c r="R513" s="241"/>
      <c r="S513" s="241"/>
      <c r="T513" s="242"/>
      <c r="AT513" s="243" t="s">
        <v>145</v>
      </c>
      <c r="AU513" s="243" t="s">
        <v>141</v>
      </c>
      <c r="AV513" s="13" t="s">
        <v>22</v>
      </c>
      <c r="AW513" s="13" t="s">
        <v>39</v>
      </c>
      <c r="AX513" s="13" t="s">
        <v>76</v>
      </c>
      <c r="AY513" s="243" t="s">
        <v>132</v>
      </c>
    </row>
    <row r="514" spans="2:51" s="11" customFormat="1" ht="13.5">
      <c r="B514" s="196"/>
      <c r="C514" s="197"/>
      <c r="D514" s="194" t="s">
        <v>145</v>
      </c>
      <c r="E514" s="208" t="s">
        <v>20</v>
      </c>
      <c r="F514" s="209" t="s">
        <v>497</v>
      </c>
      <c r="G514" s="197"/>
      <c r="H514" s="210">
        <v>99.125</v>
      </c>
      <c r="I514" s="202"/>
      <c r="J514" s="197"/>
      <c r="K514" s="197"/>
      <c r="L514" s="203"/>
      <c r="M514" s="204"/>
      <c r="N514" s="205"/>
      <c r="O514" s="205"/>
      <c r="P514" s="205"/>
      <c r="Q514" s="205"/>
      <c r="R514" s="205"/>
      <c r="S514" s="205"/>
      <c r="T514" s="206"/>
      <c r="AT514" s="207" t="s">
        <v>145</v>
      </c>
      <c r="AU514" s="207" t="s">
        <v>141</v>
      </c>
      <c r="AV514" s="11" t="s">
        <v>141</v>
      </c>
      <c r="AW514" s="11" t="s">
        <v>39</v>
      </c>
      <c r="AX514" s="11" t="s">
        <v>76</v>
      </c>
      <c r="AY514" s="207" t="s">
        <v>132</v>
      </c>
    </row>
    <row r="515" spans="2:51" s="13" customFormat="1" ht="13.5">
      <c r="B515" s="233"/>
      <c r="C515" s="234"/>
      <c r="D515" s="194" t="s">
        <v>145</v>
      </c>
      <c r="E515" s="235" t="s">
        <v>20</v>
      </c>
      <c r="F515" s="236" t="s">
        <v>498</v>
      </c>
      <c r="G515" s="234"/>
      <c r="H515" s="237" t="s">
        <v>20</v>
      </c>
      <c r="I515" s="238"/>
      <c r="J515" s="234"/>
      <c r="K515" s="234"/>
      <c r="L515" s="239"/>
      <c r="M515" s="240"/>
      <c r="N515" s="241"/>
      <c r="O515" s="241"/>
      <c r="P515" s="241"/>
      <c r="Q515" s="241"/>
      <c r="R515" s="241"/>
      <c r="S515" s="241"/>
      <c r="T515" s="242"/>
      <c r="AT515" s="243" t="s">
        <v>145</v>
      </c>
      <c r="AU515" s="243" t="s">
        <v>141</v>
      </c>
      <c r="AV515" s="13" t="s">
        <v>22</v>
      </c>
      <c r="AW515" s="13" t="s">
        <v>39</v>
      </c>
      <c r="AX515" s="13" t="s">
        <v>76</v>
      </c>
      <c r="AY515" s="243" t="s">
        <v>132</v>
      </c>
    </row>
    <row r="516" spans="2:51" s="11" customFormat="1" ht="13.5">
      <c r="B516" s="196"/>
      <c r="C516" s="197"/>
      <c r="D516" s="194" t="s">
        <v>145</v>
      </c>
      <c r="E516" s="208" t="s">
        <v>20</v>
      </c>
      <c r="F516" s="209" t="s">
        <v>499</v>
      </c>
      <c r="G516" s="197"/>
      <c r="H516" s="210">
        <v>241.22</v>
      </c>
      <c r="I516" s="202"/>
      <c r="J516" s="197"/>
      <c r="K516" s="197"/>
      <c r="L516" s="203"/>
      <c r="M516" s="204"/>
      <c r="N516" s="205"/>
      <c r="O516" s="205"/>
      <c r="P516" s="205"/>
      <c r="Q516" s="205"/>
      <c r="R516" s="205"/>
      <c r="S516" s="205"/>
      <c r="T516" s="206"/>
      <c r="AT516" s="207" t="s">
        <v>145</v>
      </c>
      <c r="AU516" s="207" t="s">
        <v>141</v>
      </c>
      <c r="AV516" s="11" t="s">
        <v>141</v>
      </c>
      <c r="AW516" s="11" t="s">
        <v>39</v>
      </c>
      <c r="AX516" s="11" t="s">
        <v>76</v>
      </c>
      <c r="AY516" s="207" t="s">
        <v>132</v>
      </c>
    </row>
    <row r="517" spans="2:51" s="12" customFormat="1" ht="13.5">
      <c r="B517" s="211"/>
      <c r="C517" s="212"/>
      <c r="D517" s="198" t="s">
        <v>145</v>
      </c>
      <c r="E517" s="213" t="s">
        <v>20</v>
      </c>
      <c r="F517" s="214" t="s">
        <v>164</v>
      </c>
      <c r="G517" s="212"/>
      <c r="H517" s="215">
        <v>340.345</v>
      </c>
      <c r="I517" s="216"/>
      <c r="J517" s="212"/>
      <c r="K517" s="212"/>
      <c r="L517" s="217"/>
      <c r="M517" s="218"/>
      <c r="N517" s="219"/>
      <c r="O517" s="219"/>
      <c r="P517" s="219"/>
      <c r="Q517" s="219"/>
      <c r="R517" s="219"/>
      <c r="S517" s="219"/>
      <c r="T517" s="220"/>
      <c r="AT517" s="221" t="s">
        <v>145</v>
      </c>
      <c r="AU517" s="221" t="s">
        <v>141</v>
      </c>
      <c r="AV517" s="12" t="s">
        <v>140</v>
      </c>
      <c r="AW517" s="12" t="s">
        <v>39</v>
      </c>
      <c r="AX517" s="12" t="s">
        <v>22</v>
      </c>
      <c r="AY517" s="221" t="s">
        <v>132</v>
      </c>
    </row>
    <row r="518" spans="2:65" s="1" customFormat="1" ht="31.5" customHeight="1">
      <c r="B518" s="34"/>
      <c r="C518" s="222" t="s">
        <v>830</v>
      </c>
      <c r="D518" s="222" t="s">
        <v>215</v>
      </c>
      <c r="E518" s="223" t="s">
        <v>831</v>
      </c>
      <c r="F518" s="224" t="s">
        <v>832</v>
      </c>
      <c r="G518" s="225" t="s">
        <v>138</v>
      </c>
      <c r="H518" s="226">
        <v>374.38</v>
      </c>
      <c r="I518" s="227"/>
      <c r="J518" s="228">
        <f>ROUND(I518*H518,2)</f>
        <v>0</v>
      </c>
      <c r="K518" s="224" t="s">
        <v>139</v>
      </c>
      <c r="L518" s="229"/>
      <c r="M518" s="230" t="s">
        <v>20</v>
      </c>
      <c r="N518" s="231" t="s">
        <v>48</v>
      </c>
      <c r="O518" s="35"/>
      <c r="P518" s="191">
        <f>O518*H518</f>
        <v>0</v>
      </c>
      <c r="Q518" s="191">
        <v>0.00012</v>
      </c>
      <c r="R518" s="191">
        <f>Q518*H518</f>
        <v>0.0449256</v>
      </c>
      <c r="S518" s="191">
        <v>0</v>
      </c>
      <c r="T518" s="192">
        <f>S518*H518</f>
        <v>0</v>
      </c>
      <c r="AR518" s="17" t="s">
        <v>289</v>
      </c>
      <c r="AT518" s="17" t="s">
        <v>215</v>
      </c>
      <c r="AU518" s="17" t="s">
        <v>141</v>
      </c>
      <c r="AY518" s="17" t="s">
        <v>132</v>
      </c>
      <c r="BE518" s="193">
        <f>IF(N518="základní",J518,0)</f>
        <v>0</v>
      </c>
      <c r="BF518" s="193">
        <f>IF(N518="snížená",J518,0)</f>
        <v>0</v>
      </c>
      <c r="BG518" s="193">
        <f>IF(N518="zákl. přenesená",J518,0)</f>
        <v>0</v>
      </c>
      <c r="BH518" s="193">
        <f>IF(N518="sníž. přenesená",J518,0)</f>
        <v>0</v>
      </c>
      <c r="BI518" s="193">
        <f>IF(N518="nulová",J518,0)</f>
        <v>0</v>
      </c>
      <c r="BJ518" s="17" t="s">
        <v>141</v>
      </c>
      <c r="BK518" s="193">
        <f>ROUND(I518*H518,2)</f>
        <v>0</v>
      </c>
      <c r="BL518" s="17" t="s">
        <v>262</v>
      </c>
      <c r="BM518" s="17" t="s">
        <v>833</v>
      </c>
    </row>
    <row r="519" spans="2:51" s="11" customFormat="1" ht="13.5">
      <c r="B519" s="196"/>
      <c r="C519" s="197"/>
      <c r="D519" s="198" t="s">
        <v>145</v>
      </c>
      <c r="E519" s="197"/>
      <c r="F519" s="200" t="s">
        <v>834</v>
      </c>
      <c r="G519" s="197"/>
      <c r="H519" s="201">
        <v>374.38</v>
      </c>
      <c r="I519" s="202"/>
      <c r="J519" s="197"/>
      <c r="K519" s="197"/>
      <c r="L519" s="203"/>
      <c r="M519" s="204"/>
      <c r="N519" s="205"/>
      <c r="O519" s="205"/>
      <c r="P519" s="205"/>
      <c r="Q519" s="205"/>
      <c r="R519" s="205"/>
      <c r="S519" s="205"/>
      <c r="T519" s="206"/>
      <c r="AT519" s="207" t="s">
        <v>145</v>
      </c>
      <c r="AU519" s="207" t="s">
        <v>141</v>
      </c>
      <c r="AV519" s="11" t="s">
        <v>141</v>
      </c>
      <c r="AW519" s="11" t="s">
        <v>4</v>
      </c>
      <c r="AX519" s="11" t="s">
        <v>22</v>
      </c>
      <c r="AY519" s="207" t="s">
        <v>132</v>
      </c>
    </row>
    <row r="520" spans="2:65" s="1" customFormat="1" ht="31.5" customHeight="1">
      <c r="B520" s="34"/>
      <c r="C520" s="182" t="s">
        <v>835</v>
      </c>
      <c r="D520" s="182" t="s">
        <v>135</v>
      </c>
      <c r="E520" s="183" t="s">
        <v>836</v>
      </c>
      <c r="F520" s="184" t="s">
        <v>837</v>
      </c>
      <c r="G520" s="185" t="s">
        <v>138</v>
      </c>
      <c r="H520" s="186">
        <v>1211.925</v>
      </c>
      <c r="I520" s="187"/>
      <c r="J520" s="188">
        <f>ROUND(I520*H520,2)</f>
        <v>0</v>
      </c>
      <c r="K520" s="184" t="s">
        <v>139</v>
      </c>
      <c r="L520" s="54"/>
      <c r="M520" s="189" t="s">
        <v>20</v>
      </c>
      <c r="N520" s="190" t="s">
        <v>48</v>
      </c>
      <c r="O520" s="35"/>
      <c r="P520" s="191">
        <f>O520*H520</f>
        <v>0</v>
      </c>
      <c r="Q520" s="191">
        <v>0</v>
      </c>
      <c r="R520" s="191">
        <f>Q520*H520</f>
        <v>0</v>
      </c>
      <c r="S520" s="191">
        <v>0</v>
      </c>
      <c r="T520" s="192">
        <f>S520*H520</f>
        <v>0</v>
      </c>
      <c r="AR520" s="17" t="s">
        <v>262</v>
      </c>
      <c r="AT520" s="17" t="s">
        <v>135</v>
      </c>
      <c r="AU520" s="17" t="s">
        <v>141</v>
      </c>
      <c r="AY520" s="17" t="s">
        <v>132</v>
      </c>
      <c r="BE520" s="193">
        <f>IF(N520="základní",J520,0)</f>
        <v>0</v>
      </c>
      <c r="BF520" s="193">
        <f>IF(N520="snížená",J520,0)</f>
        <v>0</v>
      </c>
      <c r="BG520" s="193">
        <f>IF(N520="zákl. přenesená",J520,0)</f>
        <v>0</v>
      </c>
      <c r="BH520" s="193">
        <f>IF(N520="sníž. přenesená",J520,0)</f>
        <v>0</v>
      </c>
      <c r="BI520" s="193">
        <f>IF(N520="nulová",J520,0)</f>
        <v>0</v>
      </c>
      <c r="BJ520" s="17" t="s">
        <v>141</v>
      </c>
      <c r="BK520" s="193">
        <f>ROUND(I520*H520,2)</f>
        <v>0</v>
      </c>
      <c r="BL520" s="17" t="s">
        <v>262</v>
      </c>
      <c r="BM520" s="17" t="s">
        <v>838</v>
      </c>
    </row>
    <row r="521" spans="2:51" s="13" customFormat="1" ht="13.5">
      <c r="B521" s="233"/>
      <c r="C521" s="234"/>
      <c r="D521" s="194" t="s">
        <v>145</v>
      </c>
      <c r="E521" s="235" t="s">
        <v>20</v>
      </c>
      <c r="F521" s="236" t="s">
        <v>510</v>
      </c>
      <c r="G521" s="234"/>
      <c r="H521" s="237" t="s">
        <v>20</v>
      </c>
      <c r="I521" s="238"/>
      <c r="J521" s="234"/>
      <c r="K521" s="234"/>
      <c r="L521" s="239"/>
      <c r="M521" s="240"/>
      <c r="N521" s="241"/>
      <c r="O521" s="241"/>
      <c r="P521" s="241"/>
      <c r="Q521" s="241"/>
      <c r="R521" s="241"/>
      <c r="S521" s="241"/>
      <c r="T521" s="242"/>
      <c r="AT521" s="243" t="s">
        <v>145</v>
      </c>
      <c r="AU521" s="243" t="s">
        <v>141</v>
      </c>
      <c r="AV521" s="13" t="s">
        <v>22</v>
      </c>
      <c r="AW521" s="13" t="s">
        <v>39</v>
      </c>
      <c r="AX521" s="13" t="s">
        <v>76</v>
      </c>
      <c r="AY521" s="243" t="s">
        <v>132</v>
      </c>
    </row>
    <row r="522" spans="2:51" s="11" customFormat="1" ht="13.5">
      <c r="B522" s="196"/>
      <c r="C522" s="197"/>
      <c r="D522" s="198" t="s">
        <v>145</v>
      </c>
      <c r="E522" s="199" t="s">
        <v>20</v>
      </c>
      <c r="F522" s="200" t="s">
        <v>511</v>
      </c>
      <c r="G522" s="197"/>
      <c r="H522" s="201">
        <v>1211.925</v>
      </c>
      <c r="I522" s="202"/>
      <c r="J522" s="197"/>
      <c r="K522" s="197"/>
      <c r="L522" s="203"/>
      <c r="M522" s="204"/>
      <c r="N522" s="205"/>
      <c r="O522" s="205"/>
      <c r="P522" s="205"/>
      <c r="Q522" s="205"/>
      <c r="R522" s="205"/>
      <c r="S522" s="205"/>
      <c r="T522" s="206"/>
      <c r="AT522" s="207" t="s">
        <v>145</v>
      </c>
      <c r="AU522" s="207" t="s">
        <v>141</v>
      </c>
      <c r="AV522" s="11" t="s">
        <v>141</v>
      </c>
      <c r="AW522" s="11" t="s">
        <v>39</v>
      </c>
      <c r="AX522" s="11" t="s">
        <v>22</v>
      </c>
      <c r="AY522" s="207" t="s">
        <v>132</v>
      </c>
    </row>
    <row r="523" spans="2:65" s="1" customFormat="1" ht="31.5" customHeight="1">
      <c r="B523" s="34"/>
      <c r="C523" s="222" t="s">
        <v>839</v>
      </c>
      <c r="D523" s="222" t="s">
        <v>215</v>
      </c>
      <c r="E523" s="223" t="s">
        <v>840</v>
      </c>
      <c r="F523" s="224" t="s">
        <v>841</v>
      </c>
      <c r="G523" s="225" t="s">
        <v>138</v>
      </c>
      <c r="H523" s="226">
        <v>1333.118</v>
      </c>
      <c r="I523" s="227"/>
      <c r="J523" s="228">
        <f>ROUND(I523*H523,2)</f>
        <v>0</v>
      </c>
      <c r="K523" s="224" t="s">
        <v>139</v>
      </c>
      <c r="L523" s="229"/>
      <c r="M523" s="230" t="s">
        <v>20</v>
      </c>
      <c r="N523" s="231" t="s">
        <v>48</v>
      </c>
      <c r="O523" s="35"/>
      <c r="P523" s="191">
        <f>O523*H523</f>
        <v>0</v>
      </c>
      <c r="Q523" s="191">
        <v>0.00012</v>
      </c>
      <c r="R523" s="191">
        <f>Q523*H523</f>
        <v>0.15997416</v>
      </c>
      <c r="S523" s="191">
        <v>0</v>
      </c>
      <c r="T523" s="192">
        <f>S523*H523</f>
        <v>0</v>
      </c>
      <c r="AR523" s="17" t="s">
        <v>289</v>
      </c>
      <c r="AT523" s="17" t="s">
        <v>215</v>
      </c>
      <c r="AU523" s="17" t="s">
        <v>141</v>
      </c>
      <c r="AY523" s="17" t="s">
        <v>132</v>
      </c>
      <c r="BE523" s="193">
        <f>IF(N523="základní",J523,0)</f>
        <v>0</v>
      </c>
      <c r="BF523" s="193">
        <f>IF(N523="snížená",J523,0)</f>
        <v>0</v>
      </c>
      <c r="BG523" s="193">
        <f>IF(N523="zákl. přenesená",J523,0)</f>
        <v>0</v>
      </c>
      <c r="BH523" s="193">
        <f>IF(N523="sníž. přenesená",J523,0)</f>
        <v>0</v>
      </c>
      <c r="BI523" s="193">
        <f>IF(N523="nulová",J523,0)</f>
        <v>0</v>
      </c>
      <c r="BJ523" s="17" t="s">
        <v>141</v>
      </c>
      <c r="BK523" s="193">
        <f>ROUND(I523*H523,2)</f>
        <v>0</v>
      </c>
      <c r="BL523" s="17" t="s">
        <v>262</v>
      </c>
      <c r="BM523" s="17" t="s">
        <v>842</v>
      </c>
    </row>
    <row r="524" spans="2:51" s="11" customFormat="1" ht="13.5">
      <c r="B524" s="196"/>
      <c r="C524" s="197"/>
      <c r="D524" s="198" t="s">
        <v>145</v>
      </c>
      <c r="E524" s="197"/>
      <c r="F524" s="200" t="s">
        <v>843</v>
      </c>
      <c r="G524" s="197"/>
      <c r="H524" s="201">
        <v>1333.118</v>
      </c>
      <c r="I524" s="202"/>
      <c r="J524" s="197"/>
      <c r="K524" s="197"/>
      <c r="L524" s="203"/>
      <c r="M524" s="204"/>
      <c r="N524" s="205"/>
      <c r="O524" s="205"/>
      <c r="P524" s="205"/>
      <c r="Q524" s="205"/>
      <c r="R524" s="205"/>
      <c r="S524" s="205"/>
      <c r="T524" s="206"/>
      <c r="AT524" s="207" t="s">
        <v>145</v>
      </c>
      <c r="AU524" s="207" t="s">
        <v>141</v>
      </c>
      <c r="AV524" s="11" t="s">
        <v>141</v>
      </c>
      <c r="AW524" s="11" t="s">
        <v>4</v>
      </c>
      <c r="AX524" s="11" t="s">
        <v>22</v>
      </c>
      <c r="AY524" s="207" t="s">
        <v>132</v>
      </c>
    </row>
    <row r="525" spans="2:65" s="1" customFormat="1" ht="22.5" customHeight="1">
      <c r="B525" s="34"/>
      <c r="C525" s="182" t="s">
        <v>844</v>
      </c>
      <c r="D525" s="182" t="s">
        <v>135</v>
      </c>
      <c r="E525" s="183" t="s">
        <v>845</v>
      </c>
      <c r="F525" s="184" t="s">
        <v>846</v>
      </c>
      <c r="G525" s="185" t="s">
        <v>138</v>
      </c>
      <c r="H525" s="186">
        <v>1552.27</v>
      </c>
      <c r="I525" s="187"/>
      <c r="J525" s="188">
        <f>ROUND(I525*H525,2)</f>
        <v>0</v>
      </c>
      <c r="K525" s="184" t="s">
        <v>139</v>
      </c>
      <c r="L525" s="54"/>
      <c r="M525" s="189" t="s">
        <v>20</v>
      </c>
      <c r="N525" s="190" t="s">
        <v>48</v>
      </c>
      <c r="O525" s="35"/>
      <c r="P525" s="191">
        <f>O525*H525</f>
        <v>0</v>
      </c>
      <c r="Q525" s="191">
        <v>0.00014</v>
      </c>
      <c r="R525" s="191">
        <f>Q525*H525</f>
        <v>0.21731779999999998</v>
      </c>
      <c r="S525" s="191">
        <v>0</v>
      </c>
      <c r="T525" s="192">
        <f>S525*H525</f>
        <v>0</v>
      </c>
      <c r="AR525" s="17" t="s">
        <v>262</v>
      </c>
      <c r="AT525" s="17" t="s">
        <v>135</v>
      </c>
      <c r="AU525" s="17" t="s">
        <v>141</v>
      </c>
      <c r="AY525" s="17" t="s">
        <v>132</v>
      </c>
      <c r="BE525" s="193">
        <f>IF(N525="základní",J525,0)</f>
        <v>0</v>
      </c>
      <c r="BF525" s="193">
        <f>IF(N525="snížená",J525,0)</f>
        <v>0</v>
      </c>
      <c r="BG525" s="193">
        <f>IF(N525="zákl. přenesená",J525,0)</f>
        <v>0</v>
      </c>
      <c r="BH525" s="193">
        <f>IF(N525="sníž. přenesená",J525,0)</f>
        <v>0</v>
      </c>
      <c r="BI525" s="193">
        <f>IF(N525="nulová",J525,0)</f>
        <v>0</v>
      </c>
      <c r="BJ525" s="17" t="s">
        <v>141</v>
      </c>
      <c r="BK525" s="193">
        <f>ROUND(I525*H525,2)</f>
        <v>0</v>
      </c>
      <c r="BL525" s="17" t="s">
        <v>262</v>
      </c>
      <c r="BM525" s="17" t="s">
        <v>847</v>
      </c>
    </row>
    <row r="526" spans="2:51" s="13" customFormat="1" ht="13.5">
      <c r="B526" s="233"/>
      <c r="C526" s="234"/>
      <c r="D526" s="194" t="s">
        <v>145</v>
      </c>
      <c r="E526" s="235" t="s">
        <v>20</v>
      </c>
      <c r="F526" s="236" t="s">
        <v>510</v>
      </c>
      <c r="G526" s="234"/>
      <c r="H526" s="237" t="s">
        <v>20</v>
      </c>
      <c r="I526" s="238"/>
      <c r="J526" s="234"/>
      <c r="K526" s="234"/>
      <c r="L526" s="239"/>
      <c r="M526" s="240"/>
      <c r="N526" s="241"/>
      <c r="O526" s="241"/>
      <c r="P526" s="241"/>
      <c r="Q526" s="241"/>
      <c r="R526" s="241"/>
      <c r="S526" s="241"/>
      <c r="T526" s="242"/>
      <c r="AT526" s="243" t="s">
        <v>145</v>
      </c>
      <c r="AU526" s="243" t="s">
        <v>141</v>
      </c>
      <c r="AV526" s="13" t="s">
        <v>22</v>
      </c>
      <c r="AW526" s="13" t="s">
        <v>39</v>
      </c>
      <c r="AX526" s="13" t="s">
        <v>76</v>
      </c>
      <c r="AY526" s="243" t="s">
        <v>132</v>
      </c>
    </row>
    <row r="527" spans="2:51" s="11" customFormat="1" ht="13.5">
      <c r="B527" s="196"/>
      <c r="C527" s="197"/>
      <c r="D527" s="194" t="s">
        <v>145</v>
      </c>
      <c r="E527" s="208" t="s">
        <v>20</v>
      </c>
      <c r="F527" s="209" t="s">
        <v>511</v>
      </c>
      <c r="G527" s="197"/>
      <c r="H527" s="210">
        <v>1211.925</v>
      </c>
      <c r="I527" s="202"/>
      <c r="J527" s="197"/>
      <c r="K527" s="197"/>
      <c r="L527" s="203"/>
      <c r="M527" s="204"/>
      <c r="N527" s="205"/>
      <c r="O527" s="205"/>
      <c r="P527" s="205"/>
      <c r="Q527" s="205"/>
      <c r="R527" s="205"/>
      <c r="S527" s="205"/>
      <c r="T527" s="206"/>
      <c r="AT527" s="207" t="s">
        <v>145</v>
      </c>
      <c r="AU527" s="207" t="s">
        <v>141</v>
      </c>
      <c r="AV527" s="11" t="s">
        <v>141</v>
      </c>
      <c r="AW527" s="11" t="s">
        <v>39</v>
      </c>
      <c r="AX527" s="11" t="s">
        <v>76</v>
      </c>
      <c r="AY527" s="207" t="s">
        <v>132</v>
      </c>
    </row>
    <row r="528" spans="2:51" s="13" customFormat="1" ht="13.5">
      <c r="B528" s="233"/>
      <c r="C528" s="234"/>
      <c r="D528" s="194" t="s">
        <v>145</v>
      </c>
      <c r="E528" s="235" t="s">
        <v>20</v>
      </c>
      <c r="F528" s="236" t="s">
        <v>496</v>
      </c>
      <c r="G528" s="234"/>
      <c r="H528" s="237" t="s">
        <v>20</v>
      </c>
      <c r="I528" s="238"/>
      <c r="J528" s="234"/>
      <c r="K528" s="234"/>
      <c r="L528" s="239"/>
      <c r="M528" s="240"/>
      <c r="N528" s="241"/>
      <c r="O528" s="241"/>
      <c r="P528" s="241"/>
      <c r="Q528" s="241"/>
      <c r="R528" s="241"/>
      <c r="S528" s="241"/>
      <c r="T528" s="242"/>
      <c r="AT528" s="243" t="s">
        <v>145</v>
      </c>
      <c r="AU528" s="243" t="s">
        <v>141</v>
      </c>
      <c r="AV528" s="13" t="s">
        <v>22</v>
      </c>
      <c r="AW528" s="13" t="s">
        <v>39</v>
      </c>
      <c r="AX528" s="13" t="s">
        <v>76</v>
      </c>
      <c r="AY528" s="243" t="s">
        <v>132</v>
      </c>
    </row>
    <row r="529" spans="2:51" s="11" customFormat="1" ht="13.5">
      <c r="B529" s="196"/>
      <c r="C529" s="197"/>
      <c r="D529" s="194" t="s">
        <v>145</v>
      </c>
      <c r="E529" s="208" t="s">
        <v>20</v>
      </c>
      <c r="F529" s="209" t="s">
        <v>497</v>
      </c>
      <c r="G529" s="197"/>
      <c r="H529" s="210">
        <v>99.125</v>
      </c>
      <c r="I529" s="202"/>
      <c r="J529" s="197"/>
      <c r="K529" s="197"/>
      <c r="L529" s="203"/>
      <c r="M529" s="204"/>
      <c r="N529" s="205"/>
      <c r="O529" s="205"/>
      <c r="P529" s="205"/>
      <c r="Q529" s="205"/>
      <c r="R529" s="205"/>
      <c r="S529" s="205"/>
      <c r="T529" s="206"/>
      <c r="AT529" s="207" t="s">
        <v>145</v>
      </c>
      <c r="AU529" s="207" t="s">
        <v>141</v>
      </c>
      <c r="AV529" s="11" t="s">
        <v>141</v>
      </c>
      <c r="AW529" s="11" t="s">
        <v>39</v>
      </c>
      <c r="AX529" s="11" t="s">
        <v>76</v>
      </c>
      <c r="AY529" s="207" t="s">
        <v>132</v>
      </c>
    </row>
    <row r="530" spans="2:51" s="13" customFormat="1" ht="13.5">
      <c r="B530" s="233"/>
      <c r="C530" s="234"/>
      <c r="D530" s="194" t="s">
        <v>145</v>
      </c>
      <c r="E530" s="235" t="s">
        <v>20</v>
      </c>
      <c r="F530" s="236" t="s">
        <v>498</v>
      </c>
      <c r="G530" s="234"/>
      <c r="H530" s="237" t="s">
        <v>20</v>
      </c>
      <c r="I530" s="238"/>
      <c r="J530" s="234"/>
      <c r="K530" s="234"/>
      <c r="L530" s="239"/>
      <c r="M530" s="240"/>
      <c r="N530" s="241"/>
      <c r="O530" s="241"/>
      <c r="P530" s="241"/>
      <c r="Q530" s="241"/>
      <c r="R530" s="241"/>
      <c r="S530" s="241"/>
      <c r="T530" s="242"/>
      <c r="AT530" s="243" t="s">
        <v>145</v>
      </c>
      <c r="AU530" s="243" t="s">
        <v>141</v>
      </c>
      <c r="AV530" s="13" t="s">
        <v>22</v>
      </c>
      <c r="AW530" s="13" t="s">
        <v>39</v>
      </c>
      <c r="AX530" s="13" t="s">
        <v>76</v>
      </c>
      <c r="AY530" s="243" t="s">
        <v>132</v>
      </c>
    </row>
    <row r="531" spans="2:51" s="11" customFormat="1" ht="13.5">
      <c r="B531" s="196"/>
      <c r="C531" s="197"/>
      <c r="D531" s="194" t="s">
        <v>145</v>
      </c>
      <c r="E531" s="208" t="s">
        <v>20</v>
      </c>
      <c r="F531" s="209" t="s">
        <v>499</v>
      </c>
      <c r="G531" s="197"/>
      <c r="H531" s="210">
        <v>241.22</v>
      </c>
      <c r="I531" s="202"/>
      <c r="J531" s="197"/>
      <c r="K531" s="197"/>
      <c r="L531" s="203"/>
      <c r="M531" s="204"/>
      <c r="N531" s="205"/>
      <c r="O531" s="205"/>
      <c r="P531" s="205"/>
      <c r="Q531" s="205"/>
      <c r="R531" s="205"/>
      <c r="S531" s="205"/>
      <c r="T531" s="206"/>
      <c r="AT531" s="207" t="s">
        <v>145</v>
      </c>
      <c r="AU531" s="207" t="s">
        <v>141</v>
      </c>
      <c r="AV531" s="11" t="s">
        <v>141</v>
      </c>
      <c r="AW531" s="11" t="s">
        <v>39</v>
      </c>
      <c r="AX531" s="11" t="s">
        <v>76</v>
      </c>
      <c r="AY531" s="207" t="s">
        <v>132</v>
      </c>
    </row>
    <row r="532" spans="2:51" s="12" customFormat="1" ht="13.5">
      <c r="B532" s="211"/>
      <c r="C532" s="212"/>
      <c r="D532" s="198" t="s">
        <v>145</v>
      </c>
      <c r="E532" s="213" t="s">
        <v>20</v>
      </c>
      <c r="F532" s="214" t="s">
        <v>164</v>
      </c>
      <c r="G532" s="212"/>
      <c r="H532" s="215">
        <v>1552.27</v>
      </c>
      <c r="I532" s="216"/>
      <c r="J532" s="212"/>
      <c r="K532" s="212"/>
      <c r="L532" s="217"/>
      <c r="M532" s="218"/>
      <c r="N532" s="219"/>
      <c r="O532" s="219"/>
      <c r="P532" s="219"/>
      <c r="Q532" s="219"/>
      <c r="R532" s="219"/>
      <c r="S532" s="219"/>
      <c r="T532" s="220"/>
      <c r="AT532" s="221" t="s">
        <v>145</v>
      </c>
      <c r="AU532" s="221" t="s">
        <v>141</v>
      </c>
      <c r="AV532" s="12" t="s">
        <v>140</v>
      </c>
      <c r="AW532" s="12" t="s">
        <v>39</v>
      </c>
      <c r="AX532" s="12" t="s">
        <v>22</v>
      </c>
      <c r="AY532" s="221" t="s">
        <v>132</v>
      </c>
    </row>
    <row r="533" spans="2:65" s="1" customFormat="1" ht="22.5" customHeight="1">
      <c r="B533" s="34"/>
      <c r="C533" s="222" t="s">
        <v>848</v>
      </c>
      <c r="D533" s="222" t="s">
        <v>215</v>
      </c>
      <c r="E533" s="223" t="s">
        <v>849</v>
      </c>
      <c r="F533" s="224" t="s">
        <v>850</v>
      </c>
      <c r="G533" s="225" t="s">
        <v>664</v>
      </c>
      <c r="H533" s="226">
        <v>16</v>
      </c>
      <c r="I533" s="227"/>
      <c r="J533" s="228">
        <f>ROUND(I533*H533,2)</f>
        <v>0</v>
      </c>
      <c r="K533" s="224" t="s">
        <v>139</v>
      </c>
      <c r="L533" s="229"/>
      <c r="M533" s="230" t="s">
        <v>20</v>
      </c>
      <c r="N533" s="231" t="s">
        <v>48</v>
      </c>
      <c r="O533" s="35"/>
      <c r="P533" s="191">
        <f>O533*H533</f>
        <v>0</v>
      </c>
      <c r="Q533" s="191">
        <v>0.0039</v>
      </c>
      <c r="R533" s="191">
        <f>Q533*H533</f>
        <v>0.0624</v>
      </c>
      <c r="S533" s="191">
        <v>0</v>
      </c>
      <c r="T533" s="192">
        <f>S533*H533</f>
        <v>0</v>
      </c>
      <c r="AR533" s="17" t="s">
        <v>289</v>
      </c>
      <c r="AT533" s="17" t="s">
        <v>215</v>
      </c>
      <c r="AU533" s="17" t="s">
        <v>141</v>
      </c>
      <c r="AY533" s="17" t="s">
        <v>132</v>
      </c>
      <c r="BE533" s="193">
        <f>IF(N533="základní",J533,0)</f>
        <v>0</v>
      </c>
      <c r="BF533" s="193">
        <f>IF(N533="snížená",J533,0)</f>
        <v>0</v>
      </c>
      <c r="BG533" s="193">
        <f>IF(N533="zákl. přenesená",J533,0)</f>
        <v>0</v>
      </c>
      <c r="BH533" s="193">
        <f>IF(N533="sníž. přenesená",J533,0)</f>
        <v>0</v>
      </c>
      <c r="BI533" s="193">
        <f>IF(N533="nulová",J533,0)</f>
        <v>0</v>
      </c>
      <c r="BJ533" s="17" t="s">
        <v>141</v>
      </c>
      <c r="BK533" s="193">
        <f>ROUND(I533*H533,2)</f>
        <v>0</v>
      </c>
      <c r="BL533" s="17" t="s">
        <v>262</v>
      </c>
      <c r="BM533" s="17" t="s">
        <v>851</v>
      </c>
    </row>
    <row r="534" spans="2:65" s="1" customFormat="1" ht="22.5" customHeight="1">
      <c r="B534" s="34"/>
      <c r="C534" s="222" t="s">
        <v>852</v>
      </c>
      <c r="D534" s="222" t="s">
        <v>215</v>
      </c>
      <c r="E534" s="223" t="s">
        <v>853</v>
      </c>
      <c r="F534" s="224" t="s">
        <v>854</v>
      </c>
      <c r="G534" s="225" t="s">
        <v>664</v>
      </c>
      <c r="H534" s="226">
        <v>47</v>
      </c>
      <c r="I534" s="227"/>
      <c r="J534" s="228">
        <f>ROUND(I534*H534,2)</f>
        <v>0</v>
      </c>
      <c r="K534" s="224" t="s">
        <v>20</v>
      </c>
      <c r="L534" s="229"/>
      <c r="M534" s="230" t="s">
        <v>20</v>
      </c>
      <c r="N534" s="231" t="s">
        <v>48</v>
      </c>
      <c r="O534" s="35"/>
      <c r="P534" s="191">
        <f>O534*H534</f>
        <v>0</v>
      </c>
      <c r="Q534" s="191">
        <v>0.004</v>
      </c>
      <c r="R534" s="191">
        <f>Q534*H534</f>
        <v>0.188</v>
      </c>
      <c r="S534" s="191">
        <v>0</v>
      </c>
      <c r="T534" s="192">
        <f>S534*H534</f>
        <v>0</v>
      </c>
      <c r="AR534" s="17" t="s">
        <v>289</v>
      </c>
      <c r="AT534" s="17" t="s">
        <v>215</v>
      </c>
      <c r="AU534" s="17" t="s">
        <v>141</v>
      </c>
      <c r="AY534" s="17" t="s">
        <v>132</v>
      </c>
      <c r="BE534" s="193">
        <f>IF(N534="základní",J534,0)</f>
        <v>0</v>
      </c>
      <c r="BF534" s="193">
        <f>IF(N534="snížená",J534,0)</f>
        <v>0</v>
      </c>
      <c r="BG534" s="193">
        <f>IF(N534="zákl. přenesená",J534,0)</f>
        <v>0</v>
      </c>
      <c r="BH534" s="193">
        <f>IF(N534="sníž. přenesená",J534,0)</f>
        <v>0</v>
      </c>
      <c r="BI534" s="193">
        <f>IF(N534="nulová",J534,0)</f>
        <v>0</v>
      </c>
      <c r="BJ534" s="17" t="s">
        <v>141</v>
      </c>
      <c r="BK534" s="193">
        <f>ROUND(I534*H534,2)</f>
        <v>0</v>
      </c>
      <c r="BL534" s="17" t="s">
        <v>262</v>
      </c>
      <c r="BM534" s="17" t="s">
        <v>855</v>
      </c>
    </row>
    <row r="535" spans="2:65" s="1" customFormat="1" ht="31.5" customHeight="1">
      <c r="B535" s="34"/>
      <c r="C535" s="182" t="s">
        <v>856</v>
      </c>
      <c r="D535" s="182" t="s">
        <v>135</v>
      </c>
      <c r="E535" s="183" t="s">
        <v>857</v>
      </c>
      <c r="F535" s="184" t="s">
        <v>858</v>
      </c>
      <c r="G535" s="185" t="s">
        <v>432</v>
      </c>
      <c r="H535" s="186">
        <v>4.267</v>
      </c>
      <c r="I535" s="187"/>
      <c r="J535" s="188">
        <f>ROUND(I535*H535,2)</f>
        <v>0</v>
      </c>
      <c r="K535" s="184" t="s">
        <v>139</v>
      </c>
      <c r="L535" s="54"/>
      <c r="M535" s="189" t="s">
        <v>20</v>
      </c>
      <c r="N535" s="190" t="s">
        <v>48</v>
      </c>
      <c r="O535" s="35"/>
      <c r="P535" s="191">
        <f>O535*H535</f>
        <v>0</v>
      </c>
      <c r="Q535" s="191">
        <v>0</v>
      </c>
      <c r="R535" s="191">
        <f>Q535*H535</f>
        <v>0</v>
      </c>
      <c r="S535" s="191">
        <v>0</v>
      </c>
      <c r="T535" s="192">
        <f>S535*H535</f>
        <v>0</v>
      </c>
      <c r="AR535" s="17" t="s">
        <v>262</v>
      </c>
      <c r="AT535" s="17" t="s">
        <v>135</v>
      </c>
      <c r="AU535" s="17" t="s">
        <v>141</v>
      </c>
      <c r="AY535" s="17" t="s">
        <v>132</v>
      </c>
      <c r="BE535" s="193">
        <f>IF(N535="základní",J535,0)</f>
        <v>0</v>
      </c>
      <c r="BF535" s="193">
        <f>IF(N535="snížená",J535,0)</f>
        <v>0</v>
      </c>
      <c r="BG535" s="193">
        <f>IF(N535="zákl. přenesená",J535,0)</f>
        <v>0</v>
      </c>
      <c r="BH535" s="193">
        <f>IF(N535="sníž. přenesená",J535,0)</f>
        <v>0</v>
      </c>
      <c r="BI535" s="193">
        <f>IF(N535="nulová",J535,0)</f>
        <v>0</v>
      </c>
      <c r="BJ535" s="17" t="s">
        <v>141</v>
      </c>
      <c r="BK535" s="193">
        <f>ROUND(I535*H535,2)</f>
        <v>0</v>
      </c>
      <c r="BL535" s="17" t="s">
        <v>262</v>
      </c>
      <c r="BM535" s="17" t="s">
        <v>859</v>
      </c>
    </row>
    <row r="536" spans="2:63" s="10" customFormat="1" ht="29.85" customHeight="1">
      <c r="B536" s="165"/>
      <c r="C536" s="166"/>
      <c r="D536" s="179" t="s">
        <v>75</v>
      </c>
      <c r="E536" s="180" t="s">
        <v>860</v>
      </c>
      <c r="F536" s="180" t="s">
        <v>861</v>
      </c>
      <c r="G536" s="166"/>
      <c r="H536" s="166"/>
      <c r="I536" s="169"/>
      <c r="J536" s="181">
        <f>BK536</f>
        <v>0</v>
      </c>
      <c r="K536" s="166"/>
      <c r="L536" s="171"/>
      <c r="M536" s="172"/>
      <c r="N536" s="173"/>
      <c r="O536" s="173"/>
      <c r="P536" s="174">
        <f>SUM(P537:P578)</f>
        <v>0</v>
      </c>
      <c r="Q536" s="173"/>
      <c r="R536" s="174">
        <f>SUM(R537:R578)</f>
        <v>9.634162250000001</v>
      </c>
      <c r="S536" s="173"/>
      <c r="T536" s="175">
        <f>SUM(T537:T578)</f>
        <v>24.889473000000002</v>
      </c>
      <c r="AR536" s="176" t="s">
        <v>141</v>
      </c>
      <c r="AT536" s="177" t="s">
        <v>75</v>
      </c>
      <c r="AU536" s="177" t="s">
        <v>22</v>
      </c>
      <c r="AY536" s="176" t="s">
        <v>132</v>
      </c>
      <c r="BK536" s="178">
        <f>SUM(BK537:BK578)</f>
        <v>0</v>
      </c>
    </row>
    <row r="537" spans="2:65" s="1" customFormat="1" ht="22.5" customHeight="1">
      <c r="B537" s="34"/>
      <c r="C537" s="182" t="s">
        <v>862</v>
      </c>
      <c r="D537" s="182" t="s">
        <v>135</v>
      </c>
      <c r="E537" s="183" t="s">
        <v>863</v>
      </c>
      <c r="F537" s="184" t="s">
        <v>864</v>
      </c>
      <c r="G537" s="185" t="s">
        <v>138</v>
      </c>
      <c r="H537" s="186">
        <v>435.775</v>
      </c>
      <c r="I537" s="187"/>
      <c r="J537" s="188">
        <f>ROUND(I537*H537,2)</f>
        <v>0</v>
      </c>
      <c r="K537" s="184" t="s">
        <v>20</v>
      </c>
      <c r="L537" s="54"/>
      <c r="M537" s="189" t="s">
        <v>20</v>
      </c>
      <c r="N537" s="190" t="s">
        <v>48</v>
      </c>
      <c r="O537" s="35"/>
      <c r="P537" s="191">
        <f>O537*H537</f>
        <v>0</v>
      </c>
      <c r="Q537" s="191">
        <v>0.00025</v>
      </c>
      <c r="R537" s="191">
        <f>Q537*H537</f>
        <v>0.10894374999999999</v>
      </c>
      <c r="S537" s="191">
        <v>0</v>
      </c>
      <c r="T537" s="192">
        <f>S537*H537</f>
        <v>0</v>
      </c>
      <c r="AR537" s="17" t="s">
        <v>262</v>
      </c>
      <c r="AT537" s="17" t="s">
        <v>135</v>
      </c>
      <c r="AU537" s="17" t="s">
        <v>141</v>
      </c>
      <c r="AY537" s="17" t="s">
        <v>132</v>
      </c>
      <c r="BE537" s="193">
        <f>IF(N537="základní",J537,0)</f>
        <v>0</v>
      </c>
      <c r="BF537" s="193">
        <f>IF(N537="snížená",J537,0)</f>
        <v>0</v>
      </c>
      <c r="BG537" s="193">
        <f>IF(N537="zákl. přenesená",J537,0)</f>
        <v>0</v>
      </c>
      <c r="BH537" s="193">
        <f>IF(N537="sníž. přenesená",J537,0)</f>
        <v>0</v>
      </c>
      <c r="BI537" s="193">
        <f>IF(N537="nulová",J537,0)</f>
        <v>0</v>
      </c>
      <c r="BJ537" s="17" t="s">
        <v>141</v>
      </c>
      <c r="BK537" s="193">
        <f>ROUND(I537*H537,2)</f>
        <v>0</v>
      </c>
      <c r="BL537" s="17" t="s">
        <v>262</v>
      </c>
      <c r="BM537" s="17" t="s">
        <v>865</v>
      </c>
    </row>
    <row r="538" spans="2:51" s="11" customFormat="1" ht="27">
      <c r="B538" s="196"/>
      <c r="C538" s="197"/>
      <c r="D538" s="194" t="s">
        <v>145</v>
      </c>
      <c r="E538" s="208" t="s">
        <v>20</v>
      </c>
      <c r="F538" s="209" t="s">
        <v>866</v>
      </c>
      <c r="G538" s="197"/>
      <c r="H538" s="210">
        <v>435.775</v>
      </c>
      <c r="I538" s="202"/>
      <c r="J538" s="197"/>
      <c r="K538" s="197"/>
      <c r="L538" s="203"/>
      <c r="M538" s="204"/>
      <c r="N538" s="205"/>
      <c r="O538" s="205"/>
      <c r="P538" s="205"/>
      <c r="Q538" s="205"/>
      <c r="R538" s="205"/>
      <c r="S538" s="205"/>
      <c r="T538" s="206"/>
      <c r="AT538" s="207" t="s">
        <v>145</v>
      </c>
      <c r="AU538" s="207" t="s">
        <v>141</v>
      </c>
      <c r="AV538" s="11" t="s">
        <v>141</v>
      </c>
      <c r="AW538" s="11" t="s">
        <v>39</v>
      </c>
      <c r="AX538" s="11" t="s">
        <v>76</v>
      </c>
      <c r="AY538" s="207" t="s">
        <v>132</v>
      </c>
    </row>
    <row r="539" spans="2:51" s="12" customFormat="1" ht="13.5">
      <c r="B539" s="211"/>
      <c r="C539" s="212"/>
      <c r="D539" s="198" t="s">
        <v>145</v>
      </c>
      <c r="E539" s="213" t="s">
        <v>20</v>
      </c>
      <c r="F539" s="214" t="s">
        <v>164</v>
      </c>
      <c r="G539" s="212"/>
      <c r="H539" s="215">
        <v>435.775</v>
      </c>
      <c r="I539" s="216"/>
      <c r="J539" s="212"/>
      <c r="K539" s="212"/>
      <c r="L539" s="217"/>
      <c r="M539" s="218"/>
      <c r="N539" s="219"/>
      <c r="O539" s="219"/>
      <c r="P539" s="219"/>
      <c r="Q539" s="219"/>
      <c r="R539" s="219"/>
      <c r="S539" s="219"/>
      <c r="T539" s="220"/>
      <c r="AT539" s="221" t="s">
        <v>145</v>
      </c>
      <c r="AU539" s="221" t="s">
        <v>141</v>
      </c>
      <c r="AV539" s="12" t="s">
        <v>140</v>
      </c>
      <c r="AW539" s="12" t="s">
        <v>39</v>
      </c>
      <c r="AX539" s="12" t="s">
        <v>22</v>
      </c>
      <c r="AY539" s="221" t="s">
        <v>132</v>
      </c>
    </row>
    <row r="540" spans="2:65" s="1" customFormat="1" ht="22.5" customHeight="1">
      <c r="B540" s="34"/>
      <c r="C540" s="222" t="s">
        <v>867</v>
      </c>
      <c r="D540" s="222" t="s">
        <v>215</v>
      </c>
      <c r="E540" s="223" t="s">
        <v>868</v>
      </c>
      <c r="F540" s="224" t="s">
        <v>869</v>
      </c>
      <c r="G540" s="225" t="s">
        <v>664</v>
      </c>
      <c r="H540" s="226">
        <v>60</v>
      </c>
      <c r="I540" s="227"/>
      <c r="J540" s="228">
        <f aca="true" t="shared" si="0" ref="J540:J551">ROUND(I540*H540,2)</f>
        <v>0</v>
      </c>
      <c r="K540" s="224" t="s">
        <v>139</v>
      </c>
      <c r="L540" s="229"/>
      <c r="M540" s="230" t="s">
        <v>20</v>
      </c>
      <c r="N540" s="231" t="s">
        <v>48</v>
      </c>
      <c r="O540" s="35"/>
      <c r="P540" s="191">
        <f aca="true" t="shared" si="1" ref="P540:P551">O540*H540</f>
        <v>0</v>
      </c>
      <c r="Q540" s="191">
        <v>0.0073</v>
      </c>
      <c r="R540" s="191">
        <f aca="true" t="shared" si="2" ref="R540:R551">Q540*H540</f>
        <v>0.438</v>
      </c>
      <c r="S540" s="191">
        <v>0</v>
      </c>
      <c r="T540" s="192">
        <f aca="true" t="shared" si="3" ref="T540:T551">S540*H540</f>
        <v>0</v>
      </c>
      <c r="AR540" s="17" t="s">
        <v>289</v>
      </c>
      <c r="AT540" s="17" t="s">
        <v>215</v>
      </c>
      <c r="AU540" s="17" t="s">
        <v>141</v>
      </c>
      <c r="AY540" s="17" t="s">
        <v>132</v>
      </c>
      <c r="BE540" s="193">
        <f aca="true" t="shared" si="4" ref="BE540:BE551">IF(N540="základní",J540,0)</f>
        <v>0</v>
      </c>
      <c r="BF540" s="193">
        <f aca="true" t="shared" si="5" ref="BF540:BF551">IF(N540="snížená",J540,0)</f>
        <v>0</v>
      </c>
      <c r="BG540" s="193">
        <f aca="true" t="shared" si="6" ref="BG540:BG551">IF(N540="zákl. přenesená",J540,0)</f>
        <v>0</v>
      </c>
      <c r="BH540" s="193">
        <f aca="true" t="shared" si="7" ref="BH540:BH551">IF(N540="sníž. přenesená",J540,0)</f>
        <v>0</v>
      </c>
      <c r="BI540" s="193">
        <f aca="true" t="shared" si="8" ref="BI540:BI551">IF(N540="nulová",J540,0)</f>
        <v>0</v>
      </c>
      <c r="BJ540" s="17" t="s">
        <v>141</v>
      </c>
      <c r="BK540" s="193">
        <f aca="true" t="shared" si="9" ref="BK540:BK551">ROUND(I540*H540,2)</f>
        <v>0</v>
      </c>
      <c r="BL540" s="17" t="s">
        <v>262</v>
      </c>
      <c r="BM540" s="17" t="s">
        <v>870</v>
      </c>
    </row>
    <row r="541" spans="2:65" s="1" customFormat="1" ht="22.5" customHeight="1">
      <c r="B541" s="34"/>
      <c r="C541" s="222" t="s">
        <v>871</v>
      </c>
      <c r="D541" s="222" t="s">
        <v>215</v>
      </c>
      <c r="E541" s="223" t="s">
        <v>872</v>
      </c>
      <c r="F541" s="224" t="s">
        <v>873</v>
      </c>
      <c r="G541" s="225" t="s">
        <v>664</v>
      </c>
      <c r="H541" s="226">
        <v>29</v>
      </c>
      <c r="I541" s="227"/>
      <c r="J541" s="228">
        <f t="shared" si="0"/>
        <v>0</v>
      </c>
      <c r="K541" s="224" t="s">
        <v>20</v>
      </c>
      <c r="L541" s="229"/>
      <c r="M541" s="230" t="s">
        <v>20</v>
      </c>
      <c r="N541" s="231" t="s">
        <v>48</v>
      </c>
      <c r="O541" s="35"/>
      <c r="P541" s="191">
        <f t="shared" si="1"/>
        <v>0</v>
      </c>
      <c r="Q541" s="191">
        <v>0.0073</v>
      </c>
      <c r="R541" s="191">
        <f t="shared" si="2"/>
        <v>0.2117</v>
      </c>
      <c r="S541" s="191">
        <v>0</v>
      </c>
      <c r="T541" s="192">
        <f t="shared" si="3"/>
        <v>0</v>
      </c>
      <c r="AR541" s="17" t="s">
        <v>289</v>
      </c>
      <c r="AT541" s="17" t="s">
        <v>215</v>
      </c>
      <c r="AU541" s="17" t="s">
        <v>141</v>
      </c>
      <c r="AY541" s="17" t="s">
        <v>132</v>
      </c>
      <c r="BE541" s="193">
        <f t="shared" si="4"/>
        <v>0</v>
      </c>
      <c r="BF541" s="193">
        <f t="shared" si="5"/>
        <v>0</v>
      </c>
      <c r="BG541" s="193">
        <f t="shared" si="6"/>
        <v>0</v>
      </c>
      <c r="BH541" s="193">
        <f t="shared" si="7"/>
        <v>0</v>
      </c>
      <c r="BI541" s="193">
        <f t="shared" si="8"/>
        <v>0</v>
      </c>
      <c r="BJ541" s="17" t="s">
        <v>141</v>
      </c>
      <c r="BK541" s="193">
        <f t="shared" si="9"/>
        <v>0</v>
      </c>
      <c r="BL541" s="17" t="s">
        <v>262</v>
      </c>
      <c r="BM541" s="17" t="s">
        <v>874</v>
      </c>
    </row>
    <row r="542" spans="2:65" s="1" customFormat="1" ht="22.5" customHeight="1">
      <c r="B542" s="34"/>
      <c r="C542" s="222" t="s">
        <v>875</v>
      </c>
      <c r="D542" s="222" t="s">
        <v>215</v>
      </c>
      <c r="E542" s="223" t="s">
        <v>876</v>
      </c>
      <c r="F542" s="224" t="s">
        <v>877</v>
      </c>
      <c r="G542" s="225" t="s">
        <v>664</v>
      </c>
      <c r="H542" s="226">
        <v>43</v>
      </c>
      <c r="I542" s="227"/>
      <c r="J542" s="228">
        <f t="shared" si="0"/>
        <v>0</v>
      </c>
      <c r="K542" s="224" t="s">
        <v>139</v>
      </c>
      <c r="L542" s="229"/>
      <c r="M542" s="230" t="s">
        <v>20</v>
      </c>
      <c r="N542" s="231" t="s">
        <v>48</v>
      </c>
      <c r="O542" s="35"/>
      <c r="P542" s="191">
        <f t="shared" si="1"/>
        <v>0</v>
      </c>
      <c r="Q542" s="191">
        <v>0.0073</v>
      </c>
      <c r="R542" s="191">
        <f t="shared" si="2"/>
        <v>0.3139</v>
      </c>
      <c r="S542" s="191">
        <v>0</v>
      </c>
      <c r="T542" s="192">
        <f t="shared" si="3"/>
        <v>0</v>
      </c>
      <c r="AR542" s="17" t="s">
        <v>289</v>
      </c>
      <c r="AT542" s="17" t="s">
        <v>215</v>
      </c>
      <c r="AU542" s="17" t="s">
        <v>141</v>
      </c>
      <c r="AY542" s="17" t="s">
        <v>132</v>
      </c>
      <c r="BE542" s="193">
        <f t="shared" si="4"/>
        <v>0</v>
      </c>
      <c r="BF542" s="193">
        <f t="shared" si="5"/>
        <v>0</v>
      </c>
      <c r="BG542" s="193">
        <f t="shared" si="6"/>
        <v>0</v>
      </c>
      <c r="BH542" s="193">
        <f t="shared" si="7"/>
        <v>0</v>
      </c>
      <c r="BI542" s="193">
        <f t="shared" si="8"/>
        <v>0</v>
      </c>
      <c r="BJ542" s="17" t="s">
        <v>141</v>
      </c>
      <c r="BK542" s="193">
        <f t="shared" si="9"/>
        <v>0</v>
      </c>
      <c r="BL542" s="17" t="s">
        <v>262</v>
      </c>
      <c r="BM542" s="17" t="s">
        <v>878</v>
      </c>
    </row>
    <row r="543" spans="2:65" s="1" customFormat="1" ht="22.5" customHeight="1">
      <c r="B543" s="34"/>
      <c r="C543" s="222" t="s">
        <v>879</v>
      </c>
      <c r="D543" s="222" t="s">
        <v>215</v>
      </c>
      <c r="E543" s="223" t="s">
        <v>880</v>
      </c>
      <c r="F543" s="224" t="s">
        <v>881</v>
      </c>
      <c r="G543" s="225" t="s">
        <v>664</v>
      </c>
      <c r="H543" s="226">
        <v>43</v>
      </c>
      <c r="I543" s="227"/>
      <c r="J543" s="228">
        <f t="shared" si="0"/>
        <v>0</v>
      </c>
      <c r="K543" s="224" t="s">
        <v>139</v>
      </c>
      <c r="L543" s="229"/>
      <c r="M543" s="230" t="s">
        <v>20</v>
      </c>
      <c r="N543" s="231" t="s">
        <v>48</v>
      </c>
      <c r="O543" s="35"/>
      <c r="P543" s="191">
        <f t="shared" si="1"/>
        <v>0</v>
      </c>
      <c r="Q543" s="191">
        <v>0.0622</v>
      </c>
      <c r="R543" s="191">
        <f t="shared" si="2"/>
        <v>2.6746</v>
      </c>
      <c r="S543" s="191">
        <v>0</v>
      </c>
      <c r="T543" s="192">
        <f t="shared" si="3"/>
        <v>0</v>
      </c>
      <c r="AR543" s="17" t="s">
        <v>289</v>
      </c>
      <c r="AT543" s="17" t="s">
        <v>215</v>
      </c>
      <c r="AU543" s="17" t="s">
        <v>141</v>
      </c>
      <c r="AY543" s="17" t="s">
        <v>132</v>
      </c>
      <c r="BE543" s="193">
        <f t="shared" si="4"/>
        <v>0</v>
      </c>
      <c r="BF543" s="193">
        <f t="shared" si="5"/>
        <v>0</v>
      </c>
      <c r="BG543" s="193">
        <f t="shared" si="6"/>
        <v>0</v>
      </c>
      <c r="BH543" s="193">
        <f t="shared" si="7"/>
        <v>0</v>
      </c>
      <c r="BI543" s="193">
        <f t="shared" si="8"/>
        <v>0</v>
      </c>
      <c r="BJ543" s="17" t="s">
        <v>141</v>
      </c>
      <c r="BK543" s="193">
        <f t="shared" si="9"/>
        <v>0</v>
      </c>
      <c r="BL543" s="17" t="s">
        <v>262</v>
      </c>
      <c r="BM543" s="17" t="s">
        <v>882</v>
      </c>
    </row>
    <row r="544" spans="2:65" s="1" customFormat="1" ht="22.5" customHeight="1">
      <c r="B544" s="34"/>
      <c r="C544" s="222" t="s">
        <v>883</v>
      </c>
      <c r="D544" s="222" t="s">
        <v>215</v>
      </c>
      <c r="E544" s="223" t="s">
        <v>884</v>
      </c>
      <c r="F544" s="224" t="s">
        <v>885</v>
      </c>
      <c r="G544" s="225" t="s">
        <v>664</v>
      </c>
      <c r="H544" s="226">
        <v>36</v>
      </c>
      <c r="I544" s="227"/>
      <c r="J544" s="228">
        <f t="shared" si="0"/>
        <v>0</v>
      </c>
      <c r="K544" s="224" t="s">
        <v>20</v>
      </c>
      <c r="L544" s="229"/>
      <c r="M544" s="230" t="s">
        <v>20</v>
      </c>
      <c r="N544" s="231" t="s">
        <v>48</v>
      </c>
      <c r="O544" s="35"/>
      <c r="P544" s="191">
        <f t="shared" si="1"/>
        <v>0</v>
      </c>
      <c r="Q544" s="191">
        <v>0.0622</v>
      </c>
      <c r="R544" s="191">
        <f t="shared" si="2"/>
        <v>2.2392</v>
      </c>
      <c r="S544" s="191">
        <v>0</v>
      </c>
      <c r="T544" s="192">
        <f t="shared" si="3"/>
        <v>0</v>
      </c>
      <c r="AR544" s="17" t="s">
        <v>289</v>
      </c>
      <c r="AT544" s="17" t="s">
        <v>215</v>
      </c>
      <c r="AU544" s="17" t="s">
        <v>141</v>
      </c>
      <c r="AY544" s="17" t="s">
        <v>132</v>
      </c>
      <c r="BE544" s="193">
        <f t="shared" si="4"/>
        <v>0</v>
      </c>
      <c r="BF544" s="193">
        <f t="shared" si="5"/>
        <v>0</v>
      </c>
      <c r="BG544" s="193">
        <f t="shared" si="6"/>
        <v>0</v>
      </c>
      <c r="BH544" s="193">
        <f t="shared" si="7"/>
        <v>0</v>
      </c>
      <c r="BI544" s="193">
        <f t="shared" si="8"/>
        <v>0</v>
      </c>
      <c r="BJ544" s="17" t="s">
        <v>141</v>
      </c>
      <c r="BK544" s="193">
        <f t="shared" si="9"/>
        <v>0</v>
      </c>
      <c r="BL544" s="17" t="s">
        <v>262</v>
      </c>
      <c r="BM544" s="17" t="s">
        <v>886</v>
      </c>
    </row>
    <row r="545" spans="2:65" s="1" customFormat="1" ht="22.5" customHeight="1">
      <c r="B545" s="34"/>
      <c r="C545" s="222" t="s">
        <v>887</v>
      </c>
      <c r="D545" s="222" t="s">
        <v>215</v>
      </c>
      <c r="E545" s="223" t="s">
        <v>888</v>
      </c>
      <c r="F545" s="224" t="s">
        <v>889</v>
      </c>
      <c r="G545" s="225" t="s">
        <v>664</v>
      </c>
      <c r="H545" s="226">
        <v>9</v>
      </c>
      <c r="I545" s="227"/>
      <c r="J545" s="228">
        <f t="shared" si="0"/>
        <v>0</v>
      </c>
      <c r="K545" s="224" t="s">
        <v>139</v>
      </c>
      <c r="L545" s="229"/>
      <c r="M545" s="230" t="s">
        <v>20</v>
      </c>
      <c r="N545" s="231" t="s">
        <v>48</v>
      </c>
      <c r="O545" s="35"/>
      <c r="P545" s="191">
        <f t="shared" si="1"/>
        <v>0</v>
      </c>
      <c r="Q545" s="191">
        <v>0.0622</v>
      </c>
      <c r="R545" s="191">
        <f t="shared" si="2"/>
        <v>0.5598</v>
      </c>
      <c r="S545" s="191">
        <v>0</v>
      </c>
      <c r="T545" s="192">
        <f t="shared" si="3"/>
        <v>0</v>
      </c>
      <c r="AR545" s="17" t="s">
        <v>289</v>
      </c>
      <c r="AT545" s="17" t="s">
        <v>215</v>
      </c>
      <c r="AU545" s="17" t="s">
        <v>141</v>
      </c>
      <c r="AY545" s="17" t="s">
        <v>132</v>
      </c>
      <c r="BE545" s="193">
        <f t="shared" si="4"/>
        <v>0</v>
      </c>
      <c r="BF545" s="193">
        <f t="shared" si="5"/>
        <v>0</v>
      </c>
      <c r="BG545" s="193">
        <f t="shared" si="6"/>
        <v>0</v>
      </c>
      <c r="BH545" s="193">
        <f t="shared" si="7"/>
        <v>0</v>
      </c>
      <c r="BI545" s="193">
        <f t="shared" si="8"/>
        <v>0</v>
      </c>
      <c r="BJ545" s="17" t="s">
        <v>141</v>
      </c>
      <c r="BK545" s="193">
        <f t="shared" si="9"/>
        <v>0</v>
      </c>
      <c r="BL545" s="17" t="s">
        <v>262</v>
      </c>
      <c r="BM545" s="17" t="s">
        <v>890</v>
      </c>
    </row>
    <row r="546" spans="2:65" s="1" customFormat="1" ht="31.5" customHeight="1">
      <c r="B546" s="34"/>
      <c r="C546" s="222" t="s">
        <v>891</v>
      </c>
      <c r="D546" s="222" t="s">
        <v>215</v>
      </c>
      <c r="E546" s="223" t="s">
        <v>892</v>
      </c>
      <c r="F546" s="224" t="s">
        <v>893</v>
      </c>
      <c r="G546" s="225" t="s">
        <v>664</v>
      </c>
      <c r="H546" s="226">
        <v>33</v>
      </c>
      <c r="I546" s="227"/>
      <c r="J546" s="228">
        <f t="shared" si="0"/>
        <v>0</v>
      </c>
      <c r="K546" s="224" t="s">
        <v>20</v>
      </c>
      <c r="L546" s="229"/>
      <c r="M546" s="230" t="s">
        <v>20</v>
      </c>
      <c r="N546" s="231" t="s">
        <v>48</v>
      </c>
      <c r="O546" s="35"/>
      <c r="P546" s="191">
        <f t="shared" si="1"/>
        <v>0</v>
      </c>
      <c r="Q546" s="191">
        <v>0.0622</v>
      </c>
      <c r="R546" s="191">
        <f t="shared" si="2"/>
        <v>2.0526</v>
      </c>
      <c r="S546" s="191">
        <v>0</v>
      </c>
      <c r="T546" s="192">
        <f t="shared" si="3"/>
        <v>0</v>
      </c>
      <c r="AR546" s="17" t="s">
        <v>289</v>
      </c>
      <c r="AT546" s="17" t="s">
        <v>215</v>
      </c>
      <c r="AU546" s="17" t="s">
        <v>141</v>
      </c>
      <c r="AY546" s="17" t="s">
        <v>132</v>
      </c>
      <c r="BE546" s="193">
        <f t="shared" si="4"/>
        <v>0</v>
      </c>
      <c r="BF546" s="193">
        <f t="shared" si="5"/>
        <v>0</v>
      </c>
      <c r="BG546" s="193">
        <f t="shared" si="6"/>
        <v>0</v>
      </c>
      <c r="BH546" s="193">
        <f t="shared" si="7"/>
        <v>0</v>
      </c>
      <c r="BI546" s="193">
        <f t="shared" si="8"/>
        <v>0</v>
      </c>
      <c r="BJ546" s="17" t="s">
        <v>141</v>
      </c>
      <c r="BK546" s="193">
        <f t="shared" si="9"/>
        <v>0</v>
      </c>
      <c r="BL546" s="17" t="s">
        <v>262</v>
      </c>
      <c r="BM546" s="17" t="s">
        <v>894</v>
      </c>
    </row>
    <row r="547" spans="2:65" s="1" customFormat="1" ht="22.5" customHeight="1">
      <c r="B547" s="34"/>
      <c r="C547" s="222" t="s">
        <v>895</v>
      </c>
      <c r="D547" s="222" t="s">
        <v>215</v>
      </c>
      <c r="E547" s="223" t="s">
        <v>896</v>
      </c>
      <c r="F547" s="224" t="s">
        <v>897</v>
      </c>
      <c r="G547" s="225" t="s">
        <v>664</v>
      </c>
      <c r="H547" s="226">
        <v>3</v>
      </c>
      <c r="I547" s="227"/>
      <c r="J547" s="228">
        <f t="shared" si="0"/>
        <v>0</v>
      </c>
      <c r="K547" s="224" t="s">
        <v>20</v>
      </c>
      <c r="L547" s="229"/>
      <c r="M547" s="230" t="s">
        <v>20</v>
      </c>
      <c r="N547" s="231" t="s">
        <v>48</v>
      </c>
      <c r="O547" s="35"/>
      <c r="P547" s="191">
        <f t="shared" si="1"/>
        <v>0</v>
      </c>
      <c r="Q547" s="191">
        <v>0.0622</v>
      </c>
      <c r="R547" s="191">
        <f t="shared" si="2"/>
        <v>0.1866</v>
      </c>
      <c r="S547" s="191">
        <v>0</v>
      </c>
      <c r="T547" s="192">
        <f t="shared" si="3"/>
        <v>0</v>
      </c>
      <c r="AR547" s="17" t="s">
        <v>289</v>
      </c>
      <c r="AT547" s="17" t="s">
        <v>215</v>
      </c>
      <c r="AU547" s="17" t="s">
        <v>141</v>
      </c>
      <c r="AY547" s="17" t="s">
        <v>132</v>
      </c>
      <c r="BE547" s="193">
        <f t="shared" si="4"/>
        <v>0</v>
      </c>
      <c r="BF547" s="193">
        <f t="shared" si="5"/>
        <v>0</v>
      </c>
      <c r="BG547" s="193">
        <f t="shared" si="6"/>
        <v>0</v>
      </c>
      <c r="BH547" s="193">
        <f t="shared" si="7"/>
        <v>0</v>
      </c>
      <c r="BI547" s="193">
        <f t="shared" si="8"/>
        <v>0</v>
      </c>
      <c r="BJ547" s="17" t="s">
        <v>141</v>
      </c>
      <c r="BK547" s="193">
        <f t="shared" si="9"/>
        <v>0</v>
      </c>
      <c r="BL547" s="17" t="s">
        <v>262</v>
      </c>
      <c r="BM547" s="17" t="s">
        <v>898</v>
      </c>
    </row>
    <row r="548" spans="2:65" s="1" customFormat="1" ht="22.5" customHeight="1">
      <c r="B548" s="34"/>
      <c r="C548" s="222" t="s">
        <v>899</v>
      </c>
      <c r="D548" s="222" t="s">
        <v>215</v>
      </c>
      <c r="E548" s="223" t="s">
        <v>900</v>
      </c>
      <c r="F548" s="224" t="s">
        <v>901</v>
      </c>
      <c r="G548" s="225" t="s">
        <v>664</v>
      </c>
      <c r="H548" s="226">
        <v>13</v>
      </c>
      <c r="I548" s="227"/>
      <c r="J548" s="228">
        <f t="shared" si="0"/>
        <v>0</v>
      </c>
      <c r="K548" s="224" t="s">
        <v>139</v>
      </c>
      <c r="L548" s="229"/>
      <c r="M548" s="230" t="s">
        <v>20</v>
      </c>
      <c r="N548" s="231" t="s">
        <v>48</v>
      </c>
      <c r="O548" s="35"/>
      <c r="P548" s="191">
        <f t="shared" si="1"/>
        <v>0</v>
      </c>
      <c r="Q548" s="191">
        <v>0.0622</v>
      </c>
      <c r="R548" s="191">
        <f t="shared" si="2"/>
        <v>0.8086</v>
      </c>
      <c r="S548" s="191">
        <v>0</v>
      </c>
      <c r="T548" s="192">
        <f t="shared" si="3"/>
        <v>0</v>
      </c>
      <c r="AR548" s="17" t="s">
        <v>289</v>
      </c>
      <c r="AT548" s="17" t="s">
        <v>215</v>
      </c>
      <c r="AU548" s="17" t="s">
        <v>141</v>
      </c>
      <c r="AY548" s="17" t="s">
        <v>132</v>
      </c>
      <c r="BE548" s="193">
        <f t="shared" si="4"/>
        <v>0</v>
      </c>
      <c r="BF548" s="193">
        <f t="shared" si="5"/>
        <v>0</v>
      </c>
      <c r="BG548" s="193">
        <f t="shared" si="6"/>
        <v>0</v>
      </c>
      <c r="BH548" s="193">
        <f t="shared" si="7"/>
        <v>0</v>
      </c>
      <c r="BI548" s="193">
        <f t="shared" si="8"/>
        <v>0</v>
      </c>
      <c r="BJ548" s="17" t="s">
        <v>141</v>
      </c>
      <c r="BK548" s="193">
        <f t="shared" si="9"/>
        <v>0</v>
      </c>
      <c r="BL548" s="17" t="s">
        <v>262</v>
      </c>
      <c r="BM548" s="17" t="s">
        <v>902</v>
      </c>
    </row>
    <row r="549" spans="2:65" s="1" customFormat="1" ht="22.5" customHeight="1">
      <c r="B549" s="34"/>
      <c r="C549" s="222" t="s">
        <v>903</v>
      </c>
      <c r="D549" s="222" t="s">
        <v>215</v>
      </c>
      <c r="E549" s="223" t="s">
        <v>904</v>
      </c>
      <c r="F549" s="224" t="s">
        <v>905</v>
      </c>
      <c r="G549" s="225" t="s">
        <v>664</v>
      </c>
      <c r="H549" s="226">
        <v>47</v>
      </c>
      <c r="I549" s="227"/>
      <c r="J549" s="228">
        <f t="shared" si="0"/>
        <v>0</v>
      </c>
      <c r="K549" s="224" t="s">
        <v>20</v>
      </c>
      <c r="L549" s="229"/>
      <c r="M549" s="230" t="s">
        <v>20</v>
      </c>
      <c r="N549" s="231" t="s">
        <v>48</v>
      </c>
      <c r="O549" s="35"/>
      <c r="P549" s="191">
        <f t="shared" si="1"/>
        <v>0</v>
      </c>
      <c r="Q549" s="191">
        <v>0</v>
      </c>
      <c r="R549" s="191">
        <f t="shared" si="2"/>
        <v>0</v>
      </c>
      <c r="S549" s="191">
        <v>0</v>
      </c>
      <c r="T549" s="192">
        <f t="shared" si="3"/>
        <v>0</v>
      </c>
      <c r="AR549" s="17" t="s">
        <v>289</v>
      </c>
      <c r="AT549" s="17" t="s">
        <v>215</v>
      </c>
      <c r="AU549" s="17" t="s">
        <v>141</v>
      </c>
      <c r="AY549" s="17" t="s">
        <v>132</v>
      </c>
      <c r="BE549" s="193">
        <f t="shared" si="4"/>
        <v>0</v>
      </c>
      <c r="BF549" s="193">
        <f t="shared" si="5"/>
        <v>0</v>
      </c>
      <c r="BG549" s="193">
        <f t="shared" si="6"/>
        <v>0</v>
      </c>
      <c r="BH549" s="193">
        <f t="shared" si="7"/>
        <v>0</v>
      </c>
      <c r="BI549" s="193">
        <f t="shared" si="8"/>
        <v>0</v>
      </c>
      <c r="BJ549" s="17" t="s">
        <v>141</v>
      </c>
      <c r="BK549" s="193">
        <f t="shared" si="9"/>
        <v>0</v>
      </c>
      <c r="BL549" s="17" t="s">
        <v>262</v>
      </c>
      <c r="BM549" s="17" t="s">
        <v>906</v>
      </c>
    </row>
    <row r="550" spans="2:65" s="1" customFormat="1" ht="22.5" customHeight="1">
      <c r="B550" s="34"/>
      <c r="C550" s="222" t="s">
        <v>907</v>
      </c>
      <c r="D550" s="222" t="s">
        <v>215</v>
      </c>
      <c r="E550" s="223" t="s">
        <v>908</v>
      </c>
      <c r="F550" s="224" t="s">
        <v>909</v>
      </c>
      <c r="G550" s="225" t="s">
        <v>664</v>
      </c>
      <c r="H550" s="226">
        <v>16</v>
      </c>
      <c r="I550" s="227"/>
      <c r="J550" s="228">
        <f t="shared" si="0"/>
        <v>0</v>
      </c>
      <c r="K550" s="224" t="s">
        <v>20</v>
      </c>
      <c r="L550" s="229"/>
      <c r="M550" s="230" t="s">
        <v>20</v>
      </c>
      <c r="N550" s="231" t="s">
        <v>48</v>
      </c>
      <c r="O550" s="35"/>
      <c r="P550" s="191">
        <f t="shared" si="1"/>
        <v>0</v>
      </c>
      <c r="Q550" s="191">
        <v>0</v>
      </c>
      <c r="R550" s="191">
        <f t="shared" si="2"/>
        <v>0</v>
      </c>
      <c r="S550" s="191">
        <v>0</v>
      </c>
      <c r="T550" s="192">
        <f t="shared" si="3"/>
        <v>0</v>
      </c>
      <c r="AR550" s="17" t="s">
        <v>289</v>
      </c>
      <c r="AT550" s="17" t="s">
        <v>215</v>
      </c>
      <c r="AU550" s="17" t="s">
        <v>141</v>
      </c>
      <c r="AY550" s="17" t="s">
        <v>132</v>
      </c>
      <c r="BE550" s="193">
        <f t="shared" si="4"/>
        <v>0</v>
      </c>
      <c r="BF550" s="193">
        <f t="shared" si="5"/>
        <v>0</v>
      </c>
      <c r="BG550" s="193">
        <f t="shared" si="6"/>
        <v>0</v>
      </c>
      <c r="BH550" s="193">
        <f t="shared" si="7"/>
        <v>0</v>
      </c>
      <c r="BI550" s="193">
        <f t="shared" si="8"/>
        <v>0</v>
      </c>
      <c r="BJ550" s="17" t="s">
        <v>141</v>
      </c>
      <c r="BK550" s="193">
        <f t="shared" si="9"/>
        <v>0</v>
      </c>
      <c r="BL550" s="17" t="s">
        <v>262</v>
      </c>
      <c r="BM550" s="17" t="s">
        <v>910</v>
      </c>
    </row>
    <row r="551" spans="2:65" s="1" customFormat="1" ht="22.5" customHeight="1">
      <c r="B551" s="34"/>
      <c r="C551" s="182" t="s">
        <v>911</v>
      </c>
      <c r="D551" s="182" t="s">
        <v>135</v>
      </c>
      <c r="E551" s="183" t="s">
        <v>912</v>
      </c>
      <c r="F551" s="184" t="s">
        <v>913</v>
      </c>
      <c r="G551" s="185" t="s">
        <v>138</v>
      </c>
      <c r="H551" s="186">
        <v>146.474</v>
      </c>
      <c r="I551" s="187"/>
      <c r="J551" s="188">
        <f t="shared" si="0"/>
        <v>0</v>
      </c>
      <c r="K551" s="184" t="s">
        <v>20</v>
      </c>
      <c r="L551" s="54"/>
      <c r="M551" s="189" t="s">
        <v>20</v>
      </c>
      <c r="N551" s="190" t="s">
        <v>48</v>
      </c>
      <c r="O551" s="35"/>
      <c r="P551" s="191">
        <f t="shared" si="1"/>
        <v>0</v>
      </c>
      <c r="Q551" s="191">
        <v>0.00025</v>
      </c>
      <c r="R551" s="191">
        <f t="shared" si="2"/>
        <v>0.0366185</v>
      </c>
      <c r="S551" s="191">
        <v>0</v>
      </c>
      <c r="T551" s="192">
        <f t="shared" si="3"/>
        <v>0</v>
      </c>
      <c r="AR551" s="17" t="s">
        <v>262</v>
      </c>
      <c r="AT551" s="17" t="s">
        <v>135</v>
      </c>
      <c r="AU551" s="17" t="s">
        <v>141</v>
      </c>
      <c r="AY551" s="17" t="s">
        <v>132</v>
      </c>
      <c r="BE551" s="193">
        <f t="shared" si="4"/>
        <v>0</v>
      </c>
      <c r="BF551" s="193">
        <f t="shared" si="5"/>
        <v>0</v>
      </c>
      <c r="BG551" s="193">
        <f t="shared" si="6"/>
        <v>0</v>
      </c>
      <c r="BH551" s="193">
        <f t="shared" si="7"/>
        <v>0</v>
      </c>
      <c r="BI551" s="193">
        <f t="shared" si="8"/>
        <v>0</v>
      </c>
      <c r="BJ551" s="17" t="s">
        <v>141</v>
      </c>
      <c r="BK551" s="193">
        <f t="shared" si="9"/>
        <v>0</v>
      </c>
      <c r="BL551" s="17" t="s">
        <v>262</v>
      </c>
      <c r="BM551" s="17" t="s">
        <v>914</v>
      </c>
    </row>
    <row r="552" spans="2:51" s="11" customFormat="1" ht="13.5">
      <c r="B552" s="196"/>
      <c r="C552" s="197"/>
      <c r="D552" s="194" t="s">
        <v>145</v>
      </c>
      <c r="E552" s="208" t="s">
        <v>20</v>
      </c>
      <c r="F552" s="209" t="s">
        <v>915</v>
      </c>
      <c r="G552" s="197"/>
      <c r="H552" s="210">
        <v>74.88</v>
      </c>
      <c r="I552" s="202"/>
      <c r="J552" s="197"/>
      <c r="K552" s="197"/>
      <c r="L552" s="203"/>
      <c r="M552" s="204"/>
      <c r="N552" s="205"/>
      <c r="O552" s="205"/>
      <c r="P552" s="205"/>
      <c r="Q552" s="205"/>
      <c r="R552" s="205"/>
      <c r="S552" s="205"/>
      <c r="T552" s="206"/>
      <c r="AT552" s="207" t="s">
        <v>145</v>
      </c>
      <c r="AU552" s="207" t="s">
        <v>141</v>
      </c>
      <c r="AV552" s="11" t="s">
        <v>141</v>
      </c>
      <c r="AW552" s="11" t="s">
        <v>39</v>
      </c>
      <c r="AX552" s="11" t="s">
        <v>76</v>
      </c>
      <c r="AY552" s="207" t="s">
        <v>132</v>
      </c>
    </row>
    <row r="553" spans="2:51" s="11" customFormat="1" ht="27">
      <c r="B553" s="196"/>
      <c r="C553" s="197"/>
      <c r="D553" s="194" t="s">
        <v>145</v>
      </c>
      <c r="E553" s="208" t="s">
        <v>20</v>
      </c>
      <c r="F553" s="209" t="s">
        <v>916</v>
      </c>
      <c r="G553" s="197"/>
      <c r="H553" s="210">
        <v>71.594</v>
      </c>
      <c r="I553" s="202"/>
      <c r="J553" s="197"/>
      <c r="K553" s="197"/>
      <c r="L553" s="203"/>
      <c r="M553" s="204"/>
      <c r="N553" s="205"/>
      <c r="O553" s="205"/>
      <c r="P553" s="205"/>
      <c r="Q553" s="205"/>
      <c r="R553" s="205"/>
      <c r="S553" s="205"/>
      <c r="T553" s="206"/>
      <c r="AT553" s="207" t="s">
        <v>145</v>
      </c>
      <c r="AU553" s="207" t="s">
        <v>141</v>
      </c>
      <c r="AV553" s="11" t="s">
        <v>141</v>
      </c>
      <c r="AW553" s="11" t="s">
        <v>39</v>
      </c>
      <c r="AX553" s="11" t="s">
        <v>76</v>
      </c>
      <c r="AY553" s="207" t="s">
        <v>132</v>
      </c>
    </row>
    <row r="554" spans="2:51" s="12" customFormat="1" ht="13.5">
      <c r="B554" s="211"/>
      <c r="C554" s="212"/>
      <c r="D554" s="198" t="s">
        <v>145</v>
      </c>
      <c r="E554" s="213" t="s">
        <v>20</v>
      </c>
      <c r="F554" s="214" t="s">
        <v>164</v>
      </c>
      <c r="G554" s="212"/>
      <c r="H554" s="215">
        <v>146.474</v>
      </c>
      <c r="I554" s="216"/>
      <c r="J554" s="212"/>
      <c r="K554" s="212"/>
      <c r="L554" s="217"/>
      <c r="M554" s="218"/>
      <c r="N554" s="219"/>
      <c r="O554" s="219"/>
      <c r="P554" s="219"/>
      <c r="Q554" s="219"/>
      <c r="R554" s="219"/>
      <c r="S554" s="219"/>
      <c r="T554" s="220"/>
      <c r="AT554" s="221" t="s">
        <v>145</v>
      </c>
      <c r="AU554" s="221" t="s">
        <v>141</v>
      </c>
      <c r="AV554" s="12" t="s">
        <v>140</v>
      </c>
      <c r="AW554" s="12" t="s">
        <v>39</v>
      </c>
      <c r="AX554" s="12" t="s">
        <v>22</v>
      </c>
      <c r="AY554" s="221" t="s">
        <v>132</v>
      </c>
    </row>
    <row r="555" spans="2:65" s="1" customFormat="1" ht="22.5" customHeight="1">
      <c r="B555" s="34"/>
      <c r="C555" s="222" t="s">
        <v>917</v>
      </c>
      <c r="D555" s="222" t="s">
        <v>215</v>
      </c>
      <c r="E555" s="223" t="s">
        <v>918</v>
      </c>
      <c r="F555" s="224" t="s">
        <v>919</v>
      </c>
      <c r="G555" s="225" t="s">
        <v>664</v>
      </c>
      <c r="H555" s="226">
        <v>13</v>
      </c>
      <c r="I555" s="227"/>
      <c r="J555" s="228">
        <f aca="true" t="shared" si="10" ref="J555:J566">ROUND(I555*H555,2)</f>
        <v>0</v>
      </c>
      <c r="K555" s="224" t="s">
        <v>20</v>
      </c>
      <c r="L555" s="229"/>
      <c r="M555" s="230" t="s">
        <v>20</v>
      </c>
      <c r="N555" s="231" t="s">
        <v>48</v>
      </c>
      <c r="O555" s="35"/>
      <c r="P555" s="191">
        <f aca="true" t="shared" si="11" ref="P555:P566">O555*H555</f>
        <v>0</v>
      </c>
      <c r="Q555" s="191">
        <v>0</v>
      </c>
      <c r="R555" s="191">
        <f aca="true" t="shared" si="12" ref="R555:R566">Q555*H555</f>
        <v>0</v>
      </c>
      <c r="S555" s="191">
        <v>0</v>
      </c>
      <c r="T555" s="192">
        <f aca="true" t="shared" si="13" ref="T555:T566">S555*H555</f>
        <v>0</v>
      </c>
      <c r="AR555" s="17" t="s">
        <v>289</v>
      </c>
      <c r="AT555" s="17" t="s">
        <v>215</v>
      </c>
      <c r="AU555" s="17" t="s">
        <v>141</v>
      </c>
      <c r="AY555" s="17" t="s">
        <v>132</v>
      </c>
      <c r="BE555" s="193">
        <f aca="true" t="shared" si="14" ref="BE555:BE566">IF(N555="základní",J555,0)</f>
        <v>0</v>
      </c>
      <c r="BF555" s="193">
        <f aca="true" t="shared" si="15" ref="BF555:BF566">IF(N555="snížená",J555,0)</f>
        <v>0</v>
      </c>
      <c r="BG555" s="193">
        <f aca="true" t="shared" si="16" ref="BG555:BG566">IF(N555="zákl. přenesená",J555,0)</f>
        <v>0</v>
      </c>
      <c r="BH555" s="193">
        <f aca="true" t="shared" si="17" ref="BH555:BH566">IF(N555="sníž. přenesená",J555,0)</f>
        <v>0</v>
      </c>
      <c r="BI555" s="193">
        <f aca="true" t="shared" si="18" ref="BI555:BI566">IF(N555="nulová",J555,0)</f>
        <v>0</v>
      </c>
      <c r="BJ555" s="17" t="s">
        <v>141</v>
      </c>
      <c r="BK555" s="193">
        <f aca="true" t="shared" si="19" ref="BK555:BK566">ROUND(I555*H555,2)</f>
        <v>0</v>
      </c>
      <c r="BL555" s="17" t="s">
        <v>262</v>
      </c>
      <c r="BM555" s="17" t="s">
        <v>920</v>
      </c>
    </row>
    <row r="556" spans="2:65" s="1" customFormat="1" ht="22.5" customHeight="1">
      <c r="B556" s="34"/>
      <c r="C556" s="222" t="s">
        <v>921</v>
      </c>
      <c r="D556" s="222" t="s">
        <v>215</v>
      </c>
      <c r="E556" s="223" t="s">
        <v>922</v>
      </c>
      <c r="F556" s="224" t="s">
        <v>923</v>
      </c>
      <c r="G556" s="225" t="s">
        <v>664</v>
      </c>
      <c r="H556" s="226">
        <v>10</v>
      </c>
      <c r="I556" s="227"/>
      <c r="J556" s="228">
        <f t="shared" si="10"/>
        <v>0</v>
      </c>
      <c r="K556" s="224" t="s">
        <v>20</v>
      </c>
      <c r="L556" s="229"/>
      <c r="M556" s="230" t="s">
        <v>20</v>
      </c>
      <c r="N556" s="231" t="s">
        <v>48</v>
      </c>
      <c r="O556" s="35"/>
      <c r="P556" s="191">
        <f t="shared" si="11"/>
        <v>0</v>
      </c>
      <c r="Q556" s="191">
        <v>0</v>
      </c>
      <c r="R556" s="191">
        <f t="shared" si="12"/>
        <v>0</v>
      </c>
      <c r="S556" s="191">
        <v>0</v>
      </c>
      <c r="T556" s="192">
        <f t="shared" si="13"/>
        <v>0</v>
      </c>
      <c r="AR556" s="17" t="s">
        <v>289</v>
      </c>
      <c r="AT556" s="17" t="s">
        <v>215</v>
      </c>
      <c r="AU556" s="17" t="s">
        <v>141</v>
      </c>
      <c r="AY556" s="17" t="s">
        <v>132</v>
      </c>
      <c r="BE556" s="193">
        <f t="shared" si="14"/>
        <v>0</v>
      </c>
      <c r="BF556" s="193">
        <f t="shared" si="15"/>
        <v>0</v>
      </c>
      <c r="BG556" s="193">
        <f t="shared" si="16"/>
        <v>0</v>
      </c>
      <c r="BH556" s="193">
        <f t="shared" si="17"/>
        <v>0</v>
      </c>
      <c r="BI556" s="193">
        <f t="shared" si="18"/>
        <v>0</v>
      </c>
      <c r="BJ556" s="17" t="s">
        <v>141</v>
      </c>
      <c r="BK556" s="193">
        <f t="shared" si="19"/>
        <v>0</v>
      </c>
      <c r="BL556" s="17" t="s">
        <v>262</v>
      </c>
      <c r="BM556" s="17" t="s">
        <v>924</v>
      </c>
    </row>
    <row r="557" spans="2:65" s="1" customFormat="1" ht="22.5" customHeight="1">
      <c r="B557" s="34"/>
      <c r="C557" s="222" t="s">
        <v>925</v>
      </c>
      <c r="D557" s="222" t="s">
        <v>215</v>
      </c>
      <c r="E557" s="223" t="s">
        <v>926</v>
      </c>
      <c r="F557" s="224" t="s">
        <v>927</v>
      </c>
      <c r="G557" s="225" t="s">
        <v>664</v>
      </c>
      <c r="H557" s="226">
        <v>1</v>
      </c>
      <c r="I557" s="227"/>
      <c r="J557" s="228">
        <f t="shared" si="10"/>
        <v>0</v>
      </c>
      <c r="K557" s="224" t="s">
        <v>20</v>
      </c>
      <c r="L557" s="229"/>
      <c r="M557" s="230" t="s">
        <v>20</v>
      </c>
      <c r="N557" s="231" t="s">
        <v>48</v>
      </c>
      <c r="O557" s="35"/>
      <c r="P557" s="191">
        <f t="shared" si="11"/>
        <v>0</v>
      </c>
      <c r="Q557" s="191">
        <v>0</v>
      </c>
      <c r="R557" s="191">
        <f t="shared" si="12"/>
        <v>0</v>
      </c>
      <c r="S557" s="191">
        <v>0</v>
      </c>
      <c r="T557" s="192">
        <f t="shared" si="13"/>
        <v>0</v>
      </c>
      <c r="AR557" s="17" t="s">
        <v>289</v>
      </c>
      <c r="AT557" s="17" t="s">
        <v>215</v>
      </c>
      <c r="AU557" s="17" t="s">
        <v>141</v>
      </c>
      <c r="AY557" s="17" t="s">
        <v>132</v>
      </c>
      <c r="BE557" s="193">
        <f t="shared" si="14"/>
        <v>0</v>
      </c>
      <c r="BF557" s="193">
        <f t="shared" si="15"/>
        <v>0</v>
      </c>
      <c r="BG557" s="193">
        <f t="shared" si="16"/>
        <v>0</v>
      </c>
      <c r="BH557" s="193">
        <f t="shared" si="17"/>
        <v>0</v>
      </c>
      <c r="BI557" s="193">
        <f t="shared" si="18"/>
        <v>0</v>
      </c>
      <c r="BJ557" s="17" t="s">
        <v>141</v>
      </c>
      <c r="BK557" s="193">
        <f t="shared" si="19"/>
        <v>0</v>
      </c>
      <c r="BL557" s="17" t="s">
        <v>262</v>
      </c>
      <c r="BM557" s="17" t="s">
        <v>928</v>
      </c>
    </row>
    <row r="558" spans="2:65" s="1" customFormat="1" ht="22.5" customHeight="1">
      <c r="B558" s="34"/>
      <c r="C558" s="222" t="s">
        <v>929</v>
      </c>
      <c r="D558" s="222" t="s">
        <v>215</v>
      </c>
      <c r="E558" s="223" t="s">
        <v>930</v>
      </c>
      <c r="F558" s="224" t="s">
        <v>931</v>
      </c>
      <c r="G558" s="225" t="s">
        <v>664</v>
      </c>
      <c r="H558" s="226">
        <v>1</v>
      </c>
      <c r="I558" s="227"/>
      <c r="J558" s="228">
        <f t="shared" si="10"/>
        <v>0</v>
      </c>
      <c r="K558" s="224" t="s">
        <v>20</v>
      </c>
      <c r="L558" s="229"/>
      <c r="M558" s="230" t="s">
        <v>20</v>
      </c>
      <c r="N558" s="231" t="s">
        <v>48</v>
      </c>
      <c r="O558" s="35"/>
      <c r="P558" s="191">
        <f t="shared" si="11"/>
        <v>0</v>
      </c>
      <c r="Q558" s="191">
        <v>0</v>
      </c>
      <c r="R558" s="191">
        <f t="shared" si="12"/>
        <v>0</v>
      </c>
      <c r="S558" s="191">
        <v>0</v>
      </c>
      <c r="T558" s="192">
        <f t="shared" si="13"/>
        <v>0</v>
      </c>
      <c r="AR558" s="17" t="s">
        <v>289</v>
      </c>
      <c r="AT558" s="17" t="s">
        <v>215</v>
      </c>
      <c r="AU558" s="17" t="s">
        <v>141</v>
      </c>
      <c r="AY558" s="17" t="s">
        <v>132</v>
      </c>
      <c r="BE558" s="193">
        <f t="shared" si="14"/>
        <v>0</v>
      </c>
      <c r="BF558" s="193">
        <f t="shared" si="15"/>
        <v>0</v>
      </c>
      <c r="BG558" s="193">
        <f t="shared" si="16"/>
        <v>0</v>
      </c>
      <c r="BH558" s="193">
        <f t="shared" si="17"/>
        <v>0</v>
      </c>
      <c r="BI558" s="193">
        <f t="shared" si="18"/>
        <v>0</v>
      </c>
      <c r="BJ558" s="17" t="s">
        <v>141</v>
      </c>
      <c r="BK558" s="193">
        <f t="shared" si="19"/>
        <v>0</v>
      </c>
      <c r="BL558" s="17" t="s">
        <v>262</v>
      </c>
      <c r="BM558" s="17" t="s">
        <v>932</v>
      </c>
    </row>
    <row r="559" spans="2:65" s="1" customFormat="1" ht="22.5" customHeight="1">
      <c r="B559" s="34"/>
      <c r="C559" s="222" t="s">
        <v>933</v>
      </c>
      <c r="D559" s="222" t="s">
        <v>215</v>
      </c>
      <c r="E559" s="223" t="s">
        <v>934</v>
      </c>
      <c r="F559" s="224" t="s">
        <v>935</v>
      </c>
      <c r="G559" s="225" t="s">
        <v>664</v>
      </c>
      <c r="H559" s="226">
        <v>3</v>
      </c>
      <c r="I559" s="227"/>
      <c r="J559" s="228">
        <f t="shared" si="10"/>
        <v>0</v>
      </c>
      <c r="K559" s="224" t="s">
        <v>20</v>
      </c>
      <c r="L559" s="229"/>
      <c r="M559" s="230" t="s">
        <v>20</v>
      </c>
      <c r="N559" s="231" t="s">
        <v>48</v>
      </c>
      <c r="O559" s="35"/>
      <c r="P559" s="191">
        <f t="shared" si="11"/>
        <v>0</v>
      </c>
      <c r="Q559" s="191">
        <v>0</v>
      </c>
      <c r="R559" s="191">
        <f t="shared" si="12"/>
        <v>0</v>
      </c>
      <c r="S559" s="191">
        <v>0</v>
      </c>
      <c r="T559" s="192">
        <f t="shared" si="13"/>
        <v>0</v>
      </c>
      <c r="AR559" s="17" t="s">
        <v>289</v>
      </c>
      <c r="AT559" s="17" t="s">
        <v>215</v>
      </c>
      <c r="AU559" s="17" t="s">
        <v>141</v>
      </c>
      <c r="AY559" s="17" t="s">
        <v>132</v>
      </c>
      <c r="BE559" s="193">
        <f t="shared" si="14"/>
        <v>0</v>
      </c>
      <c r="BF559" s="193">
        <f t="shared" si="15"/>
        <v>0</v>
      </c>
      <c r="BG559" s="193">
        <f t="shared" si="16"/>
        <v>0</v>
      </c>
      <c r="BH559" s="193">
        <f t="shared" si="17"/>
        <v>0</v>
      </c>
      <c r="BI559" s="193">
        <f t="shared" si="18"/>
        <v>0</v>
      </c>
      <c r="BJ559" s="17" t="s">
        <v>141</v>
      </c>
      <c r="BK559" s="193">
        <f t="shared" si="19"/>
        <v>0</v>
      </c>
      <c r="BL559" s="17" t="s">
        <v>262</v>
      </c>
      <c r="BM559" s="17" t="s">
        <v>936</v>
      </c>
    </row>
    <row r="560" spans="2:65" s="1" customFormat="1" ht="22.5" customHeight="1">
      <c r="B560" s="34"/>
      <c r="C560" s="222" t="s">
        <v>937</v>
      </c>
      <c r="D560" s="222" t="s">
        <v>215</v>
      </c>
      <c r="E560" s="223" t="s">
        <v>938</v>
      </c>
      <c r="F560" s="224" t="s">
        <v>939</v>
      </c>
      <c r="G560" s="225" t="s">
        <v>664</v>
      </c>
      <c r="H560" s="226">
        <v>2</v>
      </c>
      <c r="I560" s="227"/>
      <c r="J560" s="228">
        <f t="shared" si="10"/>
        <v>0</v>
      </c>
      <c r="K560" s="224" t="s">
        <v>20</v>
      </c>
      <c r="L560" s="229"/>
      <c r="M560" s="230" t="s">
        <v>20</v>
      </c>
      <c r="N560" s="231" t="s">
        <v>48</v>
      </c>
      <c r="O560" s="35"/>
      <c r="P560" s="191">
        <f t="shared" si="11"/>
        <v>0</v>
      </c>
      <c r="Q560" s="191">
        <v>0</v>
      </c>
      <c r="R560" s="191">
        <f t="shared" si="12"/>
        <v>0</v>
      </c>
      <c r="S560" s="191">
        <v>0</v>
      </c>
      <c r="T560" s="192">
        <f t="shared" si="13"/>
        <v>0</v>
      </c>
      <c r="AR560" s="17" t="s">
        <v>289</v>
      </c>
      <c r="AT560" s="17" t="s">
        <v>215</v>
      </c>
      <c r="AU560" s="17" t="s">
        <v>141</v>
      </c>
      <c r="AY560" s="17" t="s">
        <v>132</v>
      </c>
      <c r="BE560" s="193">
        <f t="shared" si="14"/>
        <v>0</v>
      </c>
      <c r="BF560" s="193">
        <f t="shared" si="15"/>
        <v>0</v>
      </c>
      <c r="BG560" s="193">
        <f t="shared" si="16"/>
        <v>0</v>
      </c>
      <c r="BH560" s="193">
        <f t="shared" si="17"/>
        <v>0</v>
      </c>
      <c r="BI560" s="193">
        <f t="shared" si="18"/>
        <v>0</v>
      </c>
      <c r="BJ560" s="17" t="s">
        <v>141</v>
      </c>
      <c r="BK560" s="193">
        <f t="shared" si="19"/>
        <v>0</v>
      </c>
      <c r="BL560" s="17" t="s">
        <v>262</v>
      </c>
      <c r="BM560" s="17" t="s">
        <v>940</v>
      </c>
    </row>
    <row r="561" spans="2:65" s="1" customFormat="1" ht="22.5" customHeight="1">
      <c r="B561" s="34"/>
      <c r="C561" s="222" t="s">
        <v>941</v>
      </c>
      <c r="D561" s="222" t="s">
        <v>215</v>
      </c>
      <c r="E561" s="223" t="s">
        <v>942</v>
      </c>
      <c r="F561" s="224" t="s">
        <v>943</v>
      </c>
      <c r="G561" s="225" t="s">
        <v>664</v>
      </c>
      <c r="H561" s="226">
        <v>4</v>
      </c>
      <c r="I561" s="227"/>
      <c r="J561" s="228">
        <f t="shared" si="10"/>
        <v>0</v>
      </c>
      <c r="K561" s="224" t="s">
        <v>20</v>
      </c>
      <c r="L561" s="229"/>
      <c r="M561" s="230" t="s">
        <v>20</v>
      </c>
      <c r="N561" s="231" t="s">
        <v>48</v>
      </c>
      <c r="O561" s="35"/>
      <c r="P561" s="191">
        <f t="shared" si="11"/>
        <v>0</v>
      </c>
      <c r="Q561" s="191">
        <v>0</v>
      </c>
      <c r="R561" s="191">
        <f t="shared" si="12"/>
        <v>0</v>
      </c>
      <c r="S561" s="191">
        <v>0</v>
      </c>
      <c r="T561" s="192">
        <f t="shared" si="13"/>
        <v>0</v>
      </c>
      <c r="AR561" s="17" t="s">
        <v>289</v>
      </c>
      <c r="AT561" s="17" t="s">
        <v>215</v>
      </c>
      <c r="AU561" s="17" t="s">
        <v>141</v>
      </c>
      <c r="AY561" s="17" t="s">
        <v>132</v>
      </c>
      <c r="BE561" s="193">
        <f t="shared" si="14"/>
        <v>0</v>
      </c>
      <c r="BF561" s="193">
        <f t="shared" si="15"/>
        <v>0</v>
      </c>
      <c r="BG561" s="193">
        <f t="shared" si="16"/>
        <v>0</v>
      </c>
      <c r="BH561" s="193">
        <f t="shared" si="17"/>
        <v>0</v>
      </c>
      <c r="BI561" s="193">
        <f t="shared" si="18"/>
        <v>0</v>
      </c>
      <c r="BJ561" s="17" t="s">
        <v>141</v>
      </c>
      <c r="BK561" s="193">
        <f t="shared" si="19"/>
        <v>0</v>
      </c>
      <c r="BL561" s="17" t="s">
        <v>262</v>
      </c>
      <c r="BM561" s="17" t="s">
        <v>944</v>
      </c>
    </row>
    <row r="562" spans="2:65" s="1" customFormat="1" ht="22.5" customHeight="1">
      <c r="B562" s="34"/>
      <c r="C562" s="182" t="s">
        <v>945</v>
      </c>
      <c r="D562" s="182" t="s">
        <v>135</v>
      </c>
      <c r="E562" s="183" t="s">
        <v>946</v>
      </c>
      <c r="F562" s="184" t="s">
        <v>947</v>
      </c>
      <c r="G562" s="185" t="s">
        <v>664</v>
      </c>
      <c r="H562" s="186">
        <v>44</v>
      </c>
      <c r="I562" s="187"/>
      <c r="J562" s="188">
        <f t="shared" si="10"/>
        <v>0</v>
      </c>
      <c r="K562" s="184" t="s">
        <v>139</v>
      </c>
      <c r="L562" s="54"/>
      <c r="M562" s="189" t="s">
        <v>20</v>
      </c>
      <c r="N562" s="190" t="s">
        <v>48</v>
      </c>
      <c r="O562" s="35"/>
      <c r="P562" s="191">
        <f t="shared" si="11"/>
        <v>0</v>
      </c>
      <c r="Q562" s="191">
        <v>0</v>
      </c>
      <c r="R562" s="191">
        <f t="shared" si="12"/>
        <v>0</v>
      </c>
      <c r="S562" s="191">
        <v>0</v>
      </c>
      <c r="T562" s="192">
        <f t="shared" si="13"/>
        <v>0</v>
      </c>
      <c r="AR562" s="17" t="s">
        <v>262</v>
      </c>
      <c r="AT562" s="17" t="s">
        <v>135</v>
      </c>
      <c r="AU562" s="17" t="s">
        <v>141</v>
      </c>
      <c r="AY562" s="17" t="s">
        <v>132</v>
      </c>
      <c r="BE562" s="193">
        <f t="shared" si="14"/>
        <v>0</v>
      </c>
      <c r="BF562" s="193">
        <f t="shared" si="15"/>
        <v>0</v>
      </c>
      <c r="BG562" s="193">
        <f t="shared" si="16"/>
        <v>0</v>
      </c>
      <c r="BH562" s="193">
        <f t="shared" si="17"/>
        <v>0</v>
      </c>
      <c r="BI562" s="193">
        <f t="shared" si="18"/>
        <v>0</v>
      </c>
      <c r="BJ562" s="17" t="s">
        <v>141</v>
      </c>
      <c r="BK562" s="193">
        <f t="shared" si="19"/>
        <v>0</v>
      </c>
      <c r="BL562" s="17" t="s">
        <v>262</v>
      </c>
      <c r="BM562" s="17" t="s">
        <v>948</v>
      </c>
    </row>
    <row r="563" spans="2:65" s="1" customFormat="1" ht="31.5" customHeight="1">
      <c r="B563" s="34"/>
      <c r="C563" s="222" t="s">
        <v>949</v>
      </c>
      <c r="D563" s="222" t="s">
        <v>215</v>
      </c>
      <c r="E563" s="223" t="s">
        <v>950</v>
      </c>
      <c r="F563" s="224" t="s">
        <v>951</v>
      </c>
      <c r="G563" s="225" t="s">
        <v>664</v>
      </c>
      <c r="H563" s="226">
        <v>3</v>
      </c>
      <c r="I563" s="227"/>
      <c r="J563" s="228">
        <f t="shared" si="10"/>
        <v>0</v>
      </c>
      <c r="K563" s="224" t="s">
        <v>139</v>
      </c>
      <c r="L563" s="229"/>
      <c r="M563" s="230" t="s">
        <v>20</v>
      </c>
      <c r="N563" s="231" t="s">
        <v>48</v>
      </c>
      <c r="O563" s="35"/>
      <c r="P563" s="191">
        <f t="shared" si="11"/>
        <v>0</v>
      </c>
      <c r="Q563" s="191">
        <v>0.0003</v>
      </c>
      <c r="R563" s="191">
        <f t="shared" si="12"/>
        <v>0.0009</v>
      </c>
      <c r="S563" s="191">
        <v>0</v>
      </c>
      <c r="T563" s="192">
        <f t="shared" si="13"/>
        <v>0</v>
      </c>
      <c r="AR563" s="17" t="s">
        <v>289</v>
      </c>
      <c r="AT563" s="17" t="s">
        <v>215</v>
      </c>
      <c r="AU563" s="17" t="s">
        <v>141</v>
      </c>
      <c r="AY563" s="17" t="s">
        <v>132</v>
      </c>
      <c r="BE563" s="193">
        <f t="shared" si="14"/>
        <v>0</v>
      </c>
      <c r="BF563" s="193">
        <f t="shared" si="15"/>
        <v>0</v>
      </c>
      <c r="BG563" s="193">
        <f t="shared" si="16"/>
        <v>0</v>
      </c>
      <c r="BH563" s="193">
        <f t="shared" si="17"/>
        <v>0</v>
      </c>
      <c r="BI563" s="193">
        <f t="shared" si="18"/>
        <v>0</v>
      </c>
      <c r="BJ563" s="17" t="s">
        <v>141</v>
      </c>
      <c r="BK563" s="193">
        <f t="shared" si="19"/>
        <v>0</v>
      </c>
      <c r="BL563" s="17" t="s">
        <v>262</v>
      </c>
      <c r="BM563" s="17" t="s">
        <v>952</v>
      </c>
    </row>
    <row r="564" spans="2:65" s="1" customFormat="1" ht="31.5" customHeight="1">
      <c r="B564" s="34"/>
      <c r="C564" s="222" t="s">
        <v>953</v>
      </c>
      <c r="D564" s="222" t="s">
        <v>215</v>
      </c>
      <c r="E564" s="223" t="s">
        <v>954</v>
      </c>
      <c r="F564" s="224" t="s">
        <v>955</v>
      </c>
      <c r="G564" s="225" t="s">
        <v>664</v>
      </c>
      <c r="H564" s="226">
        <v>2</v>
      </c>
      <c r="I564" s="227"/>
      <c r="J564" s="228">
        <f t="shared" si="10"/>
        <v>0</v>
      </c>
      <c r="K564" s="224" t="s">
        <v>139</v>
      </c>
      <c r="L564" s="229"/>
      <c r="M564" s="230" t="s">
        <v>20</v>
      </c>
      <c r="N564" s="231" t="s">
        <v>48</v>
      </c>
      <c r="O564" s="35"/>
      <c r="P564" s="191">
        <f t="shared" si="11"/>
        <v>0</v>
      </c>
      <c r="Q564" s="191">
        <v>0.00018</v>
      </c>
      <c r="R564" s="191">
        <f t="shared" si="12"/>
        <v>0.00036</v>
      </c>
      <c r="S564" s="191">
        <v>0</v>
      </c>
      <c r="T564" s="192">
        <f t="shared" si="13"/>
        <v>0</v>
      </c>
      <c r="AR564" s="17" t="s">
        <v>289</v>
      </c>
      <c r="AT564" s="17" t="s">
        <v>215</v>
      </c>
      <c r="AU564" s="17" t="s">
        <v>141</v>
      </c>
      <c r="AY564" s="17" t="s">
        <v>132</v>
      </c>
      <c r="BE564" s="193">
        <f t="shared" si="14"/>
        <v>0</v>
      </c>
      <c r="BF564" s="193">
        <f t="shared" si="15"/>
        <v>0</v>
      </c>
      <c r="BG564" s="193">
        <f t="shared" si="16"/>
        <v>0</v>
      </c>
      <c r="BH564" s="193">
        <f t="shared" si="17"/>
        <v>0</v>
      </c>
      <c r="BI564" s="193">
        <f t="shared" si="18"/>
        <v>0</v>
      </c>
      <c r="BJ564" s="17" t="s">
        <v>141</v>
      </c>
      <c r="BK564" s="193">
        <f t="shared" si="19"/>
        <v>0</v>
      </c>
      <c r="BL564" s="17" t="s">
        <v>262</v>
      </c>
      <c r="BM564" s="17" t="s">
        <v>956</v>
      </c>
    </row>
    <row r="565" spans="2:65" s="1" customFormat="1" ht="31.5" customHeight="1">
      <c r="B565" s="34"/>
      <c r="C565" s="222" t="s">
        <v>957</v>
      </c>
      <c r="D565" s="222" t="s">
        <v>215</v>
      </c>
      <c r="E565" s="223" t="s">
        <v>958</v>
      </c>
      <c r="F565" s="224" t="s">
        <v>959</v>
      </c>
      <c r="G565" s="225" t="s">
        <v>664</v>
      </c>
      <c r="H565" s="226">
        <v>39</v>
      </c>
      <c r="I565" s="227"/>
      <c r="J565" s="228">
        <f t="shared" si="10"/>
        <v>0</v>
      </c>
      <c r="K565" s="224" t="s">
        <v>139</v>
      </c>
      <c r="L565" s="229"/>
      <c r="M565" s="230" t="s">
        <v>20</v>
      </c>
      <c r="N565" s="231" t="s">
        <v>48</v>
      </c>
      <c r="O565" s="35"/>
      <c r="P565" s="191">
        <f t="shared" si="11"/>
        <v>0</v>
      </c>
      <c r="Q565" s="191">
        <v>6E-05</v>
      </c>
      <c r="R565" s="191">
        <f t="shared" si="12"/>
        <v>0.00234</v>
      </c>
      <c r="S565" s="191">
        <v>0</v>
      </c>
      <c r="T565" s="192">
        <f t="shared" si="13"/>
        <v>0</v>
      </c>
      <c r="AR565" s="17" t="s">
        <v>289</v>
      </c>
      <c r="AT565" s="17" t="s">
        <v>215</v>
      </c>
      <c r="AU565" s="17" t="s">
        <v>141</v>
      </c>
      <c r="AY565" s="17" t="s">
        <v>132</v>
      </c>
      <c r="BE565" s="193">
        <f t="shared" si="14"/>
        <v>0</v>
      </c>
      <c r="BF565" s="193">
        <f t="shared" si="15"/>
        <v>0</v>
      </c>
      <c r="BG565" s="193">
        <f t="shared" si="16"/>
        <v>0</v>
      </c>
      <c r="BH565" s="193">
        <f t="shared" si="17"/>
        <v>0</v>
      </c>
      <c r="BI565" s="193">
        <f t="shared" si="18"/>
        <v>0</v>
      </c>
      <c r="BJ565" s="17" t="s">
        <v>141</v>
      </c>
      <c r="BK565" s="193">
        <f t="shared" si="19"/>
        <v>0</v>
      </c>
      <c r="BL565" s="17" t="s">
        <v>262</v>
      </c>
      <c r="BM565" s="17" t="s">
        <v>960</v>
      </c>
    </row>
    <row r="566" spans="2:65" s="1" customFormat="1" ht="31.5" customHeight="1">
      <c r="B566" s="34"/>
      <c r="C566" s="182" t="s">
        <v>961</v>
      </c>
      <c r="D566" s="182" t="s">
        <v>135</v>
      </c>
      <c r="E566" s="183" t="s">
        <v>962</v>
      </c>
      <c r="F566" s="184" t="s">
        <v>963</v>
      </c>
      <c r="G566" s="185" t="s">
        <v>138</v>
      </c>
      <c r="H566" s="186">
        <v>79.56</v>
      </c>
      <c r="I566" s="187"/>
      <c r="J566" s="188">
        <f t="shared" si="10"/>
        <v>0</v>
      </c>
      <c r="K566" s="184" t="s">
        <v>139</v>
      </c>
      <c r="L566" s="54"/>
      <c r="M566" s="189" t="s">
        <v>20</v>
      </c>
      <c r="N566" s="190" t="s">
        <v>48</v>
      </c>
      <c r="O566" s="35"/>
      <c r="P566" s="191">
        <f t="shared" si="11"/>
        <v>0</v>
      </c>
      <c r="Q566" s="191">
        <v>0</v>
      </c>
      <c r="R566" s="191">
        <f t="shared" si="12"/>
        <v>0</v>
      </c>
      <c r="S566" s="191">
        <v>0.075</v>
      </c>
      <c r="T566" s="192">
        <f t="shared" si="13"/>
        <v>5.967</v>
      </c>
      <c r="AR566" s="17" t="s">
        <v>140</v>
      </c>
      <c r="AT566" s="17" t="s">
        <v>135</v>
      </c>
      <c r="AU566" s="17" t="s">
        <v>141</v>
      </c>
      <c r="AY566" s="17" t="s">
        <v>132</v>
      </c>
      <c r="BE566" s="193">
        <f t="shared" si="14"/>
        <v>0</v>
      </c>
      <c r="BF566" s="193">
        <f t="shared" si="15"/>
        <v>0</v>
      </c>
      <c r="BG566" s="193">
        <f t="shared" si="16"/>
        <v>0</v>
      </c>
      <c r="BH566" s="193">
        <f t="shared" si="17"/>
        <v>0</v>
      </c>
      <c r="BI566" s="193">
        <f t="shared" si="18"/>
        <v>0</v>
      </c>
      <c r="BJ566" s="17" t="s">
        <v>141</v>
      </c>
      <c r="BK566" s="193">
        <f t="shared" si="19"/>
        <v>0</v>
      </c>
      <c r="BL566" s="17" t="s">
        <v>140</v>
      </c>
      <c r="BM566" s="17" t="s">
        <v>964</v>
      </c>
    </row>
    <row r="567" spans="2:51" s="11" customFormat="1" ht="13.5">
      <c r="B567" s="196"/>
      <c r="C567" s="197"/>
      <c r="D567" s="198" t="s">
        <v>145</v>
      </c>
      <c r="E567" s="199" t="s">
        <v>20</v>
      </c>
      <c r="F567" s="200" t="s">
        <v>965</v>
      </c>
      <c r="G567" s="197"/>
      <c r="H567" s="201">
        <v>79.56</v>
      </c>
      <c r="I567" s="202"/>
      <c r="J567" s="197"/>
      <c r="K567" s="197"/>
      <c r="L567" s="203"/>
      <c r="M567" s="204"/>
      <c r="N567" s="205"/>
      <c r="O567" s="205"/>
      <c r="P567" s="205"/>
      <c r="Q567" s="205"/>
      <c r="R567" s="205"/>
      <c r="S567" s="205"/>
      <c r="T567" s="206"/>
      <c r="AT567" s="207" t="s">
        <v>145</v>
      </c>
      <c r="AU567" s="207" t="s">
        <v>141</v>
      </c>
      <c r="AV567" s="11" t="s">
        <v>141</v>
      </c>
      <c r="AW567" s="11" t="s">
        <v>39</v>
      </c>
      <c r="AX567" s="11" t="s">
        <v>22</v>
      </c>
      <c r="AY567" s="207" t="s">
        <v>132</v>
      </c>
    </row>
    <row r="568" spans="2:65" s="1" customFormat="1" ht="31.5" customHeight="1">
      <c r="B568" s="34"/>
      <c r="C568" s="182" t="s">
        <v>966</v>
      </c>
      <c r="D568" s="182" t="s">
        <v>135</v>
      </c>
      <c r="E568" s="183" t="s">
        <v>967</v>
      </c>
      <c r="F568" s="184" t="s">
        <v>968</v>
      </c>
      <c r="G568" s="185" t="s">
        <v>138</v>
      </c>
      <c r="H568" s="186">
        <v>272.495</v>
      </c>
      <c r="I568" s="187"/>
      <c r="J568" s="188">
        <f>ROUND(I568*H568,2)</f>
        <v>0</v>
      </c>
      <c r="K568" s="184" t="s">
        <v>139</v>
      </c>
      <c r="L568" s="54"/>
      <c r="M568" s="189" t="s">
        <v>20</v>
      </c>
      <c r="N568" s="190" t="s">
        <v>48</v>
      </c>
      <c r="O568" s="35"/>
      <c r="P568" s="191">
        <f>O568*H568</f>
        <v>0</v>
      </c>
      <c r="Q568" s="191">
        <v>0</v>
      </c>
      <c r="R568" s="191">
        <f>Q568*H568</f>
        <v>0</v>
      </c>
      <c r="S568" s="191">
        <v>0.031</v>
      </c>
      <c r="T568" s="192">
        <f>S568*H568</f>
        <v>8.447345</v>
      </c>
      <c r="AR568" s="17" t="s">
        <v>262</v>
      </c>
      <c r="AT568" s="17" t="s">
        <v>135</v>
      </c>
      <c r="AU568" s="17" t="s">
        <v>141</v>
      </c>
      <c r="AY568" s="17" t="s">
        <v>132</v>
      </c>
      <c r="BE568" s="193">
        <f>IF(N568="základní",J568,0)</f>
        <v>0</v>
      </c>
      <c r="BF568" s="193">
        <f>IF(N568="snížená",J568,0)</f>
        <v>0</v>
      </c>
      <c r="BG568" s="193">
        <f>IF(N568="zákl. přenesená",J568,0)</f>
        <v>0</v>
      </c>
      <c r="BH568" s="193">
        <f>IF(N568="sníž. přenesená",J568,0)</f>
        <v>0</v>
      </c>
      <c r="BI568" s="193">
        <f>IF(N568="nulová",J568,0)</f>
        <v>0</v>
      </c>
      <c r="BJ568" s="17" t="s">
        <v>141</v>
      </c>
      <c r="BK568" s="193">
        <f>ROUND(I568*H568,2)</f>
        <v>0</v>
      </c>
      <c r="BL568" s="17" t="s">
        <v>262</v>
      </c>
      <c r="BM568" s="17" t="s">
        <v>969</v>
      </c>
    </row>
    <row r="569" spans="2:51" s="11" customFormat="1" ht="13.5">
      <c r="B569" s="196"/>
      <c r="C569" s="197"/>
      <c r="D569" s="198" t="s">
        <v>145</v>
      </c>
      <c r="E569" s="199" t="s">
        <v>20</v>
      </c>
      <c r="F569" s="200" t="s">
        <v>970</v>
      </c>
      <c r="G569" s="197"/>
      <c r="H569" s="201">
        <v>272.495</v>
      </c>
      <c r="I569" s="202"/>
      <c r="J569" s="197"/>
      <c r="K569" s="197"/>
      <c r="L569" s="203"/>
      <c r="M569" s="204"/>
      <c r="N569" s="205"/>
      <c r="O569" s="205"/>
      <c r="P569" s="205"/>
      <c r="Q569" s="205"/>
      <c r="R569" s="205"/>
      <c r="S569" s="205"/>
      <c r="T569" s="206"/>
      <c r="AT569" s="207" t="s">
        <v>145</v>
      </c>
      <c r="AU569" s="207" t="s">
        <v>141</v>
      </c>
      <c r="AV569" s="11" t="s">
        <v>141</v>
      </c>
      <c r="AW569" s="11" t="s">
        <v>39</v>
      </c>
      <c r="AX569" s="11" t="s">
        <v>22</v>
      </c>
      <c r="AY569" s="207" t="s">
        <v>132</v>
      </c>
    </row>
    <row r="570" spans="2:65" s="1" customFormat="1" ht="31.5" customHeight="1">
      <c r="B570" s="34"/>
      <c r="C570" s="182" t="s">
        <v>971</v>
      </c>
      <c r="D570" s="182" t="s">
        <v>135</v>
      </c>
      <c r="E570" s="183" t="s">
        <v>972</v>
      </c>
      <c r="F570" s="184" t="s">
        <v>973</v>
      </c>
      <c r="G570" s="185" t="s">
        <v>138</v>
      </c>
      <c r="H570" s="186">
        <v>88.3</v>
      </c>
      <c r="I570" s="187"/>
      <c r="J570" s="188">
        <f>ROUND(I570*H570,2)</f>
        <v>0</v>
      </c>
      <c r="K570" s="184" t="s">
        <v>139</v>
      </c>
      <c r="L570" s="54"/>
      <c r="M570" s="189" t="s">
        <v>20</v>
      </c>
      <c r="N570" s="190" t="s">
        <v>48</v>
      </c>
      <c r="O570" s="35"/>
      <c r="P570" s="191">
        <f>O570*H570</f>
        <v>0</v>
      </c>
      <c r="Q570" s="191">
        <v>0</v>
      </c>
      <c r="R570" s="191">
        <f>Q570*H570</f>
        <v>0</v>
      </c>
      <c r="S570" s="191">
        <v>0.019</v>
      </c>
      <c r="T570" s="192">
        <f>S570*H570</f>
        <v>1.6777</v>
      </c>
      <c r="AR570" s="17" t="s">
        <v>262</v>
      </c>
      <c r="AT570" s="17" t="s">
        <v>135</v>
      </c>
      <c r="AU570" s="17" t="s">
        <v>141</v>
      </c>
      <c r="AY570" s="17" t="s">
        <v>132</v>
      </c>
      <c r="BE570" s="193">
        <f>IF(N570="základní",J570,0)</f>
        <v>0</v>
      </c>
      <c r="BF570" s="193">
        <f>IF(N570="snížená",J570,0)</f>
        <v>0</v>
      </c>
      <c r="BG570" s="193">
        <f>IF(N570="zákl. přenesená",J570,0)</f>
        <v>0</v>
      </c>
      <c r="BH570" s="193">
        <f>IF(N570="sníž. přenesená",J570,0)</f>
        <v>0</v>
      </c>
      <c r="BI570" s="193">
        <f>IF(N570="nulová",J570,0)</f>
        <v>0</v>
      </c>
      <c r="BJ570" s="17" t="s">
        <v>141</v>
      </c>
      <c r="BK570" s="193">
        <f>ROUND(I570*H570,2)</f>
        <v>0</v>
      </c>
      <c r="BL570" s="17" t="s">
        <v>262</v>
      </c>
      <c r="BM570" s="17" t="s">
        <v>974</v>
      </c>
    </row>
    <row r="571" spans="2:51" s="11" customFormat="1" ht="13.5">
      <c r="B571" s="196"/>
      <c r="C571" s="197"/>
      <c r="D571" s="194" t="s">
        <v>145</v>
      </c>
      <c r="E571" s="208" t="s">
        <v>20</v>
      </c>
      <c r="F571" s="209" t="s">
        <v>975</v>
      </c>
      <c r="G571" s="197"/>
      <c r="H571" s="210">
        <v>13.42</v>
      </c>
      <c r="I571" s="202"/>
      <c r="J571" s="197"/>
      <c r="K571" s="197"/>
      <c r="L571" s="203"/>
      <c r="M571" s="204"/>
      <c r="N571" s="205"/>
      <c r="O571" s="205"/>
      <c r="P571" s="205"/>
      <c r="Q571" s="205"/>
      <c r="R571" s="205"/>
      <c r="S571" s="205"/>
      <c r="T571" s="206"/>
      <c r="AT571" s="207" t="s">
        <v>145</v>
      </c>
      <c r="AU571" s="207" t="s">
        <v>141</v>
      </c>
      <c r="AV571" s="11" t="s">
        <v>141</v>
      </c>
      <c r="AW571" s="11" t="s">
        <v>39</v>
      </c>
      <c r="AX571" s="11" t="s">
        <v>76</v>
      </c>
      <c r="AY571" s="207" t="s">
        <v>132</v>
      </c>
    </row>
    <row r="572" spans="2:51" s="11" customFormat="1" ht="13.5">
      <c r="B572" s="196"/>
      <c r="C572" s="197"/>
      <c r="D572" s="194" t="s">
        <v>145</v>
      </c>
      <c r="E572" s="208" t="s">
        <v>20</v>
      </c>
      <c r="F572" s="209" t="s">
        <v>976</v>
      </c>
      <c r="G572" s="197"/>
      <c r="H572" s="210">
        <v>74.88</v>
      </c>
      <c r="I572" s="202"/>
      <c r="J572" s="197"/>
      <c r="K572" s="197"/>
      <c r="L572" s="203"/>
      <c r="M572" s="204"/>
      <c r="N572" s="205"/>
      <c r="O572" s="205"/>
      <c r="P572" s="205"/>
      <c r="Q572" s="205"/>
      <c r="R572" s="205"/>
      <c r="S572" s="205"/>
      <c r="T572" s="206"/>
      <c r="AT572" s="207" t="s">
        <v>145</v>
      </c>
      <c r="AU572" s="207" t="s">
        <v>141</v>
      </c>
      <c r="AV572" s="11" t="s">
        <v>141</v>
      </c>
      <c r="AW572" s="11" t="s">
        <v>39</v>
      </c>
      <c r="AX572" s="11" t="s">
        <v>76</v>
      </c>
      <c r="AY572" s="207" t="s">
        <v>132</v>
      </c>
    </row>
    <row r="573" spans="2:51" s="12" customFormat="1" ht="13.5">
      <c r="B573" s="211"/>
      <c r="C573" s="212"/>
      <c r="D573" s="198" t="s">
        <v>145</v>
      </c>
      <c r="E573" s="213" t="s">
        <v>20</v>
      </c>
      <c r="F573" s="214" t="s">
        <v>164</v>
      </c>
      <c r="G573" s="212"/>
      <c r="H573" s="215">
        <v>88.3</v>
      </c>
      <c r="I573" s="216"/>
      <c r="J573" s="212"/>
      <c r="K573" s="212"/>
      <c r="L573" s="217"/>
      <c r="M573" s="218"/>
      <c r="N573" s="219"/>
      <c r="O573" s="219"/>
      <c r="P573" s="219"/>
      <c r="Q573" s="219"/>
      <c r="R573" s="219"/>
      <c r="S573" s="219"/>
      <c r="T573" s="220"/>
      <c r="AT573" s="221" t="s">
        <v>145</v>
      </c>
      <c r="AU573" s="221" t="s">
        <v>141</v>
      </c>
      <c r="AV573" s="12" t="s">
        <v>140</v>
      </c>
      <c r="AW573" s="12" t="s">
        <v>39</v>
      </c>
      <c r="AX573" s="12" t="s">
        <v>22</v>
      </c>
      <c r="AY573" s="221" t="s">
        <v>132</v>
      </c>
    </row>
    <row r="574" spans="2:65" s="1" customFormat="1" ht="31.5" customHeight="1">
      <c r="B574" s="34"/>
      <c r="C574" s="182" t="s">
        <v>977</v>
      </c>
      <c r="D574" s="182" t="s">
        <v>135</v>
      </c>
      <c r="E574" s="183" t="s">
        <v>978</v>
      </c>
      <c r="F574" s="184" t="s">
        <v>979</v>
      </c>
      <c r="G574" s="185" t="s">
        <v>138</v>
      </c>
      <c r="H574" s="186">
        <v>141.894</v>
      </c>
      <c r="I574" s="187"/>
      <c r="J574" s="188">
        <f>ROUND(I574*H574,2)</f>
        <v>0</v>
      </c>
      <c r="K574" s="184" t="s">
        <v>139</v>
      </c>
      <c r="L574" s="54"/>
      <c r="M574" s="189" t="s">
        <v>20</v>
      </c>
      <c r="N574" s="190" t="s">
        <v>48</v>
      </c>
      <c r="O574" s="35"/>
      <c r="P574" s="191">
        <f>O574*H574</f>
        <v>0</v>
      </c>
      <c r="Q574" s="191">
        <v>0</v>
      </c>
      <c r="R574" s="191">
        <f>Q574*H574</f>
        <v>0</v>
      </c>
      <c r="S574" s="191">
        <v>0.062</v>
      </c>
      <c r="T574" s="192">
        <f>S574*H574</f>
        <v>8.797428</v>
      </c>
      <c r="AR574" s="17" t="s">
        <v>262</v>
      </c>
      <c r="AT574" s="17" t="s">
        <v>135</v>
      </c>
      <c r="AU574" s="17" t="s">
        <v>141</v>
      </c>
      <c r="AY574" s="17" t="s">
        <v>132</v>
      </c>
      <c r="BE574" s="193">
        <f>IF(N574="základní",J574,0)</f>
        <v>0</v>
      </c>
      <c r="BF574" s="193">
        <f>IF(N574="snížená",J574,0)</f>
        <v>0</v>
      </c>
      <c r="BG574" s="193">
        <f>IF(N574="zákl. přenesená",J574,0)</f>
        <v>0</v>
      </c>
      <c r="BH574" s="193">
        <f>IF(N574="sníž. přenesená",J574,0)</f>
        <v>0</v>
      </c>
      <c r="BI574" s="193">
        <f>IF(N574="nulová",J574,0)</f>
        <v>0</v>
      </c>
      <c r="BJ574" s="17" t="s">
        <v>141</v>
      </c>
      <c r="BK574" s="193">
        <f>ROUND(I574*H574,2)</f>
        <v>0</v>
      </c>
      <c r="BL574" s="17" t="s">
        <v>262</v>
      </c>
      <c r="BM574" s="17" t="s">
        <v>980</v>
      </c>
    </row>
    <row r="575" spans="2:51" s="11" customFormat="1" ht="13.5">
      <c r="B575" s="196"/>
      <c r="C575" s="197"/>
      <c r="D575" s="194" t="s">
        <v>145</v>
      </c>
      <c r="E575" s="208" t="s">
        <v>20</v>
      </c>
      <c r="F575" s="209" t="s">
        <v>981</v>
      </c>
      <c r="G575" s="197"/>
      <c r="H575" s="210">
        <v>58.174</v>
      </c>
      <c r="I575" s="202"/>
      <c r="J575" s="197"/>
      <c r="K575" s="197"/>
      <c r="L575" s="203"/>
      <c r="M575" s="204"/>
      <c r="N575" s="205"/>
      <c r="O575" s="205"/>
      <c r="P575" s="205"/>
      <c r="Q575" s="205"/>
      <c r="R575" s="205"/>
      <c r="S575" s="205"/>
      <c r="T575" s="206"/>
      <c r="AT575" s="207" t="s">
        <v>145</v>
      </c>
      <c r="AU575" s="207" t="s">
        <v>141</v>
      </c>
      <c r="AV575" s="11" t="s">
        <v>141</v>
      </c>
      <c r="AW575" s="11" t="s">
        <v>39</v>
      </c>
      <c r="AX575" s="11" t="s">
        <v>76</v>
      </c>
      <c r="AY575" s="207" t="s">
        <v>132</v>
      </c>
    </row>
    <row r="576" spans="2:51" s="11" customFormat="1" ht="13.5">
      <c r="B576" s="196"/>
      <c r="C576" s="197"/>
      <c r="D576" s="194" t="s">
        <v>145</v>
      </c>
      <c r="E576" s="208" t="s">
        <v>20</v>
      </c>
      <c r="F576" s="209" t="s">
        <v>982</v>
      </c>
      <c r="G576" s="197"/>
      <c r="H576" s="210">
        <v>83.72</v>
      </c>
      <c r="I576" s="202"/>
      <c r="J576" s="197"/>
      <c r="K576" s="197"/>
      <c r="L576" s="203"/>
      <c r="M576" s="204"/>
      <c r="N576" s="205"/>
      <c r="O576" s="205"/>
      <c r="P576" s="205"/>
      <c r="Q576" s="205"/>
      <c r="R576" s="205"/>
      <c r="S576" s="205"/>
      <c r="T576" s="206"/>
      <c r="AT576" s="207" t="s">
        <v>145</v>
      </c>
      <c r="AU576" s="207" t="s">
        <v>141</v>
      </c>
      <c r="AV576" s="11" t="s">
        <v>141</v>
      </c>
      <c r="AW576" s="11" t="s">
        <v>39</v>
      </c>
      <c r="AX576" s="11" t="s">
        <v>76</v>
      </c>
      <c r="AY576" s="207" t="s">
        <v>132</v>
      </c>
    </row>
    <row r="577" spans="2:51" s="12" customFormat="1" ht="13.5">
      <c r="B577" s="211"/>
      <c r="C577" s="212"/>
      <c r="D577" s="198" t="s">
        <v>145</v>
      </c>
      <c r="E577" s="213" t="s">
        <v>20</v>
      </c>
      <c r="F577" s="214" t="s">
        <v>164</v>
      </c>
      <c r="G577" s="212"/>
      <c r="H577" s="215">
        <v>141.894</v>
      </c>
      <c r="I577" s="216"/>
      <c r="J577" s="212"/>
      <c r="K577" s="212"/>
      <c r="L577" s="217"/>
      <c r="M577" s="218"/>
      <c r="N577" s="219"/>
      <c r="O577" s="219"/>
      <c r="P577" s="219"/>
      <c r="Q577" s="219"/>
      <c r="R577" s="219"/>
      <c r="S577" s="219"/>
      <c r="T577" s="220"/>
      <c r="AT577" s="221" t="s">
        <v>145</v>
      </c>
      <c r="AU577" s="221" t="s">
        <v>141</v>
      </c>
      <c r="AV577" s="12" t="s">
        <v>140</v>
      </c>
      <c r="AW577" s="12" t="s">
        <v>39</v>
      </c>
      <c r="AX577" s="12" t="s">
        <v>22</v>
      </c>
      <c r="AY577" s="221" t="s">
        <v>132</v>
      </c>
    </row>
    <row r="578" spans="2:65" s="1" customFormat="1" ht="31.5" customHeight="1">
      <c r="B578" s="34"/>
      <c r="C578" s="182" t="s">
        <v>983</v>
      </c>
      <c r="D578" s="182" t="s">
        <v>135</v>
      </c>
      <c r="E578" s="183" t="s">
        <v>984</v>
      </c>
      <c r="F578" s="184" t="s">
        <v>985</v>
      </c>
      <c r="G578" s="185" t="s">
        <v>432</v>
      </c>
      <c r="H578" s="186">
        <v>9.634</v>
      </c>
      <c r="I578" s="187"/>
      <c r="J578" s="188">
        <f>ROUND(I578*H578,2)</f>
        <v>0</v>
      </c>
      <c r="K578" s="184" t="s">
        <v>139</v>
      </c>
      <c r="L578" s="54"/>
      <c r="M578" s="189" t="s">
        <v>20</v>
      </c>
      <c r="N578" s="190" t="s">
        <v>48</v>
      </c>
      <c r="O578" s="35"/>
      <c r="P578" s="191">
        <f>O578*H578</f>
        <v>0</v>
      </c>
      <c r="Q578" s="191">
        <v>0</v>
      </c>
      <c r="R578" s="191">
        <f>Q578*H578</f>
        <v>0</v>
      </c>
      <c r="S578" s="191">
        <v>0</v>
      </c>
      <c r="T578" s="192">
        <f>S578*H578</f>
        <v>0</v>
      </c>
      <c r="AR578" s="17" t="s">
        <v>262</v>
      </c>
      <c r="AT578" s="17" t="s">
        <v>135</v>
      </c>
      <c r="AU578" s="17" t="s">
        <v>141</v>
      </c>
      <c r="AY578" s="17" t="s">
        <v>132</v>
      </c>
      <c r="BE578" s="193">
        <f>IF(N578="základní",J578,0)</f>
        <v>0</v>
      </c>
      <c r="BF578" s="193">
        <f>IF(N578="snížená",J578,0)</f>
        <v>0</v>
      </c>
      <c r="BG578" s="193">
        <f>IF(N578="zákl. přenesená",J578,0)</f>
        <v>0</v>
      </c>
      <c r="BH578" s="193">
        <f>IF(N578="sníž. přenesená",J578,0)</f>
        <v>0</v>
      </c>
      <c r="BI578" s="193">
        <f>IF(N578="nulová",J578,0)</f>
        <v>0</v>
      </c>
      <c r="BJ578" s="17" t="s">
        <v>141</v>
      </c>
      <c r="BK578" s="193">
        <f>ROUND(I578*H578,2)</f>
        <v>0</v>
      </c>
      <c r="BL578" s="17" t="s">
        <v>262</v>
      </c>
      <c r="BM578" s="17" t="s">
        <v>986</v>
      </c>
    </row>
    <row r="579" spans="2:63" s="10" customFormat="1" ht="29.85" customHeight="1">
      <c r="B579" s="165"/>
      <c r="C579" s="166"/>
      <c r="D579" s="179" t="s">
        <v>75</v>
      </c>
      <c r="E579" s="180" t="s">
        <v>987</v>
      </c>
      <c r="F579" s="180" t="s">
        <v>988</v>
      </c>
      <c r="G579" s="166"/>
      <c r="H579" s="166"/>
      <c r="I579" s="169"/>
      <c r="J579" s="181">
        <f>BK579</f>
        <v>0</v>
      </c>
      <c r="K579" s="166"/>
      <c r="L579" s="171"/>
      <c r="M579" s="172"/>
      <c r="N579" s="173"/>
      <c r="O579" s="173"/>
      <c r="P579" s="174">
        <f>SUM(P580:P595)</f>
        <v>0</v>
      </c>
      <c r="Q579" s="173"/>
      <c r="R579" s="174">
        <f>SUM(R580:R595)</f>
        <v>0.012</v>
      </c>
      <c r="S579" s="173"/>
      <c r="T579" s="175">
        <f>SUM(T580:T595)</f>
        <v>1.6500000000000001</v>
      </c>
      <c r="AR579" s="176" t="s">
        <v>141</v>
      </c>
      <c r="AT579" s="177" t="s">
        <v>75</v>
      </c>
      <c r="AU579" s="177" t="s">
        <v>22</v>
      </c>
      <c r="AY579" s="176" t="s">
        <v>132</v>
      </c>
      <c r="BK579" s="178">
        <f>SUM(BK580:BK595)</f>
        <v>0</v>
      </c>
    </row>
    <row r="580" spans="2:65" s="1" customFormat="1" ht="31.5" customHeight="1">
      <c r="B580" s="34"/>
      <c r="C580" s="182" t="s">
        <v>989</v>
      </c>
      <c r="D580" s="182" t="s">
        <v>135</v>
      </c>
      <c r="E580" s="183" t="s">
        <v>702</v>
      </c>
      <c r="F580" s="184" t="s">
        <v>703</v>
      </c>
      <c r="G580" s="185" t="s">
        <v>138</v>
      </c>
      <c r="H580" s="186">
        <v>2.686</v>
      </c>
      <c r="I580" s="187"/>
      <c r="J580" s="188">
        <f>ROUND(I580*H580,2)</f>
        <v>0</v>
      </c>
      <c r="K580" s="184" t="s">
        <v>139</v>
      </c>
      <c r="L580" s="54"/>
      <c r="M580" s="189" t="s">
        <v>20</v>
      </c>
      <c r="N580" s="190" t="s">
        <v>48</v>
      </c>
      <c r="O580" s="35"/>
      <c r="P580" s="191">
        <f>O580*H580</f>
        <v>0</v>
      </c>
      <c r="Q580" s="191">
        <v>0</v>
      </c>
      <c r="R580" s="191">
        <f>Q580*H580</f>
        <v>0</v>
      </c>
      <c r="S580" s="191">
        <v>0</v>
      </c>
      <c r="T580" s="192">
        <f>S580*H580</f>
        <v>0</v>
      </c>
      <c r="AR580" s="17" t="s">
        <v>262</v>
      </c>
      <c r="AT580" s="17" t="s">
        <v>135</v>
      </c>
      <c r="AU580" s="17" t="s">
        <v>141</v>
      </c>
      <c r="AY580" s="17" t="s">
        <v>132</v>
      </c>
      <c r="BE580" s="193">
        <f>IF(N580="základní",J580,0)</f>
        <v>0</v>
      </c>
      <c r="BF580" s="193">
        <f>IF(N580="snížená",J580,0)</f>
        <v>0</v>
      </c>
      <c r="BG580" s="193">
        <f>IF(N580="zákl. přenesená",J580,0)</f>
        <v>0</v>
      </c>
      <c r="BH580" s="193">
        <f>IF(N580="sníž. přenesená",J580,0)</f>
        <v>0</v>
      </c>
      <c r="BI580" s="193">
        <f>IF(N580="nulová",J580,0)</f>
        <v>0</v>
      </c>
      <c r="BJ580" s="17" t="s">
        <v>141</v>
      </c>
      <c r="BK580" s="193">
        <f>ROUND(I580*H580,2)</f>
        <v>0</v>
      </c>
      <c r="BL580" s="17" t="s">
        <v>262</v>
      </c>
      <c r="BM580" s="17" t="s">
        <v>990</v>
      </c>
    </row>
    <row r="581" spans="2:47" s="1" customFormat="1" ht="27">
      <c r="B581" s="34"/>
      <c r="C581" s="56"/>
      <c r="D581" s="198" t="s">
        <v>143</v>
      </c>
      <c r="E581" s="56"/>
      <c r="F581" s="232" t="s">
        <v>991</v>
      </c>
      <c r="G581" s="56"/>
      <c r="H581" s="56"/>
      <c r="I581" s="152"/>
      <c r="J581" s="56"/>
      <c r="K581" s="56"/>
      <c r="L581" s="54"/>
      <c r="M581" s="71"/>
      <c r="N581" s="35"/>
      <c r="O581" s="35"/>
      <c r="P581" s="35"/>
      <c r="Q581" s="35"/>
      <c r="R581" s="35"/>
      <c r="S581" s="35"/>
      <c r="T581" s="72"/>
      <c r="AT581" s="17" t="s">
        <v>143</v>
      </c>
      <c r="AU581" s="17" t="s">
        <v>141</v>
      </c>
    </row>
    <row r="582" spans="2:65" s="1" customFormat="1" ht="22.5" customHeight="1">
      <c r="B582" s="34"/>
      <c r="C582" s="222" t="s">
        <v>992</v>
      </c>
      <c r="D582" s="222" t="s">
        <v>215</v>
      </c>
      <c r="E582" s="223" t="s">
        <v>993</v>
      </c>
      <c r="F582" s="224" t="s">
        <v>994</v>
      </c>
      <c r="G582" s="225" t="s">
        <v>432</v>
      </c>
      <c r="H582" s="226">
        <v>0.012</v>
      </c>
      <c r="I582" s="227"/>
      <c r="J582" s="228">
        <f>ROUND(I582*H582,2)</f>
        <v>0</v>
      </c>
      <c r="K582" s="224" t="s">
        <v>20</v>
      </c>
      <c r="L582" s="229"/>
      <c r="M582" s="230" t="s">
        <v>20</v>
      </c>
      <c r="N582" s="231" t="s">
        <v>48</v>
      </c>
      <c r="O582" s="35"/>
      <c r="P582" s="191">
        <f>O582*H582</f>
        <v>0</v>
      </c>
      <c r="Q582" s="191">
        <v>1</v>
      </c>
      <c r="R582" s="191">
        <f>Q582*H582</f>
        <v>0.012</v>
      </c>
      <c r="S582" s="191">
        <v>0</v>
      </c>
      <c r="T582" s="192">
        <f>S582*H582</f>
        <v>0</v>
      </c>
      <c r="AR582" s="17" t="s">
        <v>289</v>
      </c>
      <c r="AT582" s="17" t="s">
        <v>215</v>
      </c>
      <c r="AU582" s="17" t="s">
        <v>141</v>
      </c>
      <c r="AY582" s="17" t="s">
        <v>132</v>
      </c>
      <c r="BE582" s="193">
        <f>IF(N582="základní",J582,0)</f>
        <v>0</v>
      </c>
      <c r="BF582" s="193">
        <f>IF(N582="snížená",J582,0)</f>
        <v>0</v>
      </c>
      <c r="BG582" s="193">
        <f>IF(N582="zákl. přenesená",J582,0)</f>
        <v>0</v>
      </c>
      <c r="BH582" s="193">
        <f>IF(N582="sníž. přenesená",J582,0)</f>
        <v>0</v>
      </c>
      <c r="BI582" s="193">
        <f>IF(N582="nulová",J582,0)</f>
        <v>0</v>
      </c>
      <c r="BJ582" s="17" t="s">
        <v>141</v>
      </c>
      <c r="BK582" s="193">
        <f>ROUND(I582*H582,2)</f>
        <v>0</v>
      </c>
      <c r="BL582" s="17" t="s">
        <v>262</v>
      </c>
      <c r="BM582" s="17" t="s">
        <v>995</v>
      </c>
    </row>
    <row r="583" spans="2:47" s="1" customFormat="1" ht="40.5">
      <c r="B583" s="34"/>
      <c r="C583" s="56"/>
      <c r="D583" s="194" t="s">
        <v>143</v>
      </c>
      <c r="E583" s="56"/>
      <c r="F583" s="195" t="s">
        <v>996</v>
      </c>
      <c r="G583" s="56"/>
      <c r="H583" s="56"/>
      <c r="I583" s="152"/>
      <c r="J583" s="56"/>
      <c r="K583" s="56"/>
      <c r="L583" s="54"/>
      <c r="M583" s="71"/>
      <c r="N583" s="35"/>
      <c r="O583" s="35"/>
      <c r="P583" s="35"/>
      <c r="Q583" s="35"/>
      <c r="R583" s="35"/>
      <c r="S583" s="35"/>
      <c r="T583" s="72"/>
      <c r="AT583" s="17" t="s">
        <v>143</v>
      </c>
      <c r="AU583" s="17" t="s">
        <v>141</v>
      </c>
    </row>
    <row r="584" spans="2:51" s="11" customFormat="1" ht="13.5">
      <c r="B584" s="196"/>
      <c r="C584" s="197"/>
      <c r="D584" s="198" t="s">
        <v>145</v>
      </c>
      <c r="E584" s="197"/>
      <c r="F584" s="200" t="s">
        <v>997</v>
      </c>
      <c r="G584" s="197"/>
      <c r="H584" s="201">
        <v>0.012</v>
      </c>
      <c r="I584" s="202"/>
      <c r="J584" s="197"/>
      <c r="K584" s="197"/>
      <c r="L584" s="203"/>
      <c r="M584" s="204"/>
      <c r="N584" s="205"/>
      <c r="O584" s="205"/>
      <c r="P584" s="205"/>
      <c r="Q584" s="205"/>
      <c r="R584" s="205"/>
      <c r="S584" s="205"/>
      <c r="T584" s="206"/>
      <c r="AT584" s="207" t="s">
        <v>145</v>
      </c>
      <c r="AU584" s="207" t="s">
        <v>141</v>
      </c>
      <c r="AV584" s="11" t="s">
        <v>141</v>
      </c>
      <c r="AW584" s="11" t="s">
        <v>4</v>
      </c>
      <c r="AX584" s="11" t="s">
        <v>22</v>
      </c>
      <c r="AY584" s="207" t="s">
        <v>132</v>
      </c>
    </row>
    <row r="585" spans="2:65" s="1" customFormat="1" ht="22.5" customHeight="1">
      <c r="B585" s="34"/>
      <c r="C585" s="182" t="s">
        <v>998</v>
      </c>
      <c r="D585" s="182" t="s">
        <v>135</v>
      </c>
      <c r="E585" s="183" t="s">
        <v>999</v>
      </c>
      <c r="F585" s="184" t="s">
        <v>1000</v>
      </c>
      <c r="G585" s="185" t="s">
        <v>200</v>
      </c>
      <c r="H585" s="186">
        <v>3.101</v>
      </c>
      <c r="I585" s="187"/>
      <c r="J585" s="188">
        <f>ROUND(I585*H585,2)</f>
        <v>0</v>
      </c>
      <c r="K585" s="184" t="s">
        <v>20</v>
      </c>
      <c r="L585" s="54"/>
      <c r="M585" s="189" t="s">
        <v>20</v>
      </c>
      <c r="N585" s="190" t="s">
        <v>48</v>
      </c>
      <c r="O585" s="35"/>
      <c r="P585" s="191">
        <f>O585*H585</f>
        <v>0</v>
      </c>
      <c r="Q585" s="191">
        <v>0</v>
      </c>
      <c r="R585" s="191">
        <f>Q585*H585</f>
        <v>0</v>
      </c>
      <c r="S585" s="191">
        <v>0</v>
      </c>
      <c r="T585" s="192">
        <f>S585*H585</f>
        <v>0</v>
      </c>
      <c r="AR585" s="17" t="s">
        <v>262</v>
      </c>
      <c r="AT585" s="17" t="s">
        <v>135</v>
      </c>
      <c r="AU585" s="17" t="s">
        <v>141</v>
      </c>
      <c r="AY585" s="17" t="s">
        <v>132</v>
      </c>
      <c r="BE585" s="193">
        <f>IF(N585="základní",J585,0)</f>
        <v>0</v>
      </c>
      <c r="BF585" s="193">
        <f>IF(N585="snížená",J585,0)</f>
        <v>0</v>
      </c>
      <c r="BG585" s="193">
        <f>IF(N585="zákl. přenesená",J585,0)</f>
        <v>0</v>
      </c>
      <c r="BH585" s="193">
        <f>IF(N585="sníž. přenesená",J585,0)</f>
        <v>0</v>
      </c>
      <c r="BI585" s="193">
        <f>IF(N585="nulová",J585,0)</f>
        <v>0</v>
      </c>
      <c r="BJ585" s="17" t="s">
        <v>141</v>
      </c>
      <c r="BK585" s="193">
        <f>ROUND(I585*H585,2)</f>
        <v>0</v>
      </c>
      <c r="BL585" s="17" t="s">
        <v>262</v>
      </c>
      <c r="BM585" s="17" t="s">
        <v>1001</v>
      </c>
    </row>
    <row r="586" spans="2:47" s="1" customFormat="1" ht="27">
      <c r="B586" s="34"/>
      <c r="C586" s="56"/>
      <c r="D586" s="198" t="s">
        <v>143</v>
      </c>
      <c r="E586" s="56"/>
      <c r="F586" s="232" t="s">
        <v>1002</v>
      </c>
      <c r="G586" s="56"/>
      <c r="H586" s="56"/>
      <c r="I586" s="152"/>
      <c r="J586" s="56"/>
      <c r="K586" s="56"/>
      <c r="L586" s="54"/>
      <c r="M586" s="71"/>
      <c r="N586" s="35"/>
      <c r="O586" s="35"/>
      <c r="P586" s="35"/>
      <c r="Q586" s="35"/>
      <c r="R586" s="35"/>
      <c r="S586" s="35"/>
      <c r="T586" s="72"/>
      <c r="AT586" s="17" t="s">
        <v>143</v>
      </c>
      <c r="AU586" s="17" t="s">
        <v>141</v>
      </c>
    </row>
    <row r="587" spans="2:65" s="1" customFormat="1" ht="22.5" customHeight="1">
      <c r="B587" s="34"/>
      <c r="C587" s="222" t="s">
        <v>1003</v>
      </c>
      <c r="D587" s="222" t="s">
        <v>215</v>
      </c>
      <c r="E587" s="223" t="s">
        <v>1004</v>
      </c>
      <c r="F587" s="224" t="s">
        <v>1005</v>
      </c>
      <c r="G587" s="225" t="s">
        <v>200</v>
      </c>
      <c r="H587" s="226">
        <v>3.101</v>
      </c>
      <c r="I587" s="227"/>
      <c r="J587" s="228">
        <f>ROUND(I587*H587,2)</f>
        <v>0</v>
      </c>
      <c r="K587" s="224" t="s">
        <v>20</v>
      </c>
      <c r="L587" s="229"/>
      <c r="M587" s="230" t="s">
        <v>20</v>
      </c>
      <c r="N587" s="231" t="s">
        <v>48</v>
      </c>
      <c r="O587" s="35"/>
      <c r="P587" s="191">
        <f>O587*H587</f>
        <v>0</v>
      </c>
      <c r="Q587" s="191">
        <v>0</v>
      </c>
      <c r="R587" s="191">
        <f>Q587*H587</f>
        <v>0</v>
      </c>
      <c r="S587" s="191">
        <v>0</v>
      </c>
      <c r="T587" s="192">
        <f>S587*H587</f>
        <v>0</v>
      </c>
      <c r="AR587" s="17" t="s">
        <v>289</v>
      </c>
      <c r="AT587" s="17" t="s">
        <v>215</v>
      </c>
      <c r="AU587" s="17" t="s">
        <v>141</v>
      </c>
      <c r="AY587" s="17" t="s">
        <v>132</v>
      </c>
      <c r="BE587" s="193">
        <f>IF(N587="základní",J587,0)</f>
        <v>0</v>
      </c>
      <c r="BF587" s="193">
        <f>IF(N587="snížená",J587,0)</f>
        <v>0</v>
      </c>
      <c r="BG587" s="193">
        <f>IF(N587="zákl. přenesená",J587,0)</f>
        <v>0</v>
      </c>
      <c r="BH587" s="193">
        <f>IF(N587="sníž. přenesená",J587,0)</f>
        <v>0</v>
      </c>
      <c r="BI587" s="193">
        <f>IF(N587="nulová",J587,0)</f>
        <v>0</v>
      </c>
      <c r="BJ587" s="17" t="s">
        <v>141</v>
      </c>
      <c r="BK587" s="193">
        <f>ROUND(I587*H587,2)</f>
        <v>0</v>
      </c>
      <c r="BL587" s="17" t="s">
        <v>262</v>
      </c>
      <c r="BM587" s="17" t="s">
        <v>1006</v>
      </c>
    </row>
    <row r="588" spans="2:47" s="1" customFormat="1" ht="27">
      <c r="B588" s="34"/>
      <c r="C588" s="56"/>
      <c r="D588" s="198" t="s">
        <v>143</v>
      </c>
      <c r="E588" s="56"/>
      <c r="F588" s="232" t="s">
        <v>1007</v>
      </c>
      <c r="G588" s="56"/>
      <c r="H588" s="56"/>
      <c r="I588" s="152"/>
      <c r="J588" s="56"/>
      <c r="K588" s="56"/>
      <c r="L588" s="54"/>
      <c r="M588" s="71"/>
      <c r="N588" s="35"/>
      <c r="O588" s="35"/>
      <c r="P588" s="35"/>
      <c r="Q588" s="35"/>
      <c r="R588" s="35"/>
      <c r="S588" s="35"/>
      <c r="T588" s="72"/>
      <c r="AT588" s="17" t="s">
        <v>143</v>
      </c>
      <c r="AU588" s="17" t="s">
        <v>141</v>
      </c>
    </row>
    <row r="589" spans="2:65" s="1" customFormat="1" ht="22.5" customHeight="1">
      <c r="B589" s="34"/>
      <c r="C589" s="182" t="s">
        <v>1008</v>
      </c>
      <c r="D589" s="182" t="s">
        <v>135</v>
      </c>
      <c r="E589" s="183" t="s">
        <v>1009</v>
      </c>
      <c r="F589" s="184" t="s">
        <v>1010</v>
      </c>
      <c r="G589" s="185" t="s">
        <v>1011</v>
      </c>
      <c r="H589" s="186">
        <v>33</v>
      </c>
      <c r="I589" s="187"/>
      <c r="J589" s="188">
        <f>ROUND(I589*H589,2)</f>
        <v>0</v>
      </c>
      <c r="K589" s="184" t="s">
        <v>20</v>
      </c>
      <c r="L589" s="54"/>
      <c r="M589" s="189" t="s">
        <v>20</v>
      </c>
      <c r="N589" s="190" t="s">
        <v>48</v>
      </c>
      <c r="O589" s="35"/>
      <c r="P589" s="191">
        <f>O589*H589</f>
        <v>0</v>
      </c>
      <c r="Q589" s="191">
        <v>0</v>
      </c>
      <c r="R589" s="191">
        <f>Q589*H589</f>
        <v>0</v>
      </c>
      <c r="S589" s="191">
        <v>0.05</v>
      </c>
      <c r="T589" s="192">
        <f>S589*H589</f>
        <v>1.6500000000000001</v>
      </c>
      <c r="AR589" s="17" t="s">
        <v>262</v>
      </c>
      <c r="AT589" s="17" t="s">
        <v>135</v>
      </c>
      <c r="AU589" s="17" t="s">
        <v>141</v>
      </c>
      <c r="AY589" s="17" t="s">
        <v>132</v>
      </c>
      <c r="BE589" s="193">
        <f>IF(N589="základní",J589,0)</f>
        <v>0</v>
      </c>
      <c r="BF589" s="193">
        <f>IF(N589="snížená",J589,0)</f>
        <v>0</v>
      </c>
      <c r="BG589" s="193">
        <f>IF(N589="zákl. přenesená",J589,0)</f>
        <v>0</v>
      </c>
      <c r="BH589" s="193">
        <f>IF(N589="sníž. přenesená",J589,0)</f>
        <v>0</v>
      </c>
      <c r="BI589" s="193">
        <f>IF(N589="nulová",J589,0)</f>
        <v>0</v>
      </c>
      <c r="BJ589" s="17" t="s">
        <v>141</v>
      </c>
      <c r="BK589" s="193">
        <f>ROUND(I589*H589,2)</f>
        <v>0</v>
      </c>
      <c r="BL589" s="17" t="s">
        <v>262</v>
      </c>
      <c r="BM589" s="17" t="s">
        <v>1012</v>
      </c>
    </row>
    <row r="590" spans="2:65" s="1" customFormat="1" ht="22.5" customHeight="1">
      <c r="B590" s="34"/>
      <c r="C590" s="182" t="s">
        <v>1013</v>
      </c>
      <c r="D590" s="182" t="s">
        <v>135</v>
      </c>
      <c r="E590" s="183" t="s">
        <v>1014</v>
      </c>
      <c r="F590" s="184" t="s">
        <v>1015</v>
      </c>
      <c r="G590" s="185" t="s">
        <v>200</v>
      </c>
      <c r="H590" s="186">
        <v>50.49</v>
      </c>
      <c r="I590" s="187"/>
      <c r="J590" s="188">
        <f>ROUND(I590*H590,2)</f>
        <v>0</v>
      </c>
      <c r="K590" s="184" t="s">
        <v>20</v>
      </c>
      <c r="L590" s="54"/>
      <c r="M590" s="189" t="s">
        <v>20</v>
      </c>
      <c r="N590" s="190" t="s">
        <v>48</v>
      </c>
      <c r="O590" s="35"/>
      <c r="P590" s="191">
        <f>O590*H590</f>
        <v>0</v>
      </c>
      <c r="Q590" s="191">
        <v>0</v>
      </c>
      <c r="R590" s="191">
        <f>Q590*H590</f>
        <v>0</v>
      </c>
      <c r="S590" s="191">
        <v>0</v>
      </c>
      <c r="T590" s="192">
        <f>S590*H590</f>
        <v>0</v>
      </c>
      <c r="AR590" s="17" t="s">
        <v>262</v>
      </c>
      <c r="AT590" s="17" t="s">
        <v>135</v>
      </c>
      <c r="AU590" s="17" t="s">
        <v>141</v>
      </c>
      <c r="AY590" s="17" t="s">
        <v>132</v>
      </c>
      <c r="BE590" s="193">
        <f>IF(N590="základní",J590,0)</f>
        <v>0</v>
      </c>
      <c r="BF590" s="193">
        <f>IF(N590="snížená",J590,0)</f>
        <v>0</v>
      </c>
      <c r="BG590" s="193">
        <f>IF(N590="zákl. přenesená",J590,0)</f>
        <v>0</v>
      </c>
      <c r="BH590" s="193">
        <f>IF(N590="sníž. přenesená",J590,0)</f>
        <v>0</v>
      </c>
      <c r="BI590" s="193">
        <f>IF(N590="nulová",J590,0)</f>
        <v>0</v>
      </c>
      <c r="BJ590" s="17" t="s">
        <v>141</v>
      </c>
      <c r="BK590" s="193">
        <f>ROUND(I590*H590,2)</f>
        <v>0</v>
      </c>
      <c r="BL590" s="17" t="s">
        <v>262</v>
      </c>
      <c r="BM590" s="17" t="s">
        <v>1016</v>
      </c>
    </row>
    <row r="591" spans="2:47" s="1" customFormat="1" ht="27">
      <c r="B591" s="34"/>
      <c r="C591" s="56"/>
      <c r="D591" s="194" t="s">
        <v>143</v>
      </c>
      <c r="E591" s="56"/>
      <c r="F591" s="195" t="s">
        <v>1017</v>
      </c>
      <c r="G591" s="56"/>
      <c r="H591" s="56"/>
      <c r="I591" s="152"/>
      <c r="J591" s="56"/>
      <c r="K591" s="56"/>
      <c r="L591" s="54"/>
      <c r="M591" s="71"/>
      <c r="N591" s="35"/>
      <c r="O591" s="35"/>
      <c r="P591" s="35"/>
      <c r="Q591" s="35"/>
      <c r="R591" s="35"/>
      <c r="S591" s="35"/>
      <c r="T591" s="72"/>
      <c r="AT591" s="17" t="s">
        <v>143</v>
      </c>
      <c r="AU591" s="17" t="s">
        <v>141</v>
      </c>
    </row>
    <row r="592" spans="2:51" s="11" customFormat="1" ht="13.5">
      <c r="B592" s="196"/>
      <c r="C592" s="197"/>
      <c r="D592" s="198" t="s">
        <v>145</v>
      </c>
      <c r="E592" s="199" t="s">
        <v>20</v>
      </c>
      <c r="F592" s="200" t="s">
        <v>1018</v>
      </c>
      <c r="G592" s="197"/>
      <c r="H592" s="201">
        <v>50.49</v>
      </c>
      <c r="I592" s="202"/>
      <c r="J592" s="197"/>
      <c r="K592" s="197"/>
      <c r="L592" s="203"/>
      <c r="M592" s="204"/>
      <c r="N592" s="205"/>
      <c r="O592" s="205"/>
      <c r="P592" s="205"/>
      <c r="Q592" s="205"/>
      <c r="R592" s="205"/>
      <c r="S592" s="205"/>
      <c r="T592" s="206"/>
      <c r="AT592" s="207" t="s">
        <v>145</v>
      </c>
      <c r="AU592" s="207" t="s">
        <v>141</v>
      </c>
      <c r="AV592" s="11" t="s">
        <v>141</v>
      </c>
      <c r="AW592" s="11" t="s">
        <v>39</v>
      </c>
      <c r="AX592" s="11" t="s">
        <v>22</v>
      </c>
      <c r="AY592" s="207" t="s">
        <v>132</v>
      </c>
    </row>
    <row r="593" spans="2:65" s="1" customFormat="1" ht="22.5" customHeight="1">
      <c r="B593" s="34"/>
      <c r="C593" s="222" t="s">
        <v>1019</v>
      </c>
      <c r="D593" s="222" t="s">
        <v>215</v>
      </c>
      <c r="E593" s="223" t="s">
        <v>1020</v>
      </c>
      <c r="F593" s="224" t="s">
        <v>1021</v>
      </c>
      <c r="G593" s="225" t="s">
        <v>200</v>
      </c>
      <c r="H593" s="226">
        <v>50.49</v>
      </c>
      <c r="I593" s="227"/>
      <c r="J593" s="228">
        <f>ROUND(I593*H593,2)</f>
        <v>0</v>
      </c>
      <c r="K593" s="224" t="s">
        <v>20</v>
      </c>
      <c r="L593" s="229"/>
      <c r="M593" s="230" t="s">
        <v>20</v>
      </c>
      <c r="N593" s="231" t="s">
        <v>48</v>
      </c>
      <c r="O593" s="35"/>
      <c r="P593" s="191">
        <f>O593*H593</f>
        <v>0</v>
      </c>
      <c r="Q593" s="191">
        <v>0</v>
      </c>
      <c r="R593" s="191">
        <f>Q593*H593</f>
        <v>0</v>
      </c>
      <c r="S593" s="191">
        <v>0</v>
      </c>
      <c r="T593" s="192">
        <f>S593*H593</f>
        <v>0</v>
      </c>
      <c r="AR593" s="17" t="s">
        <v>289</v>
      </c>
      <c r="AT593" s="17" t="s">
        <v>215</v>
      </c>
      <c r="AU593" s="17" t="s">
        <v>141</v>
      </c>
      <c r="AY593" s="17" t="s">
        <v>132</v>
      </c>
      <c r="BE593" s="193">
        <f>IF(N593="základní",J593,0)</f>
        <v>0</v>
      </c>
      <c r="BF593" s="193">
        <f>IF(N593="snížená",J593,0)</f>
        <v>0</v>
      </c>
      <c r="BG593" s="193">
        <f>IF(N593="zákl. přenesená",J593,0)</f>
        <v>0</v>
      </c>
      <c r="BH593" s="193">
        <f>IF(N593="sníž. přenesená",J593,0)</f>
        <v>0</v>
      </c>
      <c r="BI593" s="193">
        <f>IF(N593="nulová",J593,0)</f>
        <v>0</v>
      </c>
      <c r="BJ593" s="17" t="s">
        <v>141</v>
      </c>
      <c r="BK593" s="193">
        <f>ROUND(I593*H593,2)</f>
        <v>0</v>
      </c>
      <c r="BL593" s="17" t="s">
        <v>262</v>
      </c>
      <c r="BM593" s="17" t="s">
        <v>1022</v>
      </c>
    </row>
    <row r="594" spans="2:47" s="1" customFormat="1" ht="27">
      <c r="B594" s="34"/>
      <c r="C594" s="56"/>
      <c r="D594" s="194" t="s">
        <v>143</v>
      </c>
      <c r="E594" s="56"/>
      <c r="F594" s="195" t="s">
        <v>1023</v>
      </c>
      <c r="G594" s="56"/>
      <c r="H594" s="56"/>
      <c r="I594" s="152"/>
      <c r="J594" s="56"/>
      <c r="K594" s="56"/>
      <c r="L594" s="54"/>
      <c r="M594" s="71"/>
      <c r="N594" s="35"/>
      <c r="O594" s="35"/>
      <c r="P594" s="35"/>
      <c r="Q594" s="35"/>
      <c r="R594" s="35"/>
      <c r="S594" s="35"/>
      <c r="T594" s="72"/>
      <c r="AT594" s="17" t="s">
        <v>143</v>
      </c>
      <c r="AU594" s="17" t="s">
        <v>141</v>
      </c>
    </row>
    <row r="595" spans="2:51" s="11" customFormat="1" ht="13.5">
      <c r="B595" s="196"/>
      <c r="C595" s="197"/>
      <c r="D595" s="194" t="s">
        <v>145</v>
      </c>
      <c r="E595" s="208" t="s">
        <v>20</v>
      </c>
      <c r="F595" s="209" t="s">
        <v>1018</v>
      </c>
      <c r="G595" s="197"/>
      <c r="H595" s="210">
        <v>50.49</v>
      </c>
      <c r="I595" s="202"/>
      <c r="J595" s="197"/>
      <c r="K595" s="197"/>
      <c r="L595" s="203"/>
      <c r="M595" s="244"/>
      <c r="N595" s="245"/>
      <c r="O595" s="245"/>
      <c r="P595" s="245"/>
      <c r="Q595" s="245"/>
      <c r="R595" s="245"/>
      <c r="S595" s="245"/>
      <c r="T595" s="246"/>
      <c r="AT595" s="207" t="s">
        <v>145</v>
      </c>
      <c r="AU595" s="207" t="s">
        <v>141</v>
      </c>
      <c r="AV595" s="11" t="s">
        <v>141</v>
      </c>
      <c r="AW595" s="11" t="s">
        <v>39</v>
      </c>
      <c r="AX595" s="11" t="s">
        <v>22</v>
      </c>
      <c r="AY595" s="207" t="s">
        <v>132</v>
      </c>
    </row>
    <row r="596" spans="2:12" s="1" customFormat="1" ht="6.95" customHeight="1">
      <c r="B596" s="49"/>
      <c r="C596" s="50"/>
      <c r="D596" s="50"/>
      <c r="E596" s="50"/>
      <c r="F596" s="50"/>
      <c r="G596" s="50"/>
      <c r="H596" s="50"/>
      <c r="I596" s="128"/>
      <c r="J596" s="50"/>
      <c r="K596" s="50"/>
      <c r="L596" s="54"/>
    </row>
  </sheetData>
  <sheetProtection password="CC35" sheet="1" objects="1" scenarios="1" formatColumns="0" formatRows="0" sort="0" autoFilter="0"/>
  <autoFilter ref="C92:K92"/>
  <mergeCells count="9">
    <mergeCell ref="E83:H83"/>
    <mergeCell ref="E85:H85"/>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92"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9"/>
      <c r="C1" s="299"/>
      <c r="D1" s="298" t="s">
        <v>1</v>
      </c>
      <c r="E1" s="299"/>
      <c r="F1" s="300" t="s">
        <v>1316</v>
      </c>
      <c r="G1" s="305" t="s">
        <v>1317</v>
      </c>
      <c r="H1" s="305"/>
      <c r="I1" s="306"/>
      <c r="J1" s="300" t="s">
        <v>1318</v>
      </c>
      <c r="K1" s="298" t="s">
        <v>90</v>
      </c>
      <c r="L1" s="300" t="s">
        <v>1319</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4"/>
      <c r="M2" s="254"/>
      <c r="N2" s="254"/>
      <c r="O2" s="254"/>
      <c r="P2" s="254"/>
      <c r="Q2" s="254"/>
      <c r="R2" s="254"/>
      <c r="S2" s="254"/>
      <c r="T2" s="254"/>
      <c r="U2" s="254"/>
      <c r="V2" s="254"/>
      <c r="AT2" s="17" t="s">
        <v>86</v>
      </c>
    </row>
    <row r="3" spans="2:46" ht="6.95" customHeight="1">
      <c r="B3" s="18"/>
      <c r="C3" s="19"/>
      <c r="D3" s="19"/>
      <c r="E3" s="19"/>
      <c r="F3" s="19"/>
      <c r="G3" s="19"/>
      <c r="H3" s="19"/>
      <c r="I3" s="105"/>
      <c r="J3" s="19"/>
      <c r="K3" s="20"/>
      <c r="AT3" s="17" t="s">
        <v>22</v>
      </c>
    </row>
    <row r="4" spans="2:46" ht="36.95" customHeight="1">
      <c r="B4" s="21"/>
      <c r="C4" s="22"/>
      <c r="D4" s="23" t="s">
        <v>91</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2" t="str">
        <f>'Rekapitulace stavby'!K6</f>
        <v>Snížení energetické náročnosti, Benešova 636 - 641, Kolín</v>
      </c>
      <c r="F7" s="258"/>
      <c r="G7" s="258"/>
      <c r="H7" s="258"/>
      <c r="I7" s="106"/>
      <c r="J7" s="22"/>
      <c r="K7" s="24"/>
    </row>
    <row r="8" spans="2:11" s="1" customFormat="1" ht="13.5">
      <c r="B8" s="34"/>
      <c r="C8" s="35"/>
      <c r="D8" s="30" t="s">
        <v>92</v>
      </c>
      <c r="E8" s="35"/>
      <c r="F8" s="35"/>
      <c r="G8" s="35"/>
      <c r="H8" s="35"/>
      <c r="I8" s="107"/>
      <c r="J8" s="35"/>
      <c r="K8" s="38"/>
    </row>
    <row r="9" spans="2:11" s="1" customFormat="1" ht="36.95" customHeight="1">
      <c r="B9" s="34"/>
      <c r="C9" s="35"/>
      <c r="D9" s="35"/>
      <c r="E9" s="293" t="s">
        <v>1024</v>
      </c>
      <c r="F9" s="265"/>
      <c r="G9" s="265"/>
      <c r="H9" s="265"/>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19</v>
      </c>
      <c r="E11" s="35"/>
      <c r="F11" s="28" t="s">
        <v>20</v>
      </c>
      <c r="G11" s="35"/>
      <c r="H11" s="35"/>
      <c r="I11" s="108" t="s">
        <v>21</v>
      </c>
      <c r="J11" s="28" t="s">
        <v>20</v>
      </c>
      <c r="K11" s="38"/>
    </row>
    <row r="12" spans="2:11" s="1" customFormat="1" ht="14.45" customHeight="1">
      <c r="B12" s="34"/>
      <c r="C12" s="35"/>
      <c r="D12" s="30" t="s">
        <v>23</v>
      </c>
      <c r="E12" s="35"/>
      <c r="F12" s="28" t="s">
        <v>24</v>
      </c>
      <c r="G12" s="35"/>
      <c r="H12" s="35"/>
      <c r="I12" s="108" t="s">
        <v>25</v>
      </c>
      <c r="J12" s="109" t="str">
        <f>'Rekapitulace stavby'!AN8</f>
        <v>22.6.2016</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29</v>
      </c>
      <c r="E14" s="35"/>
      <c r="F14" s="35"/>
      <c r="G14" s="35"/>
      <c r="H14" s="35"/>
      <c r="I14" s="108" t="s">
        <v>30</v>
      </c>
      <c r="J14" s="28" t="str">
        <f>IF('Rekapitulace stavby'!AN10="","",'Rekapitulace stavby'!AN10)</f>
        <v/>
      </c>
      <c r="K14" s="38"/>
    </row>
    <row r="15" spans="2:11" s="1" customFormat="1" ht="18" customHeight="1">
      <c r="B15" s="34"/>
      <c r="C15" s="35"/>
      <c r="D15" s="35"/>
      <c r="E15" s="28" t="str">
        <f>IF('Rekapitulace stavby'!E11="","",'Rekapitulace stavby'!E11)</f>
        <v>Město Kolín, Karlovo nám. 78, Kolín I</v>
      </c>
      <c r="F15" s="35"/>
      <c r="G15" s="35"/>
      <c r="H15" s="35"/>
      <c r="I15" s="108" t="s">
        <v>32</v>
      </c>
      <c r="J15" s="28" t="str">
        <f>IF('Rekapitulace stavby'!AN11="","",'Rekapitulace stavby'!AN11)</f>
        <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33</v>
      </c>
      <c r="E17" s="35"/>
      <c r="F17" s="35"/>
      <c r="G17" s="35"/>
      <c r="H17" s="35"/>
      <c r="I17" s="108" t="s">
        <v>30</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32</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35</v>
      </c>
      <c r="E20" s="35"/>
      <c r="F20" s="35"/>
      <c r="G20" s="35"/>
      <c r="H20" s="35"/>
      <c r="I20" s="108" t="s">
        <v>30</v>
      </c>
      <c r="J20" s="28" t="str">
        <f>IF('Rekapitulace stavby'!AN16="","",'Rekapitulace stavby'!AN16)</f>
        <v xml:space="preserve">74574019 </v>
      </c>
      <c r="K20" s="38"/>
    </row>
    <row r="21" spans="2:11" s="1" customFormat="1" ht="18" customHeight="1">
      <c r="B21" s="34"/>
      <c r="C21" s="35"/>
      <c r="D21" s="35"/>
      <c r="E21" s="28" t="str">
        <f>IF('Rekapitulace stavby'!E17="","",'Rekapitulace stavby'!E17)</f>
        <v>Ing. Karel fousek</v>
      </c>
      <c r="F21" s="35"/>
      <c r="G21" s="35"/>
      <c r="H21" s="35"/>
      <c r="I21" s="108" t="s">
        <v>32</v>
      </c>
      <c r="J21" s="28" t="str">
        <f>IF('Rekapitulace stavby'!AN17="","",'Rekapitulace stavby'!AN17)</f>
        <v xml:space="preserve">CZ7903300779 </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40</v>
      </c>
      <c r="E23" s="35"/>
      <c r="F23" s="35"/>
      <c r="G23" s="35"/>
      <c r="H23" s="35"/>
      <c r="I23" s="107"/>
      <c r="J23" s="35"/>
      <c r="K23" s="38"/>
    </row>
    <row r="24" spans="2:11" s="6" customFormat="1" ht="22.5" customHeight="1">
      <c r="B24" s="110"/>
      <c r="C24" s="111"/>
      <c r="D24" s="111"/>
      <c r="E24" s="261" t="s">
        <v>20</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42</v>
      </c>
      <c r="E27" s="35"/>
      <c r="F27" s="35"/>
      <c r="G27" s="35"/>
      <c r="H27" s="35"/>
      <c r="I27" s="107"/>
      <c r="J27" s="117">
        <f>ROUND(J78,2)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44</v>
      </c>
      <c r="G29" s="35"/>
      <c r="H29" s="35"/>
      <c r="I29" s="118" t="s">
        <v>43</v>
      </c>
      <c r="J29" s="39" t="s">
        <v>45</v>
      </c>
      <c r="K29" s="38"/>
    </row>
    <row r="30" spans="2:11" s="1" customFormat="1" ht="14.45" customHeight="1">
      <c r="B30" s="34"/>
      <c r="C30" s="35"/>
      <c r="D30" s="42" t="s">
        <v>46</v>
      </c>
      <c r="E30" s="42" t="s">
        <v>47</v>
      </c>
      <c r="F30" s="119">
        <f>ROUND(SUM(BE78:BE82),2)</f>
        <v>0</v>
      </c>
      <c r="G30" s="35"/>
      <c r="H30" s="35"/>
      <c r="I30" s="120">
        <v>0.21</v>
      </c>
      <c r="J30" s="119">
        <f>ROUND(ROUND((SUM(BE78:BE82)),2)*I30,2)</f>
        <v>0</v>
      </c>
      <c r="K30" s="38"/>
    </row>
    <row r="31" spans="2:11" s="1" customFormat="1" ht="14.45" customHeight="1">
      <c r="B31" s="34"/>
      <c r="C31" s="35"/>
      <c r="D31" s="35"/>
      <c r="E31" s="42" t="s">
        <v>48</v>
      </c>
      <c r="F31" s="119">
        <f>ROUND(SUM(BF78:BF82),2)</f>
        <v>0</v>
      </c>
      <c r="G31" s="35"/>
      <c r="H31" s="35"/>
      <c r="I31" s="120">
        <v>0.15</v>
      </c>
      <c r="J31" s="119">
        <f>ROUND(ROUND((SUM(BF78:BF82)),2)*I31,2)</f>
        <v>0</v>
      </c>
      <c r="K31" s="38"/>
    </row>
    <row r="32" spans="2:11" s="1" customFormat="1" ht="14.45" customHeight="1" hidden="1">
      <c r="B32" s="34"/>
      <c r="C32" s="35"/>
      <c r="D32" s="35"/>
      <c r="E32" s="42" t="s">
        <v>49</v>
      </c>
      <c r="F32" s="119">
        <f>ROUND(SUM(BG78:BG82),2)</f>
        <v>0</v>
      </c>
      <c r="G32" s="35"/>
      <c r="H32" s="35"/>
      <c r="I32" s="120">
        <v>0.21</v>
      </c>
      <c r="J32" s="119">
        <v>0</v>
      </c>
      <c r="K32" s="38"/>
    </row>
    <row r="33" spans="2:11" s="1" customFormat="1" ht="14.45" customHeight="1" hidden="1">
      <c r="B33" s="34"/>
      <c r="C33" s="35"/>
      <c r="D33" s="35"/>
      <c r="E33" s="42" t="s">
        <v>50</v>
      </c>
      <c r="F33" s="119">
        <f>ROUND(SUM(BH78:BH82),2)</f>
        <v>0</v>
      </c>
      <c r="G33" s="35"/>
      <c r="H33" s="35"/>
      <c r="I33" s="120">
        <v>0.15</v>
      </c>
      <c r="J33" s="119">
        <v>0</v>
      </c>
      <c r="K33" s="38"/>
    </row>
    <row r="34" spans="2:11" s="1" customFormat="1" ht="14.45" customHeight="1" hidden="1">
      <c r="B34" s="34"/>
      <c r="C34" s="35"/>
      <c r="D34" s="35"/>
      <c r="E34" s="42" t="s">
        <v>51</v>
      </c>
      <c r="F34" s="119">
        <f>ROUND(SUM(BI78:BI82),2)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52</v>
      </c>
      <c r="E36" s="73"/>
      <c r="F36" s="73"/>
      <c r="G36" s="123" t="s">
        <v>53</v>
      </c>
      <c r="H36" s="124" t="s">
        <v>54</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94</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Snížení energetické náročnosti, Benešova 636 - 641, Kolín</v>
      </c>
      <c r="F45" s="265"/>
      <c r="G45" s="265"/>
      <c r="H45" s="265"/>
      <c r="I45" s="107"/>
      <c r="J45" s="35"/>
      <c r="K45" s="38"/>
    </row>
    <row r="46" spans="2:11" s="1" customFormat="1" ht="14.45" customHeight="1">
      <c r="B46" s="34"/>
      <c r="C46" s="30" t="s">
        <v>92</v>
      </c>
      <c r="D46" s="35"/>
      <c r="E46" s="35"/>
      <c r="F46" s="35"/>
      <c r="G46" s="35"/>
      <c r="H46" s="35"/>
      <c r="I46" s="107"/>
      <c r="J46" s="35"/>
      <c r="K46" s="38"/>
    </row>
    <row r="47" spans="2:11" s="1" customFormat="1" ht="23.25" customHeight="1">
      <c r="B47" s="34"/>
      <c r="C47" s="35"/>
      <c r="D47" s="35"/>
      <c r="E47" s="293" t="str">
        <f>E9</f>
        <v>02 - Vedlejší aktivity - Benešova 636 - 641, Kolín</v>
      </c>
      <c r="F47" s="265"/>
      <c r="G47" s="265"/>
      <c r="H47" s="265"/>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23</v>
      </c>
      <c r="D49" s="35"/>
      <c r="E49" s="35"/>
      <c r="F49" s="28" t="str">
        <f>F12</f>
        <v xml:space="preserve"> </v>
      </c>
      <c r="G49" s="35"/>
      <c r="H49" s="35"/>
      <c r="I49" s="108" t="s">
        <v>25</v>
      </c>
      <c r="J49" s="109" t="str">
        <f>IF(J12="","",J12)</f>
        <v>22.6.2016</v>
      </c>
      <c r="K49" s="38"/>
    </row>
    <row r="50" spans="2:11" s="1" customFormat="1" ht="6.95" customHeight="1">
      <c r="B50" s="34"/>
      <c r="C50" s="35"/>
      <c r="D50" s="35"/>
      <c r="E50" s="35"/>
      <c r="F50" s="35"/>
      <c r="G50" s="35"/>
      <c r="H50" s="35"/>
      <c r="I50" s="107"/>
      <c r="J50" s="35"/>
      <c r="K50" s="38"/>
    </row>
    <row r="51" spans="2:11" s="1" customFormat="1" ht="13.5">
      <c r="B51" s="34"/>
      <c r="C51" s="30" t="s">
        <v>29</v>
      </c>
      <c r="D51" s="35"/>
      <c r="E51" s="35"/>
      <c r="F51" s="28" t="str">
        <f>E15</f>
        <v>Město Kolín, Karlovo nám. 78, Kolín I</v>
      </c>
      <c r="G51" s="35"/>
      <c r="H51" s="35"/>
      <c r="I51" s="108" t="s">
        <v>35</v>
      </c>
      <c r="J51" s="28" t="str">
        <f>E21</f>
        <v>Ing. Karel fousek</v>
      </c>
      <c r="K51" s="38"/>
    </row>
    <row r="52" spans="2:11" s="1" customFormat="1" ht="14.45" customHeight="1">
      <c r="B52" s="34"/>
      <c r="C52" s="30" t="s">
        <v>33</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95</v>
      </c>
      <c r="D54" s="121"/>
      <c r="E54" s="121"/>
      <c r="F54" s="121"/>
      <c r="G54" s="121"/>
      <c r="H54" s="121"/>
      <c r="I54" s="134"/>
      <c r="J54" s="135" t="s">
        <v>96</v>
      </c>
      <c r="K54" s="136"/>
    </row>
    <row r="55" spans="2:11" s="1" customFormat="1" ht="10.35" customHeight="1">
      <c r="B55" s="34"/>
      <c r="C55" s="35"/>
      <c r="D55" s="35"/>
      <c r="E55" s="35"/>
      <c r="F55" s="35"/>
      <c r="G55" s="35"/>
      <c r="H55" s="35"/>
      <c r="I55" s="107"/>
      <c r="J55" s="35"/>
      <c r="K55" s="38"/>
    </row>
    <row r="56" spans="2:47" s="1" customFormat="1" ht="29.25" customHeight="1">
      <c r="B56" s="34"/>
      <c r="C56" s="137" t="s">
        <v>97</v>
      </c>
      <c r="D56" s="35"/>
      <c r="E56" s="35"/>
      <c r="F56" s="35"/>
      <c r="G56" s="35"/>
      <c r="H56" s="35"/>
      <c r="I56" s="107"/>
      <c r="J56" s="117">
        <f>J78</f>
        <v>0</v>
      </c>
      <c r="K56" s="38"/>
      <c r="AU56" s="17" t="s">
        <v>98</v>
      </c>
    </row>
    <row r="57" spans="2:11" s="7" customFormat="1" ht="24.95" customHeight="1">
      <c r="B57" s="138"/>
      <c r="C57" s="139"/>
      <c r="D57" s="140" t="s">
        <v>1025</v>
      </c>
      <c r="E57" s="141"/>
      <c r="F57" s="141"/>
      <c r="G57" s="141"/>
      <c r="H57" s="141"/>
      <c r="I57" s="142"/>
      <c r="J57" s="143">
        <f>J79</f>
        <v>0</v>
      </c>
      <c r="K57" s="144"/>
    </row>
    <row r="58" spans="2:11" s="8" customFormat="1" ht="19.9" customHeight="1">
      <c r="B58" s="145"/>
      <c r="C58" s="146"/>
      <c r="D58" s="147" t="s">
        <v>1026</v>
      </c>
      <c r="E58" s="148"/>
      <c r="F58" s="148"/>
      <c r="G58" s="148"/>
      <c r="H58" s="148"/>
      <c r="I58" s="149"/>
      <c r="J58" s="150">
        <f>J80</f>
        <v>0</v>
      </c>
      <c r="K58" s="151"/>
    </row>
    <row r="59" spans="2:11" s="1" customFormat="1" ht="21.75" customHeight="1">
      <c r="B59" s="34"/>
      <c r="C59" s="35"/>
      <c r="D59" s="35"/>
      <c r="E59" s="35"/>
      <c r="F59" s="35"/>
      <c r="G59" s="35"/>
      <c r="H59" s="35"/>
      <c r="I59" s="107"/>
      <c r="J59" s="35"/>
      <c r="K59" s="38"/>
    </row>
    <row r="60" spans="2:11" s="1" customFormat="1" ht="6.95" customHeight="1">
      <c r="B60" s="49"/>
      <c r="C60" s="50"/>
      <c r="D60" s="50"/>
      <c r="E60" s="50"/>
      <c r="F60" s="50"/>
      <c r="G60" s="50"/>
      <c r="H60" s="50"/>
      <c r="I60" s="128"/>
      <c r="J60" s="50"/>
      <c r="K60" s="51"/>
    </row>
    <row r="64" spans="2:12" s="1" customFormat="1" ht="6.95" customHeight="1">
      <c r="B64" s="52"/>
      <c r="C64" s="53"/>
      <c r="D64" s="53"/>
      <c r="E64" s="53"/>
      <c r="F64" s="53"/>
      <c r="G64" s="53"/>
      <c r="H64" s="53"/>
      <c r="I64" s="131"/>
      <c r="J64" s="53"/>
      <c r="K64" s="53"/>
      <c r="L64" s="54"/>
    </row>
    <row r="65" spans="2:12" s="1" customFormat="1" ht="36.95" customHeight="1">
      <c r="B65" s="34"/>
      <c r="C65" s="55" t="s">
        <v>116</v>
      </c>
      <c r="D65" s="56"/>
      <c r="E65" s="56"/>
      <c r="F65" s="56"/>
      <c r="G65" s="56"/>
      <c r="H65" s="56"/>
      <c r="I65" s="152"/>
      <c r="J65" s="56"/>
      <c r="K65" s="56"/>
      <c r="L65" s="54"/>
    </row>
    <row r="66" spans="2:12" s="1" customFormat="1" ht="6.95" customHeight="1">
      <c r="B66" s="34"/>
      <c r="C66" s="56"/>
      <c r="D66" s="56"/>
      <c r="E66" s="56"/>
      <c r="F66" s="56"/>
      <c r="G66" s="56"/>
      <c r="H66" s="56"/>
      <c r="I66" s="152"/>
      <c r="J66" s="56"/>
      <c r="K66" s="56"/>
      <c r="L66" s="54"/>
    </row>
    <row r="67" spans="2:12" s="1" customFormat="1" ht="14.45" customHeight="1">
      <c r="B67" s="34"/>
      <c r="C67" s="58" t="s">
        <v>16</v>
      </c>
      <c r="D67" s="56"/>
      <c r="E67" s="56"/>
      <c r="F67" s="56"/>
      <c r="G67" s="56"/>
      <c r="H67" s="56"/>
      <c r="I67" s="152"/>
      <c r="J67" s="56"/>
      <c r="K67" s="56"/>
      <c r="L67" s="54"/>
    </row>
    <row r="68" spans="2:12" s="1" customFormat="1" ht="22.5" customHeight="1">
      <c r="B68" s="34"/>
      <c r="C68" s="56"/>
      <c r="D68" s="56"/>
      <c r="E68" s="295" t="str">
        <f>E7</f>
        <v>Snížení energetické náročnosti, Benešova 636 - 641, Kolín</v>
      </c>
      <c r="F68" s="276"/>
      <c r="G68" s="276"/>
      <c r="H68" s="276"/>
      <c r="I68" s="152"/>
      <c r="J68" s="56"/>
      <c r="K68" s="56"/>
      <c r="L68" s="54"/>
    </row>
    <row r="69" spans="2:12" s="1" customFormat="1" ht="14.45" customHeight="1">
      <c r="B69" s="34"/>
      <c r="C69" s="58" t="s">
        <v>92</v>
      </c>
      <c r="D69" s="56"/>
      <c r="E69" s="56"/>
      <c r="F69" s="56"/>
      <c r="G69" s="56"/>
      <c r="H69" s="56"/>
      <c r="I69" s="152"/>
      <c r="J69" s="56"/>
      <c r="K69" s="56"/>
      <c r="L69" s="54"/>
    </row>
    <row r="70" spans="2:12" s="1" customFormat="1" ht="23.25" customHeight="1">
      <c r="B70" s="34"/>
      <c r="C70" s="56"/>
      <c r="D70" s="56"/>
      <c r="E70" s="273" t="str">
        <f>E9</f>
        <v>02 - Vedlejší aktivity - Benešova 636 - 641, Kolín</v>
      </c>
      <c r="F70" s="276"/>
      <c r="G70" s="276"/>
      <c r="H70" s="276"/>
      <c r="I70" s="152"/>
      <c r="J70" s="56"/>
      <c r="K70" s="56"/>
      <c r="L70" s="54"/>
    </row>
    <row r="71" spans="2:12" s="1" customFormat="1" ht="6.95" customHeight="1">
      <c r="B71" s="34"/>
      <c r="C71" s="56"/>
      <c r="D71" s="56"/>
      <c r="E71" s="56"/>
      <c r="F71" s="56"/>
      <c r="G71" s="56"/>
      <c r="H71" s="56"/>
      <c r="I71" s="152"/>
      <c r="J71" s="56"/>
      <c r="K71" s="56"/>
      <c r="L71" s="54"/>
    </row>
    <row r="72" spans="2:12" s="1" customFormat="1" ht="18" customHeight="1">
      <c r="B72" s="34"/>
      <c r="C72" s="58" t="s">
        <v>23</v>
      </c>
      <c r="D72" s="56"/>
      <c r="E72" s="56"/>
      <c r="F72" s="153" t="str">
        <f>F12</f>
        <v xml:space="preserve"> </v>
      </c>
      <c r="G72" s="56"/>
      <c r="H72" s="56"/>
      <c r="I72" s="154" t="s">
        <v>25</v>
      </c>
      <c r="J72" s="66" t="str">
        <f>IF(J12="","",J12)</f>
        <v>22.6.2016</v>
      </c>
      <c r="K72" s="56"/>
      <c r="L72" s="54"/>
    </row>
    <row r="73" spans="2:12" s="1" customFormat="1" ht="6.95" customHeight="1">
      <c r="B73" s="34"/>
      <c r="C73" s="56"/>
      <c r="D73" s="56"/>
      <c r="E73" s="56"/>
      <c r="F73" s="56"/>
      <c r="G73" s="56"/>
      <c r="H73" s="56"/>
      <c r="I73" s="152"/>
      <c r="J73" s="56"/>
      <c r="K73" s="56"/>
      <c r="L73" s="54"/>
    </row>
    <row r="74" spans="2:12" s="1" customFormat="1" ht="13.5">
      <c r="B74" s="34"/>
      <c r="C74" s="58" t="s">
        <v>29</v>
      </c>
      <c r="D74" s="56"/>
      <c r="E74" s="56"/>
      <c r="F74" s="153" t="str">
        <f>E15</f>
        <v>Město Kolín, Karlovo nám. 78, Kolín I</v>
      </c>
      <c r="G74" s="56"/>
      <c r="H74" s="56"/>
      <c r="I74" s="154" t="s">
        <v>35</v>
      </c>
      <c r="J74" s="153" t="str">
        <f>E21</f>
        <v>Ing. Karel fousek</v>
      </c>
      <c r="K74" s="56"/>
      <c r="L74" s="54"/>
    </row>
    <row r="75" spans="2:12" s="1" customFormat="1" ht="14.45" customHeight="1">
      <c r="B75" s="34"/>
      <c r="C75" s="58" t="s">
        <v>33</v>
      </c>
      <c r="D75" s="56"/>
      <c r="E75" s="56"/>
      <c r="F75" s="153" t="str">
        <f>IF(E18="","",E18)</f>
        <v/>
      </c>
      <c r="G75" s="56"/>
      <c r="H75" s="56"/>
      <c r="I75" s="152"/>
      <c r="J75" s="56"/>
      <c r="K75" s="56"/>
      <c r="L75" s="54"/>
    </row>
    <row r="76" spans="2:12" s="1" customFormat="1" ht="10.35" customHeight="1">
      <c r="B76" s="34"/>
      <c r="C76" s="56"/>
      <c r="D76" s="56"/>
      <c r="E76" s="56"/>
      <c r="F76" s="56"/>
      <c r="G76" s="56"/>
      <c r="H76" s="56"/>
      <c r="I76" s="152"/>
      <c r="J76" s="56"/>
      <c r="K76" s="56"/>
      <c r="L76" s="54"/>
    </row>
    <row r="77" spans="2:20" s="9" customFormat="1" ht="29.25" customHeight="1">
      <c r="B77" s="155"/>
      <c r="C77" s="156" t="s">
        <v>117</v>
      </c>
      <c r="D77" s="157" t="s">
        <v>61</v>
      </c>
      <c r="E77" s="157" t="s">
        <v>57</v>
      </c>
      <c r="F77" s="157" t="s">
        <v>118</v>
      </c>
      <c r="G77" s="157" t="s">
        <v>119</v>
      </c>
      <c r="H77" s="157" t="s">
        <v>120</v>
      </c>
      <c r="I77" s="158" t="s">
        <v>121</v>
      </c>
      <c r="J77" s="157" t="s">
        <v>96</v>
      </c>
      <c r="K77" s="159" t="s">
        <v>122</v>
      </c>
      <c r="L77" s="160"/>
      <c r="M77" s="75" t="s">
        <v>123</v>
      </c>
      <c r="N77" s="76" t="s">
        <v>46</v>
      </c>
      <c r="O77" s="76" t="s">
        <v>124</v>
      </c>
      <c r="P77" s="76" t="s">
        <v>125</v>
      </c>
      <c r="Q77" s="76" t="s">
        <v>126</v>
      </c>
      <c r="R77" s="76" t="s">
        <v>127</v>
      </c>
      <c r="S77" s="76" t="s">
        <v>128</v>
      </c>
      <c r="T77" s="77" t="s">
        <v>129</v>
      </c>
    </row>
    <row r="78" spans="2:63" s="1" customFormat="1" ht="29.25" customHeight="1">
      <c r="B78" s="34"/>
      <c r="C78" s="81" t="s">
        <v>97</v>
      </c>
      <c r="D78" s="56"/>
      <c r="E78" s="56"/>
      <c r="F78" s="56"/>
      <c r="G78" s="56"/>
      <c r="H78" s="56"/>
      <c r="I78" s="152"/>
      <c r="J78" s="161">
        <f>BK78</f>
        <v>0</v>
      </c>
      <c r="K78" s="56"/>
      <c r="L78" s="54"/>
      <c r="M78" s="78"/>
      <c r="N78" s="79"/>
      <c r="O78" s="79"/>
      <c r="P78" s="162">
        <f>P79</f>
        <v>0</v>
      </c>
      <c r="Q78" s="79"/>
      <c r="R78" s="162">
        <f>R79</f>
        <v>0</v>
      </c>
      <c r="S78" s="79"/>
      <c r="T78" s="163">
        <f>T79</f>
        <v>0</v>
      </c>
      <c r="AT78" s="17" t="s">
        <v>75</v>
      </c>
      <c r="AU78" s="17" t="s">
        <v>98</v>
      </c>
      <c r="BK78" s="164">
        <f>BK79</f>
        <v>0</v>
      </c>
    </row>
    <row r="79" spans="2:63" s="10" customFormat="1" ht="37.35" customHeight="1">
      <c r="B79" s="165"/>
      <c r="C79" s="166"/>
      <c r="D79" s="167" t="s">
        <v>75</v>
      </c>
      <c r="E79" s="168" t="s">
        <v>1027</v>
      </c>
      <c r="F79" s="168" t="s">
        <v>1028</v>
      </c>
      <c r="G79" s="166"/>
      <c r="H79" s="166"/>
      <c r="I79" s="169"/>
      <c r="J79" s="170">
        <f>BK79</f>
        <v>0</v>
      </c>
      <c r="K79" s="166"/>
      <c r="L79" s="171"/>
      <c r="M79" s="172"/>
      <c r="N79" s="173"/>
      <c r="O79" s="173"/>
      <c r="P79" s="174">
        <f>P80</f>
        <v>0</v>
      </c>
      <c r="Q79" s="173"/>
      <c r="R79" s="174">
        <f>R80</f>
        <v>0</v>
      </c>
      <c r="S79" s="173"/>
      <c r="T79" s="175">
        <f>T80</f>
        <v>0</v>
      </c>
      <c r="AR79" s="176" t="s">
        <v>231</v>
      </c>
      <c r="AT79" s="177" t="s">
        <v>75</v>
      </c>
      <c r="AU79" s="177" t="s">
        <v>76</v>
      </c>
      <c r="AY79" s="176" t="s">
        <v>132</v>
      </c>
      <c r="BK79" s="178">
        <f>BK80</f>
        <v>0</v>
      </c>
    </row>
    <row r="80" spans="2:63" s="10" customFormat="1" ht="19.9" customHeight="1">
      <c r="B80" s="165"/>
      <c r="C80" s="166"/>
      <c r="D80" s="179" t="s">
        <v>75</v>
      </c>
      <c r="E80" s="180" t="s">
        <v>1029</v>
      </c>
      <c r="F80" s="180" t="s">
        <v>1030</v>
      </c>
      <c r="G80" s="166"/>
      <c r="H80" s="166"/>
      <c r="I80" s="169"/>
      <c r="J80" s="181">
        <f>BK80</f>
        <v>0</v>
      </c>
      <c r="K80" s="166"/>
      <c r="L80" s="171"/>
      <c r="M80" s="172"/>
      <c r="N80" s="173"/>
      <c r="O80" s="173"/>
      <c r="P80" s="174">
        <f>SUM(P81:P82)</f>
        <v>0</v>
      </c>
      <c r="Q80" s="173"/>
      <c r="R80" s="174">
        <f>SUM(R81:R82)</f>
        <v>0</v>
      </c>
      <c r="S80" s="173"/>
      <c r="T80" s="175">
        <f>SUM(T81:T82)</f>
        <v>0</v>
      </c>
      <c r="AR80" s="176" t="s">
        <v>231</v>
      </c>
      <c r="AT80" s="177" t="s">
        <v>75</v>
      </c>
      <c r="AU80" s="177" t="s">
        <v>22</v>
      </c>
      <c r="AY80" s="176" t="s">
        <v>132</v>
      </c>
      <c r="BK80" s="178">
        <f>SUM(BK81:BK82)</f>
        <v>0</v>
      </c>
    </row>
    <row r="81" spans="2:65" s="1" customFormat="1" ht="22.5" customHeight="1">
      <c r="B81" s="34"/>
      <c r="C81" s="182" t="s">
        <v>1031</v>
      </c>
      <c r="D81" s="182" t="s">
        <v>135</v>
      </c>
      <c r="E81" s="183" t="s">
        <v>1032</v>
      </c>
      <c r="F81" s="184" t="s">
        <v>1033</v>
      </c>
      <c r="G81" s="185" t="s">
        <v>583</v>
      </c>
      <c r="H81" s="186">
        <v>1</v>
      </c>
      <c r="I81" s="187"/>
      <c r="J81" s="188">
        <f>ROUND(I81*H81,2)</f>
        <v>0</v>
      </c>
      <c r="K81" s="184" t="s">
        <v>139</v>
      </c>
      <c r="L81" s="54"/>
      <c r="M81" s="189" t="s">
        <v>20</v>
      </c>
      <c r="N81" s="190" t="s">
        <v>48</v>
      </c>
      <c r="O81" s="35"/>
      <c r="P81" s="191">
        <f>O81*H81</f>
        <v>0</v>
      </c>
      <c r="Q81" s="191">
        <v>0</v>
      </c>
      <c r="R81" s="191">
        <f>Q81*H81</f>
        <v>0</v>
      </c>
      <c r="S81" s="191">
        <v>0</v>
      </c>
      <c r="T81" s="192">
        <f>S81*H81</f>
        <v>0</v>
      </c>
      <c r="AR81" s="17" t="s">
        <v>1034</v>
      </c>
      <c r="AT81" s="17" t="s">
        <v>135</v>
      </c>
      <c r="AU81" s="17" t="s">
        <v>141</v>
      </c>
      <c r="AY81" s="17" t="s">
        <v>132</v>
      </c>
      <c r="BE81" s="193">
        <f>IF(N81="základní",J81,0)</f>
        <v>0</v>
      </c>
      <c r="BF81" s="193">
        <f>IF(N81="snížená",J81,0)</f>
        <v>0</v>
      </c>
      <c r="BG81" s="193">
        <f>IF(N81="zákl. přenesená",J81,0)</f>
        <v>0</v>
      </c>
      <c r="BH81" s="193">
        <f>IF(N81="sníž. přenesená",J81,0)</f>
        <v>0</v>
      </c>
      <c r="BI81" s="193">
        <f>IF(N81="nulová",J81,0)</f>
        <v>0</v>
      </c>
      <c r="BJ81" s="17" t="s">
        <v>141</v>
      </c>
      <c r="BK81" s="193">
        <f>ROUND(I81*H81,2)</f>
        <v>0</v>
      </c>
      <c r="BL81" s="17" t="s">
        <v>1034</v>
      </c>
      <c r="BM81" s="17" t="s">
        <v>1035</v>
      </c>
    </row>
    <row r="82" spans="2:65" s="1" customFormat="1" ht="22.5" customHeight="1">
      <c r="B82" s="34"/>
      <c r="C82" s="182" t="s">
        <v>354</v>
      </c>
      <c r="D82" s="182" t="s">
        <v>135</v>
      </c>
      <c r="E82" s="183" t="s">
        <v>1036</v>
      </c>
      <c r="F82" s="184" t="s">
        <v>1037</v>
      </c>
      <c r="G82" s="185" t="s">
        <v>583</v>
      </c>
      <c r="H82" s="186">
        <v>1</v>
      </c>
      <c r="I82" s="187"/>
      <c r="J82" s="188">
        <f>ROUND(I82*H82,2)</f>
        <v>0</v>
      </c>
      <c r="K82" s="184" t="s">
        <v>20</v>
      </c>
      <c r="L82" s="54"/>
      <c r="M82" s="189" t="s">
        <v>20</v>
      </c>
      <c r="N82" s="247" t="s">
        <v>48</v>
      </c>
      <c r="O82" s="248"/>
      <c r="P82" s="249">
        <f>O82*H82</f>
        <v>0</v>
      </c>
      <c r="Q82" s="249">
        <v>0</v>
      </c>
      <c r="R82" s="249">
        <f>Q82*H82</f>
        <v>0</v>
      </c>
      <c r="S82" s="249">
        <v>0</v>
      </c>
      <c r="T82" s="250">
        <f>S82*H82</f>
        <v>0</v>
      </c>
      <c r="AR82" s="17" t="s">
        <v>1034</v>
      </c>
      <c r="AT82" s="17" t="s">
        <v>135</v>
      </c>
      <c r="AU82" s="17" t="s">
        <v>141</v>
      </c>
      <c r="AY82" s="17" t="s">
        <v>132</v>
      </c>
      <c r="BE82" s="193">
        <f>IF(N82="základní",J82,0)</f>
        <v>0</v>
      </c>
      <c r="BF82" s="193">
        <f>IF(N82="snížená",J82,0)</f>
        <v>0</v>
      </c>
      <c r="BG82" s="193">
        <f>IF(N82="zákl. přenesená",J82,0)</f>
        <v>0</v>
      </c>
      <c r="BH82" s="193">
        <f>IF(N82="sníž. přenesená",J82,0)</f>
        <v>0</v>
      </c>
      <c r="BI82" s="193">
        <f>IF(N82="nulová",J82,0)</f>
        <v>0</v>
      </c>
      <c r="BJ82" s="17" t="s">
        <v>141</v>
      </c>
      <c r="BK82" s="193">
        <f>ROUND(I82*H82,2)</f>
        <v>0</v>
      </c>
      <c r="BL82" s="17" t="s">
        <v>1034</v>
      </c>
      <c r="BM82" s="17" t="s">
        <v>1038</v>
      </c>
    </row>
    <row r="83" spans="2:12" s="1" customFormat="1" ht="6.95" customHeight="1">
      <c r="B83" s="49"/>
      <c r="C83" s="50"/>
      <c r="D83" s="50"/>
      <c r="E83" s="50"/>
      <c r="F83" s="50"/>
      <c r="G83" s="50"/>
      <c r="H83" s="50"/>
      <c r="I83" s="128"/>
      <c r="J83" s="50"/>
      <c r="K83" s="50"/>
      <c r="L83" s="54"/>
    </row>
  </sheetData>
  <sheetProtection password="CC35" sheet="1" objects="1" scenarios="1" formatColumns="0" formatRows="0" sort="0" autoFilter="0"/>
  <autoFilter ref="C77:K77"/>
  <mergeCells count="9">
    <mergeCell ref="E68:H68"/>
    <mergeCell ref="E70:H70"/>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9"/>
      <c r="C1" s="299"/>
      <c r="D1" s="298" t="s">
        <v>1</v>
      </c>
      <c r="E1" s="299"/>
      <c r="F1" s="300" t="s">
        <v>1316</v>
      </c>
      <c r="G1" s="305" t="s">
        <v>1317</v>
      </c>
      <c r="H1" s="305"/>
      <c r="I1" s="306"/>
      <c r="J1" s="300" t="s">
        <v>1318</v>
      </c>
      <c r="K1" s="298" t="s">
        <v>90</v>
      </c>
      <c r="L1" s="300" t="s">
        <v>1319</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4"/>
      <c r="M2" s="254"/>
      <c r="N2" s="254"/>
      <c r="O2" s="254"/>
      <c r="P2" s="254"/>
      <c r="Q2" s="254"/>
      <c r="R2" s="254"/>
      <c r="S2" s="254"/>
      <c r="T2" s="254"/>
      <c r="U2" s="254"/>
      <c r="V2" s="254"/>
      <c r="AT2" s="17" t="s">
        <v>89</v>
      </c>
    </row>
    <row r="3" spans="2:46" ht="6.95" customHeight="1">
      <c r="B3" s="18"/>
      <c r="C3" s="19"/>
      <c r="D3" s="19"/>
      <c r="E3" s="19"/>
      <c r="F3" s="19"/>
      <c r="G3" s="19"/>
      <c r="H3" s="19"/>
      <c r="I3" s="105"/>
      <c r="J3" s="19"/>
      <c r="K3" s="20"/>
      <c r="AT3" s="17" t="s">
        <v>22</v>
      </c>
    </row>
    <row r="4" spans="2:46" ht="36.95" customHeight="1">
      <c r="B4" s="21"/>
      <c r="C4" s="22"/>
      <c r="D4" s="23" t="s">
        <v>91</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2" t="str">
        <f>'Rekapitulace stavby'!K6</f>
        <v>Snížení energetické náročnosti, Benešova 636 - 641, Kolín</v>
      </c>
      <c r="F7" s="258"/>
      <c r="G7" s="258"/>
      <c r="H7" s="258"/>
      <c r="I7" s="106"/>
      <c r="J7" s="22"/>
      <c r="K7" s="24"/>
    </row>
    <row r="8" spans="2:11" s="1" customFormat="1" ht="13.5">
      <c r="B8" s="34"/>
      <c r="C8" s="35"/>
      <c r="D8" s="30" t="s">
        <v>92</v>
      </c>
      <c r="E8" s="35"/>
      <c r="F8" s="35"/>
      <c r="G8" s="35"/>
      <c r="H8" s="35"/>
      <c r="I8" s="107"/>
      <c r="J8" s="35"/>
      <c r="K8" s="38"/>
    </row>
    <row r="9" spans="2:11" s="1" customFormat="1" ht="36.95" customHeight="1">
      <c r="B9" s="34"/>
      <c r="C9" s="35"/>
      <c r="D9" s="35"/>
      <c r="E9" s="293" t="s">
        <v>1039</v>
      </c>
      <c r="F9" s="265"/>
      <c r="G9" s="265"/>
      <c r="H9" s="265"/>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19</v>
      </c>
      <c r="E11" s="35"/>
      <c r="F11" s="28" t="s">
        <v>20</v>
      </c>
      <c r="G11" s="35"/>
      <c r="H11" s="35"/>
      <c r="I11" s="108" t="s">
        <v>21</v>
      </c>
      <c r="J11" s="28" t="s">
        <v>20</v>
      </c>
      <c r="K11" s="38"/>
    </row>
    <row r="12" spans="2:11" s="1" customFormat="1" ht="14.45" customHeight="1">
      <c r="B12" s="34"/>
      <c r="C12" s="35"/>
      <c r="D12" s="30" t="s">
        <v>23</v>
      </c>
      <c r="E12" s="35"/>
      <c r="F12" s="28" t="s">
        <v>24</v>
      </c>
      <c r="G12" s="35"/>
      <c r="H12" s="35"/>
      <c r="I12" s="108" t="s">
        <v>25</v>
      </c>
      <c r="J12" s="109" t="str">
        <f>'Rekapitulace stavby'!AN8</f>
        <v>22.6.2016</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29</v>
      </c>
      <c r="E14" s="35"/>
      <c r="F14" s="35"/>
      <c r="G14" s="35"/>
      <c r="H14" s="35"/>
      <c r="I14" s="108" t="s">
        <v>30</v>
      </c>
      <c r="J14" s="28" t="str">
        <f>IF('Rekapitulace stavby'!AN10="","",'Rekapitulace stavby'!AN10)</f>
        <v/>
      </c>
      <c r="K14" s="38"/>
    </row>
    <row r="15" spans="2:11" s="1" customFormat="1" ht="18" customHeight="1">
      <c r="B15" s="34"/>
      <c r="C15" s="35"/>
      <c r="D15" s="35"/>
      <c r="E15" s="28" t="str">
        <f>IF('Rekapitulace stavby'!E11="","",'Rekapitulace stavby'!E11)</f>
        <v>Město Kolín, Karlovo nám. 78, Kolín I</v>
      </c>
      <c r="F15" s="35"/>
      <c r="G15" s="35"/>
      <c r="H15" s="35"/>
      <c r="I15" s="108" t="s">
        <v>32</v>
      </c>
      <c r="J15" s="28" t="str">
        <f>IF('Rekapitulace stavby'!AN11="","",'Rekapitulace stavby'!AN11)</f>
        <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33</v>
      </c>
      <c r="E17" s="35"/>
      <c r="F17" s="35"/>
      <c r="G17" s="35"/>
      <c r="H17" s="35"/>
      <c r="I17" s="108" t="s">
        <v>30</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32</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35</v>
      </c>
      <c r="E20" s="35"/>
      <c r="F20" s="35"/>
      <c r="G20" s="35"/>
      <c r="H20" s="35"/>
      <c r="I20" s="108" t="s">
        <v>30</v>
      </c>
      <c r="J20" s="28" t="str">
        <f>IF('Rekapitulace stavby'!AN16="","",'Rekapitulace stavby'!AN16)</f>
        <v xml:space="preserve">74574019 </v>
      </c>
      <c r="K20" s="38"/>
    </row>
    <row r="21" spans="2:11" s="1" customFormat="1" ht="18" customHeight="1">
      <c r="B21" s="34"/>
      <c r="C21" s="35"/>
      <c r="D21" s="35"/>
      <c r="E21" s="28" t="str">
        <f>IF('Rekapitulace stavby'!E17="","",'Rekapitulace stavby'!E17)</f>
        <v>Ing. Karel fousek</v>
      </c>
      <c r="F21" s="35"/>
      <c r="G21" s="35"/>
      <c r="H21" s="35"/>
      <c r="I21" s="108" t="s">
        <v>32</v>
      </c>
      <c r="J21" s="28" t="str">
        <f>IF('Rekapitulace stavby'!AN17="","",'Rekapitulace stavby'!AN17)</f>
        <v xml:space="preserve">CZ7903300779 </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40</v>
      </c>
      <c r="E23" s="35"/>
      <c r="F23" s="35"/>
      <c r="G23" s="35"/>
      <c r="H23" s="35"/>
      <c r="I23" s="107"/>
      <c r="J23" s="35"/>
      <c r="K23" s="38"/>
    </row>
    <row r="24" spans="2:11" s="6" customFormat="1" ht="22.5" customHeight="1">
      <c r="B24" s="110"/>
      <c r="C24" s="111"/>
      <c r="D24" s="111"/>
      <c r="E24" s="261" t="s">
        <v>20</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42</v>
      </c>
      <c r="E27" s="35"/>
      <c r="F27" s="35"/>
      <c r="G27" s="35"/>
      <c r="H27" s="35"/>
      <c r="I27" s="107"/>
      <c r="J27" s="117">
        <f>ROUND(J96,2)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44</v>
      </c>
      <c r="G29" s="35"/>
      <c r="H29" s="35"/>
      <c r="I29" s="118" t="s">
        <v>43</v>
      </c>
      <c r="J29" s="39" t="s">
        <v>45</v>
      </c>
      <c r="K29" s="38"/>
    </row>
    <row r="30" spans="2:11" s="1" customFormat="1" ht="14.45" customHeight="1">
      <c r="B30" s="34"/>
      <c r="C30" s="35"/>
      <c r="D30" s="42" t="s">
        <v>46</v>
      </c>
      <c r="E30" s="42" t="s">
        <v>47</v>
      </c>
      <c r="F30" s="119">
        <f>ROUND(SUM(BE96:BE255),2)</f>
        <v>0</v>
      </c>
      <c r="G30" s="35"/>
      <c r="H30" s="35"/>
      <c r="I30" s="120">
        <v>0.21</v>
      </c>
      <c r="J30" s="119">
        <f>ROUND(ROUND((SUM(BE96:BE255)),2)*I30,2)</f>
        <v>0</v>
      </c>
      <c r="K30" s="38"/>
    </row>
    <row r="31" spans="2:11" s="1" customFormat="1" ht="14.45" customHeight="1">
      <c r="B31" s="34"/>
      <c r="C31" s="35"/>
      <c r="D31" s="35"/>
      <c r="E31" s="42" t="s">
        <v>48</v>
      </c>
      <c r="F31" s="119">
        <f>ROUND(SUM(BF96:BF255),2)</f>
        <v>0</v>
      </c>
      <c r="G31" s="35"/>
      <c r="H31" s="35"/>
      <c r="I31" s="120">
        <v>0.15</v>
      </c>
      <c r="J31" s="119">
        <f>ROUND(ROUND((SUM(BF96:BF255)),2)*I31,2)</f>
        <v>0</v>
      </c>
      <c r="K31" s="38"/>
    </row>
    <row r="32" spans="2:11" s="1" customFormat="1" ht="14.45" customHeight="1" hidden="1">
      <c r="B32" s="34"/>
      <c r="C32" s="35"/>
      <c r="D32" s="35"/>
      <c r="E32" s="42" t="s">
        <v>49</v>
      </c>
      <c r="F32" s="119">
        <f>ROUND(SUM(BG96:BG255),2)</f>
        <v>0</v>
      </c>
      <c r="G32" s="35"/>
      <c r="H32" s="35"/>
      <c r="I32" s="120">
        <v>0.21</v>
      </c>
      <c r="J32" s="119">
        <v>0</v>
      </c>
      <c r="K32" s="38"/>
    </row>
    <row r="33" spans="2:11" s="1" customFormat="1" ht="14.45" customHeight="1" hidden="1">
      <c r="B33" s="34"/>
      <c r="C33" s="35"/>
      <c r="D33" s="35"/>
      <c r="E33" s="42" t="s">
        <v>50</v>
      </c>
      <c r="F33" s="119">
        <f>ROUND(SUM(BH96:BH255),2)</f>
        <v>0</v>
      </c>
      <c r="G33" s="35"/>
      <c r="H33" s="35"/>
      <c r="I33" s="120">
        <v>0.15</v>
      </c>
      <c r="J33" s="119">
        <v>0</v>
      </c>
      <c r="K33" s="38"/>
    </row>
    <row r="34" spans="2:11" s="1" customFormat="1" ht="14.45" customHeight="1" hidden="1">
      <c r="B34" s="34"/>
      <c r="C34" s="35"/>
      <c r="D34" s="35"/>
      <c r="E34" s="42" t="s">
        <v>51</v>
      </c>
      <c r="F34" s="119">
        <f>ROUND(SUM(BI96:BI255),2)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52</v>
      </c>
      <c r="E36" s="73"/>
      <c r="F36" s="73"/>
      <c r="G36" s="123" t="s">
        <v>53</v>
      </c>
      <c r="H36" s="124" t="s">
        <v>54</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94</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Snížení energetické náročnosti, Benešova 636 - 641, Kolín</v>
      </c>
      <c r="F45" s="265"/>
      <c r="G45" s="265"/>
      <c r="H45" s="265"/>
      <c r="I45" s="107"/>
      <c r="J45" s="35"/>
      <c r="K45" s="38"/>
    </row>
    <row r="46" spans="2:11" s="1" customFormat="1" ht="14.45" customHeight="1">
      <c r="B46" s="34"/>
      <c r="C46" s="30" t="s">
        <v>92</v>
      </c>
      <c r="D46" s="35"/>
      <c r="E46" s="35"/>
      <c r="F46" s="35"/>
      <c r="G46" s="35"/>
      <c r="H46" s="35"/>
      <c r="I46" s="107"/>
      <c r="J46" s="35"/>
      <c r="K46" s="38"/>
    </row>
    <row r="47" spans="2:11" s="1" customFormat="1" ht="23.25" customHeight="1">
      <c r="B47" s="34"/>
      <c r="C47" s="35"/>
      <c r="D47" s="35"/>
      <c r="E47" s="293" t="str">
        <f>E9</f>
        <v>03 - Nezpůsobilé výdaje - Benešova 636 - 641, Kolín</v>
      </c>
      <c r="F47" s="265"/>
      <c r="G47" s="265"/>
      <c r="H47" s="265"/>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23</v>
      </c>
      <c r="D49" s="35"/>
      <c r="E49" s="35"/>
      <c r="F49" s="28" t="str">
        <f>F12</f>
        <v xml:space="preserve"> </v>
      </c>
      <c r="G49" s="35"/>
      <c r="H49" s="35"/>
      <c r="I49" s="108" t="s">
        <v>25</v>
      </c>
      <c r="J49" s="109" t="str">
        <f>IF(J12="","",J12)</f>
        <v>22.6.2016</v>
      </c>
      <c r="K49" s="38"/>
    </row>
    <row r="50" spans="2:11" s="1" customFormat="1" ht="6.95" customHeight="1">
      <c r="B50" s="34"/>
      <c r="C50" s="35"/>
      <c r="D50" s="35"/>
      <c r="E50" s="35"/>
      <c r="F50" s="35"/>
      <c r="G50" s="35"/>
      <c r="H50" s="35"/>
      <c r="I50" s="107"/>
      <c r="J50" s="35"/>
      <c r="K50" s="38"/>
    </row>
    <row r="51" spans="2:11" s="1" customFormat="1" ht="13.5">
      <c r="B51" s="34"/>
      <c r="C51" s="30" t="s">
        <v>29</v>
      </c>
      <c r="D51" s="35"/>
      <c r="E51" s="35"/>
      <c r="F51" s="28" t="str">
        <f>E15</f>
        <v>Město Kolín, Karlovo nám. 78, Kolín I</v>
      </c>
      <c r="G51" s="35"/>
      <c r="H51" s="35"/>
      <c r="I51" s="108" t="s">
        <v>35</v>
      </c>
      <c r="J51" s="28" t="str">
        <f>E21</f>
        <v>Ing. Karel fousek</v>
      </c>
      <c r="K51" s="38"/>
    </row>
    <row r="52" spans="2:11" s="1" customFormat="1" ht="14.45" customHeight="1">
      <c r="B52" s="34"/>
      <c r="C52" s="30" t="s">
        <v>33</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95</v>
      </c>
      <c r="D54" s="121"/>
      <c r="E54" s="121"/>
      <c r="F54" s="121"/>
      <c r="G54" s="121"/>
      <c r="H54" s="121"/>
      <c r="I54" s="134"/>
      <c r="J54" s="135" t="s">
        <v>96</v>
      </c>
      <c r="K54" s="136"/>
    </row>
    <row r="55" spans="2:11" s="1" customFormat="1" ht="10.35" customHeight="1">
      <c r="B55" s="34"/>
      <c r="C55" s="35"/>
      <c r="D55" s="35"/>
      <c r="E55" s="35"/>
      <c r="F55" s="35"/>
      <c r="G55" s="35"/>
      <c r="H55" s="35"/>
      <c r="I55" s="107"/>
      <c r="J55" s="35"/>
      <c r="K55" s="38"/>
    </row>
    <row r="56" spans="2:47" s="1" customFormat="1" ht="29.25" customHeight="1">
      <c r="B56" s="34"/>
      <c r="C56" s="137" t="s">
        <v>97</v>
      </c>
      <c r="D56" s="35"/>
      <c r="E56" s="35"/>
      <c r="F56" s="35"/>
      <c r="G56" s="35"/>
      <c r="H56" s="35"/>
      <c r="I56" s="107"/>
      <c r="J56" s="117">
        <f>J96</f>
        <v>0</v>
      </c>
      <c r="K56" s="38"/>
      <c r="AU56" s="17" t="s">
        <v>98</v>
      </c>
    </row>
    <row r="57" spans="2:11" s="7" customFormat="1" ht="24.95" customHeight="1">
      <c r="B57" s="138"/>
      <c r="C57" s="139"/>
      <c r="D57" s="140" t="s">
        <v>99</v>
      </c>
      <c r="E57" s="141"/>
      <c r="F57" s="141"/>
      <c r="G57" s="141"/>
      <c r="H57" s="141"/>
      <c r="I57" s="142"/>
      <c r="J57" s="143">
        <f>J97</f>
        <v>0</v>
      </c>
      <c r="K57" s="144"/>
    </row>
    <row r="58" spans="2:11" s="8" customFormat="1" ht="19.9" customHeight="1">
      <c r="B58" s="145"/>
      <c r="C58" s="146"/>
      <c r="D58" s="147" t="s">
        <v>100</v>
      </c>
      <c r="E58" s="148"/>
      <c r="F58" s="148"/>
      <c r="G58" s="148"/>
      <c r="H58" s="148"/>
      <c r="I58" s="149"/>
      <c r="J58" s="150">
        <f>J98</f>
        <v>0</v>
      </c>
      <c r="K58" s="151"/>
    </row>
    <row r="59" spans="2:11" s="8" customFormat="1" ht="19.9" customHeight="1">
      <c r="B59" s="145"/>
      <c r="C59" s="146"/>
      <c r="D59" s="147" t="s">
        <v>1040</v>
      </c>
      <c r="E59" s="148"/>
      <c r="F59" s="148"/>
      <c r="G59" s="148"/>
      <c r="H59" s="148"/>
      <c r="I59" s="149"/>
      <c r="J59" s="150">
        <f>J104</f>
        <v>0</v>
      </c>
      <c r="K59" s="151"/>
    </row>
    <row r="60" spans="2:11" s="8" customFormat="1" ht="19.9" customHeight="1">
      <c r="B60" s="145"/>
      <c r="C60" s="146"/>
      <c r="D60" s="147" t="s">
        <v>102</v>
      </c>
      <c r="E60" s="148"/>
      <c r="F60" s="148"/>
      <c r="G60" s="148"/>
      <c r="H60" s="148"/>
      <c r="I60" s="149"/>
      <c r="J60" s="150">
        <f>J115</f>
        <v>0</v>
      </c>
      <c r="K60" s="151"/>
    </row>
    <row r="61" spans="2:11" s="8" customFormat="1" ht="19.9" customHeight="1">
      <c r="B61" s="145"/>
      <c r="C61" s="146"/>
      <c r="D61" s="147" t="s">
        <v>1041</v>
      </c>
      <c r="E61" s="148"/>
      <c r="F61" s="148"/>
      <c r="G61" s="148"/>
      <c r="H61" s="148"/>
      <c r="I61" s="149"/>
      <c r="J61" s="150">
        <f>J138</f>
        <v>0</v>
      </c>
      <c r="K61" s="151"/>
    </row>
    <row r="62" spans="2:11" s="8" customFormat="1" ht="19.9" customHeight="1">
      <c r="B62" s="145"/>
      <c r="C62" s="146"/>
      <c r="D62" s="147" t="s">
        <v>103</v>
      </c>
      <c r="E62" s="148"/>
      <c r="F62" s="148"/>
      <c r="G62" s="148"/>
      <c r="H62" s="148"/>
      <c r="I62" s="149"/>
      <c r="J62" s="150">
        <f>J143</f>
        <v>0</v>
      </c>
      <c r="K62" s="151"/>
    </row>
    <row r="63" spans="2:11" s="8" customFormat="1" ht="19.9" customHeight="1">
      <c r="B63" s="145"/>
      <c r="C63" s="146"/>
      <c r="D63" s="147" t="s">
        <v>104</v>
      </c>
      <c r="E63" s="148"/>
      <c r="F63" s="148"/>
      <c r="G63" s="148"/>
      <c r="H63" s="148"/>
      <c r="I63" s="149"/>
      <c r="J63" s="150">
        <f>J156</f>
        <v>0</v>
      </c>
      <c r="K63" s="151"/>
    </row>
    <row r="64" spans="2:11" s="7" customFormat="1" ht="24.95" customHeight="1">
      <c r="B64" s="138"/>
      <c r="C64" s="139"/>
      <c r="D64" s="140" t="s">
        <v>106</v>
      </c>
      <c r="E64" s="141"/>
      <c r="F64" s="141"/>
      <c r="G64" s="141"/>
      <c r="H64" s="141"/>
      <c r="I64" s="142"/>
      <c r="J64" s="143">
        <f>J160</f>
        <v>0</v>
      </c>
      <c r="K64" s="144"/>
    </row>
    <row r="65" spans="2:11" s="8" customFormat="1" ht="19.9" customHeight="1">
      <c r="B65" s="145"/>
      <c r="C65" s="146"/>
      <c r="D65" s="147" t="s">
        <v>1042</v>
      </c>
      <c r="E65" s="148"/>
      <c r="F65" s="148"/>
      <c r="G65" s="148"/>
      <c r="H65" s="148"/>
      <c r="I65" s="149"/>
      <c r="J65" s="150">
        <f>J161</f>
        <v>0</v>
      </c>
      <c r="K65" s="151"/>
    </row>
    <row r="66" spans="2:11" s="8" customFormat="1" ht="19.9" customHeight="1">
      <c r="B66" s="145"/>
      <c r="C66" s="146"/>
      <c r="D66" s="147" t="s">
        <v>1043</v>
      </c>
      <c r="E66" s="148"/>
      <c r="F66" s="148"/>
      <c r="G66" s="148"/>
      <c r="H66" s="148"/>
      <c r="I66" s="149"/>
      <c r="J66" s="150">
        <f>J163</f>
        <v>0</v>
      </c>
      <c r="K66" s="151"/>
    </row>
    <row r="67" spans="2:11" s="8" customFormat="1" ht="19.9" customHeight="1">
      <c r="B67" s="145"/>
      <c r="C67" s="146"/>
      <c r="D67" s="147" t="s">
        <v>1044</v>
      </c>
      <c r="E67" s="148"/>
      <c r="F67" s="148"/>
      <c r="G67" s="148"/>
      <c r="H67" s="148"/>
      <c r="I67" s="149"/>
      <c r="J67" s="150">
        <f>J175</f>
        <v>0</v>
      </c>
      <c r="K67" s="151"/>
    </row>
    <row r="68" spans="2:11" s="8" customFormat="1" ht="19.9" customHeight="1">
      <c r="B68" s="145"/>
      <c r="C68" s="146"/>
      <c r="D68" s="147" t="s">
        <v>1045</v>
      </c>
      <c r="E68" s="148"/>
      <c r="F68" s="148"/>
      <c r="G68" s="148"/>
      <c r="H68" s="148"/>
      <c r="I68" s="149"/>
      <c r="J68" s="150">
        <f>J182</f>
        <v>0</v>
      </c>
      <c r="K68" s="151"/>
    </row>
    <row r="69" spans="2:11" s="8" customFormat="1" ht="19.9" customHeight="1">
      <c r="B69" s="145"/>
      <c r="C69" s="146"/>
      <c r="D69" s="147" t="s">
        <v>112</v>
      </c>
      <c r="E69" s="148"/>
      <c r="F69" s="148"/>
      <c r="G69" s="148"/>
      <c r="H69" s="148"/>
      <c r="I69" s="149"/>
      <c r="J69" s="150">
        <f>J205</f>
        <v>0</v>
      </c>
      <c r="K69" s="151"/>
    </row>
    <row r="70" spans="2:11" s="8" customFormat="1" ht="14.85" customHeight="1">
      <c r="B70" s="145"/>
      <c r="C70" s="146"/>
      <c r="D70" s="147" t="s">
        <v>1046</v>
      </c>
      <c r="E70" s="148"/>
      <c r="F70" s="148"/>
      <c r="G70" s="148"/>
      <c r="H70" s="148"/>
      <c r="I70" s="149"/>
      <c r="J70" s="150">
        <f>J206</f>
        <v>0</v>
      </c>
      <c r="K70" s="151"/>
    </row>
    <row r="71" spans="2:11" s="8" customFormat="1" ht="19.9" customHeight="1">
      <c r="B71" s="145"/>
      <c r="C71" s="146"/>
      <c r="D71" s="147" t="s">
        <v>114</v>
      </c>
      <c r="E71" s="148"/>
      <c r="F71" s="148"/>
      <c r="G71" s="148"/>
      <c r="H71" s="148"/>
      <c r="I71" s="149"/>
      <c r="J71" s="150">
        <f>J209</f>
        <v>0</v>
      </c>
      <c r="K71" s="151"/>
    </row>
    <row r="72" spans="2:11" s="8" customFormat="1" ht="19.9" customHeight="1">
      <c r="B72" s="145"/>
      <c r="C72" s="146"/>
      <c r="D72" s="147" t="s">
        <v>115</v>
      </c>
      <c r="E72" s="148"/>
      <c r="F72" s="148"/>
      <c r="G72" s="148"/>
      <c r="H72" s="148"/>
      <c r="I72" s="149"/>
      <c r="J72" s="150">
        <f>J213</f>
        <v>0</v>
      </c>
      <c r="K72" s="151"/>
    </row>
    <row r="73" spans="2:11" s="8" customFormat="1" ht="19.9" customHeight="1">
      <c r="B73" s="145"/>
      <c r="C73" s="146"/>
      <c r="D73" s="147" t="s">
        <v>1047</v>
      </c>
      <c r="E73" s="148"/>
      <c r="F73" s="148"/>
      <c r="G73" s="148"/>
      <c r="H73" s="148"/>
      <c r="I73" s="149"/>
      <c r="J73" s="150">
        <f>J242</f>
        <v>0</v>
      </c>
      <c r="K73" s="151"/>
    </row>
    <row r="74" spans="2:11" s="7" customFormat="1" ht="24.95" customHeight="1">
      <c r="B74" s="138"/>
      <c r="C74" s="139"/>
      <c r="D74" s="140" t="s">
        <v>1025</v>
      </c>
      <c r="E74" s="141"/>
      <c r="F74" s="141"/>
      <c r="G74" s="141"/>
      <c r="H74" s="141"/>
      <c r="I74" s="142"/>
      <c r="J74" s="143">
        <f>J250</f>
        <v>0</v>
      </c>
      <c r="K74" s="144"/>
    </row>
    <row r="75" spans="2:11" s="8" customFormat="1" ht="19.9" customHeight="1">
      <c r="B75" s="145"/>
      <c r="C75" s="146"/>
      <c r="D75" s="147" t="s">
        <v>1048</v>
      </c>
      <c r="E75" s="148"/>
      <c r="F75" s="148"/>
      <c r="G75" s="148"/>
      <c r="H75" s="148"/>
      <c r="I75" s="149"/>
      <c r="J75" s="150">
        <f>J251</f>
        <v>0</v>
      </c>
      <c r="K75" s="151"/>
    </row>
    <row r="76" spans="2:11" s="8" customFormat="1" ht="19.9" customHeight="1">
      <c r="B76" s="145"/>
      <c r="C76" s="146"/>
      <c r="D76" s="147" t="s">
        <v>1049</v>
      </c>
      <c r="E76" s="148"/>
      <c r="F76" s="148"/>
      <c r="G76" s="148"/>
      <c r="H76" s="148"/>
      <c r="I76" s="149"/>
      <c r="J76" s="150">
        <f>J254</f>
        <v>0</v>
      </c>
      <c r="K76" s="151"/>
    </row>
    <row r="77" spans="2:11" s="1" customFormat="1" ht="21.75" customHeight="1">
      <c r="B77" s="34"/>
      <c r="C77" s="35"/>
      <c r="D77" s="35"/>
      <c r="E77" s="35"/>
      <c r="F77" s="35"/>
      <c r="G77" s="35"/>
      <c r="H77" s="35"/>
      <c r="I77" s="107"/>
      <c r="J77" s="35"/>
      <c r="K77" s="38"/>
    </row>
    <row r="78" spans="2:11" s="1" customFormat="1" ht="6.95" customHeight="1">
      <c r="B78" s="49"/>
      <c r="C78" s="50"/>
      <c r="D78" s="50"/>
      <c r="E78" s="50"/>
      <c r="F78" s="50"/>
      <c r="G78" s="50"/>
      <c r="H78" s="50"/>
      <c r="I78" s="128"/>
      <c r="J78" s="50"/>
      <c r="K78" s="51"/>
    </row>
    <row r="82" spans="2:12" s="1" customFormat="1" ht="6.95" customHeight="1">
      <c r="B82" s="52"/>
      <c r="C82" s="53"/>
      <c r="D82" s="53"/>
      <c r="E82" s="53"/>
      <c r="F82" s="53"/>
      <c r="G82" s="53"/>
      <c r="H82" s="53"/>
      <c r="I82" s="131"/>
      <c r="J82" s="53"/>
      <c r="K82" s="53"/>
      <c r="L82" s="54"/>
    </row>
    <row r="83" spans="2:12" s="1" customFormat="1" ht="36.95" customHeight="1">
      <c r="B83" s="34"/>
      <c r="C83" s="55" t="s">
        <v>116</v>
      </c>
      <c r="D83" s="56"/>
      <c r="E83" s="56"/>
      <c r="F83" s="56"/>
      <c r="G83" s="56"/>
      <c r="H83" s="56"/>
      <c r="I83" s="152"/>
      <c r="J83" s="56"/>
      <c r="K83" s="56"/>
      <c r="L83" s="54"/>
    </row>
    <row r="84" spans="2:12" s="1" customFormat="1" ht="6.95" customHeight="1">
      <c r="B84" s="34"/>
      <c r="C84" s="56"/>
      <c r="D84" s="56"/>
      <c r="E84" s="56"/>
      <c r="F84" s="56"/>
      <c r="G84" s="56"/>
      <c r="H84" s="56"/>
      <c r="I84" s="152"/>
      <c r="J84" s="56"/>
      <c r="K84" s="56"/>
      <c r="L84" s="54"/>
    </row>
    <row r="85" spans="2:12" s="1" customFormat="1" ht="14.45" customHeight="1">
      <c r="B85" s="34"/>
      <c r="C85" s="58" t="s">
        <v>16</v>
      </c>
      <c r="D85" s="56"/>
      <c r="E85" s="56"/>
      <c r="F85" s="56"/>
      <c r="G85" s="56"/>
      <c r="H85" s="56"/>
      <c r="I85" s="152"/>
      <c r="J85" s="56"/>
      <c r="K85" s="56"/>
      <c r="L85" s="54"/>
    </row>
    <row r="86" spans="2:12" s="1" customFormat="1" ht="22.5" customHeight="1">
      <c r="B86" s="34"/>
      <c r="C86" s="56"/>
      <c r="D86" s="56"/>
      <c r="E86" s="295" t="str">
        <f>E7</f>
        <v>Snížení energetické náročnosti, Benešova 636 - 641, Kolín</v>
      </c>
      <c r="F86" s="276"/>
      <c r="G86" s="276"/>
      <c r="H86" s="276"/>
      <c r="I86" s="152"/>
      <c r="J86" s="56"/>
      <c r="K86" s="56"/>
      <c r="L86" s="54"/>
    </row>
    <row r="87" spans="2:12" s="1" customFormat="1" ht="14.45" customHeight="1">
      <c r="B87" s="34"/>
      <c r="C87" s="58" t="s">
        <v>92</v>
      </c>
      <c r="D87" s="56"/>
      <c r="E87" s="56"/>
      <c r="F87" s="56"/>
      <c r="G87" s="56"/>
      <c r="H87" s="56"/>
      <c r="I87" s="152"/>
      <c r="J87" s="56"/>
      <c r="K87" s="56"/>
      <c r="L87" s="54"/>
    </row>
    <row r="88" spans="2:12" s="1" customFormat="1" ht="23.25" customHeight="1">
      <c r="B88" s="34"/>
      <c r="C88" s="56"/>
      <c r="D88" s="56"/>
      <c r="E88" s="273" t="str">
        <f>E9</f>
        <v>03 - Nezpůsobilé výdaje - Benešova 636 - 641, Kolín</v>
      </c>
      <c r="F88" s="276"/>
      <c r="G88" s="276"/>
      <c r="H88" s="276"/>
      <c r="I88" s="152"/>
      <c r="J88" s="56"/>
      <c r="K88" s="56"/>
      <c r="L88" s="54"/>
    </row>
    <row r="89" spans="2:12" s="1" customFormat="1" ht="6.95" customHeight="1">
      <c r="B89" s="34"/>
      <c r="C89" s="56"/>
      <c r="D89" s="56"/>
      <c r="E89" s="56"/>
      <c r="F89" s="56"/>
      <c r="G89" s="56"/>
      <c r="H89" s="56"/>
      <c r="I89" s="152"/>
      <c r="J89" s="56"/>
      <c r="K89" s="56"/>
      <c r="L89" s="54"/>
    </row>
    <row r="90" spans="2:12" s="1" customFormat="1" ht="18" customHeight="1">
      <c r="B90" s="34"/>
      <c r="C90" s="58" t="s">
        <v>23</v>
      </c>
      <c r="D90" s="56"/>
      <c r="E90" s="56"/>
      <c r="F90" s="153" t="str">
        <f>F12</f>
        <v xml:space="preserve"> </v>
      </c>
      <c r="G90" s="56"/>
      <c r="H90" s="56"/>
      <c r="I90" s="154" t="s">
        <v>25</v>
      </c>
      <c r="J90" s="66" t="str">
        <f>IF(J12="","",J12)</f>
        <v>22.6.2016</v>
      </c>
      <c r="K90" s="56"/>
      <c r="L90" s="54"/>
    </row>
    <row r="91" spans="2:12" s="1" customFormat="1" ht="6.95" customHeight="1">
      <c r="B91" s="34"/>
      <c r="C91" s="56"/>
      <c r="D91" s="56"/>
      <c r="E91" s="56"/>
      <c r="F91" s="56"/>
      <c r="G91" s="56"/>
      <c r="H91" s="56"/>
      <c r="I91" s="152"/>
      <c r="J91" s="56"/>
      <c r="K91" s="56"/>
      <c r="L91" s="54"/>
    </row>
    <row r="92" spans="2:12" s="1" customFormat="1" ht="13.5">
      <c r="B92" s="34"/>
      <c r="C92" s="58" t="s">
        <v>29</v>
      </c>
      <c r="D92" s="56"/>
      <c r="E92" s="56"/>
      <c r="F92" s="153" t="str">
        <f>E15</f>
        <v>Město Kolín, Karlovo nám. 78, Kolín I</v>
      </c>
      <c r="G92" s="56"/>
      <c r="H92" s="56"/>
      <c r="I92" s="154" t="s">
        <v>35</v>
      </c>
      <c r="J92" s="153" t="str">
        <f>E21</f>
        <v>Ing. Karel fousek</v>
      </c>
      <c r="K92" s="56"/>
      <c r="L92" s="54"/>
    </row>
    <row r="93" spans="2:12" s="1" customFormat="1" ht="14.45" customHeight="1">
      <c r="B93" s="34"/>
      <c r="C93" s="58" t="s">
        <v>33</v>
      </c>
      <c r="D93" s="56"/>
      <c r="E93" s="56"/>
      <c r="F93" s="153" t="str">
        <f>IF(E18="","",E18)</f>
        <v/>
      </c>
      <c r="G93" s="56"/>
      <c r="H93" s="56"/>
      <c r="I93" s="152"/>
      <c r="J93" s="56"/>
      <c r="K93" s="56"/>
      <c r="L93" s="54"/>
    </row>
    <row r="94" spans="2:12" s="1" customFormat="1" ht="10.35" customHeight="1">
      <c r="B94" s="34"/>
      <c r="C94" s="56"/>
      <c r="D94" s="56"/>
      <c r="E94" s="56"/>
      <c r="F94" s="56"/>
      <c r="G94" s="56"/>
      <c r="H94" s="56"/>
      <c r="I94" s="152"/>
      <c r="J94" s="56"/>
      <c r="K94" s="56"/>
      <c r="L94" s="54"/>
    </row>
    <row r="95" spans="2:20" s="9" customFormat="1" ht="29.25" customHeight="1">
      <c r="B95" s="155"/>
      <c r="C95" s="156" t="s">
        <v>117</v>
      </c>
      <c r="D95" s="157" t="s">
        <v>61</v>
      </c>
      <c r="E95" s="157" t="s">
        <v>57</v>
      </c>
      <c r="F95" s="157" t="s">
        <v>118</v>
      </c>
      <c r="G95" s="157" t="s">
        <v>119</v>
      </c>
      <c r="H95" s="157" t="s">
        <v>120</v>
      </c>
      <c r="I95" s="158" t="s">
        <v>121</v>
      </c>
      <c r="J95" s="157" t="s">
        <v>96</v>
      </c>
      <c r="K95" s="159" t="s">
        <v>122</v>
      </c>
      <c r="L95" s="160"/>
      <c r="M95" s="75" t="s">
        <v>123</v>
      </c>
      <c r="N95" s="76" t="s">
        <v>46</v>
      </c>
      <c r="O95" s="76" t="s">
        <v>124</v>
      </c>
      <c r="P95" s="76" t="s">
        <v>125</v>
      </c>
      <c r="Q95" s="76" t="s">
        <v>126</v>
      </c>
      <c r="R95" s="76" t="s">
        <v>127</v>
      </c>
      <c r="S95" s="76" t="s">
        <v>128</v>
      </c>
      <c r="T95" s="77" t="s">
        <v>129</v>
      </c>
    </row>
    <row r="96" spans="2:63" s="1" customFormat="1" ht="29.25" customHeight="1">
      <c r="B96" s="34"/>
      <c r="C96" s="81" t="s">
        <v>97</v>
      </c>
      <c r="D96" s="56"/>
      <c r="E96" s="56"/>
      <c r="F96" s="56"/>
      <c r="G96" s="56"/>
      <c r="H96" s="56"/>
      <c r="I96" s="152"/>
      <c r="J96" s="161">
        <f>BK96</f>
        <v>0</v>
      </c>
      <c r="K96" s="56"/>
      <c r="L96" s="54"/>
      <c r="M96" s="78"/>
      <c r="N96" s="79"/>
      <c r="O96" s="79"/>
      <c r="P96" s="162">
        <f>P97+P160+P250</f>
        <v>0</v>
      </c>
      <c r="Q96" s="79"/>
      <c r="R96" s="162">
        <f>R97+R160+R250</f>
        <v>36.29684297</v>
      </c>
      <c r="S96" s="79"/>
      <c r="T96" s="163">
        <f>T97+T160+T250</f>
        <v>5.85321</v>
      </c>
      <c r="AT96" s="17" t="s">
        <v>75</v>
      </c>
      <c r="AU96" s="17" t="s">
        <v>98</v>
      </c>
      <c r="BK96" s="164">
        <f>BK97+BK160+BK250</f>
        <v>0</v>
      </c>
    </row>
    <row r="97" spans="2:63" s="10" customFormat="1" ht="37.35" customHeight="1">
      <c r="B97" s="165"/>
      <c r="C97" s="166"/>
      <c r="D97" s="167" t="s">
        <v>75</v>
      </c>
      <c r="E97" s="168" t="s">
        <v>130</v>
      </c>
      <c r="F97" s="168" t="s">
        <v>131</v>
      </c>
      <c r="G97" s="166"/>
      <c r="H97" s="166"/>
      <c r="I97" s="169"/>
      <c r="J97" s="170">
        <f>BK97</f>
        <v>0</v>
      </c>
      <c r="K97" s="166"/>
      <c r="L97" s="171"/>
      <c r="M97" s="172"/>
      <c r="N97" s="173"/>
      <c r="O97" s="173"/>
      <c r="P97" s="174">
        <f>P98+P104+P115+P138+P143+P156</f>
        <v>0</v>
      </c>
      <c r="Q97" s="173"/>
      <c r="R97" s="174">
        <f>R98+R104+R115+R138+R143+R156</f>
        <v>30.363909200000002</v>
      </c>
      <c r="S97" s="173"/>
      <c r="T97" s="175">
        <f>T98+T104+T115+T138+T143+T156</f>
        <v>0</v>
      </c>
      <c r="AR97" s="176" t="s">
        <v>22</v>
      </c>
      <c r="AT97" s="177" t="s">
        <v>75</v>
      </c>
      <c r="AU97" s="177" t="s">
        <v>76</v>
      </c>
      <c r="AY97" s="176" t="s">
        <v>132</v>
      </c>
      <c r="BK97" s="178">
        <f>BK98+BK104+BK115+BK138+BK143+BK156</f>
        <v>0</v>
      </c>
    </row>
    <row r="98" spans="2:63" s="10" customFormat="1" ht="19.9" customHeight="1">
      <c r="B98" s="165"/>
      <c r="C98" s="166"/>
      <c r="D98" s="179" t="s">
        <v>75</v>
      </c>
      <c r="E98" s="180" t="s">
        <v>22</v>
      </c>
      <c r="F98" s="180" t="s">
        <v>133</v>
      </c>
      <c r="G98" s="166"/>
      <c r="H98" s="166"/>
      <c r="I98" s="169"/>
      <c r="J98" s="181">
        <f>BK98</f>
        <v>0</v>
      </c>
      <c r="K98" s="166"/>
      <c r="L98" s="171"/>
      <c r="M98" s="172"/>
      <c r="N98" s="173"/>
      <c r="O98" s="173"/>
      <c r="P98" s="174">
        <f>SUM(P99:P103)</f>
        <v>0</v>
      </c>
      <c r="Q98" s="173"/>
      <c r="R98" s="174">
        <f>SUM(R99:R103)</f>
        <v>0.00075</v>
      </c>
      <c r="S98" s="173"/>
      <c r="T98" s="175">
        <f>SUM(T99:T103)</f>
        <v>0</v>
      </c>
      <c r="AR98" s="176" t="s">
        <v>22</v>
      </c>
      <c r="AT98" s="177" t="s">
        <v>75</v>
      </c>
      <c r="AU98" s="177" t="s">
        <v>22</v>
      </c>
      <c r="AY98" s="176" t="s">
        <v>132</v>
      </c>
      <c r="BK98" s="178">
        <f>SUM(BK99:BK103)</f>
        <v>0</v>
      </c>
    </row>
    <row r="99" spans="2:65" s="1" customFormat="1" ht="31.5" customHeight="1">
      <c r="B99" s="34"/>
      <c r="C99" s="182" t="s">
        <v>621</v>
      </c>
      <c r="D99" s="182" t="s">
        <v>135</v>
      </c>
      <c r="E99" s="183" t="s">
        <v>1050</v>
      </c>
      <c r="F99" s="184" t="s">
        <v>1051</v>
      </c>
      <c r="G99" s="185" t="s">
        <v>138</v>
      </c>
      <c r="H99" s="186">
        <v>50</v>
      </c>
      <c r="I99" s="187"/>
      <c r="J99" s="188">
        <f>ROUND(I99*H99,2)</f>
        <v>0</v>
      </c>
      <c r="K99" s="184" t="s">
        <v>139</v>
      </c>
      <c r="L99" s="54"/>
      <c r="M99" s="189" t="s">
        <v>20</v>
      </c>
      <c r="N99" s="190" t="s">
        <v>48</v>
      </c>
      <c r="O99" s="35"/>
      <c r="P99" s="191">
        <f>O99*H99</f>
        <v>0</v>
      </c>
      <c r="Q99" s="191">
        <v>0</v>
      </c>
      <c r="R99" s="191">
        <f>Q99*H99</f>
        <v>0</v>
      </c>
      <c r="S99" s="191">
        <v>0</v>
      </c>
      <c r="T99" s="192">
        <f>S99*H99</f>
        <v>0</v>
      </c>
      <c r="AR99" s="17" t="s">
        <v>140</v>
      </c>
      <c r="AT99" s="17" t="s">
        <v>135</v>
      </c>
      <c r="AU99" s="17" t="s">
        <v>141</v>
      </c>
      <c r="AY99" s="17" t="s">
        <v>132</v>
      </c>
      <c r="BE99" s="193">
        <f>IF(N99="základní",J99,0)</f>
        <v>0</v>
      </c>
      <c r="BF99" s="193">
        <f>IF(N99="snížená",J99,0)</f>
        <v>0</v>
      </c>
      <c r="BG99" s="193">
        <f>IF(N99="zákl. přenesená",J99,0)</f>
        <v>0</v>
      </c>
      <c r="BH99" s="193">
        <f>IF(N99="sníž. přenesená",J99,0)</f>
        <v>0</v>
      </c>
      <c r="BI99" s="193">
        <f>IF(N99="nulová",J99,0)</f>
        <v>0</v>
      </c>
      <c r="BJ99" s="17" t="s">
        <v>141</v>
      </c>
      <c r="BK99" s="193">
        <f>ROUND(I99*H99,2)</f>
        <v>0</v>
      </c>
      <c r="BL99" s="17" t="s">
        <v>140</v>
      </c>
      <c r="BM99" s="17" t="s">
        <v>1052</v>
      </c>
    </row>
    <row r="100" spans="2:51" s="11" customFormat="1" ht="13.5">
      <c r="B100" s="196"/>
      <c r="C100" s="197"/>
      <c r="D100" s="198" t="s">
        <v>145</v>
      </c>
      <c r="E100" s="199" t="s">
        <v>20</v>
      </c>
      <c r="F100" s="200" t="s">
        <v>875</v>
      </c>
      <c r="G100" s="197"/>
      <c r="H100" s="201">
        <v>50</v>
      </c>
      <c r="I100" s="202"/>
      <c r="J100" s="197"/>
      <c r="K100" s="197"/>
      <c r="L100" s="203"/>
      <c r="M100" s="204"/>
      <c r="N100" s="205"/>
      <c r="O100" s="205"/>
      <c r="P100" s="205"/>
      <c r="Q100" s="205"/>
      <c r="R100" s="205"/>
      <c r="S100" s="205"/>
      <c r="T100" s="206"/>
      <c r="AT100" s="207" t="s">
        <v>145</v>
      </c>
      <c r="AU100" s="207" t="s">
        <v>141</v>
      </c>
      <c r="AV100" s="11" t="s">
        <v>141</v>
      </c>
      <c r="AW100" s="11" t="s">
        <v>39</v>
      </c>
      <c r="AX100" s="11" t="s">
        <v>22</v>
      </c>
      <c r="AY100" s="207" t="s">
        <v>132</v>
      </c>
    </row>
    <row r="101" spans="2:65" s="1" customFormat="1" ht="31.5" customHeight="1">
      <c r="B101" s="34"/>
      <c r="C101" s="182" t="s">
        <v>598</v>
      </c>
      <c r="D101" s="182" t="s">
        <v>135</v>
      </c>
      <c r="E101" s="183" t="s">
        <v>1053</v>
      </c>
      <c r="F101" s="184" t="s">
        <v>1054</v>
      </c>
      <c r="G101" s="185" t="s">
        <v>138</v>
      </c>
      <c r="H101" s="186">
        <v>50</v>
      </c>
      <c r="I101" s="187"/>
      <c r="J101" s="188">
        <f>ROUND(I101*H101,2)</f>
        <v>0</v>
      </c>
      <c r="K101" s="184" t="s">
        <v>139</v>
      </c>
      <c r="L101" s="54"/>
      <c r="M101" s="189" t="s">
        <v>20</v>
      </c>
      <c r="N101" s="190" t="s">
        <v>48</v>
      </c>
      <c r="O101" s="35"/>
      <c r="P101" s="191">
        <f>O101*H101</f>
        <v>0</v>
      </c>
      <c r="Q101" s="191">
        <v>0</v>
      </c>
      <c r="R101" s="191">
        <f>Q101*H101</f>
        <v>0</v>
      </c>
      <c r="S101" s="191">
        <v>0</v>
      </c>
      <c r="T101" s="192">
        <f>S101*H101</f>
        <v>0</v>
      </c>
      <c r="AR101" s="17" t="s">
        <v>140</v>
      </c>
      <c r="AT101" s="17" t="s">
        <v>135</v>
      </c>
      <c r="AU101" s="17" t="s">
        <v>141</v>
      </c>
      <c r="AY101" s="17" t="s">
        <v>132</v>
      </c>
      <c r="BE101" s="193">
        <f>IF(N101="základní",J101,0)</f>
        <v>0</v>
      </c>
      <c r="BF101" s="193">
        <f>IF(N101="snížená",J101,0)</f>
        <v>0</v>
      </c>
      <c r="BG101" s="193">
        <f>IF(N101="zákl. přenesená",J101,0)</f>
        <v>0</v>
      </c>
      <c r="BH101" s="193">
        <f>IF(N101="sníž. přenesená",J101,0)</f>
        <v>0</v>
      </c>
      <c r="BI101" s="193">
        <f>IF(N101="nulová",J101,0)</f>
        <v>0</v>
      </c>
      <c r="BJ101" s="17" t="s">
        <v>141</v>
      </c>
      <c r="BK101" s="193">
        <f>ROUND(I101*H101,2)</f>
        <v>0</v>
      </c>
      <c r="BL101" s="17" t="s">
        <v>140</v>
      </c>
      <c r="BM101" s="17" t="s">
        <v>1055</v>
      </c>
    </row>
    <row r="102" spans="2:65" s="1" customFormat="1" ht="22.5" customHeight="1">
      <c r="B102" s="34"/>
      <c r="C102" s="222" t="s">
        <v>603</v>
      </c>
      <c r="D102" s="222" t="s">
        <v>215</v>
      </c>
      <c r="E102" s="223" t="s">
        <v>1056</v>
      </c>
      <c r="F102" s="224" t="s">
        <v>1057</v>
      </c>
      <c r="G102" s="225" t="s">
        <v>340</v>
      </c>
      <c r="H102" s="226">
        <v>0.75</v>
      </c>
      <c r="I102" s="227"/>
      <c r="J102" s="228">
        <f>ROUND(I102*H102,2)</f>
        <v>0</v>
      </c>
      <c r="K102" s="224" t="s">
        <v>139</v>
      </c>
      <c r="L102" s="229"/>
      <c r="M102" s="230" t="s">
        <v>20</v>
      </c>
      <c r="N102" s="231" t="s">
        <v>48</v>
      </c>
      <c r="O102" s="35"/>
      <c r="P102" s="191">
        <f>O102*H102</f>
        <v>0</v>
      </c>
      <c r="Q102" s="191">
        <v>0.001</v>
      </c>
      <c r="R102" s="191">
        <f>Q102*H102</f>
        <v>0.00075</v>
      </c>
      <c r="S102" s="191">
        <v>0</v>
      </c>
      <c r="T102" s="192">
        <f>S102*H102</f>
        <v>0</v>
      </c>
      <c r="AR102" s="17" t="s">
        <v>218</v>
      </c>
      <c r="AT102" s="17" t="s">
        <v>215</v>
      </c>
      <c r="AU102" s="17" t="s">
        <v>141</v>
      </c>
      <c r="AY102" s="17" t="s">
        <v>132</v>
      </c>
      <c r="BE102" s="193">
        <f>IF(N102="základní",J102,0)</f>
        <v>0</v>
      </c>
      <c r="BF102" s="193">
        <f>IF(N102="snížená",J102,0)</f>
        <v>0</v>
      </c>
      <c r="BG102" s="193">
        <f>IF(N102="zákl. přenesená",J102,0)</f>
        <v>0</v>
      </c>
      <c r="BH102" s="193">
        <f>IF(N102="sníž. přenesená",J102,0)</f>
        <v>0</v>
      </c>
      <c r="BI102" s="193">
        <f>IF(N102="nulová",J102,0)</f>
        <v>0</v>
      </c>
      <c r="BJ102" s="17" t="s">
        <v>141</v>
      </c>
      <c r="BK102" s="193">
        <f>ROUND(I102*H102,2)</f>
        <v>0</v>
      </c>
      <c r="BL102" s="17" t="s">
        <v>140</v>
      </c>
      <c r="BM102" s="17" t="s">
        <v>1058</v>
      </c>
    </row>
    <row r="103" spans="2:51" s="11" customFormat="1" ht="13.5">
      <c r="B103" s="196"/>
      <c r="C103" s="197"/>
      <c r="D103" s="194" t="s">
        <v>145</v>
      </c>
      <c r="E103" s="197"/>
      <c r="F103" s="209" t="s">
        <v>1059</v>
      </c>
      <c r="G103" s="197"/>
      <c r="H103" s="210">
        <v>0.75</v>
      </c>
      <c r="I103" s="202"/>
      <c r="J103" s="197"/>
      <c r="K103" s="197"/>
      <c r="L103" s="203"/>
      <c r="M103" s="204"/>
      <c r="N103" s="205"/>
      <c r="O103" s="205"/>
      <c r="P103" s="205"/>
      <c r="Q103" s="205"/>
      <c r="R103" s="205"/>
      <c r="S103" s="205"/>
      <c r="T103" s="206"/>
      <c r="AT103" s="207" t="s">
        <v>145</v>
      </c>
      <c r="AU103" s="207" t="s">
        <v>141</v>
      </c>
      <c r="AV103" s="11" t="s">
        <v>141</v>
      </c>
      <c r="AW103" s="11" t="s">
        <v>4</v>
      </c>
      <c r="AX103" s="11" t="s">
        <v>22</v>
      </c>
      <c r="AY103" s="207" t="s">
        <v>132</v>
      </c>
    </row>
    <row r="104" spans="2:63" s="10" customFormat="1" ht="29.85" customHeight="1">
      <c r="B104" s="165"/>
      <c r="C104" s="166"/>
      <c r="D104" s="179" t="s">
        <v>75</v>
      </c>
      <c r="E104" s="180" t="s">
        <v>231</v>
      </c>
      <c r="F104" s="180" t="s">
        <v>1060</v>
      </c>
      <c r="G104" s="166"/>
      <c r="H104" s="166"/>
      <c r="I104" s="169"/>
      <c r="J104" s="181">
        <f>BK104</f>
        <v>0</v>
      </c>
      <c r="K104" s="166"/>
      <c r="L104" s="171"/>
      <c r="M104" s="172"/>
      <c r="N104" s="173"/>
      <c r="O104" s="173"/>
      <c r="P104" s="174">
        <f>SUM(P105:P114)</f>
        <v>0</v>
      </c>
      <c r="Q104" s="173"/>
      <c r="R104" s="174">
        <f>SUM(R105:R114)</f>
        <v>14.586644</v>
      </c>
      <c r="S104" s="173"/>
      <c r="T104" s="175">
        <f>SUM(T105:T114)</f>
        <v>0</v>
      </c>
      <c r="AR104" s="176" t="s">
        <v>22</v>
      </c>
      <c r="AT104" s="177" t="s">
        <v>75</v>
      </c>
      <c r="AU104" s="177" t="s">
        <v>22</v>
      </c>
      <c r="AY104" s="176" t="s">
        <v>132</v>
      </c>
      <c r="BK104" s="178">
        <f>SUM(BK105:BK114)</f>
        <v>0</v>
      </c>
    </row>
    <row r="105" spans="2:65" s="1" customFormat="1" ht="22.5" customHeight="1">
      <c r="B105" s="34"/>
      <c r="C105" s="182" t="s">
        <v>1061</v>
      </c>
      <c r="D105" s="182" t="s">
        <v>135</v>
      </c>
      <c r="E105" s="183" t="s">
        <v>1062</v>
      </c>
      <c r="F105" s="184" t="s">
        <v>1063</v>
      </c>
      <c r="G105" s="185" t="s">
        <v>138</v>
      </c>
      <c r="H105" s="186">
        <v>47.88</v>
      </c>
      <c r="I105" s="187"/>
      <c r="J105" s="188">
        <f>ROUND(I105*H105,2)</f>
        <v>0</v>
      </c>
      <c r="K105" s="184" t="s">
        <v>20</v>
      </c>
      <c r="L105" s="54"/>
      <c r="M105" s="189" t="s">
        <v>20</v>
      </c>
      <c r="N105" s="190" t="s">
        <v>48</v>
      </c>
      <c r="O105" s="35"/>
      <c r="P105" s="191">
        <f>O105*H105</f>
        <v>0</v>
      </c>
      <c r="Q105" s="191">
        <v>0</v>
      </c>
      <c r="R105" s="191">
        <f>Q105*H105</f>
        <v>0</v>
      </c>
      <c r="S105" s="191">
        <v>0</v>
      </c>
      <c r="T105" s="192">
        <f>S105*H105</f>
        <v>0</v>
      </c>
      <c r="AR105" s="17" t="s">
        <v>140</v>
      </c>
      <c r="AT105" s="17" t="s">
        <v>135</v>
      </c>
      <c r="AU105" s="17" t="s">
        <v>141</v>
      </c>
      <c r="AY105" s="17" t="s">
        <v>132</v>
      </c>
      <c r="BE105" s="193">
        <f>IF(N105="základní",J105,0)</f>
        <v>0</v>
      </c>
      <c r="BF105" s="193">
        <f>IF(N105="snížená",J105,0)</f>
        <v>0</v>
      </c>
      <c r="BG105" s="193">
        <f>IF(N105="zákl. přenesená",J105,0)</f>
        <v>0</v>
      </c>
      <c r="BH105" s="193">
        <f>IF(N105="sníž. přenesená",J105,0)</f>
        <v>0</v>
      </c>
      <c r="BI105" s="193">
        <f>IF(N105="nulová",J105,0)</f>
        <v>0</v>
      </c>
      <c r="BJ105" s="17" t="s">
        <v>141</v>
      </c>
      <c r="BK105" s="193">
        <f>ROUND(I105*H105,2)</f>
        <v>0</v>
      </c>
      <c r="BL105" s="17" t="s">
        <v>140</v>
      </c>
      <c r="BM105" s="17" t="s">
        <v>1064</v>
      </c>
    </row>
    <row r="106" spans="2:51" s="11" customFormat="1" ht="13.5">
      <c r="B106" s="196"/>
      <c r="C106" s="197"/>
      <c r="D106" s="198" t="s">
        <v>145</v>
      </c>
      <c r="E106" s="199" t="s">
        <v>20</v>
      </c>
      <c r="F106" s="200" t="s">
        <v>1065</v>
      </c>
      <c r="G106" s="197"/>
      <c r="H106" s="201">
        <v>47.88</v>
      </c>
      <c r="I106" s="202"/>
      <c r="J106" s="197"/>
      <c r="K106" s="197"/>
      <c r="L106" s="203"/>
      <c r="M106" s="204"/>
      <c r="N106" s="205"/>
      <c r="O106" s="205"/>
      <c r="P106" s="205"/>
      <c r="Q106" s="205"/>
      <c r="R106" s="205"/>
      <c r="S106" s="205"/>
      <c r="T106" s="206"/>
      <c r="AT106" s="207" t="s">
        <v>145</v>
      </c>
      <c r="AU106" s="207" t="s">
        <v>141</v>
      </c>
      <c r="AV106" s="11" t="s">
        <v>141</v>
      </c>
      <c r="AW106" s="11" t="s">
        <v>39</v>
      </c>
      <c r="AX106" s="11" t="s">
        <v>22</v>
      </c>
      <c r="AY106" s="207" t="s">
        <v>132</v>
      </c>
    </row>
    <row r="107" spans="2:65" s="1" customFormat="1" ht="22.5" customHeight="1">
      <c r="B107" s="34"/>
      <c r="C107" s="182" t="s">
        <v>1066</v>
      </c>
      <c r="D107" s="182" t="s">
        <v>135</v>
      </c>
      <c r="E107" s="183" t="s">
        <v>1067</v>
      </c>
      <c r="F107" s="184" t="s">
        <v>1068</v>
      </c>
      <c r="G107" s="185" t="s">
        <v>138</v>
      </c>
      <c r="H107" s="186">
        <v>47.88</v>
      </c>
      <c r="I107" s="187"/>
      <c r="J107" s="188">
        <f>ROUND(I107*H107,2)</f>
        <v>0</v>
      </c>
      <c r="K107" s="184" t="s">
        <v>20</v>
      </c>
      <c r="L107" s="54"/>
      <c r="M107" s="189" t="s">
        <v>20</v>
      </c>
      <c r="N107" s="190" t="s">
        <v>48</v>
      </c>
      <c r="O107" s="35"/>
      <c r="P107" s="191">
        <f>O107*H107</f>
        <v>0</v>
      </c>
      <c r="Q107" s="191">
        <v>0</v>
      </c>
      <c r="R107" s="191">
        <f>Q107*H107</f>
        <v>0</v>
      </c>
      <c r="S107" s="191">
        <v>0</v>
      </c>
      <c r="T107" s="192">
        <f>S107*H107</f>
        <v>0</v>
      </c>
      <c r="AR107" s="17" t="s">
        <v>140</v>
      </c>
      <c r="AT107" s="17" t="s">
        <v>135</v>
      </c>
      <c r="AU107" s="17" t="s">
        <v>141</v>
      </c>
      <c r="AY107" s="17" t="s">
        <v>132</v>
      </c>
      <c r="BE107" s="193">
        <f>IF(N107="základní",J107,0)</f>
        <v>0</v>
      </c>
      <c r="BF107" s="193">
        <f>IF(N107="snížená",J107,0)</f>
        <v>0</v>
      </c>
      <c r="BG107" s="193">
        <f>IF(N107="zákl. přenesená",J107,0)</f>
        <v>0</v>
      </c>
      <c r="BH107" s="193">
        <f>IF(N107="sníž. přenesená",J107,0)</f>
        <v>0</v>
      </c>
      <c r="BI107" s="193">
        <f>IF(N107="nulová",J107,0)</f>
        <v>0</v>
      </c>
      <c r="BJ107" s="17" t="s">
        <v>141</v>
      </c>
      <c r="BK107" s="193">
        <f>ROUND(I107*H107,2)</f>
        <v>0</v>
      </c>
      <c r="BL107" s="17" t="s">
        <v>140</v>
      </c>
      <c r="BM107" s="17" t="s">
        <v>1069</v>
      </c>
    </row>
    <row r="108" spans="2:51" s="11" customFormat="1" ht="13.5">
      <c r="B108" s="196"/>
      <c r="C108" s="197"/>
      <c r="D108" s="198" t="s">
        <v>145</v>
      </c>
      <c r="E108" s="199" t="s">
        <v>20</v>
      </c>
      <c r="F108" s="200" t="s">
        <v>1065</v>
      </c>
      <c r="G108" s="197"/>
      <c r="H108" s="201">
        <v>47.88</v>
      </c>
      <c r="I108" s="202"/>
      <c r="J108" s="197"/>
      <c r="K108" s="197"/>
      <c r="L108" s="203"/>
      <c r="M108" s="204"/>
      <c r="N108" s="205"/>
      <c r="O108" s="205"/>
      <c r="P108" s="205"/>
      <c r="Q108" s="205"/>
      <c r="R108" s="205"/>
      <c r="S108" s="205"/>
      <c r="T108" s="206"/>
      <c r="AT108" s="207" t="s">
        <v>145</v>
      </c>
      <c r="AU108" s="207" t="s">
        <v>141</v>
      </c>
      <c r="AV108" s="11" t="s">
        <v>141</v>
      </c>
      <c r="AW108" s="11" t="s">
        <v>39</v>
      </c>
      <c r="AX108" s="11" t="s">
        <v>22</v>
      </c>
      <c r="AY108" s="207" t="s">
        <v>132</v>
      </c>
    </row>
    <row r="109" spans="2:65" s="1" customFormat="1" ht="44.25" customHeight="1">
      <c r="B109" s="34"/>
      <c r="C109" s="182" t="s">
        <v>1070</v>
      </c>
      <c r="D109" s="182" t="s">
        <v>135</v>
      </c>
      <c r="E109" s="183" t="s">
        <v>1071</v>
      </c>
      <c r="F109" s="184" t="s">
        <v>1072</v>
      </c>
      <c r="G109" s="185" t="s">
        <v>138</v>
      </c>
      <c r="H109" s="186">
        <v>29.94</v>
      </c>
      <c r="I109" s="187"/>
      <c r="J109" s="188">
        <f>ROUND(I109*H109,2)</f>
        <v>0</v>
      </c>
      <c r="K109" s="184" t="s">
        <v>139</v>
      </c>
      <c r="L109" s="54"/>
      <c r="M109" s="189" t="s">
        <v>20</v>
      </c>
      <c r="N109" s="190" t="s">
        <v>48</v>
      </c>
      <c r="O109" s="35"/>
      <c r="P109" s="191">
        <f>O109*H109</f>
        <v>0</v>
      </c>
      <c r="Q109" s="191">
        <v>0.167</v>
      </c>
      <c r="R109" s="191">
        <f>Q109*H109</f>
        <v>4.999980000000001</v>
      </c>
      <c r="S109" s="191">
        <v>0</v>
      </c>
      <c r="T109" s="192">
        <f>S109*H109</f>
        <v>0</v>
      </c>
      <c r="AR109" s="17" t="s">
        <v>140</v>
      </c>
      <c r="AT109" s="17" t="s">
        <v>135</v>
      </c>
      <c r="AU109" s="17" t="s">
        <v>141</v>
      </c>
      <c r="AY109" s="17" t="s">
        <v>132</v>
      </c>
      <c r="BE109" s="193">
        <f>IF(N109="základní",J109,0)</f>
        <v>0</v>
      </c>
      <c r="BF109" s="193">
        <f>IF(N109="snížená",J109,0)</f>
        <v>0</v>
      </c>
      <c r="BG109" s="193">
        <f>IF(N109="zákl. přenesená",J109,0)</f>
        <v>0</v>
      </c>
      <c r="BH109" s="193">
        <f>IF(N109="sníž. přenesená",J109,0)</f>
        <v>0</v>
      </c>
      <c r="BI109" s="193">
        <f>IF(N109="nulová",J109,0)</f>
        <v>0</v>
      </c>
      <c r="BJ109" s="17" t="s">
        <v>141</v>
      </c>
      <c r="BK109" s="193">
        <f>ROUND(I109*H109,2)</f>
        <v>0</v>
      </c>
      <c r="BL109" s="17" t="s">
        <v>140</v>
      </c>
      <c r="BM109" s="17" t="s">
        <v>1073</v>
      </c>
    </row>
    <row r="110" spans="2:51" s="11" customFormat="1" ht="13.5">
      <c r="B110" s="196"/>
      <c r="C110" s="197"/>
      <c r="D110" s="198" t="s">
        <v>145</v>
      </c>
      <c r="E110" s="199" t="s">
        <v>20</v>
      </c>
      <c r="F110" s="200" t="s">
        <v>146</v>
      </c>
      <c r="G110" s="197"/>
      <c r="H110" s="201">
        <v>29.94</v>
      </c>
      <c r="I110" s="202"/>
      <c r="J110" s="197"/>
      <c r="K110" s="197"/>
      <c r="L110" s="203"/>
      <c r="M110" s="204"/>
      <c r="N110" s="205"/>
      <c r="O110" s="205"/>
      <c r="P110" s="205"/>
      <c r="Q110" s="205"/>
      <c r="R110" s="205"/>
      <c r="S110" s="205"/>
      <c r="T110" s="206"/>
      <c r="AT110" s="207" t="s">
        <v>145</v>
      </c>
      <c r="AU110" s="207" t="s">
        <v>141</v>
      </c>
      <c r="AV110" s="11" t="s">
        <v>141</v>
      </c>
      <c r="AW110" s="11" t="s">
        <v>39</v>
      </c>
      <c r="AX110" s="11" t="s">
        <v>22</v>
      </c>
      <c r="AY110" s="207" t="s">
        <v>132</v>
      </c>
    </row>
    <row r="111" spans="2:65" s="1" customFormat="1" ht="44.25" customHeight="1">
      <c r="B111" s="34"/>
      <c r="C111" s="182" t="s">
        <v>195</v>
      </c>
      <c r="D111" s="182" t="s">
        <v>135</v>
      </c>
      <c r="E111" s="183" t="s">
        <v>1074</v>
      </c>
      <c r="F111" s="184" t="s">
        <v>1075</v>
      </c>
      <c r="G111" s="185" t="s">
        <v>138</v>
      </c>
      <c r="H111" s="186">
        <v>45.4</v>
      </c>
      <c r="I111" s="187"/>
      <c r="J111" s="188">
        <f>ROUND(I111*H111,2)</f>
        <v>0</v>
      </c>
      <c r="K111" s="184" t="s">
        <v>139</v>
      </c>
      <c r="L111" s="54"/>
      <c r="M111" s="189" t="s">
        <v>20</v>
      </c>
      <c r="N111" s="190" t="s">
        <v>48</v>
      </c>
      <c r="O111" s="35"/>
      <c r="P111" s="191">
        <f>O111*H111</f>
        <v>0</v>
      </c>
      <c r="Q111" s="191">
        <v>0.101</v>
      </c>
      <c r="R111" s="191">
        <f>Q111*H111</f>
        <v>4.5854</v>
      </c>
      <c r="S111" s="191">
        <v>0</v>
      </c>
      <c r="T111" s="192">
        <f>S111*H111</f>
        <v>0</v>
      </c>
      <c r="AR111" s="17" t="s">
        <v>140</v>
      </c>
      <c r="AT111" s="17" t="s">
        <v>135</v>
      </c>
      <c r="AU111" s="17" t="s">
        <v>141</v>
      </c>
      <c r="AY111" s="17" t="s">
        <v>132</v>
      </c>
      <c r="BE111" s="193">
        <f>IF(N111="základní",J111,0)</f>
        <v>0</v>
      </c>
      <c r="BF111" s="193">
        <f>IF(N111="snížená",J111,0)</f>
        <v>0</v>
      </c>
      <c r="BG111" s="193">
        <f>IF(N111="zákl. přenesená",J111,0)</f>
        <v>0</v>
      </c>
      <c r="BH111" s="193">
        <f>IF(N111="sníž. přenesená",J111,0)</f>
        <v>0</v>
      </c>
      <c r="BI111" s="193">
        <f>IF(N111="nulová",J111,0)</f>
        <v>0</v>
      </c>
      <c r="BJ111" s="17" t="s">
        <v>141</v>
      </c>
      <c r="BK111" s="193">
        <f>ROUND(I111*H111,2)</f>
        <v>0</v>
      </c>
      <c r="BL111" s="17" t="s">
        <v>140</v>
      </c>
      <c r="BM111" s="17" t="s">
        <v>1076</v>
      </c>
    </row>
    <row r="112" spans="2:51" s="11" customFormat="1" ht="13.5">
      <c r="B112" s="196"/>
      <c r="C112" s="197"/>
      <c r="D112" s="198" t="s">
        <v>145</v>
      </c>
      <c r="E112" s="199" t="s">
        <v>20</v>
      </c>
      <c r="F112" s="200" t="s">
        <v>1077</v>
      </c>
      <c r="G112" s="197"/>
      <c r="H112" s="201">
        <v>45.4</v>
      </c>
      <c r="I112" s="202"/>
      <c r="J112" s="197"/>
      <c r="K112" s="197"/>
      <c r="L112" s="203"/>
      <c r="M112" s="204"/>
      <c r="N112" s="205"/>
      <c r="O112" s="205"/>
      <c r="P112" s="205"/>
      <c r="Q112" s="205"/>
      <c r="R112" s="205"/>
      <c r="S112" s="205"/>
      <c r="T112" s="206"/>
      <c r="AT112" s="207" t="s">
        <v>145</v>
      </c>
      <c r="AU112" s="207" t="s">
        <v>141</v>
      </c>
      <c r="AV112" s="11" t="s">
        <v>141</v>
      </c>
      <c r="AW112" s="11" t="s">
        <v>39</v>
      </c>
      <c r="AX112" s="11" t="s">
        <v>22</v>
      </c>
      <c r="AY112" s="207" t="s">
        <v>132</v>
      </c>
    </row>
    <row r="113" spans="2:65" s="1" customFormat="1" ht="22.5" customHeight="1">
      <c r="B113" s="34"/>
      <c r="C113" s="222" t="s">
        <v>240</v>
      </c>
      <c r="D113" s="222" t="s">
        <v>215</v>
      </c>
      <c r="E113" s="223" t="s">
        <v>1078</v>
      </c>
      <c r="F113" s="224" t="s">
        <v>1079</v>
      </c>
      <c r="G113" s="225" t="s">
        <v>138</v>
      </c>
      <c r="H113" s="226">
        <v>46.308</v>
      </c>
      <c r="I113" s="227"/>
      <c r="J113" s="228">
        <f>ROUND(I113*H113,2)</f>
        <v>0</v>
      </c>
      <c r="K113" s="224" t="s">
        <v>139</v>
      </c>
      <c r="L113" s="229"/>
      <c r="M113" s="230" t="s">
        <v>20</v>
      </c>
      <c r="N113" s="231" t="s">
        <v>48</v>
      </c>
      <c r="O113" s="35"/>
      <c r="P113" s="191">
        <f>O113*H113</f>
        <v>0</v>
      </c>
      <c r="Q113" s="191">
        <v>0.108</v>
      </c>
      <c r="R113" s="191">
        <f>Q113*H113</f>
        <v>5.001264</v>
      </c>
      <c r="S113" s="191">
        <v>0</v>
      </c>
      <c r="T113" s="192">
        <f>S113*H113</f>
        <v>0</v>
      </c>
      <c r="AR113" s="17" t="s">
        <v>218</v>
      </c>
      <c r="AT113" s="17" t="s">
        <v>215</v>
      </c>
      <c r="AU113" s="17" t="s">
        <v>141</v>
      </c>
      <c r="AY113" s="17" t="s">
        <v>132</v>
      </c>
      <c r="BE113" s="193">
        <f>IF(N113="základní",J113,0)</f>
        <v>0</v>
      </c>
      <c r="BF113" s="193">
        <f>IF(N113="snížená",J113,0)</f>
        <v>0</v>
      </c>
      <c r="BG113" s="193">
        <f>IF(N113="zákl. přenesená",J113,0)</f>
        <v>0</v>
      </c>
      <c r="BH113" s="193">
        <f>IF(N113="sníž. přenesená",J113,0)</f>
        <v>0</v>
      </c>
      <c r="BI113" s="193">
        <f>IF(N113="nulová",J113,0)</f>
        <v>0</v>
      </c>
      <c r="BJ113" s="17" t="s">
        <v>141</v>
      </c>
      <c r="BK113" s="193">
        <f>ROUND(I113*H113,2)</f>
        <v>0</v>
      </c>
      <c r="BL113" s="17" t="s">
        <v>140</v>
      </c>
      <c r="BM113" s="17" t="s">
        <v>1080</v>
      </c>
    </row>
    <row r="114" spans="2:51" s="11" customFormat="1" ht="13.5">
      <c r="B114" s="196"/>
      <c r="C114" s="197"/>
      <c r="D114" s="194" t="s">
        <v>145</v>
      </c>
      <c r="E114" s="197"/>
      <c r="F114" s="209" t="s">
        <v>1081</v>
      </c>
      <c r="G114" s="197"/>
      <c r="H114" s="210">
        <v>46.308</v>
      </c>
      <c r="I114" s="202"/>
      <c r="J114" s="197"/>
      <c r="K114" s="197"/>
      <c r="L114" s="203"/>
      <c r="M114" s="204"/>
      <c r="N114" s="205"/>
      <c r="O114" s="205"/>
      <c r="P114" s="205"/>
      <c r="Q114" s="205"/>
      <c r="R114" s="205"/>
      <c r="S114" s="205"/>
      <c r="T114" s="206"/>
      <c r="AT114" s="207" t="s">
        <v>145</v>
      </c>
      <c r="AU114" s="207" t="s">
        <v>141</v>
      </c>
      <c r="AV114" s="11" t="s">
        <v>141</v>
      </c>
      <c r="AW114" s="11" t="s">
        <v>4</v>
      </c>
      <c r="AX114" s="11" t="s">
        <v>22</v>
      </c>
      <c r="AY114" s="207" t="s">
        <v>132</v>
      </c>
    </row>
    <row r="115" spans="2:63" s="10" customFormat="1" ht="29.85" customHeight="1">
      <c r="B115" s="165"/>
      <c r="C115" s="166"/>
      <c r="D115" s="179" t="s">
        <v>75</v>
      </c>
      <c r="E115" s="180" t="s">
        <v>195</v>
      </c>
      <c r="F115" s="180" t="s">
        <v>196</v>
      </c>
      <c r="G115" s="166"/>
      <c r="H115" s="166"/>
      <c r="I115" s="169"/>
      <c r="J115" s="181">
        <f>BK115</f>
        <v>0</v>
      </c>
      <c r="K115" s="166"/>
      <c r="L115" s="171"/>
      <c r="M115" s="172"/>
      <c r="N115" s="173"/>
      <c r="O115" s="173"/>
      <c r="P115" s="174">
        <f>SUM(P116:P137)</f>
        <v>0</v>
      </c>
      <c r="Q115" s="173"/>
      <c r="R115" s="174">
        <f>SUM(R116:R137)</f>
        <v>1.07549696</v>
      </c>
      <c r="S115" s="173"/>
      <c r="T115" s="175">
        <f>SUM(T116:T137)</f>
        <v>0</v>
      </c>
      <c r="AR115" s="176" t="s">
        <v>22</v>
      </c>
      <c r="AT115" s="177" t="s">
        <v>75</v>
      </c>
      <c r="AU115" s="177" t="s">
        <v>22</v>
      </c>
      <c r="AY115" s="176" t="s">
        <v>132</v>
      </c>
      <c r="BK115" s="178">
        <f>SUM(BK116:BK137)</f>
        <v>0</v>
      </c>
    </row>
    <row r="116" spans="2:65" s="1" customFormat="1" ht="31.5" customHeight="1">
      <c r="B116" s="34"/>
      <c r="C116" s="182" t="s">
        <v>879</v>
      </c>
      <c r="D116" s="182" t="s">
        <v>135</v>
      </c>
      <c r="E116" s="183" t="s">
        <v>1082</v>
      </c>
      <c r="F116" s="184" t="s">
        <v>1083</v>
      </c>
      <c r="G116" s="185" t="s">
        <v>138</v>
      </c>
      <c r="H116" s="186">
        <v>116.266</v>
      </c>
      <c r="I116" s="187"/>
      <c r="J116" s="188">
        <f>ROUND(I116*H116,2)</f>
        <v>0</v>
      </c>
      <c r="K116" s="184" t="s">
        <v>139</v>
      </c>
      <c r="L116" s="54"/>
      <c r="M116" s="189" t="s">
        <v>20</v>
      </c>
      <c r="N116" s="190" t="s">
        <v>48</v>
      </c>
      <c r="O116" s="35"/>
      <c r="P116" s="191">
        <f>O116*H116</f>
        <v>0</v>
      </c>
      <c r="Q116" s="191">
        <v>0.0063</v>
      </c>
      <c r="R116" s="191">
        <f>Q116*H116</f>
        <v>0.7324758</v>
      </c>
      <c r="S116" s="191">
        <v>0</v>
      </c>
      <c r="T116" s="192">
        <f>S116*H116</f>
        <v>0</v>
      </c>
      <c r="AR116" s="17" t="s">
        <v>140</v>
      </c>
      <c r="AT116" s="17" t="s">
        <v>135</v>
      </c>
      <c r="AU116" s="17" t="s">
        <v>141</v>
      </c>
      <c r="AY116" s="17" t="s">
        <v>132</v>
      </c>
      <c r="BE116" s="193">
        <f>IF(N116="základní",J116,0)</f>
        <v>0</v>
      </c>
      <c r="BF116" s="193">
        <f>IF(N116="snížená",J116,0)</f>
        <v>0</v>
      </c>
      <c r="BG116" s="193">
        <f>IF(N116="zákl. přenesená",J116,0)</f>
        <v>0</v>
      </c>
      <c r="BH116" s="193">
        <f>IF(N116="sníž. přenesená",J116,0)</f>
        <v>0</v>
      </c>
      <c r="BI116" s="193">
        <f>IF(N116="nulová",J116,0)</f>
        <v>0</v>
      </c>
      <c r="BJ116" s="17" t="s">
        <v>141</v>
      </c>
      <c r="BK116" s="193">
        <f>ROUND(I116*H116,2)</f>
        <v>0</v>
      </c>
      <c r="BL116" s="17" t="s">
        <v>140</v>
      </c>
      <c r="BM116" s="17" t="s">
        <v>1084</v>
      </c>
    </row>
    <row r="117" spans="2:51" s="13" customFormat="1" ht="13.5">
      <c r="B117" s="233"/>
      <c r="C117" s="234"/>
      <c r="D117" s="194" t="s">
        <v>145</v>
      </c>
      <c r="E117" s="235" t="s">
        <v>20</v>
      </c>
      <c r="F117" s="236" t="s">
        <v>1085</v>
      </c>
      <c r="G117" s="234"/>
      <c r="H117" s="237" t="s">
        <v>20</v>
      </c>
      <c r="I117" s="238"/>
      <c r="J117" s="234"/>
      <c r="K117" s="234"/>
      <c r="L117" s="239"/>
      <c r="M117" s="240"/>
      <c r="N117" s="241"/>
      <c r="O117" s="241"/>
      <c r="P117" s="241"/>
      <c r="Q117" s="241"/>
      <c r="R117" s="241"/>
      <c r="S117" s="241"/>
      <c r="T117" s="242"/>
      <c r="AT117" s="243" t="s">
        <v>145</v>
      </c>
      <c r="AU117" s="243" t="s">
        <v>141</v>
      </c>
      <c r="AV117" s="13" t="s">
        <v>22</v>
      </c>
      <c r="AW117" s="13" t="s">
        <v>39</v>
      </c>
      <c r="AX117" s="13" t="s">
        <v>76</v>
      </c>
      <c r="AY117" s="243" t="s">
        <v>132</v>
      </c>
    </row>
    <row r="118" spans="2:51" s="11" customFormat="1" ht="13.5">
      <c r="B118" s="196"/>
      <c r="C118" s="197"/>
      <c r="D118" s="194" t="s">
        <v>145</v>
      </c>
      <c r="E118" s="208" t="s">
        <v>20</v>
      </c>
      <c r="F118" s="209" t="s">
        <v>1086</v>
      </c>
      <c r="G118" s="197"/>
      <c r="H118" s="210">
        <v>11.976</v>
      </c>
      <c r="I118" s="202"/>
      <c r="J118" s="197"/>
      <c r="K118" s="197"/>
      <c r="L118" s="203"/>
      <c r="M118" s="204"/>
      <c r="N118" s="205"/>
      <c r="O118" s="205"/>
      <c r="P118" s="205"/>
      <c r="Q118" s="205"/>
      <c r="R118" s="205"/>
      <c r="S118" s="205"/>
      <c r="T118" s="206"/>
      <c r="AT118" s="207" t="s">
        <v>145</v>
      </c>
      <c r="AU118" s="207" t="s">
        <v>141</v>
      </c>
      <c r="AV118" s="11" t="s">
        <v>141</v>
      </c>
      <c r="AW118" s="11" t="s">
        <v>39</v>
      </c>
      <c r="AX118" s="11" t="s">
        <v>76</v>
      </c>
      <c r="AY118" s="207" t="s">
        <v>132</v>
      </c>
    </row>
    <row r="119" spans="2:51" s="13" customFormat="1" ht="13.5">
      <c r="B119" s="233"/>
      <c r="C119" s="234"/>
      <c r="D119" s="194" t="s">
        <v>145</v>
      </c>
      <c r="E119" s="235" t="s">
        <v>20</v>
      </c>
      <c r="F119" s="236" t="s">
        <v>1087</v>
      </c>
      <c r="G119" s="234"/>
      <c r="H119" s="237" t="s">
        <v>20</v>
      </c>
      <c r="I119" s="238"/>
      <c r="J119" s="234"/>
      <c r="K119" s="234"/>
      <c r="L119" s="239"/>
      <c r="M119" s="240"/>
      <c r="N119" s="241"/>
      <c r="O119" s="241"/>
      <c r="P119" s="241"/>
      <c r="Q119" s="241"/>
      <c r="R119" s="241"/>
      <c r="S119" s="241"/>
      <c r="T119" s="242"/>
      <c r="AT119" s="243" t="s">
        <v>145</v>
      </c>
      <c r="AU119" s="243" t="s">
        <v>141</v>
      </c>
      <c r="AV119" s="13" t="s">
        <v>22</v>
      </c>
      <c r="AW119" s="13" t="s">
        <v>39</v>
      </c>
      <c r="AX119" s="13" t="s">
        <v>76</v>
      </c>
      <c r="AY119" s="243" t="s">
        <v>132</v>
      </c>
    </row>
    <row r="120" spans="2:51" s="11" customFormat="1" ht="13.5">
      <c r="B120" s="196"/>
      <c r="C120" s="197"/>
      <c r="D120" s="194" t="s">
        <v>145</v>
      </c>
      <c r="E120" s="208" t="s">
        <v>20</v>
      </c>
      <c r="F120" s="209" t="s">
        <v>1088</v>
      </c>
      <c r="G120" s="197"/>
      <c r="H120" s="210">
        <v>71.5</v>
      </c>
      <c r="I120" s="202"/>
      <c r="J120" s="197"/>
      <c r="K120" s="197"/>
      <c r="L120" s="203"/>
      <c r="M120" s="204"/>
      <c r="N120" s="205"/>
      <c r="O120" s="205"/>
      <c r="P120" s="205"/>
      <c r="Q120" s="205"/>
      <c r="R120" s="205"/>
      <c r="S120" s="205"/>
      <c r="T120" s="206"/>
      <c r="AT120" s="207" t="s">
        <v>145</v>
      </c>
      <c r="AU120" s="207" t="s">
        <v>141</v>
      </c>
      <c r="AV120" s="11" t="s">
        <v>141</v>
      </c>
      <c r="AW120" s="11" t="s">
        <v>39</v>
      </c>
      <c r="AX120" s="11" t="s">
        <v>76</v>
      </c>
      <c r="AY120" s="207" t="s">
        <v>132</v>
      </c>
    </row>
    <row r="121" spans="2:51" s="13" customFormat="1" ht="13.5">
      <c r="B121" s="233"/>
      <c r="C121" s="234"/>
      <c r="D121" s="194" t="s">
        <v>145</v>
      </c>
      <c r="E121" s="235" t="s">
        <v>20</v>
      </c>
      <c r="F121" s="236" t="s">
        <v>1089</v>
      </c>
      <c r="G121" s="234"/>
      <c r="H121" s="237" t="s">
        <v>20</v>
      </c>
      <c r="I121" s="238"/>
      <c r="J121" s="234"/>
      <c r="K121" s="234"/>
      <c r="L121" s="239"/>
      <c r="M121" s="240"/>
      <c r="N121" s="241"/>
      <c r="O121" s="241"/>
      <c r="P121" s="241"/>
      <c r="Q121" s="241"/>
      <c r="R121" s="241"/>
      <c r="S121" s="241"/>
      <c r="T121" s="242"/>
      <c r="AT121" s="243" t="s">
        <v>145</v>
      </c>
      <c r="AU121" s="243" t="s">
        <v>141</v>
      </c>
      <c r="AV121" s="13" t="s">
        <v>22</v>
      </c>
      <c r="AW121" s="13" t="s">
        <v>39</v>
      </c>
      <c r="AX121" s="13" t="s">
        <v>76</v>
      </c>
      <c r="AY121" s="243" t="s">
        <v>132</v>
      </c>
    </row>
    <row r="122" spans="2:51" s="11" customFormat="1" ht="13.5">
      <c r="B122" s="196"/>
      <c r="C122" s="197"/>
      <c r="D122" s="194" t="s">
        <v>145</v>
      </c>
      <c r="E122" s="208" t="s">
        <v>20</v>
      </c>
      <c r="F122" s="209" t="s">
        <v>1090</v>
      </c>
      <c r="G122" s="197"/>
      <c r="H122" s="210">
        <v>5.74</v>
      </c>
      <c r="I122" s="202"/>
      <c r="J122" s="197"/>
      <c r="K122" s="197"/>
      <c r="L122" s="203"/>
      <c r="M122" s="204"/>
      <c r="N122" s="205"/>
      <c r="O122" s="205"/>
      <c r="P122" s="205"/>
      <c r="Q122" s="205"/>
      <c r="R122" s="205"/>
      <c r="S122" s="205"/>
      <c r="T122" s="206"/>
      <c r="AT122" s="207" t="s">
        <v>145</v>
      </c>
      <c r="AU122" s="207" t="s">
        <v>141</v>
      </c>
      <c r="AV122" s="11" t="s">
        <v>141</v>
      </c>
      <c r="AW122" s="11" t="s">
        <v>39</v>
      </c>
      <c r="AX122" s="11" t="s">
        <v>76</v>
      </c>
      <c r="AY122" s="207" t="s">
        <v>132</v>
      </c>
    </row>
    <row r="123" spans="2:51" s="13" customFormat="1" ht="13.5">
      <c r="B123" s="233"/>
      <c r="C123" s="234"/>
      <c r="D123" s="194" t="s">
        <v>145</v>
      </c>
      <c r="E123" s="235" t="s">
        <v>20</v>
      </c>
      <c r="F123" s="236" t="s">
        <v>1091</v>
      </c>
      <c r="G123" s="234"/>
      <c r="H123" s="237" t="s">
        <v>20</v>
      </c>
      <c r="I123" s="238"/>
      <c r="J123" s="234"/>
      <c r="K123" s="234"/>
      <c r="L123" s="239"/>
      <c r="M123" s="240"/>
      <c r="N123" s="241"/>
      <c r="O123" s="241"/>
      <c r="P123" s="241"/>
      <c r="Q123" s="241"/>
      <c r="R123" s="241"/>
      <c r="S123" s="241"/>
      <c r="T123" s="242"/>
      <c r="AT123" s="243" t="s">
        <v>145</v>
      </c>
      <c r="AU123" s="243" t="s">
        <v>141</v>
      </c>
      <c r="AV123" s="13" t="s">
        <v>22</v>
      </c>
      <c r="AW123" s="13" t="s">
        <v>39</v>
      </c>
      <c r="AX123" s="13" t="s">
        <v>76</v>
      </c>
      <c r="AY123" s="243" t="s">
        <v>132</v>
      </c>
    </row>
    <row r="124" spans="2:51" s="11" customFormat="1" ht="13.5">
      <c r="B124" s="196"/>
      <c r="C124" s="197"/>
      <c r="D124" s="194" t="s">
        <v>145</v>
      </c>
      <c r="E124" s="208" t="s">
        <v>20</v>
      </c>
      <c r="F124" s="209" t="s">
        <v>1092</v>
      </c>
      <c r="G124" s="197"/>
      <c r="H124" s="210">
        <v>27.05</v>
      </c>
      <c r="I124" s="202"/>
      <c r="J124" s="197"/>
      <c r="K124" s="197"/>
      <c r="L124" s="203"/>
      <c r="M124" s="204"/>
      <c r="N124" s="205"/>
      <c r="O124" s="205"/>
      <c r="P124" s="205"/>
      <c r="Q124" s="205"/>
      <c r="R124" s="205"/>
      <c r="S124" s="205"/>
      <c r="T124" s="206"/>
      <c r="AT124" s="207" t="s">
        <v>145</v>
      </c>
      <c r="AU124" s="207" t="s">
        <v>141</v>
      </c>
      <c r="AV124" s="11" t="s">
        <v>141</v>
      </c>
      <c r="AW124" s="11" t="s">
        <v>39</v>
      </c>
      <c r="AX124" s="11" t="s">
        <v>76</v>
      </c>
      <c r="AY124" s="207" t="s">
        <v>132</v>
      </c>
    </row>
    <row r="125" spans="2:51" s="12" customFormat="1" ht="13.5">
      <c r="B125" s="211"/>
      <c r="C125" s="212"/>
      <c r="D125" s="198" t="s">
        <v>145</v>
      </c>
      <c r="E125" s="213" t="s">
        <v>20</v>
      </c>
      <c r="F125" s="214" t="s">
        <v>164</v>
      </c>
      <c r="G125" s="212"/>
      <c r="H125" s="215">
        <v>116.266</v>
      </c>
      <c r="I125" s="216"/>
      <c r="J125" s="212"/>
      <c r="K125" s="212"/>
      <c r="L125" s="217"/>
      <c r="M125" s="218"/>
      <c r="N125" s="219"/>
      <c r="O125" s="219"/>
      <c r="P125" s="219"/>
      <c r="Q125" s="219"/>
      <c r="R125" s="219"/>
      <c r="S125" s="219"/>
      <c r="T125" s="220"/>
      <c r="AT125" s="221" t="s">
        <v>145</v>
      </c>
      <c r="AU125" s="221" t="s">
        <v>141</v>
      </c>
      <c r="AV125" s="12" t="s">
        <v>140</v>
      </c>
      <c r="AW125" s="12" t="s">
        <v>39</v>
      </c>
      <c r="AX125" s="12" t="s">
        <v>22</v>
      </c>
      <c r="AY125" s="221" t="s">
        <v>132</v>
      </c>
    </row>
    <row r="126" spans="2:65" s="1" customFormat="1" ht="22.5" customHeight="1">
      <c r="B126" s="34"/>
      <c r="C126" s="182" t="s">
        <v>1093</v>
      </c>
      <c r="D126" s="182" t="s">
        <v>135</v>
      </c>
      <c r="E126" s="183" t="s">
        <v>1094</v>
      </c>
      <c r="F126" s="184" t="s">
        <v>1095</v>
      </c>
      <c r="G126" s="185" t="s">
        <v>200</v>
      </c>
      <c r="H126" s="186">
        <v>223.82</v>
      </c>
      <c r="I126" s="187"/>
      <c r="J126" s="188">
        <f>ROUND(I126*H126,2)</f>
        <v>0</v>
      </c>
      <c r="K126" s="184" t="s">
        <v>139</v>
      </c>
      <c r="L126" s="54"/>
      <c r="M126" s="189" t="s">
        <v>20</v>
      </c>
      <c r="N126" s="190" t="s">
        <v>48</v>
      </c>
      <c r="O126" s="35"/>
      <c r="P126" s="191">
        <f>O126*H126</f>
        <v>0</v>
      </c>
      <c r="Q126" s="191">
        <v>0.00093</v>
      </c>
      <c r="R126" s="191">
        <f>Q126*H126</f>
        <v>0.2081526</v>
      </c>
      <c r="S126" s="191">
        <v>0</v>
      </c>
      <c r="T126" s="192">
        <f>S126*H126</f>
        <v>0</v>
      </c>
      <c r="AR126" s="17" t="s">
        <v>140</v>
      </c>
      <c r="AT126" s="17" t="s">
        <v>135</v>
      </c>
      <c r="AU126" s="17" t="s">
        <v>141</v>
      </c>
      <c r="AY126" s="17" t="s">
        <v>132</v>
      </c>
      <c r="BE126" s="193">
        <f>IF(N126="základní",J126,0)</f>
        <v>0</v>
      </c>
      <c r="BF126" s="193">
        <f>IF(N126="snížená",J126,0)</f>
        <v>0</v>
      </c>
      <c r="BG126" s="193">
        <f>IF(N126="zákl. přenesená",J126,0)</f>
        <v>0</v>
      </c>
      <c r="BH126" s="193">
        <f>IF(N126="sníž. přenesená",J126,0)</f>
        <v>0</v>
      </c>
      <c r="BI126" s="193">
        <f>IF(N126="nulová",J126,0)</f>
        <v>0</v>
      </c>
      <c r="BJ126" s="17" t="s">
        <v>141</v>
      </c>
      <c r="BK126" s="193">
        <f>ROUND(I126*H126,2)</f>
        <v>0</v>
      </c>
      <c r="BL126" s="17" t="s">
        <v>140</v>
      </c>
      <c r="BM126" s="17" t="s">
        <v>1096</v>
      </c>
    </row>
    <row r="127" spans="2:65" s="1" customFormat="1" ht="22.5" customHeight="1">
      <c r="B127" s="34"/>
      <c r="C127" s="182" t="s">
        <v>862</v>
      </c>
      <c r="D127" s="182" t="s">
        <v>135</v>
      </c>
      <c r="E127" s="183" t="s">
        <v>1097</v>
      </c>
      <c r="F127" s="184" t="s">
        <v>1098</v>
      </c>
      <c r="G127" s="185" t="s">
        <v>138</v>
      </c>
      <c r="H127" s="186">
        <v>116.266</v>
      </c>
      <c r="I127" s="187"/>
      <c r="J127" s="188">
        <f>ROUND(I127*H127,2)</f>
        <v>0</v>
      </c>
      <c r="K127" s="184" t="s">
        <v>139</v>
      </c>
      <c r="L127" s="54"/>
      <c r="M127" s="189" t="s">
        <v>20</v>
      </c>
      <c r="N127" s="190" t="s">
        <v>48</v>
      </c>
      <c r="O127" s="35"/>
      <c r="P127" s="191">
        <f>O127*H127</f>
        <v>0</v>
      </c>
      <c r="Q127" s="191">
        <v>0.00116</v>
      </c>
      <c r="R127" s="191">
        <f>Q127*H127</f>
        <v>0.13486856</v>
      </c>
      <c r="S127" s="191">
        <v>0</v>
      </c>
      <c r="T127" s="192">
        <f>S127*H127</f>
        <v>0</v>
      </c>
      <c r="AR127" s="17" t="s">
        <v>140</v>
      </c>
      <c r="AT127" s="17" t="s">
        <v>135</v>
      </c>
      <c r="AU127" s="17" t="s">
        <v>141</v>
      </c>
      <c r="AY127" s="17" t="s">
        <v>132</v>
      </c>
      <c r="BE127" s="193">
        <f>IF(N127="základní",J127,0)</f>
        <v>0</v>
      </c>
      <c r="BF127" s="193">
        <f>IF(N127="snížená",J127,0)</f>
        <v>0</v>
      </c>
      <c r="BG127" s="193">
        <f>IF(N127="zákl. přenesená",J127,0)</f>
        <v>0</v>
      </c>
      <c r="BH127" s="193">
        <f>IF(N127="sníž. přenesená",J127,0)</f>
        <v>0</v>
      </c>
      <c r="BI127" s="193">
        <f>IF(N127="nulová",J127,0)</f>
        <v>0</v>
      </c>
      <c r="BJ127" s="17" t="s">
        <v>141</v>
      </c>
      <c r="BK127" s="193">
        <f>ROUND(I127*H127,2)</f>
        <v>0</v>
      </c>
      <c r="BL127" s="17" t="s">
        <v>140</v>
      </c>
      <c r="BM127" s="17" t="s">
        <v>1099</v>
      </c>
    </row>
    <row r="128" spans="2:51" s="13" customFormat="1" ht="13.5">
      <c r="B128" s="233"/>
      <c r="C128" s="234"/>
      <c r="D128" s="194" t="s">
        <v>145</v>
      </c>
      <c r="E128" s="235" t="s">
        <v>20</v>
      </c>
      <c r="F128" s="236" t="s">
        <v>1085</v>
      </c>
      <c r="G128" s="234"/>
      <c r="H128" s="237" t="s">
        <v>20</v>
      </c>
      <c r="I128" s="238"/>
      <c r="J128" s="234"/>
      <c r="K128" s="234"/>
      <c r="L128" s="239"/>
      <c r="M128" s="240"/>
      <c r="N128" s="241"/>
      <c r="O128" s="241"/>
      <c r="P128" s="241"/>
      <c r="Q128" s="241"/>
      <c r="R128" s="241"/>
      <c r="S128" s="241"/>
      <c r="T128" s="242"/>
      <c r="AT128" s="243" t="s">
        <v>145</v>
      </c>
      <c r="AU128" s="243" t="s">
        <v>141</v>
      </c>
      <c r="AV128" s="13" t="s">
        <v>22</v>
      </c>
      <c r="AW128" s="13" t="s">
        <v>39</v>
      </c>
      <c r="AX128" s="13" t="s">
        <v>76</v>
      </c>
      <c r="AY128" s="243" t="s">
        <v>132</v>
      </c>
    </row>
    <row r="129" spans="2:51" s="11" customFormat="1" ht="13.5">
      <c r="B129" s="196"/>
      <c r="C129" s="197"/>
      <c r="D129" s="194" t="s">
        <v>145</v>
      </c>
      <c r="E129" s="208" t="s">
        <v>20</v>
      </c>
      <c r="F129" s="209" t="s">
        <v>1086</v>
      </c>
      <c r="G129" s="197"/>
      <c r="H129" s="210">
        <v>11.976</v>
      </c>
      <c r="I129" s="202"/>
      <c r="J129" s="197"/>
      <c r="K129" s="197"/>
      <c r="L129" s="203"/>
      <c r="M129" s="204"/>
      <c r="N129" s="205"/>
      <c r="O129" s="205"/>
      <c r="P129" s="205"/>
      <c r="Q129" s="205"/>
      <c r="R129" s="205"/>
      <c r="S129" s="205"/>
      <c r="T129" s="206"/>
      <c r="AT129" s="207" t="s">
        <v>145</v>
      </c>
      <c r="AU129" s="207" t="s">
        <v>141</v>
      </c>
      <c r="AV129" s="11" t="s">
        <v>141</v>
      </c>
      <c r="AW129" s="11" t="s">
        <v>39</v>
      </c>
      <c r="AX129" s="11" t="s">
        <v>76</v>
      </c>
      <c r="AY129" s="207" t="s">
        <v>132</v>
      </c>
    </row>
    <row r="130" spans="2:51" s="13" customFormat="1" ht="13.5">
      <c r="B130" s="233"/>
      <c r="C130" s="234"/>
      <c r="D130" s="194" t="s">
        <v>145</v>
      </c>
      <c r="E130" s="235" t="s">
        <v>20</v>
      </c>
      <c r="F130" s="236" t="s">
        <v>1087</v>
      </c>
      <c r="G130" s="234"/>
      <c r="H130" s="237" t="s">
        <v>20</v>
      </c>
      <c r="I130" s="238"/>
      <c r="J130" s="234"/>
      <c r="K130" s="234"/>
      <c r="L130" s="239"/>
      <c r="M130" s="240"/>
      <c r="N130" s="241"/>
      <c r="O130" s="241"/>
      <c r="P130" s="241"/>
      <c r="Q130" s="241"/>
      <c r="R130" s="241"/>
      <c r="S130" s="241"/>
      <c r="T130" s="242"/>
      <c r="AT130" s="243" t="s">
        <v>145</v>
      </c>
      <c r="AU130" s="243" t="s">
        <v>141</v>
      </c>
      <c r="AV130" s="13" t="s">
        <v>22</v>
      </c>
      <c r="AW130" s="13" t="s">
        <v>39</v>
      </c>
      <c r="AX130" s="13" t="s">
        <v>76</v>
      </c>
      <c r="AY130" s="243" t="s">
        <v>132</v>
      </c>
    </row>
    <row r="131" spans="2:51" s="11" customFormat="1" ht="13.5">
      <c r="B131" s="196"/>
      <c r="C131" s="197"/>
      <c r="D131" s="194" t="s">
        <v>145</v>
      </c>
      <c r="E131" s="208" t="s">
        <v>20</v>
      </c>
      <c r="F131" s="209" t="s">
        <v>1088</v>
      </c>
      <c r="G131" s="197"/>
      <c r="H131" s="210">
        <v>71.5</v>
      </c>
      <c r="I131" s="202"/>
      <c r="J131" s="197"/>
      <c r="K131" s="197"/>
      <c r="L131" s="203"/>
      <c r="M131" s="204"/>
      <c r="N131" s="205"/>
      <c r="O131" s="205"/>
      <c r="P131" s="205"/>
      <c r="Q131" s="205"/>
      <c r="R131" s="205"/>
      <c r="S131" s="205"/>
      <c r="T131" s="206"/>
      <c r="AT131" s="207" t="s">
        <v>145</v>
      </c>
      <c r="AU131" s="207" t="s">
        <v>141</v>
      </c>
      <c r="AV131" s="11" t="s">
        <v>141</v>
      </c>
      <c r="AW131" s="11" t="s">
        <v>39</v>
      </c>
      <c r="AX131" s="11" t="s">
        <v>76</v>
      </c>
      <c r="AY131" s="207" t="s">
        <v>132</v>
      </c>
    </row>
    <row r="132" spans="2:51" s="13" customFormat="1" ht="13.5">
      <c r="B132" s="233"/>
      <c r="C132" s="234"/>
      <c r="D132" s="194" t="s">
        <v>145</v>
      </c>
      <c r="E132" s="235" t="s">
        <v>20</v>
      </c>
      <c r="F132" s="236" t="s">
        <v>1089</v>
      </c>
      <c r="G132" s="234"/>
      <c r="H132" s="237" t="s">
        <v>20</v>
      </c>
      <c r="I132" s="238"/>
      <c r="J132" s="234"/>
      <c r="K132" s="234"/>
      <c r="L132" s="239"/>
      <c r="M132" s="240"/>
      <c r="N132" s="241"/>
      <c r="O132" s="241"/>
      <c r="P132" s="241"/>
      <c r="Q132" s="241"/>
      <c r="R132" s="241"/>
      <c r="S132" s="241"/>
      <c r="T132" s="242"/>
      <c r="AT132" s="243" t="s">
        <v>145</v>
      </c>
      <c r="AU132" s="243" t="s">
        <v>141</v>
      </c>
      <c r="AV132" s="13" t="s">
        <v>22</v>
      </c>
      <c r="AW132" s="13" t="s">
        <v>39</v>
      </c>
      <c r="AX132" s="13" t="s">
        <v>76</v>
      </c>
      <c r="AY132" s="243" t="s">
        <v>132</v>
      </c>
    </row>
    <row r="133" spans="2:51" s="11" customFormat="1" ht="13.5">
      <c r="B133" s="196"/>
      <c r="C133" s="197"/>
      <c r="D133" s="194" t="s">
        <v>145</v>
      </c>
      <c r="E133" s="208" t="s">
        <v>20</v>
      </c>
      <c r="F133" s="209" t="s">
        <v>1090</v>
      </c>
      <c r="G133" s="197"/>
      <c r="H133" s="210">
        <v>5.74</v>
      </c>
      <c r="I133" s="202"/>
      <c r="J133" s="197"/>
      <c r="K133" s="197"/>
      <c r="L133" s="203"/>
      <c r="M133" s="204"/>
      <c r="N133" s="205"/>
      <c r="O133" s="205"/>
      <c r="P133" s="205"/>
      <c r="Q133" s="205"/>
      <c r="R133" s="205"/>
      <c r="S133" s="205"/>
      <c r="T133" s="206"/>
      <c r="AT133" s="207" t="s">
        <v>145</v>
      </c>
      <c r="AU133" s="207" t="s">
        <v>141</v>
      </c>
      <c r="AV133" s="11" t="s">
        <v>141</v>
      </c>
      <c r="AW133" s="11" t="s">
        <v>39</v>
      </c>
      <c r="AX133" s="11" t="s">
        <v>76</v>
      </c>
      <c r="AY133" s="207" t="s">
        <v>132</v>
      </c>
    </row>
    <row r="134" spans="2:51" s="13" customFormat="1" ht="13.5">
      <c r="B134" s="233"/>
      <c r="C134" s="234"/>
      <c r="D134" s="194" t="s">
        <v>145</v>
      </c>
      <c r="E134" s="235" t="s">
        <v>20</v>
      </c>
      <c r="F134" s="236" t="s">
        <v>1091</v>
      </c>
      <c r="G134" s="234"/>
      <c r="H134" s="237" t="s">
        <v>20</v>
      </c>
      <c r="I134" s="238"/>
      <c r="J134" s="234"/>
      <c r="K134" s="234"/>
      <c r="L134" s="239"/>
      <c r="M134" s="240"/>
      <c r="N134" s="241"/>
      <c r="O134" s="241"/>
      <c r="P134" s="241"/>
      <c r="Q134" s="241"/>
      <c r="R134" s="241"/>
      <c r="S134" s="241"/>
      <c r="T134" s="242"/>
      <c r="AT134" s="243" t="s">
        <v>145</v>
      </c>
      <c r="AU134" s="243" t="s">
        <v>141</v>
      </c>
      <c r="AV134" s="13" t="s">
        <v>22</v>
      </c>
      <c r="AW134" s="13" t="s">
        <v>39</v>
      </c>
      <c r="AX134" s="13" t="s">
        <v>76</v>
      </c>
      <c r="AY134" s="243" t="s">
        <v>132</v>
      </c>
    </row>
    <row r="135" spans="2:51" s="11" customFormat="1" ht="13.5">
      <c r="B135" s="196"/>
      <c r="C135" s="197"/>
      <c r="D135" s="194" t="s">
        <v>145</v>
      </c>
      <c r="E135" s="208" t="s">
        <v>20</v>
      </c>
      <c r="F135" s="209" t="s">
        <v>1092</v>
      </c>
      <c r="G135" s="197"/>
      <c r="H135" s="210">
        <v>27.05</v>
      </c>
      <c r="I135" s="202"/>
      <c r="J135" s="197"/>
      <c r="K135" s="197"/>
      <c r="L135" s="203"/>
      <c r="M135" s="204"/>
      <c r="N135" s="205"/>
      <c r="O135" s="205"/>
      <c r="P135" s="205"/>
      <c r="Q135" s="205"/>
      <c r="R135" s="205"/>
      <c r="S135" s="205"/>
      <c r="T135" s="206"/>
      <c r="AT135" s="207" t="s">
        <v>145</v>
      </c>
      <c r="AU135" s="207" t="s">
        <v>141</v>
      </c>
      <c r="AV135" s="11" t="s">
        <v>141</v>
      </c>
      <c r="AW135" s="11" t="s">
        <v>39</v>
      </c>
      <c r="AX135" s="11" t="s">
        <v>76</v>
      </c>
      <c r="AY135" s="207" t="s">
        <v>132</v>
      </c>
    </row>
    <row r="136" spans="2:51" s="12" customFormat="1" ht="13.5">
      <c r="B136" s="211"/>
      <c r="C136" s="212"/>
      <c r="D136" s="198" t="s">
        <v>145</v>
      </c>
      <c r="E136" s="213" t="s">
        <v>20</v>
      </c>
      <c r="F136" s="214" t="s">
        <v>164</v>
      </c>
      <c r="G136" s="212"/>
      <c r="H136" s="215">
        <v>116.266</v>
      </c>
      <c r="I136" s="216"/>
      <c r="J136" s="212"/>
      <c r="K136" s="212"/>
      <c r="L136" s="217"/>
      <c r="M136" s="218"/>
      <c r="N136" s="219"/>
      <c r="O136" s="219"/>
      <c r="P136" s="219"/>
      <c r="Q136" s="219"/>
      <c r="R136" s="219"/>
      <c r="S136" s="219"/>
      <c r="T136" s="220"/>
      <c r="AT136" s="221" t="s">
        <v>145</v>
      </c>
      <c r="AU136" s="221" t="s">
        <v>141</v>
      </c>
      <c r="AV136" s="12" t="s">
        <v>140</v>
      </c>
      <c r="AW136" s="12" t="s">
        <v>39</v>
      </c>
      <c r="AX136" s="12" t="s">
        <v>22</v>
      </c>
      <c r="AY136" s="221" t="s">
        <v>132</v>
      </c>
    </row>
    <row r="137" spans="2:65" s="1" customFormat="1" ht="22.5" customHeight="1">
      <c r="B137" s="34"/>
      <c r="C137" s="182" t="s">
        <v>1100</v>
      </c>
      <c r="D137" s="182" t="s">
        <v>135</v>
      </c>
      <c r="E137" s="183" t="s">
        <v>1101</v>
      </c>
      <c r="F137" s="184" t="s">
        <v>1102</v>
      </c>
      <c r="G137" s="185" t="s">
        <v>1011</v>
      </c>
      <c r="H137" s="186">
        <v>30</v>
      </c>
      <c r="I137" s="187"/>
      <c r="J137" s="188">
        <f>ROUND(I137*H137,2)</f>
        <v>0</v>
      </c>
      <c r="K137" s="184" t="s">
        <v>20</v>
      </c>
      <c r="L137" s="54"/>
      <c r="M137" s="189" t="s">
        <v>20</v>
      </c>
      <c r="N137" s="190" t="s">
        <v>48</v>
      </c>
      <c r="O137" s="35"/>
      <c r="P137" s="191">
        <f>O137*H137</f>
        <v>0</v>
      </c>
      <c r="Q137" s="191">
        <v>0</v>
      </c>
      <c r="R137" s="191">
        <f>Q137*H137</f>
        <v>0</v>
      </c>
      <c r="S137" s="191">
        <v>0</v>
      </c>
      <c r="T137" s="192">
        <f>S137*H137</f>
        <v>0</v>
      </c>
      <c r="AR137" s="17" t="s">
        <v>140</v>
      </c>
      <c r="AT137" s="17" t="s">
        <v>135</v>
      </c>
      <c r="AU137" s="17" t="s">
        <v>141</v>
      </c>
      <c r="AY137" s="17" t="s">
        <v>132</v>
      </c>
      <c r="BE137" s="193">
        <f>IF(N137="základní",J137,0)</f>
        <v>0</v>
      </c>
      <c r="BF137" s="193">
        <f>IF(N137="snížená",J137,0)</f>
        <v>0</v>
      </c>
      <c r="BG137" s="193">
        <f>IF(N137="zákl. přenesená",J137,0)</f>
        <v>0</v>
      </c>
      <c r="BH137" s="193">
        <f>IF(N137="sníž. přenesená",J137,0)</f>
        <v>0</v>
      </c>
      <c r="BI137" s="193">
        <f>IF(N137="nulová",J137,0)</f>
        <v>0</v>
      </c>
      <c r="BJ137" s="17" t="s">
        <v>141</v>
      </c>
      <c r="BK137" s="193">
        <f>ROUND(I137*H137,2)</f>
        <v>0</v>
      </c>
      <c r="BL137" s="17" t="s">
        <v>140</v>
      </c>
      <c r="BM137" s="17" t="s">
        <v>1103</v>
      </c>
    </row>
    <row r="138" spans="2:63" s="10" customFormat="1" ht="29.85" customHeight="1">
      <c r="B138" s="165"/>
      <c r="C138" s="166"/>
      <c r="D138" s="179" t="s">
        <v>75</v>
      </c>
      <c r="E138" s="180" t="s">
        <v>218</v>
      </c>
      <c r="F138" s="180" t="s">
        <v>1104</v>
      </c>
      <c r="G138" s="166"/>
      <c r="H138" s="166"/>
      <c r="I138" s="169"/>
      <c r="J138" s="181">
        <f>BK138</f>
        <v>0</v>
      </c>
      <c r="K138" s="166"/>
      <c r="L138" s="171"/>
      <c r="M138" s="172"/>
      <c r="N138" s="173"/>
      <c r="O138" s="173"/>
      <c r="P138" s="174">
        <f>SUM(P139:P142)</f>
        <v>0</v>
      </c>
      <c r="Q138" s="173"/>
      <c r="R138" s="174">
        <f>SUM(R139:R142)</f>
        <v>0</v>
      </c>
      <c r="S138" s="173"/>
      <c r="T138" s="175">
        <f>SUM(T139:T142)</f>
        <v>0</v>
      </c>
      <c r="AR138" s="176" t="s">
        <v>22</v>
      </c>
      <c r="AT138" s="177" t="s">
        <v>75</v>
      </c>
      <c r="AU138" s="177" t="s">
        <v>22</v>
      </c>
      <c r="AY138" s="176" t="s">
        <v>132</v>
      </c>
      <c r="BK138" s="178">
        <f>SUM(BK139:BK142)</f>
        <v>0</v>
      </c>
    </row>
    <row r="139" spans="2:65" s="1" customFormat="1" ht="31.5" customHeight="1">
      <c r="B139" s="34"/>
      <c r="C139" s="182" t="s">
        <v>867</v>
      </c>
      <c r="D139" s="182" t="s">
        <v>135</v>
      </c>
      <c r="E139" s="183" t="s">
        <v>1105</v>
      </c>
      <c r="F139" s="184" t="s">
        <v>1106</v>
      </c>
      <c r="G139" s="185" t="s">
        <v>664</v>
      </c>
      <c r="H139" s="186">
        <v>14</v>
      </c>
      <c r="I139" s="187"/>
      <c r="J139" s="188">
        <f>ROUND(I139*H139,2)</f>
        <v>0</v>
      </c>
      <c r="K139" s="184" t="s">
        <v>139</v>
      </c>
      <c r="L139" s="54"/>
      <c r="M139" s="189" t="s">
        <v>20</v>
      </c>
      <c r="N139" s="190" t="s">
        <v>48</v>
      </c>
      <c r="O139" s="35"/>
      <c r="P139" s="191">
        <f>O139*H139</f>
        <v>0</v>
      </c>
      <c r="Q139" s="191">
        <v>0</v>
      </c>
      <c r="R139" s="191">
        <f>Q139*H139</f>
        <v>0</v>
      </c>
      <c r="S139" s="191">
        <v>0</v>
      </c>
      <c r="T139" s="192">
        <f>S139*H139</f>
        <v>0</v>
      </c>
      <c r="AR139" s="17" t="s">
        <v>140</v>
      </c>
      <c r="AT139" s="17" t="s">
        <v>135</v>
      </c>
      <c r="AU139" s="17" t="s">
        <v>141</v>
      </c>
      <c r="AY139" s="17" t="s">
        <v>132</v>
      </c>
      <c r="BE139" s="193">
        <f>IF(N139="základní",J139,0)</f>
        <v>0</v>
      </c>
      <c r="BF139" s="193">
        <f>IF(N139="snížená",J139,0)</f>
        <v>0</v>
      </c>
      <c r="BG139" s="193">
        <f>IF(N139="zákl. přenesená",J139,0)</f>
        <v>0</v>
      </c>
      <c r="BH139" s="193">
        <f>IF(N139="sníž. přenesená",J139,0)</f>
        <v>0</v>
      </c>
      <c r="BI139" s="193">
        <f>IF(N139="nulová",J139,0)</f>
        <v>0</v>
      </c>
      <c r="BJ139" s="17" t="s">
        <v>141</v>
      </c>
      <c r="BK139" s="193">
        <f>ROUND(I139*H139,2)</f>
        <v>0</v>
      </c>
      <c r="BL139" s="17" t="s">
        <v>140</v>
      </c>
      <c r="BM139" s="17" t="s">
        <v>1107</v>
      </c>
    </row>
    <row r="140" spans="2:65" s="1" customFormat="1" ht="22.5" customHeight="1">
      <c r="B140" s="34"/>
      <c r="C140" s="222" t="s">
        <v>871</v>
      </c>
      <c r="D140" s="222" t="s">
        <v>215</v>
      </c>
      <c r="E140" s="223" t="s">
        <v>1108</v>
      </c>
      <c r="F140" s="224" t="s">
        <v>1109</v>
      </c>
      <c r="G140" s="225" t="s">
        <v>1011</v>
      </c>
      <c r="H140" s="226">
        <v>14</v>
      </c>
      <c r="I140" s="227"/>
      <c r="J140" s="228">
        <f>ROUND(I140*H140,2)</f>
        <v>0</v>
      </c>
      <c r="K140" s="224" t="s">
        <v>20</v>
      </c>
      <c r="L140" s="229"/>
      <c r="M140" s="230" t="s">
        <v>20</v>
      </c>
      <c r="N140" s="231" t="s">
        <v>48</v>
      </c>
      <c r="O140" s="35"/>
      <c r="P140" s="191">
        <f>O140*H140</f>
        <v>0</v>
      </c>
      <c r="Q140" s="191">
        <v>0</v>
      </c>
      <c r="R140" s="191">
        <f>Q140*H140</f>
        <v>0</v>
      </c>
      <c r="S140" s="191">
        <v>0</v>
      </c>
      <c r="T140" s="192">
        <f>S140*H140</f>
        <v>0</v>
      </c>
      <c r="AR140" s="17" t="s">
        <v>218</v>
      </c>
      <c r="AT140" s="17" t="s">
        <v>215</v>
      </c>
      <c r="AU140" s="17" t="s">
        <v>141</v>
      </c>
      <c r="AY140" s="17" t="s">
        <v>132</v>
      </c>
      <c r="BE140" s="193">
        <f>IF(N140="základní",J140,0)</f>
        <v>0</v>
      </c>
      <c r="BF140" s="193">
        <f>IF(N140="snížená",J140,0)</f>
        <v>0</v>
      </c>
      <c r="BG140" s="193">
        <f>IF(N140="zákl. přenesená",J140,0)</f>
        <v>0</v>
      </c>
      <c r="BH140" s="193">
        <f>IF(N140="sníž. přenesená",J140,0)</f>
        <v>0</v>
      </c>
      <c r="BI140" s="193">
        <f>IF(N140="nulová",J140,0)</f>
        <v>0</v>
      </c>
      <c r="BJ140" s="17" t="s">
        <v>141</v>
      </c>
      <c r="BK140" s="193">
        <f>ROUND(I140*H140,2)</f>
        <v>0</v>
      </c>
      <c r="BL140" s="17" t="s">
        <v>140</v>
      </c>
      <c r="BM140" s="17" t="s">
        <v>1110</v>
      </c>
    </row>
    <row r="141" spans="2:65" s="1" customFormat="1" ht="22.5" customHeight="1">
      <c r="B141" s="34"/>
      <c r="C141" s="182" t="s">
        <v>617</v>
      </c>
      <c r="D141" s="182" t="s">
        <v>135</v>
      </c>
      <c r="E141" s="183" t="s">
        <v>1111</v>
      </c>
      <c r="F141" s="184" t="s">
        <v>1112</v>
      </c>
      <c r="G141" s="185" t="s">
        <v>664</v>
      </c>
      <c r="H141" s="186">
        <v>14</v>
      </c>
      <c r="I141" s="187"/>
      <c r="J141" s="188">
        <f>ROUND(I141*H141,2)</f>
        <v>0</v>
      </c>
      <c r="K141" s="184" t="s">
        <v>20</v>
      </c>
      <c r="L141" s="54"/>
      <c r="M141" s="189" t="s">
        <v>20</v>
      </c>
      <c r="N141" s="190" t="s">
        <v>48</v>
      </c>
      <c r="O141" s="35"/>
      <c r="P141" s="191">
        <f>O141*H141</f>
        <v>0</v>
      </c>
      <c r="Q141" s="191">
        <v>0</v>
      </c>
      <c r="R141" s="191">
        <f>Q141*H141</f>
        <v>0</v>
      </c>
      <c r="S141" s="191">
        <v>0</v>
      </c>
      <c r="T141" s="192">
        <f>S141*H141</f>
        <v>0</v>
      </c>
      <c r="AR141" s="17" t="s">
        <v>140</v>
      </c>
      <c r="AT141" s="17" t="s">
        <v>135</v>
      </c>
      <c r="AU141" s="17" t="s">
        <v>141</v>
      </c>
      <c r="AY141" s="17" t="s">
        <v>132</v>
      </c>
      <c r="BE141" s="193">
        <f>IF(N141="základní",J141,0)</f>
        <v>0</v>
      </c>
      <c r="BF141" s="193">
        <f>IF(N141="snížená",J141,0)</f>
        <v>0</v>
      </c>
      <c r="BG141" s="193">
        <f>IF(N141="zákl. přenesená",J141,0)</f>
        <v>0</v>
      </c>
      <c r="BH141" s="193">
        <f>IF(N141="sníž. přenesená",J141,0)</f>
        <v>0</v>
      </c>
      <c r="BI141" s="193">
        <f>IF(N141="nulová",J141,0)</f>
        <v>0</v>
      </c>
      <c r="BJ141" s="17" t="s">
        <v>141</v>
      </c>
      <c r="BK141" s="193">
        <f>ROUND(I141*H141,2)</f>
        <v>0</v>
      </c>
      <c r="BL141" s="17" t="s">
        <v>140</v>
      </c>
      <c r="BM141" s="17" t="s">
        <v>1113</v>
      </c>
    </row>
    <row r="142" spans="2:65" s="1" customFormat="1" ht="22.5" customHeight="1">
      <c r="B142" s="34"/>
      <c r="C142" s="182" t="s">
        <v>1114</v>
      </c>
      <c r="D142" s="182" t="s">
        <v>135</v>
      </c>
      <c r="E142" s="183" t="s">
        <v>1115</v>
      </c>
      <c r="F142" s="184" t="s">
        <v>1116</v>
      </c>
      <c r="G142" s="185" t="s">
        <v>664</v>
      </c>
      <c r="H142" s="186">
        <v>14</v>
      </c>
      <c r="I142" s="187"/>
      <c r="J142" s="188">
        <f>ROUND(I142*H142,2)</f>
        <v>0</v>
      </c>
      <c r="K142" s="184" t="s">
        <v>20</v>
      </c>
      <c r="L142" s="54"/>
      <c r="M142" s="189" t="s">
        <v>20</v>
      </c>
      <c r="N142" s="190" t="s">
        <v>48</v>
      </c>
      <c r="O142" s="35"/>
      <c r="P142" s="191">
        <f>O142*H142</f>
        <v>0</v>
      </c>
      <c r="Q142" s="191">
        <v>0</v>
      </c>
      <c r="R142" s="191">
        <f>Q142*H142</f>
        <v>0</v>
      </c>
      <c r="S142" s="191">
        <v>0</v>
      </c>
      <c r="T142" s="192">
        <f>S142*H142</f>
        <v>0</v>
      </c>
      <c r="AR142" s="17" t="s">
        <v>140</v>
      </c>
      <c r="AT142" s="17" t="s">
        <v>135</v>
      </c>
      <c r="AU142" s="17" t="s">
        <v>141</v>
      </c>
      <c r="AY142" s="17" t="s">
        <v>132</v>
      </c>
      <c r="BE142" s="193">
        <f>IF(N142="základní",J142,0)</f>
        <v>0</v>
      </c>
      <c r="BF142" s="193">
        <f>IF(N142="snížená",J142,0)</f>
        <v>0</v>
      </c>
      <c r="BG142" s="193">
        <f>IF(N142="zákl. přenesená",J142,0)</f>
        <v>0</v>
      </c>
      <c r="BH142" s="193">
        <f>IF(N142="sníž. přenesená",J142,0)</f>
        <v>0</v>
      </c>
      <c r="BI142" s="193">
        <f>IF(N142="nulová",J142,0)</f>
        <v>0</v>
      </c>
      <c r="BJ142" s="17" t="s">
        <v>141</v>
      </c>
      <c r="BK142" s="193">
        <f>ROUND(I142*H142,2)</f>
        <v>0</v>
      </c>
      <c r="BL142" s="17" t="s">
        <v>140</v>
      </c>
      <c r="BM142" s="17" t="s">
        <v>1117</v>
      </c>
    </row>
    <row r="143" spans="2:63" s="10" customFormat="1" ht="29.85" customHeight="1">
      <c r="B143" s="165"/>
      <c r="C143" s="166"/>
      <c r="D143" s="179" t="s">
        <v>75</v>
      </c>
      <c r="E143" s="180" t="s">
        <v>259</v>
      </c>
      <c r="F143" s="180" t="s">
        <v>359</v>
      </c>
      <c r="G143" s="166"/>
      <c r="H143" s="166"/>
      <c r="I143" s="169"/>
      <c r="J143" s="181">
        <f>BK143</f>
        <v>0</v>
      </c>
      <c r="K143" s="166"/>
      <c r="L143" s="171"/>
      <c r="M143" s="172"/>
      <c r="N143" s="173"/>
      <c r="O143" s="173"/>
      <c r="P143" s="174">
        <f>SUM(P144:P155)</f>
        <v>0</v>
      </c>
      <c r="Q143" s="173"/>
      <c r="R143" s="174">
        <f>SUM(R144:R155)</f>
        <v>14.701018240000002</v>
      </c>
      <c r="S143" s="173"/>
      <c r="T143" s="175">
        <f>SUM(T144:T155)</f>
        <v>0</v>
      </c>
      <c r="AR143" s="176" t="s">
        <v>22</v>
      </c>
      <c r="AT143" s="177" t="s">
        <v>75</v>
      </c>
      <c r="AU143" s="177" t="s">
        <v>22</v>
      </c>
      <c r="AY143" s="176" t="s">
        <v>132</v>
      </c>
      <c r="BK143" s="178">
        <f>SUM(BK144:BK155)</f>
        <v>0</v>
      </c>
    </row>
    <row r="144" spans="2:65" s="1" customFormat="1" ht="22.5" customHeight="1">
      <c r="B144" s="34"/>
      <c r="C144" s="182" t="s">
        <v>179</v>
      </c>
      <c r="D144" s="182" t="s">
        <v>135</v>
      </c>
      <c r="E144" s="183" t="s">
        <v>1118</v>
      </c>
      <c r="F144" s="184" t="s">
        <v>1119</v>
      </c>
      <c r="G144" s="185" t="s">
        <v>1011</v>
      </c>
      <c r="H144" s="186">
        <v>65</v>
      </c>
      <c r="I144" s="187"/>
      <c r="J144" s="188">
        <f aca="true" t="shared" si="0" ref="J144:J149">ROUND(I144*H144,2)</f>
        <v>0</v>
      </c>
      <c r="K144" s="184" t="s">
        <v>20</v>
      </c>
      <c r="L144" s="54"/>
      <c r="M144" s="189" t="s">
        <v>20</v>
      </c>
      <c r="N144" s="190" t="s">
        <v>48</v>
      </c>
      <c r="O144" s="35"/>
      <c r="P144" s="191">
        <f aca="true" t="shared" si="1" ref="P144:P149">O144*H144</f>
        <v>0</v>
      </c>
      <c r="Q144" s="191">
        <v>0</v>
      </c>
      <c r="R144" s="191">
        <f aca="true" t="shared" si="2" ref="R144:R149">Q144*H144</f>
        <v>0</v>
      </c>
      <c r="S144" s="191">
        <v>0</v>
      </c>
      <c r="T144" s="192">
        <f aca="true" t="shared" si="3" ref="T144:T149">S144*H144</f>
        <v>0</v>
      </c>
      <c r="AR144" s="17" t="s">
        <v>140</v>
      </c>
      <c r="AT144" s="17" t="s">
        <v>135</v>
      </c>
      <c r="AU144" s="17" t="s">
        <v>141</v>
      </c>
      <c r="AY144" s="17" t="s">
        <v>132</v>
      </c>
      <c r="BE144" s="193">
        <f aca="true" t="shared" si="4" ref="BE144:BE149">IF(N144="základní",J144,0)</f>
        <v>0</v>
      </c>
      <c r="BF144" s="193">
        <f aca="true" t="shared" si="5" ref="BF144:BF149">IF(N144="snížená",J144,0)</f>
        <v>0</v>
      </c>
      <c r="BG144" s="193">
        <f aca="true" t="shared" si="6" ref="BG144:BG149">IF(N144="zákl. přenesená",J144,0)</f>
        <v>0</v>
      </c>
      <c r="BH144" s="193">
        <f aca="true" t="shared" si="7" ref="BH144:BH149">IF(N144="sníž. přenesená",J144,0)</f>
        <v>0</v>
      </c>
      <c r="BI144" s="193">
        <f aca="true" t="shared" si="8" ref="BI144:BI149">IF(N144="nulová",J144,0)</f>
        <v>0</v>
      </c>
      <c r="BJ144" s="17" t="s">
        <v>141</v>
      </c>
      <c r="BK144" s="193">
        <f aca="true" t="shared" si="9" ref="BK144:BK149">ROUND(I144*H144,2)</f>
        <v>0</v>
      </c>
      <c r="BL144" s="17" t="s">
        <v>140</v>
      </c>
      <c r="BM144" s="17" t="s">
        <v>1120</v>
      </c>
    </row>
    <row r="145" spans="2:65" s="1" customFormat="1" ht="22.5" customHeight="1">
      <c r="B145" s="34"/>
      <c r="C145" s="222" t="s">
        <v>157</v>
      </c>
      <c r="D145" s="222" t="s">
        <v>215</v>
      </c>
      <c r="E145" s="223" t="s">
        <v>1121</v>
      </c>
      <c r="F145" s="224" t="s">
        <v>1122</v>
      </c>
      <c r="G145" s="225" t="s">
        <v>1011</v>
      </c>
      <c r="H145" s="226">
        <v>65</v>
      </c>
      <c r="I145" s="227"/>
      <c r="J145" s="228">
        <f t="shared" si="0"/>
        <v>0</v>
      </c>
      <c r="K145" s="224" t="s">
        <v>20</v>
      </c>
      <c r="L145" s="229"/>
      <c r="M145" s="230" t="s">
        <v>20</v>
      </c>
      <c r="N145" s="231" t="s">
        <v>48</v>
      </c>
      <c r="O145" s="35"/>
      <c r="P145" s="191">
        <f t="shared" si="1"/>
        <v>0</v>
      </c>
      <c r="Q145" s="191">
        <v>0</v>
      </c>
      <c r="R145" s="191">
        <f t="shared" si="2"/>
        <v>0</v>
      </c>
      <c r="S145" s="191">
        <v>0</v>
      </c>
      <c r="T145" s="192">
        <f t="shared" si="3"/>
        <v>0</v>
      </c>
      <c r="AR145" s="17" t="s">
        <v>218</v>
      </c>
      <c r="AT145" s="17" t="s">
        <v>215</v>
      </c>
      <c r="AU145" s="17" t="s">
        <v>141</v>
      </c>
      <c r="AY145" s="17" t="s">
        <v>132</v>
      </c>
      <c r="BE145" s="193">
        <f t="shared" si="4"/>
        <v>0</v>
      </c>
      <c r="BF145" s="193">
        <f t="shared" si="5"/>
        <v>0</v>
      </c>
      <c r="BG145" s="193">
        <f t="shared" si="6"/>
        <v>0</v>
      </c>
      <c r="BH145" s="193">
        <f t="shared" si="7"/>
        <v>0</v>
      </c>
      <c r="BI145" s="193">
        <f t="shared" si="8"/>
        <v>0</v>
      </c>
      <c r="BJ145" s="17" t="s">
        <v>141</v>
      </c>
      <c r="BK145" s="193">
        <f t="shared" si="9"/>
        <v>0</v>
      </c>
      <c r="BL145" s="17" t="s">
        <v>140</v>
      </c>
      <c r="BM145" s="17" t="s">
        <v>1123</v>
      </c>
    </row>
    <row r="146" spans="2:65" s="1" customFormat="1" ht="22.5" customHeight="1">
      <c r="B146" s="34"/>
      <c r="C146" s="182" t="s">
        <v>1124</v>
      </c>
      <c r="D146" s="182" t="s">
        <v>135</v>
      </c>
      <c r="E146" s="183" t="s">
        <v>1125</v>
      </c>
      <c r="F146" s="184" t="s">
        <v>1126</v>
      </c>
      <c r="G146" s="185" t="s">
        <v>583</v>
      </c>
      <c r="H146" s="186">
        <v>1</v>
      </c>
      <c r="I146" s="187"/>
      <c r="J146" s="188">
        <f t="shared" si="0"/>
        <v>0</v>
      </c>
      <c r="K146" s="184" t="s">
        <v>20</v>
      </c>
      <c r="L146" s="54"/>
      <c r="M146" s="189" t="s">
        <v>20</v>
      </c>
      <c r="N146" s="190" t="s">
        <v>48</v>
      </c>
      <c r="O146" s="35"/>
      <c r="P146" s="191">
        <f t="shared" si="1"/>
        <v>0</v>
      </c>
      <c r="Q146" s="191">
        <v>0</v>
      </c>
      <c r="R146" s="191">
        <f t="shared" si="2"/>
        <v>0</v>
      </c>
      <c r="S146" s="191">
        <v>0</v>
      </c>
      <c r="T146" s="192">
        <f t="shared" si="3"/>
        <v>0</v>
      </c>
      <c r="AR146" s="17" t="s">
        <v>140</v>
      </c>
      <c r="AT146" s="17" t="s">
        <v>135</v>
      </c>
      <c r="AU146" s="17" t="s">
        <v>141</v>
      </c>
      <c r="AY146" s="17" t="s">
        <v>132</v>
      </c>
      <c r="BE146" s="193">
        <f t="shared" si="4"/>
        <v>0</v>
      </c>
      <c r="BF146" s="193">
        <f t="shared" si="5"/>
        <v>0</v>
      </c>
      <c r="BG146" s="193">
        <f t="shared" si="6"/>
        <v>0</v>
      </c>
      <c r="BH146" s="193">
        <f t="shared" si="7"/>
        <v>0</v>
      </c>
      <c r="BI146" s="193">
        <f t="shared" si="8"/>
        <v>0</v>
      </c>
      <c r="BJ146" s="17" t="s">
        <v>141</v>
      </c>
      <c r="BK146" s="193">
        <f t="shared" si="9"/>
        <v>0</v>
      </c>
      <c r="BL146" s="17" t="s">
        <v>140</v>
      </c>
      <c r="BM146" s="17" t="s">
        <v>1127</v>
      </c>
    </row>
    <row r="147" spans="2:65" s="1" customFormat="1" ht="31.5" customHeight="1">
      <c r="B147" s="34"/>
      <c r="C147" s="182" t="s">
        <v>218</v>
      </c>
      <c r="D147" s="182" t="s">
        <v>135</v>
      </c>
      <c r="E147" s="183" t="s">
        <v>1128</v>
      </c>
      <c r="F147" s="184" t="s">
        <v>1129</v>
      </c>
      <c r="G147" s="185" t="s">
        <v>200</v>
      </c>
      <c r="H147" s="186">
        <v>110.276</v>
      </c>
      <c r="I147" s="187"/>
      <c r="J147" s="188">
        <f t="shared" si="0"/>
        <v>0</v>
      </c>
      <c r="K147" s="184" t="s">
        <v>139</v>
      </c>
      <c r="L147" s="54"/>
      <c r="M147" s="189" t="s">
        <v>20</v>
      </c>
      <c r="N147" s="190" t="s">
        <v>48</v>
      </c>
      <c r="O147" s="35"/>
      <c r="P147" s="191">
        <f t="shared" si="1"/>
        <v>0</v>
      </c>
      <c r="Q147" s="191">
        <v>0.09599</v>
      </c>
      <c r="R147" s="191">
        <f t="shared" si="2"/>
        <v>10.58539324</v>
      </c>
      <c r="S147" s="191">
        <v>0</v>
      </c>
      <c r="T147" s="192">
        <f t="shared" si="3"/>
        <v>0</v>
      </c>
      <c r="AR147" s="17" t="s">
        <v>140</v>
      </c>
      <c r="AT147" s="17" t="s">
        <v>135</v>
      </c>
      <c r="AU147" s="17" t="s">
        <v>141</v>
      </c>
      <c r="AY147" s="17" t="s">
        <v>132</v>
      </c>
      <c r="BE147" s="193">
        <f t="shared" si="4"/>
        <v>0</v>
      </c>
      <c r="BF147" s="193">
        <f t="shared" si="5"/>
        <v>0</v>
      </c>
      <c r="BG147" s="193">
        <f t="shared" si="6"/>
        <v>0</v>
      </c>
      <c r="BH147" s="193">
        <f t="shared" si="7"/>
        <v>0</v>
      </c>
      <c r="BI147" s="193">
        <f t="shared" si="8"/>
        <v>0</v>
      </c>
      <c r="BJ147" s="17" t="s">
        <v>141</v>
      </c>
      <c r="BK147" s="193">
        <f t="shared" si="9"/>
        <v>0</v>
      </c>
      <c r="BL147" s="17" t="s">
        <v>140</v>
      </c>
      <c r="BM147" s="17" t="s">
        <v>1130</v>
      </c>
    </row>
    <row r="148" spans="2:65" s="1" customFormat="1" ht="22.5" customHeight="1">
      <c r="B148" s="34"/>
      <c r="C148" s="222" t="s">
        <v>259</v>
      </c>
      <c r="D148" s="222" t="s">
        <v>215</v>
      </c>
      <c r="E148" s="223" t="s">
        <v>1131</v>
      </c>
      <c r="F148" s="224" t="s">
        <v>1132</v>
      </c>
      <c r="G148" s="225" t="s">
        <v>664</v>
      </c>
      <c r="H148" s="226">
        <v>111</v>
      </c>
      <c r="I148" s="227"/>
      <c r="J148" s="228">
        <f t="shared" si="0"/>
        <v>0</v>
      </c>
      <c r="K148" s="224" t="s">
        <v>139</v>
      </c>
      <c r="L148" s="229"/>
      <c r="M148" s="230" t="s">
        <v>20</v>
      </c>
      <c r="N148" s="231" t="s">
        <v>48</v>
      </c>
      <c r="O148" s="35"/>
      <c r="P148" s="191">
        <f t="shared" si="1"/>
        <v>0</v>
      </c>
      <c r="Q148" s="191">
        <v>0.036</v>
      </c>
      <c r="R148" s="191">
        <f t="shared" si="2"/>
        <v>3.9959999999999996</v>
      </c>
      <c r="S148" s="191">
        <v>0</v>
      </c>
      <c r="T148" s="192">
        <f t="shared" si="3"/>
        <v>0</v>
      </c>
      <c r="AR148" s="17" t="s">
        <v>218</v>
      </c>
      <c r="AT148" s="17" t="s">
        <v>215</v>
      </c>
      <c r="AU148" s="17" t="s">
        <v>141</v>
      </c>
      <c r="AY148" s="17" t="s">
        <v>132</v>
      </c>
      <c r="BE148" s="193">
        <f t="shared" si="4"/>
        <v>0</v>
      </c>
      <c r="BF148" s="193">
        <f t="shared" si="5"/>
        <v>0</v>
      </c>
      <c r="BG148" s="193">
        <f t="shared" si="6"/>
        <v>0</v>
      </c>
      <c r="BH148" s="193">
        <f t="shared" si="7"/>
        <v>0</v>
      </c>
      <c r="BI148" s="193">
        <f t="shared" si="8"/>
        <v>0</v>
      </c>
      <c r="BJ148" s="17" t="s">
        <v>141</v>
      </c>
      <c r="BK148" s="193">
        <f t="shared" si="9"/>
        <v>0</v>
      </c>
      <c r="BL148" s="17" t="s">
        <v>140</v>
      </c>
      <c r="BM148" s="17" t="s">
        <v>1133</v>
      </c>
    </row>
    <row r="149" spans="2:65" s="1" customFormat="1" ht="31.5" customHeight="1">
      <c r="B149" s="34"/>
      <c r="C149" s="182" t="s">
        <v>1134</v>
      </c>
      <c r="D149" s="182" t="s">
        <v>135</v>
      </c>
      <c r="E149" s="183" t="s">
        <v>1135</v>
      </c>
      <c r="F149" s="184" t="s">
        <v>1136</v>
      </c>
      <c r="G149" s="185" t="s">
        <v>138</v>
      </c>
      <c r="H149" s="186">
        <v>652.5</v>
      </c>
      <c r="I149" s="187"/>
      <c r="J149" s="188">
        <f t="shared" si="0"/>
        <v>0</v>
      </c>
      <c r="K149" s="184" t="s">
        <v>139</v>
      </c>
      <c r="L149" s="54"/>
      <c r="M149" s="189" t="s">
        <v>20</v>
      </c>
      <c r="N149" s="190" t="s">
        <v>48</v>
      </c>
      <c r="O149" s="35"/>
      <c r="P149" s="191">
        <f t="shared" si="1"/>
        <v>0</v>
      </c>
      <c r="Q149" s="191">
        <v>0.00013</v>
      </c>
      <c r="R149" s="191">
        <f t="shared" si="2"/>
        <v>0.084825</v>
      </c>
      <c r="S149" s="191">
        <v>0</v>
      </c>
      <c r="T149" s="192">
        <f t="shared" si="3"/>
        <v>0</v>
      </c>
      <c r="AR149" s="17" t="s">
        <v>140</v>
      </c>
      <c r="AT149" s="17" t="s">
        <v>135</v>
      </c>
      <c r="AU149" s="17" t="s">
        <v>141</v>
      </c>
      <c r="AY149" s="17" t="s">
        <v>132</v>
      </c>
      <c r="BE149" s="193">
        <f t="shared" si="4"/>
        <v>0</v>
      </c>
      <c r="BF149" s="193">
        <f t="shared" si="5"/>
        <v>0</v>
      </c>
      <c r="BG149" s="193">
        <f t="shared" si="6"/>
        <v>0</v>
      </c>
      <c r="BH149" s="193">
        <f t="shared" si="7"/>
        <v>0</v>
      </c>
      <c r="BI149" s="193">
        <f t="shared" si="8"/>
        <v>0</v>
      </c>
      <c r="BJ149" s="17" t="s">
        <v>141</v>
      </c>
      <c r="BK149" s="193">
        <f t="shared" si="9"/>
        <v>0</v>
      </c>
      <c r="BL149" s="17" t="s">
        <v>140</v>
      </c>
      <c r="BM149" s="17" t="s">
        <v>1137</v>
      </c>
    </row>
    <row r="150" spans="2:47" s="1" customFormat="1" ht="54">
      <c r="B150" s="34"/>
      <c r="C150" s="56"/>
      <c r="D150" s="194" t="s">
        <v>297</v>
      </c>
      <c r="E150" s="56"/>
      <c r="F150" s="195" t="s">
        <v>1138</v>
      </c>
      <c r="G150" s="56"/>
      <c r="H150" s="56"/>
      <c r="I150" s="152"/>
      <c r="J150" s="56"/>
      <c r="K150" s="56"/>
      <c r="L150" s="54"/>
      <c r="M150" s="71"/>
      <c r="N150" s="35"/>
      <c r="O150" s="35"/>
      <c r="P150" s="35"/>
      <c r="Q150" s="35"/>
      <c r="R150" s="35"/>
      <c r="S150" s="35"/>
      <c r="T150" s="72"/>
      <c r="AT150" s="17" t="s">
        <v>297</v>
      </c>
      <c r="AU150" s="17" t="s">
        <v>141</v>
      </c>
    </row>
    <row r="151" spans="2:47" s="1" customFormat="1" ht="27">
      <c r="B151" s="34"/>
      <c r="C151" s="56"/>
      <c r="D151" s="194" t="s">
        <v>143</v>
      </c>
      <c r="E151" s="56"/>
      <c r="F151" s="195" t="s">
        <v>1139</v>
      </c>
      <c r="G151" s="56"/>
      <c r="H151" s="56"/>
      <c r="I151" s="152"/>
      <c r="J151" s="56"/>
      <c r="K151" s="56"/>
      <c r="L151" s="54"/>
      <c r="M151" s="71"/>
      <c r="N151" s="35"/>
      <c r="O151" s="35"/>
      <c r="P151" s="35"/>
      <c r="Q151" s="35"/>
      <c r="R151" s="35"/>
      <c r="S151" s="35"/>
      <c r="T151" s="72"/>
      <c r="AT151" s="17" t="s">
        <v>143</v>
      </c>
      <c r="AU151" s="17" t="s">
        <v>141</v>
      </c>
    </row>
    <row r="152" spans="2:51" s="11" customFormat="1" ht="13.5">
      <c r="B152" s="196"/>
      <c r="C152" s="197"/>
      <c r="D152" s="198" t="s">
        <v>145</v>
      </c>
      <c r="E152" s="199" t="s">
        <v>20</v>
      </c>
      <c r="F152" s="200" t="s">
        <v>1140</v>
      </c>
      <c r="G152" s="197"/>
      <c r="H152" s="201">
        <v>652.5</v>
      </c>
      <c r="I152" s="202"/>
      <c r="J152" s="197"/>
      <c r="K152" s="197"/>
      <c r="L152" s="203"/>
      <c r="M152" s="204"/>
      <c r="N152" s="205"/>
      <c r="O152" s="205"/>
      <c r="P152" s="205"/>
      <c r="Q152" s="205"/>
      <c r="R152" s="205"/>
      <c r="S152" s="205"/>
      <c r="T152" s="206"/>
      <c r="AT152" s="207" t="s">
        <v>145</v>
      </c>
      <c r="AU152" s="207" t="s">
        <v>141</v>
      </c>
      <c r="AV152" s="11" t="s">
        <v>141</v>
      </c>
      <c r="AW152" s="11" t="s">
        <v>39</v>
      </c>
      <c r="AX152" s="11" t="s">
        <v>22</v>
      </c>
      <c r="AY152" s="207" t="s">
        <v>132</v>
      </c>
    </row>
    <row r="153" spans="2:65" s="1" customFormat="1" ht="57" customHeight="1">
      <c r="B153" s="34"/>
      <c r="C153" s="182" t="s">
        <v>1141</v>
      </c>
      <c r="D153" s="182" t="s">
        <v>135</v>
      </c>
      <c r="E153" s="183" t="s">
        <v>1142</v>
      </c>
      <c r="F153" s="184" t="s">
        <v>1143</v>
      </c>
      <c r="G153" s="185" t="s">
        <v>138</v>
      </c>
      <c r="H153" s="186">
        <v>870</v>
      </c>
      <c r="I153" s="187"/>
      <c r="J153" s="188">
        <f>ROUND(I153*H153,2)</f>
        <v>0</v>
      </c>
      <c r="K153" s="184" t="s">
        <v>139</v>
      </c>
      <c r="L153" s="54"/>
      <c r="M153" s="189" t="s">
        <v>20</v>
      </c>
      <c r="N153" s="190" t="s">
        <v>48</v>
      </c>
      <c r="O153" s="35"/>
      <c r="P153" s="191">
        <f>O153*H153</f>
        <v>0</v>
      </c>
      <c r="Q153" s="191">
        <v>4E-05</v>
      </c>
      <c r="R153" s="191">
        <f>Q153*H153</f>
        <v>0.034800000000000005</v>
      </c>
      <c r="S153" s="191">
        <v>0</v>
      </c>
      <c r="T153" s="192">
        <f>S153*H153</f>
        <v>0</v>
      </c>
      <c r="AR153" s="17" t="s">
        <v>140</v>
      </c>
      <c r="AT153" s="17" t="s">
        <v>135</v>
      </c>
      <c r="AU153" s="17" t="s">
        <v>141</v>
      </c>
      <c r="AY153" s="17" t="s">
        <v>132</v>
      </c>
      <c r="BE153" s="193">
        <f>IF(N153="základní",J153,0)</f>
        <v>0</v>
      </c>
      <c r="BF153" s="193">
        <f>IF(N153="snížená",J153,0)</f>
        <v>0</v>
      </c>
      <c r="BG153" s="193">
        <f>IF(N153="zákl. přenesená",J153,0)</f>
        <v>0</v>
      </c>
      <c r="BH153" s="193">
        <f>IF(N153="sníž. přenesená",J153,0)</f>
        <v>0</v>
      </c>
      <c r="BI153" s="193">
        <f>IF(N153="nulová",J153,0)</f>
        <v>0</v>
      </c>
      <c r="BJ153" s="17" t="s">
        <v>141</v>
      </c>
      <c r="BK153" s="193">
        <f>ROUND(I153*H153,2)</f>
        <v>0</v>
      </c>
      <c r="BL153" s="17" t="s">
        <v>140</v>
      </c>
      <c r="BM153" s="17" t="s">
        <v>1144</v>
      </c>
    </row>
    <row r="154" spans="2:47" s="1" customFormat="1" ht="94.5">
      <c r="B154" s="34"/>
      <c r="C154" s="56"/>
      <c r="D154" s="194" t="s">
        <v>297</v>
      </c>
      <c r="E154" s="56"/>
      <c r="F154" s="195" t="s">
        <v>1145</v>
      </c>
      <c r="G154" s="56"/>
      <c r="H154" s="56"/>
      <c r="I154" s="152"/>
      <c r="J154" s="56"/>
      <c r="K154" s="56"/>
      <c r="L154" s="54"/>
      <c r="M154" s="71"/>
      <c r="N154" s="35"/>
      <c r="O154" s="35"/>
      <c r="P154" s="35"/>
      <c r="Q154" s="35"/>
      <c r="R154" s="35"/>
      <c r="S154" s="35"/>
      <c r="T154" s="72"/>
      <c r="AT154" s="17" t="s">
        <v>297</v>
      </c>
      <c r="AU154" s="17" t="s">
        <v>141</v>
      </c>
    </row>
    <row r="155" spans="2:47" s="1" customFormat="1" ht="27">
      <c r="B155" s="34"/>
      <c r="C155" s="56"/>
      <c r="D155" s="194" t="s">
        <v>143</v>
      </c>
      <c r="E155" s="56"/>
      <c r="F155" s="195" t="s">
        <v>1146</v>
      </c>
      <c r="G155" s="56"/>
      <c r="H155" s="56"/>
      <c r="I155" s="152"/>
      <c r="J155" s="56"/>
      <c r="K155" s="56"/>
      <c r="L155" s="54"/>
      <c r="M155" s="71"/>
      <c r="N155" s="35"/>
      <c r="O155" s="35"/>
      <c r="P155" s="35"/>
      <c r="Q155" s="35"/>
      <c r="R155" s="35"/>
      <c r="S155" s="35"/>
      <c r="T155" s="72"/>
      <c r="AT155" s="17" t="s">
        <v>143</v>
      </c>
      <c r="AU155" s="17" t="s">
        <v>141</v>
      </c>
    </row>
    <row r="156" spans="2:63" s="10" customFormat="1" ht="29.85" customHeight="1">
      <c r="B156" s="165"/>
      <c r="C156" s="166"/>
      <c r="D156" s="179" t="s">
        <v>75</v>
      </c>
      <c r="E156" s="180" t="s">
        <v>427</v>
      </c>
      <c r="F156" s="180" t="s">
        <v>428</v>
      </c>
      <c r="G156" s="166"/>
      <c r="H156" s="166"/>
      <c r="I156" s="169"/>
      <c r="J156" s="181">
        <f>BK156</f>
        <v>0</v>
      </c>
      <c r="K156" s="166"/>
      <c r="L156" s="171"/>
      <c r="M156" s="172"/>
      <c r="N156" s="173"/>
      <c r="O156" s="173"/>
      <c r="P156" s="174">
        <f>SUM(P157:P159)</f>
        <v>0</v>
      </c>
      <c r="Q156" s="173"/>
      <c r="R156" s="174">
        <f>SUM(R157:R159)</f>
        <v>0</v>
      </c>
      <c r="S156" s="173"/>
      <c r="T156" s="175">
        <f>SUM(T157:T159)</f>
        <v>0</v>
      </c>
      <c r="AR156" s="176" t="s">
        <v>22</v>
      </c>
      <c r="AT156" s="177" t="s">
        <v>75</v>
      </c>
      <c r="AU156" s="177" t="s">
        <v>22</v>
      </c>
      <c r="AY156" s="176" t="s">
        <v>132</v>
      </c>
      <c r="BK156" s="178">
        <f>SUM(BK157:BK159)</f>
        <v>0</v>
      </c>
    </row>
    <row r="157" spans="2:65" s="1" customFormat="1" ht="31.5" customHeight="1">
      <c r="B157" s="34"/>
      <c r="C157" s="182" t="s">
        <v>1147</v>
      </c>
      <c r="D157" s="182" t="s">
        <v>135</v>
      </c>
      <c r="E157" s="183" t="s">
        <v>430</v>
      </c>
      <c r="F157" s="184" t="s">
        <v>431</v>
      </c>
      <c r="G157" s="185" t="s">
        <v>432</v>
      </c>
      <c r="H157" s="186">
        <v>5.853</v>
      </c>
      <c r="I157" s="187"/>
      <c r="J157" s="188">
        <f>ROUND(I157*H157,2)</f>
        <v>0</v>
      </c>
      <c r="K157" s="184" t="s">
        <v>139</v>
      </c>
      <c r="L157" s="54"/>
      <c r="M157" s="189" t="s">
        <v>20</v>
      </c>
      <c r="N157" s="190" t="s">
        <v>48</v>
      </c>
      <c r="O157" s="35"/>
      <c r="P157" s="191">
        <f>O157*H157</f>
        <v>0</v>
      </c>
      <c r="Q157" s="191">
        <v>0</v>
      </c>
      <c r="R157" s="191">
        <f>Q157*H157</f>
        <v>0</v>
      </c>
      <c r="S157" s="191">
        <v>0</v>
      </c>
      <c r="T157" s="192">
        <f>S157*H157</f>
        <v>0</v>
      </c>
      <c r="AR157" s="17" t="s">
        <v>140</v>
      </c>
      <c r="AT157" s="17" t="s">
        <v>135</v>
      </c>
      <c r="AU157" s="17" t="s">
        <v>141</v>
      </c>
      <c r="AY157" s="17" t="s">
        <v>132</v>
      </c>
      <c r="BE157" s="193">
        <f>IF(N157="základní",J157,0)</f>
        <v>0</v>
      </c>
      <c r="BF157" s="193">
        <f>IF(N157="snížená",J157,0)</f>
        <v>0</v>
      </c>
      <c r="BG157" s="193">
        <f>IF(N157="zákl. přenesená",J157,0)</f>
        <v>0</v>
      </c>
      <c r="BH157" s="193">
        <f>IF(N157="sníž. přenesená",J157,0)</f>
        <v>0</v>
      </c>
      <c r="BI157" s="193">
        <f>IF(N157="nulová",J157,0)</f>
        <v>0</v>
      </c>
      <c r="BJ157" s="17" t="s">
        <v>141</v>
      </c>
      <c r="BK157" s="193">
        <f>ROUND(I157*H157,2)</f>
        <v>0</v>
      </c>
      <c r="BL157" s="17" t="s">
        <v>140</v>
      </c>
      <c r="BM157" s="17" t="s">
        <v>1148</v>
      </c>
    </row>
    <row r="158" spans="2:65" s="1" customFormat="1" ht="31.5" customHeight="1">
      <c r="B158" s="34"/>
      <c r="C158" s="182" t="s">
        <v>1149</v>
      </c>
      <c r="D158" s="182" t="s">
        <v>135</v>
      </c>
      <c r="E158" s="183" t="s">
        <v>435</v>
      </c>
      <c r="F158" s="184" t="s">
        <v>436</v>
      </c>
      <c r="G158" s="185" t="s">
        <v>432</v>
      </c>
      <c r="H158" s="186">
        <v>5.853</v>
      </c>
      <c r="I158" s="187"/>
      <c r="J158" s="188">
        <f>ROUND(I158*H158,2)</f>
        <v>0</v>
      </c>
      <c r="K158" s="184" t="s">
        <v>139</v>
      </c>
      <c r="L158" s="54"/>
      <c r="M158" s="189" t="s">
        <v>20</v>
      </c>
      <c r="N158" s="190" t="s">
        <v>48</v>
      </c>
      <c r="O158" s="35"/>
      <c r="P158" s="191">
        <f>O158*H158</f>
        <v>0</v>
      </c>
      <c r="Q158" s="191">
        <v>0</v>
      </c>
      <c r="R158" s="191">
        <f>Q158*H158</f>
        <v>0</v>
      </c>
      <c r="S158" s="191">
        <v>0</v>
      </c>
      <c r="T158" s="192">
        <f>S158*H158</f>
        <v>0</v>
      </c>
      <c r="AR158" s="17" t="s">
        <v>140</v>
      </c>
      <c r="AT158" s="17" t="s">
        <v>135</v>
      </c>
      <c r="AU158" s="17" t="s">
        <v>141</v>
      </c>
      <c r="AY158" s="17" t="s">
        <v>132</v>
      </c>
      <c r="BE158" s="193">
        <f>IF(N158="základní",J158,0)</f>
        <v>0</v>
      </c>
      <c r="BF158" s="193">
        <f>IF(N158="snížená",J158,0)</f>
        <v>0</v>
      </c>
      <c r="BG158" s="193">
        <f>IF(N158="zákl. přenesená",J158,0)</f>
        <v>0</v>
      </c>
      <c r="BH158" s="193">
        <f>IF(N158="sníž. přenesená",J158,0)</f>
        <v>0</v>
      </c>
      <c r="BI158" s="193">
        <f>IF(N158="nulová",J158,0)</f>
        <v>0</v>
      </c>
      <c r="BJ158" s="17" t="s">
        <v>141</v>
      </c>
      <c r="BK158" s="193">
        <f>ROUND(I158*H158,2)</f>
        <v>0</v>
      </c>
      <c r="BL158" s="17" t="s">
        <v>140</v>
      </c>
      <c r="BM158" s="17" t="s">
        <v>1150</v>
      </c>
    </row>
    <row r="159" spans="2:65" s="1" customFormat="1" ht="22.5" customHeight="1">
      <c r="B159" s="34"/>
      <c r="C159" s="182" t="s">
        <v>1151</v>
      </c>
      <c r="D159" s="182" t="s">
        <v>135</v>
      </c>
      <c r="E159" s="183" t="s">
        <v>439</v>
      </c>
      <c r="F159" s="184" t="s">
        <v>440</v>
      </c>
      <c r="G159" s="185" t="s">
        <v>432</v>
      </c>
      <c r="H159" s="186">
        <v>5.853</v>
      </c>
      <c r="I159" s="187"/>
      <c r="J159" s="188">
        <f>ROUND(I159*H159,2)</f>
        <v>0</v>
      </c>
      <c r="K159" s="184" t="s">
        <v>139</v>
      </c>
      <c r="L159" s="54"/>
      <c r="M159" s="189" t="s">
        <v>20</v>
      </c>
      <c r="N159" s="190" t="s">
        <v>48</v>
      </c>
      <c r="O159" s="35"/>
      <c r="P159" s="191">
        <f>O159*H159</f>
        <v>0</v>
      </c>
      <c r="Q159" s="191">
        <v>0</v>
      </c>
      <c r="R159" s="191">
        <f>Q159*H159</f>
        <v>0</v>
      </c>
      <c r="S159" s="191">
        <v>0</v>
      </c>
      <c r="T159" s="192">
        <f>S159*H159</f>
        <v>0</v>
      </c>
      <c r="AR159" s="17" t="s">
        <v>140</v>
      </c>
      <c r="AT159" s="17" t="s">
        <v>135</v>
      </c>
      <c r="AU159" s="17" t="s">
        <v>141</v>
      </c>
      <c r="AY159" s="17" t="s">
        <v>132</v>
      </c>
      <c r="BE159" s="193">
        <f>IF(N159="základní",J159,0)</f>
        <v>0</v>
      </c>
      <c r="BF159" s="193">
        <f>IF(N159="snížená",J159,0)</f>
        <v>0</v>
      </c>
      <c r="BG159" s="193">
        <f>IF(N159="zákl. přenesená",J159,0)</f>
        <v>0</v>
      </c>
      <c r="BH159" s="193">
        <f>IF(N159="sníž. přenesená",J159,0)</f>
        <v>0</v>
      </c>
      <c r="BI159" s="193">
        <f>IF(N159="nulová",J159,0)</f>
        <v>0</v>
      </c>
      <c r="BJ159" s="17" t="s">
        <v>141</v>
      </c>
      <c r="BK159" s="193">
        <f>ROUND(I159*H159,2)</f>
        <v>0</v>
      </c>
      <c r="BL159" s="17" t="s">
        <v>140</v>
      </c>
      <c r="BM159" s="17" t="s">
        <v>1152</v>
      </c>
    </row>
    <row r="160" spans="2:63" s="10" customFormat="1" ht="37.35" customHeight="1">
      <c r="B160" s="165"/>
      <c r="C160" s="166"/>
      <c r="D160" s="167" t="s">
        <v>75</v>
      </c>
      <c r="E160" s="168" t="s">
        <v>452</v>
      </c>
      <c r="F160" s="168" t="s">
        <v>453</v>
      </c>
      <c r="G160" s="166"/>
      <c r="H160" s="166"/>
      <c r="I160" s="169"/>
      <c r="J160" s="170">
        <f>BK160</f>
        <v>0</v>
      </c>
      <c r="K160" s="166"/>
      <c r="L160" s="171"/>
      <c r="M160" s="172"/>
      <c r="N160" s="173"/>
      <c r="O160" s="173"/>
      <c r="P160" s="174">
        <f>P161+P163+P175+P182+P205+P209+P213+P242</f>
        <v>0</v>
      </c>
      <c r="Q160" s="173"/>
      <c r="R160" s="174">
        <f>R161+R163+R175+R182+R205+R209+R213+R242</f>
        <v>5.93293377</v>
      </c>
      <c r="S160" s="173"/>
      <c r="T160" s="175">
        <f>T161+T163+T175+T182+T205+T209+T213+T242</f>
        <v>5.85321</v>
      </c>
      <c r="AR160" s="176" t="s">
        <v>141</v>
      </c>
      <c r="AT160" s="177" t="s">
        <v>75</v>
      </c>
      <c r="AU160" s="177" t="s">
        <v>76</v>
      </c>
      <c r="AY160" s="176" t="s">
        <v>132</v>
      </c>
      <c r="BK160" s="178">
        <f>BK161+BK163+BK175+BK182+BK205+BK209+BK213+BK242</f>
        <v>0</v>
      </c>
    </row>
    <row r="161" spans="2:63" s="10" customFormat="1" ht="19.9" customHeight="1">
      <c r="B161" s="165"/>
      <c r="C161" s="166"/>
      <c r="D161" s="179" t="s">
        <v>75</v>
      </c>
      <c r="E161" s="180" t="s">
        <v>1153</v>
      </c>
      <c r="F161" s="180" t="s">
        <v>1154</v>
      </c>
      <c r="G161" s="166"/>
      <c r="H161" s="166"/>
      <c r="I161" s="169"/>
      <c r="J161" s="181">
        <f>BK161</f>
        <v>0</v>
      </c>
      <c r="K161" s="166"/>
      <c r="L161" s="171"/>
      <c r="M161" s="172"/>
      <c r="N161" s="173"/>
      <c r="O161" s="173"/>
      <c r="P161" s="174">
        <f>P162</f>
        <v>0</v>
      </c>
      <c r="Q161" s="173"/>
      <c r="R161" s="174">
        <f>R162</f>
        <v>0</v>
      </c>
      <c r="S161" s="173"/>
      <c r="T161" s="175">
        <f>T162</f>
        <v>0</v>
      </c>
      <c r="AR161" s="176" t="s">
        <v>141</v>
      </c>
      <c r="AT161" s="177" t="s">
        <v>75</v>
      </c>
      <c r="AU161" s="177" t="s">
        <v>22</v>
      </c>
      <c r="AY161" s="176" t="s">
        <v>132</v>
      </c>
      <c r="BK161" s="178">
        <f>BK162</f>
        <v>0</v>
      </c>
    </row>
    <row r="162" spans="2:65" s="1" customFormat="1" ht="31.5" customHeight="1">
      <c r="B162" s="34"/>
      <c r="C162" s="182" t="s">
        <v>883</v>
      </c>
      <c r="D162" s="182" t="s">
        <v>135</v>
      </c>
      <c r="E162" s="183" t="s">
        <v>1155</v>
      </c>
      <c r="F162" s="184" t="s">
        <v>1156</v>
      </c>
      <c r="G162" s="185" t="s">
        <v>583</v>
      </c>
      <c r="H162" s="186">
        <v>6</v>
      </c>
      <c r="I162" s="187"/>
      <c r="J162" s="188">
        <f>ROUND(I162*H162,2)</f>
        <v>0</v>
      </c>
      <c r="K162" s="184" t="s">
        <v>20</v>
      </c>
      <c r="L162" s="54"/>
      <c r="M162" s="189" t="s">
        <v>20</v>
      </c>
      <c r="N162" s="190" t="s">
        <v>48</v>
      </c>
      <c r="O162" s="35"/>
      <c r="P162" s="191">
        <f>O162*H162</f>
        <v>0</v>
      </c>
      <c r="Q162" s="191">
        <v>0</v>
      </c>
      <c r="R162" s="191">
        <f>Q162*H162</f>
        <v>0</v>
      </c>
      <c r="S162" s="191">
        <v>0</v>
      </c>
      <c r="T162" s="192">
        <f>S162*H162</f>
        <v>0</v>
      </c>
      <c r="AR162" s="17" t="s">
        <v>262</v>
      </c>
      <c r="AT162" s="17" t="s">
        <v>135</v>
      </c>
      <c r="AU162" s="17" t="s">
        <v>141</v>
      </c>
      <c r="AY162" s="17" t="s">
        <v>132</v>
      </c>
      <c r="BE162" s="193">
        <f>IF(N162="základní",J162,0)</f>
        <v>0</v>
      </c>
      <c r="BF162" s="193">
        <f>IF(N162="snížená",J162,0)</f>
        <v>0</v>
      </c>
      <c r="BG162" s="193">
        <f>IF(N162="zákl. přenesená",J162,0)</f>
        <v>0</v>
      </c>
      <c r="BH162" s="193">
        <f>IF(N162="sníž. přenesená",J162,0)</f>
        <v>0</v>
      </c>
      <c r="BI162" s="193">
        <f>IF(N162="nulová",J162,0)</f>
        <v>0</v>
      </c>
      <c r="BJ162" s="17" t="s">
        <v>141</v>
      </c>
      <c r="BK162" s="193">
        <f>ROUND(I162*H162,2)</f>
        <v>0</v>
      </c>
      <c r="BL162" s="17" t="s">
        <v>262</v>
      </c>
      <c r="BM162" s="17" t="s">
        <v>1157</v>
      </c>
    </row>
    <row r="163" spans="2:63" s="10" customFormat="1" ht="29.85" customHeight="1">
      <c r="B163" s="165"/>
      <c r="C163" s="166"/>
      <c r="D163" s="179" t="s">
        <v>75</v>
      </c>
      <c r="E163" s="180" t="s">
        <v>1158</v>
      </c>
      <c r="F163" s="180" t="s">
        <v>1159</v>
      </c>
      <c r="G163" s="166"/>
      <c r="H163" s="166"/>
      <c r="I163" s="169"/>
      <c r="J163" s="181">
        <f>BK163</f>
        <v>0</v>
      </c>
      <c r="K163" s="166"/>
      <c r="L163" s="171"/>
      <c r="M163" s="172"/>
      <c r="N163" s="173"/>
      <c r="O163" s="173"/>
      <c r="P163" s="174">
        <f>SUM(P164:P174)</f>
        <v>0</v>
      </c>
      <c r="Q163" s="173"/>
      <c r="R163" s="174">
        <f>SUM(R164:R174)</f>
        <v>0.12119999999999999</v>
      </c>
      <c r="S163" s="173"/>
      <c r="T163" s="175">
        <f>SUM(T164:T174)</f>
        <v>0</v>
      </c>
      <c r="AR163" s="176" t="s">
        <v>141</v>
      </c>
      <c r="AT163" s="177" t="s">
        <v>75</v>
      </c>
      <c r="AU163" s="177" t="s">
        <v>22</v>
      </c>
      <c r="AY163" s="176" t="s">
        <v>132</v>
      </c>
      <c r="BK163" s="178">
        <f>SUM(BK164:BK174)</f>
        <v>0</v>
      </c>
    </row>
    <row r="164" spans="2:65" s="1" customFormat="1" ht="22.5" customHeight="1">
      <c r="B164" s="34"/>
      <c r="C164" s="182" t="s">
        <v>887</v>
      </c>
      <c r="D164" s="182" t="s">
        <v>135</v>
      </c>
      <c r="E164" s="183" t="s">
        <v>1160</v>
      </c>
      <c r="F164" s="184" t="s">
        <v>1161</v>
      </c>
      <c r="G164" s="185" t="s">
        <v>583</v>
      </c>
      <c r="H164" s="186">
        <v>1</v>
      </c>
      <c r="I164" s="187"/>
      <c r="J164" s="188">
        <f>ROUND(I164*H164,2)</f>
        <v>0</v>
      </c>
      <c r="K164" s="184" t="s">
        <v>20</v>
      </c>
      <c r="L164" s="54"/>
      <c r="M164" s="189" t="s">
        <v>20</v>
      </c>
      <c r="N164" s="190" t="s">
        <v>48</v>
      </c>
      <c r="O164" s="35"/>
      <c r="P164" s="191">
        <f>O164*H164</f>
        <v>0</v>
      </c>
      <c r="Q164" s="191">
        <v>0</v>
      </c>
      <c r="R164" s="191">
        <f>Q164*H164</f>
        <v>0</v>
      </c>
      <c r="S164" s="191">
        <v>0</v>
      </c>
      <c r="T164" s="192">
        <f>S164*H164</f>
        <v>0</v>
      </c>
      <c r="AR164" s="17" t="s">
        <v>262</v>
      </c>
      <c r="AT164" s="17" t="s">
        <v>135</v>
      </c>
      <c r="AU164" s="17" t="s">
        <v>141</v>
      </c>
      <c r="AY164" s="17" t="s">
        <v>132</v>
      </c>
      <c r="BE164" s="193">
        <f>IF(N164="základní",J164,0)</f>
        <v>0</v>
      </c>
      <c r="BF164" s="193">
        <f>IF(N164="snížená",J164,0)</f>
        <v>0</v>
      </c>
      <c r="BG164" s="193">
        <f>IF(N164="zákl. přenesená",J164,0)</f>
        <v>0</v>
      </c>
      <c r="BH164" s="193">
        <f>IF(N164="sníž. přenesená",J164,0)</f>
        <v>0</v>
      </c>
      <c r="BI164" s="193">
        <f>IF(N164="nulová",J164,0)</f>
        <v>0</v>
      </c>
      <c r="BJ164" s="17" t="s">
        <v>141</v>
      </c>
      <c r="BK164" s="193">
        <f>ROUND(I164*H164,2)</f>
        <v>0</v>
      </c>
      <c r="BL164" s="17" t="s">
        <v>262</v>
      </c>
      <c r="BM164" s="17" t="s">
        <v>1162</v>
      </c>
    </row>
    <row r="165" spans="2:51" s="13" customFormat="1" ht="13.5">
      <c r="B165" s="233"/>
      <c r="C165" s="234"/>
      <c r="D165" s="194" t="s">
        <v>145</v>
      </c>
      <c r="E165" s="235" t="s">
        <v>20</v>
      </c>
      <c r="F165" s="236" t="s">
        <v>1163</v>
      </c>
      <c r="G165" s="234"/>
      <c r="H165" s="237" t="s">
        <v>20</v>
      </c>
      <c r="I165" s="238"/>
      <c r="J165" s="234"/>
      <c r="K165" s="234"/>
      <c r="L165" s="239"/>
      <c r="M165" s="240"/>
      <c r="N165" s="241"/>
      <c r="O165" s="241"/>
      <c r="P165" s="241"/>
      <c r="Q165" s="241"/>
      <c r="R165" s="241"/>
      <c r="S165" s="241"/>
      <c r="T165" s="242"/>
      <c r="AT165" s="243" t="s">
        <v>145</v>
      </c>
      <c r="AU165" s="243" t="s">
        <v>141</v>
      </c>
      <c r="AV165" s="13" t="s">
        <v>22</v>
      </c>
      <c r="AW165" s="13" t="s">
        <v>39</v>
      </c>
      <c r="AX165" s="13" t="s">
        <v>76</v>
      </c>
      <c r="AY165" s="243" t="s">
        <v>132</v>
      </c>
    </row>
    <row r="166" spans="2:51" s="13" customFormat="1" ht="13.5">
      <c r="B166" s="233"/>
      <c r="C166" s="234"/>
      <c r="D166" s="194" t="s">
        <v>145</v>
      </c>
      <c r="E166" s="235" t="s">
        <v>20</v>
      </c>
      <c r="F166" s="236" t="s">
        <v>1164</v>
      </c>
      <c r="G166" s="234"/>
      <c r="H166" s="237" t="s">
        <v>20</v>
      </c>
      <c r="I166" s="238"/>
      <c r="J166" s="234"/>
      <c r="K166" s="234"/>
      <c r="L166" s="239"/>
      <c r="M166" s="240"/>
      <c r="N166" s="241"/>
      <c r="O166" s="241"/>
      <c r="P166" s="241"/>
      <c r="Q166" s="241"/>
      <c r="R166" s="241"/>
      <c r="S166" s="241"/>
      <c r="T166" s="242"/>
      <c r="AT166" s="243" t="s">
        <v>145</v>
      </c>
      <c r="AU166" s="243" t="s">
        <v>141</v>
      </c>
      <c r="AV166" s="13" t="s">
        <v>22</v>
      </c>
      <c r="AW166" s="13" t="s">
        <v>39</v>
      </c>
      <c r="AX166" s="13" t="s">
        <v>76</v>
      </c>
      <c r="AY166" s="243" t="s">
        <v>132</v>
      </c>
    </row>
    <row r="167" spans="2:51" s="13" customFormat="1" ht="13.5">
      <c r="B167" s="233"/>
      <c r="C167" s="234"/>
      <c r="D167" s="194" t="s">
        <v>145</v>
      </c>
      <c r="E167" s="235" t="s">
        <v>20</v>
      </c>
      <c r="F167" s="236" t="s">
        <v>1165</v>
      </c>
      <c r="G167" s="234"/>
      <c r="H167" s="237" t="s">
        <v>20</v>
      </c>
      <c r="I167" s="238"/>
      <c r="J167" s="234"/>
      <c r="K167" s="234"/>
      <c r="L167" s="239"/>
      <c r="M167" s="240"/>
      <c r="N167" s="241"/>
      <c r="O167" s="241"/>
      <c r="P167" s="241"/>
      <c r="Q167" s="241"/>
      <c r="R167" s="241"/>
      <c r="S167" s="241"/>
      <c r="T167" s="242"/>
      <c r="AT167" s="243" t="s">
        <v>145</v>
      </c>
      <c r="AU167" s="243" t="s">
        <v>141</v>
      </c>
      <c r="AV167" s="13" t="s">
        <v>22</v>
      </c>
      <c r="AW167" s="13" t="s">
        <v>39</v>
      </c>
      <c r="AX167" s="13" t="s">
        <v>76</v>
      </c>
      <c r="AY167" s="243" t="s">
        <v>132</v>
      </c>
    </row>
    <row r="168" spans="2:51" s="11" customFormat="1" ht="13.5">
      <c r="B168" s="196"/>
      <c r="C168" s="197"/>
      <c r="D168" s="198" t="s">
        <v>145</v>
      </c>
      <c r="E168" s="199" t="s">
        <v>20</v>
      </c>
      <c r="F168" s="200" t="s">
        <v>22</v>
      </c>
      <c r="G168" s="197"/>
      <c r="H168" s="201">
        <v>1</v>
      </c>
      <c r="I168" s="202"/>
      <c r="J168" s="197"/>
      <c r="K168" s="197"/>
      <c r="L168" s="203"/>
      <c r="M168" s="204"/>
      <c r="N168" s="205"/>
      <c r="O168" s="205"/>
      <c r="P168" s="205"/>
      <c r="Q168" s="205"/>
      <c r="R168" s="205"/>
      <c r="S168" s="205"/>
      <c r="T168" s="206"/>
      <c r="AT168" s="207" t="s">
        <v>145</v>
      </c>
      <c r="AU168" s="207" t="s">
        <v>141</v>
      </c>
      <c r="AV168" s="11" t="s">
        <v>141</v>
      </c>
      <c r="AW168" s="11" t="s">
        <v>39</v>
      </c>
      <c r="AX168" s="11" t="s">
        <v>22</v>
      </c>
      <c r="AY168" s="207" t="s">
        <v>132</v>
      </c>
    </row>
    <row r="169" spans="2:65" s="1" customFormat="1" ht="31.5" customHeight="1">
      <c r="B169" s="34"/>
      <c r="C169" s="182" t="s">
        <v>891</v>
      </c>
      <c r="D169" s="182" t="s">
        <v>135</v>
      </c>
      <c r="E169" s="183" t="s">
        <v>1166</v>
      </c>
      <c r="F169" s="184" t="s">
        <v>1167</v>
      </c>
      <c r="G169" s="185" t="s">
        <v>664</v>
      </c>
      <c r="H169" s="186">
        <v>15</v>
      </c>
      <c r="I169" s="187"/>
      <c r="J169" s="188">
        <f>ROUND(I169*H169,2)</f>
        <v>0</v>
      </c>
      <c r="K169" s="184" t="s">
        <v>139</v>
      </c>
      <c r="L169" s="54"/>
      <c r="M169" s="189" t="s">
        <v>20</v>
      </c>
      <c r="N169" s="190" t="s">
        <v>48</v>
      </c>
      <c r="O169" s="35"/>
      <c r="P169" s="191">
        <f>O169*H169</f>
        <v>0</v>
      </c>
      <c r="Q169" s="191">
        <v>0</v>
      </c>
      <c r="R169" s="191">
        <f>Q169*H169</f>
        <v>0</v>
      </c>
      <c r="S169" s="191">
        <v>0</v>
      </c>
      <c r="T169" s="192">
        <f>S169*H169</f>
        <v>0</v>
      </c>
      <c r="AR169" s="17" t="s">
        <v>262</v>
      </c>
      <c r="AT169" s="17" t="s">
        <v>135</v>
      </c>
      <c r="AU169" s="17" t="s">
        <v>141</v>
      </c>
      <c r="AY169" s="17" t="s">
        <v>132</v>
      </c>
      <c r="BE169" s="193">
        <f>IF(N169="základní",J169,0)</f>
        <v>0</v>
      </c>
      <c r="BF169" s="193">
        <f>IF(N169="snížená",J169,0)</f>
        <v>0</v>
      </c>
      <c r="BG169" s="193">
        <f>IF(N169="zákl. přenesená",J169,0)</f>
        <v>0</v>
      </c>
      <c r="BH169" s="193">
        <f>IF(N169="sníž. přenesená",J169,0)</f>
        <v>0</v>
      </c>
      <c r="BI169" s="193">
        <f>IF(N169="nulová",J169,0)</f>
        <v>0</v>
      </c>
      <c r="BJ169" s="17" t="s">
        <v>141</v>
      </c>
      <c r="BK169" s="193">
        <f>ROUND(I169*H169,2)</f>
        <v>0</v>
      </c>
      <c r="BL169" s="17" t="s">
        <v>262</v>
      </c>
      <c r="BM169" s="17" t="s">
        <v>1168</v>
      </c>
    </row>
    <row r="170" spans="2:65" s="1" customFormat="1" ht="22.5" customHeight="1">
      <c r="B170" s="34"/>
      <c r="C170" s="222" t="s">
        <v>895</v>
      </c>
      <c r="D170" s="222" t="s">
        <v>215</v>
      </c>
      <c r="E170" s="223" t="s">
        <v>1169</v>
      </c>
      <c r="F170" s="224" t="s">
        <v>1170</v>
      </c>
      <c r="G170" s="225" t="s">
        <v>664</v>
      </c>
      <c r="H170" s="226">
        <v>15</v>
      </c>
      <c r="I170" s="227"/>
      <c r="J170" s="228">
        <f>ROUND(I170*H170,2)</f>
        <v>0</v>
      </c>
      <c r="K170" s="224" t="s">
        <v>139</v>
      </c>
      <c r="L170" s="229"/>
      <c r="M170" s="230" t="s">
        <v>20</v>
      </c>
      <c r="N170" s="231" t="s">
        <v>48</v>
      </c>
      <c r="O170" s="35"/>
      <c r="P170" s="191">
        <f>O170*H170</f>
        <v>0</v>
      </c>
      <c r="Q170" s="191">
        <v>0.0008</v>
      </c>
      <c r="R170" s="191">
        <f>Q170*H170</f>
        <v>0.012</v>
      </c>
      <c r="S170" s="191">
        <v>0</v>
      </c>
      <c r="T170" s="192">
        <f>S170*H170</f>
        <v>0</v>
      </c>
      <c r="AR170" s="17" t="s">
        <v>289</v>
      </c>
      <c r="AT170" s="17" t="s">
        <v>215</v>
      </c>
      <c r="AU170" s="17" t="s">
        <v>141</v>
      </c>
      <c r="AY170" s="17" t="s">
        <v>132</v>
      </c>
      <c r="BE170" s="193">
        <f>IF(N170="základní",J170,0)</f>
        <v>0</v>
      </c>
      <c r="BF170" s="193">
        <f>IF(N170="snížená",J170,0)</f>
        <v>0</v>
      </c>
      <c r="BG170" s="193">
        <f>IF(N170="zákl. přenesená",J170,0)</f>
        <v>0</v>
      </c>
      <c r="BH170" s="193">
        <f>IF(N170="sníž. přenesená",J170,0)</f>
        <v>0</v>
      </c>
      <c r="BI170" s="193">
        <f>IF(N170="nulová",J170,0)</f>
        <v>0</v>
      </c>
      <c r="BJ170" s="17" t="s">
        <v>141</v>
      </c>
      <c r="BK170" s="193">
        <f>ROUND(I170*H170,2)</f>
        <v>0</v>
      </c>
      <c r="BL170" s="17" t="s">
        <v>262</v>
      </c>
      <c r="BM170" s="17" t="s">
        <v>1171</v>
      </c>
    </row>
    <row r="171" spans="2:47" s="1" customFormat="1" ht="40.5">
      <c r="B171" s="34"/>
      <c r="C171" s="56"/>
      <c r="D171" s="198" t="s">
        <v>143</v>
      </c>
      <c r="E171" s="56"/>
      <c r="F171" s="232" t="s">
        <v>1172</v>
      </c>
      <c r="G171" s="56"/>
      <c r="H171" s="56"/>
      <c r="I171" s="152"/>
      <c r="J171" s="56"/>
      <c r="K171" s="56"/>
      <c r="L171" s="54"/>
      <c r="M171" s="71"/>
      <c r="N171" s="35"/>
      <c r="O171" s="35"/>
      <c r="P171" s="35"/>
      <c r="Q171" s="35"/>
      <c r="R171" s="35"/>
      <c r="S171" s="35"/>
      <c r="T171" s="72"/>
      <c r="AT171" s="17" t="s">
        <v>143</v>
      </c>
      <c r="AU171" s="17" t="s">
        <v>141</v>
      </c>
    </row>
    <row r="172" spans="2:65" s="1" customFormat="1" ht="31.5" customHeight="1">
      <c r="B172" s="34"/>
      <c r="C172" s="182" t="s">
        <v>899</v>
      </c>
      <c r="D172" s="182" t="s">
        <v>135</v>
      </c>
      <c r="E172" s="183" t="s">
        <v>1173</v>
      </c>
      <c r="F172" s="184" t="s">
        <v>1174</v>
      </c>
      <c r="G172" s="185" t="s">
        <v>664</v>
      </c>
      <c r="H172" s="186">
        <v>13</v>
      </c>
      <c r="I172" s="187"/>
      <c r="J172" s="188">
        <f>ROUND(I172*H172,2)</f>
        <v>0</v>
      </c>
      <c r="K172" s="184" t="s">
        <v>139</v>
      </c>
      <c r="L172" s="54"/>
      <c r="M172" s="189" t="s">
        <v>20</v>
      </c>
      <c r="N172" s="190" t="s">
        <v>48</v>
      </c>
      <c r="O172" s="35"/>
      <c r="P172" s="191">
        <f>O172*H172</f>
        <v>0</v>
      </c>
      <c r="Q172" s="191">
        <v>0</v>
      </c>
      <c r="R172" s="191">
        <f>Q172*H172</f>
        <v>0</v>
      </c>
      <c r="S172" s="191">
        <v>0</v>
      </c>
      <c r="T172" s="192">
        <f>S172*H172</f>
        <v>0</v>
      </c>
      <c r="AR172" s="17" t="s">
        <v>262</v>
      </c>
      <c r="AT172" s="17" t="s">
        <v>135</v>
      </c>
      <c r="AU172" s="17" t="s">
        <v>141</v>
      </c>
      <c r="AY172" s="17" t="s">
        <v>132</v>
      </c>
      <c r="BE172" s="193">
        <f>IF(N172="základní",J172,0)</f>
        <v>0</v>
      </c>
      <c r="BF172" s="193">
        <f>IF(N172="snížená",J172,0)</f>
        <v>0</v>
      </c>
      <c r="BG172" s="193">
        <f>IF(N172="zákl. přenesená",J172,0)</f>
        <v>0</v>
      </c>
      <c r="BH172" s="193">
        <f>IF(N172="sníž. přenesená",J172,0)</f>
        <v>0</v>
      </c>
      <c r="BI172" s="193">
        <f>IF(N172="nulová",J172,0)</f>
        <v>0</v>
      </c>
      <c r="BJ172" s="17" t="s">
        <v>141</v>
      </c>
      <c r="BK172" s="193">
        <f>ROUND(I172*H172,2)</f>
        <v>0</v>
      </c>
      <c r="BL172" s="17" t="s">
        <v>262</v>
      </c>
      <c r="BM172" s="17" t="s">
        <v>1175</v>
      </c>
    </row>
    <row r="173" spans="2:65" s="1" customFormat="1" ht="31.5" customHeight="1">
      <c r="B173" s="34"/>
      <c r="C173" s="222" t="s">
        <v>903</v>
      </c>
      <c r="D173" s="222" t="s">
        <v>215</v>
      </c>
      <c r="E173" s="223" t="s">
        <v>1176</v>
      </c>
      <c r="F173" s="224" t="s">
        <v>1177</v>
      </c>
      <c r="G173" s="225" t="s">
        <v>664</v>
      </c>
      <c r="H173" s="226">
        <v>13</v>
      </c>
      <c r="I173" s="227"/>
      <c r="J173" s="228">
        <f>ROUND(I173*H173,2)</f>
        <v>0</v>
      </c>
      <c r="K173" s="224" t="s">
        <v>139</v>
      </c>
      <c r="L173" s="229"/>
      <c r="M173" s="230" t="s">
        <v>20</v>
      </c>
      <c r="N173" s="231" t="s">
        <v>48</v>
      </c>
      <c r="O173" s="35"/>
      <c r="P173" s="191">
        <f>O173*H173</f>
        <v>0</v>
      </c>
      <c r="Q173" s="191">
        <v>0.0084</v>
      </c>
      <c r="R173" s="191">
        <f>Q173*H173</f>
        <v>0.10919999999999999</v>
      </c>
      <c r="S173" s="191">
        <v>0</v>
      </c>
      <c r="T173" s="192">
        <f>S173*H173</f>
        <v>0</v>
      </c>
      <c r="AR173" s="17" t="s">
        <v>289</v>
      </c>
      <c r="AT173" s="17" t="s">
        <v>215</v>
      </c>
      <c r="AU173" s="17" t="s">
        <v>141</v>
      </c>
      <c r="AY173" s="17" t="s">
        <v>132</v>
      </c>
      <c r="BE173" s="193">
        <f>IF(N173="základní",J173,0)</f>
        <v>0</v>
      </c>
      <c r="BF173" s="193">
        <f>IF(N173="snížená",J173,0)</f>
        <v>0</v>
      </c>
      <c r="BG173" s="193">
        <f>IF(N173="zákl. přenesená",J173,0)</f>
        <v>0</v>
      </c>
      <c r="BH173" s="193">
        <f>IF(N173="sníž. přenesená",J173,0)</f>
        <v>0</v>
      </c>
      <c r="BI173" s="193">
        <f>IF(N173="nulová",J173,0)</f>
        <v>0</v>
      </c>
      <c r="BJ173" s="17" t="s">
        <v>141</v>
      </c>
      <c r="BK173" s="193">
        <f>ROUND(I173*H173,2)</f>
        <v>0</v>
      </c>
      <c r="BL173" s="17" t="s">
        <v>262</v>
      </c>
      <c r="BM173" s="17" t="s">
        <v>1178</v>
      </c>
    </row>
    <row r="174" spans="2:47" s="1" customFormat="1" ht="27">
      <c r="B174" s="34"/>
      <c r="C174" s="56"/>
      <c r="D174" s="194" t="s">
        <v>143</v>
      </c>
      <c r="E174" s="56"/>
      <c r="F174" s="195" t="s">
        <v>1179</v>
      </c>
      <c r="G174" s="56"/>
      <c r="H174" s="56"/>
      <c r="I174" s="152"/>
      <c r="J174" s="56"/>
      <c r="K174" s="56"/>
      <c r="L174" s="54"/>
      <c r="M174" s="71"/>
      <c r="N174" s="35"/>
      <c r="O174" s="35"/>
      <c r="P174" s="35"/>
      <c r="Q174" s="35"/>
      <c r="R174" s="35"/>
      <c r="S174" s="35"/>
      <c r="T174" s="72"/>
      <c r="AT174" s="17" t="s">
        <v>143</v>
      </c>
      <c r="AU174" s="17" t="s">
        <v>141</v>
      </c>
    </row>
    <row r="175" spans="2:63" s="10" customFormat="1" ht="29.85" customHeight="1">
      <c r="B175" s="165"/>
      <c r="C175" s="166"/>
      <c r="D175" s="179" t="s">
        <v>75</v>
      </c>
      <c r="E175" s="180" t="s">
        <v>1180</v>
      </c>
      <c r="F175" s="180" t="s">
        <v>1181</v>
      </c>
      <c r="G175" s="166"/>
      <c r="H175" s="166"/>
      <c r="I175" s="169"/>
      <c r="J175" s="181">
        <f>BK175</f>
        <v>0</v>
      </c>
      <c r="K175" s="166"/>
      <c r="L175" s="171"/>
      <c r="M175" s="172"/>
      <c r="N175" s="173"/>
      <c r="O175" s="173"/>
      <c r="P175" s="174">
        <f>SUM(P176:P181)</f>
        <v>0</v>
      </c>
      <c r="Q175" s="173"/>
      <c r="R175" s="174">
        <f>SUM(R176:R181)</f>
        <v>0</v>
      </c>
      <c r="S175" s="173"/>
      <c r="T175" s="175">
        <f>SUM(T176:T181)</f>
        <v>0</v>
      </c>
      <c r="AR175" s="176" t="s">
        <v>141</v>
      </c>
      <c r="AT175" s="177" t="s">
        <v>75</v>
      </c>
      <c r="AU175" s="177" t="s">
        <v>22</v>
      </c>
      <c r="AY175" s="176" t="s">
        <v>132</v>
      </c>
      <c r="BK175" s="178">
        <f>SUM(BK176:BK181)</f>
        <v>0</v>
      </c>
    </row>
    <row r="176" spans="2:65" s="1" customFormat="1" ht="22.5" customHeight="1">
      <c r="B176" s="34"/>
      <c r="C176" s="182" t="s">
        <v>911</v>
      </c>
      <c r="D176" s="182" t="s">
        <v>135</v>
      </c>
      <c r="E176" s="183" t="s">
        <v>1182</v>
      </c>
      <c r="F176" s="184" t="s">
        <v>1183</v>
      </c>
      <c r="G176" s="185" t="s">
        <v>664</v>
      </c>
      <c r="H176" s="186">
        <v>1</v>
      </c>
      <c r="I176" s="187"/>
      <c r="J176" s="188">
        <f>ROUND(I176*H176,2)</f>
        <v>0</v>
      </c>
      <c r="K176" s="184" t="s">
        <v>20</v>
      </c>
      <c r="L176" s="54"/>
      <c r="M176" s="189" t="s">
        <v>20</v>
      </c>
      <c r="N176" s="190" t="s">
        <v>48</v>
      </c>
      <c r="O176" s="35"/>
      <c r="P176" s="191">
        <f>O176*H176</f>
        <v>0</v>
      </c>
      <c r="Q176" s="191">
        <v>0</v>
      </c>
      <c r="R176" s="191">
        <f>Q176*H176</f>
        <v>0</v>
      </c>
      <c r="S176" s="191">
        <v>0</v>
      </c>
      <c r="T176" s="192">
        <f>S176*H176</f>
        <v>0</v>
      </c>
      <c r="AR176" s="17" t="s">
        <v>262</v>
      </c>
      <c r="AT176" s="17" t="s">
        <v>135</v>
      </c>
      <c r="AU176" s="17" t="s">
        <v>141</v>
      </c>
      <c r="AY176" s="17" t="s">
        <v>132</v>
      </c>
      <c r="BE176" s="193">
        <f>IF(N176="základní",J176,0)</f>
        <v>0</v>
      </c>
      <c r="BF176" s="193">
        <f>IF(N176="snížená",J176,0)</f>
        <v>0</v>
      </c>
      <c r="BG176" s="193">
        <f>IF(N176="zákl. přenesená",J176,0)</f>
        <v>0</v>
      </c>
      <c r="BH176" s="193">
        <f>IF(N176="sníž. přenesená",J176,0)</f>
        <v>0</v>
      </c>
      <c r="BI176" s="193">
        <f>IF(N176="nulová",J176,0)</f>
        <v>0</v>
      </c>
      <c r="BJ176" s="17" t="s">
        <v>141</v>
      </c>
      <c r="BK176" s="193">
        <f>ROUND(I176*H176,2)</f>
        <v>0</v>
      </c>
      <c r="BL176" s="17" t="s">
        <v>262</v>
      </c>
      <c r="BM176" s="17" t="s">
        <v>1184</v>
      </c>
    </row>
    <row r="177" spans="2:51" s="13" customFormat="1" ht="13.5">
      <c r="B177" s="233"/>
      <c r="C177" s="234"/>
      <c r="D177" s="194" t="s">
        <v>145</v>
      </c>
      <c r="E177" s="235" t="s">
        <v>20</v>
      </c>
      <c r="F177" s="236" t="s">
        <v>1185</v>
      </c>
      <c r="G177" s="234"/>
      <c r="H177" s="237" t="s">
        <v>20</v>
      </c>
      <c r="I177" s="238"/>
      <c r="J177" s="234"/>
      <c r="K177" s="234"/>
      <c r="L177" s="239"/>
      <c r="M177" s="240"/>
      <c r="N177" s="241"/>
      <c r="O177" s="241"/>
      <c r="P177" s="241"/>
      <c r="Q177" s="241"/>
      <c r="R177" s="241"/>
      <c r="S177" s="241"/>
      <c r="T177" s="242"/>
      <c r="AT177" s="243" t="s">
        <v>145</v>
      </c>
      <c r="AU177" s="243" t="s">
        <v>141</v>
      </c>
      <c r="AV177" s="13" t="s">
        <v>22</v>
      </c>
      <c r="AW177" s="13" t="s">
        <v>39</v>
      </c>
      <c r="AX177" s="13" t="s">
        <v>76</v>
      </c>
      <c r="AY177" s="243" t="s">
        <v>132</v>
      </c>
    </row>
    <row r="178" spans="2:51" s="13" customFormat="1" ht="13.5">
      <c r="B178" s="233"/>
      <c r="C178" s="234"/>
      <c r="D178" s="194" t="s">
        <v>145</v>
      </c>
      <c r="E178" s="235" t="s">
        <v>20</v>
      </c>
      <c r="F178" s="236" t="s">
        <v>1163</v>
      </c>
      <c r="G178" s="234"/>
      <c r="H178" s="237" t="s">
        <v>20</v>
      </c>
      <c r="I178" s="238"/>
      <c r="J178" s="234"/>
      <c r="K178" s="234"/>
      <c r="L178" s="239"/>
      <c r="M178" s="240"/>
      <c r="N178" s="241"/>
      <c r="O178" s="241"/>
      <c r="P178" s="241"/>
      <c r="Q178" s="241"/>
      <c r="R178" s="241"/>
      <c r="S178" s="241"/>
      <c r="T178" s="242"/>
      <c r="AT178" s="243" t="s">
        <v>145</v>
      </c>
      <c r="AU178" s="243" t="s">
        <v>141</v>
      </c>
      <c r="AV178" s="13" t="s">
        <v>22</v>
      </c>
      <c r="AW178" s="13" t="s">
        <v>39</v>
      </c>
      <c r="AX178" s="13" t="s">
        <v>76</v>
      </c>
      <c r="AY178" s="243" t="s">
        <v>132</v>
      </c>
    </row>
    <row r="179" spans="2:51" s="13" customFormat="1" ht="13.5">
      <c r="B179" s="233"/>
      <c r="C179" s="234"/>
      <c r="D179" s="194" t="s">
        <v>145</v>
      </c>
      <c r="E179" s="235" t="s">
        <v>20</v>
      </c>
      <c r="F179" s="236" t="s">
        <v>1164</v>
      </c>
      <c r="G179" s="234"/>
      <c r="H179" s="237" t="s">
        <v>20</v>
      </c>
      <c r="I179" s="238"/>
      <c r="J179" s="234"/>
      <c r="K179" s="234"/>
      <c r="L179" s="239"/>
      <c r="M179" s="240"/>
      <c r="N179" s="241"/>
      <c r="O179" s="241"/>
      <c r="P179" s="241"/>
      <c r="Q179" s="241"/>
      <c r="R179" s="241"/>
      <c r="S179" s="241"/>
      <c r="T179" s="242"/>
      <c r="AT179" s="243" t="s">
        <v>145</v>
      </c>
      <c r="AU179" s="243" t="s">
        <v>141</v>
      </c>
      <c r="AV179" s="13" t="s">
        <v>22</v>
      </c>
      <c r="AW179" s="13" t="s">
        <v>39</v>
      </c>
      <c r="AX179" s="13" t="s">
        <v>76</v>
      </c>
      <c r="AY179" s="243" t="s">
        <v>132</v>
      </c>
    </row>
    <row r="180" spans="2:51" s="13" customFormat="1" ht="13.5">
      <c r="B180" s="233"/>
      <c r="C180" s="234"/>
      <c r="D180" s="194" t="s">
        <v>145</v>
      </c>
      <c r="E180" s="235" t="s">
        <v>20</v>
      </c>
      <c r="F180" s="236" t="s">
        <v>1165</v>
      </c>
      <c r="G180" s="234"/>
      <c r="H180" s="237" t="s">
        <v>20</v>
      </c>
      <c r="I180" s="238"/>
      <c r="J180" s="234"/>
      <c r="K180" s="234"/>
      <c r="L180" s="239"/>
      <c r="M180" s="240"/>
      <c r="N180" s="241"/>
      <c r="O180" s="241"/>
      <c r="P180" s="241"/>
      <c r="Q180" s="241"/>
      <c r="R180" s="241"/>
      <c r="S180" s="241"/>
      <c r="T180" s="242"/>
      <c r="AT180" s="243" t="s">
        <v>145</v>
      </c>
      <c r="AU180" s="243" t="s">
        <v>141</v>
      </c>
      <c r="AV180" s="13" t="s">
        <v>22</v>
      </c>
      <c r="AW180" s="13" t="s">
        <v>39</v>
      </c>
      <c r="AX180" s="13" t="s">
        <v>76</v>
      </c>
      <c r="AY180" s="243" t="s">
        <v>132</v>
      </c>
    </row>
    <row r="181" spans="2:51" s="11" customFormat="1" ht="13.5">
      <c r="B181" s="196"/>
      <c r="C181" s="197"/>
      <c r="D181" s="194" t="s">
        <v>145</v>
      </c>
      <c r="E181" s="208" t="s">
        <v>20</v>
      </c>
      <c r="F181" s="209" t="s">
        <v>22</v>
      </c>
      <c r="G181" s="197"/>
      <c r="H181" s="210">
        <v>1</v>
      </c>
      <c r="I181" s="202"/>
      <c r="J181" s="197"/>
      <c r="K181" s="197"/>
      <c r="L181" s="203"/>
      <c r="M181" s="204"/>
      <c r="N181" s="205"/>
      <c r="O181" s="205"/>
      <c r="P181" s="205"/>
      <c r="Q181" s="205"/>
      <c r="R181" s="205"/>
      <c r="S181" s="205"/>
      <c r="T181" s="206"/>
      <c r="AT181" s="207" t="s">
        <v>145</v>
      </c>
      <c r="AU181" s="207" t="s">
        <v>141</v>
      </c>
      <c r="AV181" s="11" t="s">
        <v>141</v>
      </c>
      <c r="AW181" s="11" t="s">
        <v>39</v>
      </c>
      <c r="AX181" s="11" t="s">
        <v>22</v>
      </c>
      <c r="AY181" s="207" t="s">
        <v>132</v>
      </c>
    </row>
    <row r="182" spans="2:63" s="10" customFormat="1" ht="29.85" customHeight="1">
      <c r="B182" s="165"/>
      <c r="C182" s="166"/>
      <c r="D182" s="179" t="s">
        <v>75</v>
      </c>
      <c r="E182" s="180" t="s">
        <v>1186</v>
      </c>
      <c r="F182" s="180" t="s">
        <v>1187</v>
      </c>
      <c r="G182" s="166"/>
      <c r="H182" s="166"/>
      <c r="I182" s="169"/>
      <c r="J182" s="181">
        <f>BK182</f>
        <v>0</v>
      </c>
      <c r="K182" s="166"/>
      <c r="L182" s="171"/>
      <c r="M182" s="172"/>
      <c r="N182" s="173"/>
      <c r="O182" s="173"/>
      <c r="P182" s="174">
        <f>SUM(P183:P204)</f>
        <v>0</v>
      </c>
      <c r="Q182" s="173"/>
      <c r="R182" s="174">
        <f>SUM(R183:R204)</f>
        <v>3.61011792</v>
      </c>
      <c r="S182" s="173"/>
      <c r="T182" s="175">
        <f>SUM(T183:T204)</f>
        <v>4.99836</v>
      </c>
      <c r="AR182" s="176" t="s">
        <v>141</v>
      </c>
      <c r="AT182" s="177" t="s">
        <v>75</v>
      </c>
      <c r="AU182" s="177" t="s">
        <v>22</v>
      </c>
      <c r="AY182" s="176" t="s">
        <v>132</v>
      </c>
      <c r="BK182" s="178">
        <f>SUM(BK183:BK204)</f>
        <v>0</v>
      </c>
    </row>
    <row r="183" spans="2:65" s="1" customFormat="1" ht="22.5" customHeight="1">
      <c r="B183" s="34"/>
      <c r="C183" s="182" t="s">
        <v>917</v>
      </c>
      <c r="D183" s="182" t="s">
        <v>135</v>
      </c>
      <c r="E183" s="183" t="s">
        <v>1188</v>
      </c>
      <c r="F183" s="184" t="s">
        <v>1189</v>
      </c>
      <c r="G183" s="185" t="s">
        <v>138</v>
      </c>
      <c r="H183" s="186">
        <v>140</v>
      </c>
      <c r="I183" s="187"/>
      <c r="J183" s="188">
        <f>ROUND(I183*H183,2)</f>
        <v>0</v>
      </c>
      <c r="K183" s="184" t="s">
        <v>139</v>
      </c>
      <c r="L183" s="54"/>
      <c r="M183" s="189" t="s">
        <v>20</v>
      </c>
      <c r="N183" s="190" t="s">
        <v>48</v>
      </c>
      <c r="O183" s="35"/>
      <c r="P183" s="191">
        <f>O183*H183</f>
        <v>0</v>
      </c>
      <c r="Q183" s="191">
        <v>0.01223</v>
      </c>
      <c r="R183" s="191">
        <f>Q183*H183</f>
        <v>1.7122</v>
      </c>
      <c r="S183" s="191">
        <v>0</v>
      </c>
      <c r="T183" s="192">
        <f>S183*H183</f>
        <v>0</v>
      </c>
      <c r="AR183" s="17" t="s">
        <v>262</v>
      </c>
      <c r="AT183" s="17" t="s">
        <v>135</v>
      </c>
      <c r="AU183" s="17" t="s">
        <v>141</v>
      </c>
      <c r="AY183" s="17" t="s">
        <v>132</v>
      </c>
      <c r="BE183" s="193">
        <f>IF(N183="základní",J183,0)</f>
        <v>0</v>
      </c>
      <c r="BF183" s="193">
        <f>IF(N183="snížená",J183,0)</f>
        <v>0</v>
      </c>
      <c r="BG183" s="193">
        <f>IF(N183="zákl. přenesená",J183,0)</f>
        <v>0</v>
      </c>
      <c r="BH183" s="193">
        <f>IF(N183="sníž. přenesená",J183,0)</f>
        <v>0</v>
      </c>
      <c r="BI183" s="193">
        <f>IF(N183="nulová",J183,0)</f>
        <v>0</v>
      </c>
      <c r="BJ183" s="17" t="s">
        <v>141</v>
      </c>
      <c r="BK183" s="193">
        <f>ROUND(I183*H183,2)</f>
        <v>0</v>
      </c>
      <c r="BL183" s="17" t="s">
        <v>262</v>
      </c>
      <c r="BM183" s="17" t="s">
        <v>1190</v>
      </c>
    </row>
    <row r="184" spans="2:47" s="1" customFormat="1" ht="135">
      <c r="B184" s="34"/>
      <c r="C184" s="56"/>
      <c r="D184" s="194" t="s">
        <v>297</v>
      </c>
      <c r="E184" s="56"/>
      <c r="F184" s="195" t="s">
        <v>1191</v>
      </c>
      <c r="G184" s="56"/>
      <c r="H184" s="56"/>
      <c r="I184" s="152"/>
      <c r="J184" s="56"/>
      <c r="K184" s="56"/>
      <c r="L184" s="54"/>
      <c r="M184" s="71"/>
      <c r="N184" s="35"/>
      <c r="O184" s="35"/>
      <c r="P184" s="35"/>
      <c r="Q184" s="35"/>
      <c r="R184" s="35"/>
      <c r="S184" s="35"/>
      <c r="T184" s="72"/>
      <c r="AT184" s="17" t="s">
        <v>297</v>
      </c>
      <c r="AU184" s="17" t="s">
        <v>141</v>
      </c>
    </row>
    <row r="185" spans="2:47" s="1" customFormat="1" ht="27">
      <c r="B185" s="34"/>
      <c r="C185" s="56"/>
      <c r="D185" s="198" t="s">
        <v>143</v>
      </c>
      <c r="E185" s="56"/>
      <c r="F185" s="232" t="s">
        <v>1192</v>
      </c>
      <c r="G185" s="56"/>
      <c r="H185" s="56"/>
      <c r="I185" s="152"/>
      <c r="J185" s="56"/>
      <c r="K185" s="56"/>
      <c r="L185" s="54"/>
      <c r="M185" s="71"/>
      <c r="N185" s="35"/>
      <c r="O185" s="35"/>
      <c r="P185" s="35"/>
      <c r="Q185" s="35"/>
      <c r="R185" s="35"/>
      <c r="S185" s="35"/>
      <c r="T185" s="72"/>
      <c r="AT185" s="17" t="s">
        <v>143</v>
      </c>
      <c r="AU185" s="17" t="s">
        <v>141</v>
      </c>
    </row>
    <row r="186" spans="2:65" s="1" customFormat="1" ht="22.5" customHeight="1">
      <c r="B186" s="34"/>
      <c r="C186" s="182" t="s">
        <v>1193</v>
      </c>
      <c r="D186" s="182" t="s">
        <v>135</v>
      </c>
      <c r="E186" s="183" t="s">
        <v>1188</v>
      </c>
      <c r="F186" s="184" t="s">
        <v>1189</v>
      </c>
      <c r="G186" s="185" t="s">
        <v>138</v>
      </c>
      <c r="H186" s="186">
        <v>149.76</v>
      </c>
      <c r="I186" s="187"/>
      <c r="J186" s="188">
        <f>ROUND(I186*H186,2)</f>
        <v>0</v>
      </c>
      <c r="K186" s="184" t="s">
        <v>139</v>
      </c>
      <c r="L186" s="54"/>
      <c r="M186" s="189" t="s">
        <v>20</v>
      </c>
      <c r="N186" s="190" t="s">
        <v>48</v>
      </c>
      <c r="O186" s="35"/>
      <c r="P186" s="191">
        <f>O186*H186</f>
        <v>0</v>
      </c>
      <c r="Q186" s="191">
        <v>0.01223</v>
      </c>
      <c r="R186" s="191">
        <f>Q186*H186</f>
        <v>1.8315647999999998</v>
      </c>
      <c r="S186" s="191">
        <v>0</v>
      </c>
      <c r="T186" s="192">
        <f>S186*H186</f>
        <v>0</v>
      </c>
      <c r="AR186" s="17" t="s">
        <v>262</v>
      </c>
      <c r="AT186" s="17" t="s">
        <v>135</v>
      </c>
      <c r="AU186" s="17" t="s">
        <v>141</v>
      </c>
      <c r="AY186" s="17" t="s">
        <v>132</v>
      </c>
      <c r="BE186" s="193">
        <f>IF(N186="základní",J186,0)</f>
        <v>0</v>
      </c>
      <c r="BF186" s="193">
        <f>IF(N186="snížená",J186,0)</f>
        <v>0</v>
      </c>
      <c r="BG186" s="193">
        <f>IF(N186="zákl. přenesená",J186,0)</f>
        <v>0</v>
      </c>
      <c r="BH186" s="193">
        <f>IF(N186="sníž. přenesená",J186,0)</f>
        <v>0</v>
      </c>
      <c r="BI186" s="193">
        <f>IF(N186="nulová",J186,0)</f>
        <v>0</v>
      </c>
      <c r="BJ186" s="17" t="s">
        <v>141</v>
      </c>
      <c r="BK186" s="193">
        <f>ROUND(I186*H186,2)</f>
        <v>0</v>
      </c>
      <c r="BL186" s="17" t="s">
        <v>262</v>
      </c>
      <c r="BM186" s="17" t="s">
        <v>1194</v>
      </c>
    </row>
    <row r="187" spans="2:47" s="1" customFormat="1" ht="135">
      <c r="B187" s="34"/>
      <c r="C187" s="56"/>
      <c r="D187" s="194" t="s">
        <v>297</v>
      </c>
      <c r="E187" s="56"/>
      <c r="F187" s="195" t="s">
        <v>1191</v>
      </c>
      <c r="G187" s="56"/>
      <c r="H187" s="56"/>
      <c r="I187" s="152"/>
      <c r="J187" s="56"/>
      <c r="K187" s="56"/>
      <c r="L187" s="54"/>
      <c r="M187" s="71"/>
      <c r="N187" s="35"/>
      <c r="O187" s="35"/>
      <c r="P187" s="35"/>
      <c r="Q187" s="35"/>
      <c r="R187" s="35"/>
      <c r="S187" s="35"/>
      <c r="T187" s="72"/>
      <c r="AT187" s="17" t="s">
        <v>297</v>
      </c>
      <c r="AU187" s="17" t="s">
        <v>141</v>
      </c>
    </row>
    <row r="188" spans="2:47" s="1" customFormat="1" ht="27">
      <c r="B188" s="34"/>
      <c r="C188" s="56"/>
      <c r="D188" s="194" t="s">
        <v>143</v>
      </c>
      <c r="E188" s="56"/>
      <c r="F188" s="195" t="s">
        <v>1195</v>
      </c>
      <c r="G188" s="56"/>
      <c r="H188" s="56"/>
      <c r="I188" s="152"/>
      <c r="J188" s="56"/>
      <c r="K188" s="56"/>
      <c r="L188" s="54"/>
      <c r="M188" s="71"/>
      <c r="N188" s="35"/>
      <c r="O188" s="35"/>
      <c r="P188" s="35"/>
      <c r="Q188" s="35"/>
      <c r="R188" s="35"/>
      <c r="S188" s="35"/>
      <c r="T188" s="72"/>
      <c r="AT188" s="17" t="s">
        <v>143</v>
      </c>
      <c r="AU188" s="17" t="s">
        <v>141</v>
      </c>
    </row>
    <row r="189" spans="2:51" s="11" customFormat="1" ht="13.5">
      <c r="B189" s="196"/>
      <c r="C189" s="197"/>
      <c r="D189" s="198" t="s">
        <v>145</v>
      </c>
      <c r="E189" s="199" t="s">
        <v>20</v>
      </c>
      <c r="F189" s="200" t="s">
        <v>537</v>
      </c>
      <c r="G189" s="197"/>
      <c r="H189" s="201">
        <v>149.76</v>
      </c>
      <c r="I189" s="202"/>
      <c r="J189" s="197"/>
      <c r="K189" s="197"/>
      <c r="L189" s="203"/>
      <c r="M189" s="204"/>
      <c r="N189" s="205"/>
      <c r="O189" s="205"/>
      <c r="P189" s="205"/>
      <c r="Q189" s="205"/>
      <c r="R189" s="205"/>
      <c r="S189" s="205"/>
      <c r="T189" s="206"/>
      <c r="AT189" s="207" t="s">
        <v>145</v>
      </c>
      <c r="AU189" s="207" t="s">
        <v>141</v>
      </c>
      <c r="AV189" s="11" t="s">
        <v>141</v>
      </c>
      <c r="AW189" s="11" t="s">
        <v>39</v>
      </c>
      <c r="AX189" s="11" t="s">
        <v>22</v>
      </c>
      <c r="AY189" s="207" t="s">
        <v>132</v>
      </c>
    </row>
    <row r="190" spans="2:65" s="1" customFormat="1" ht="31.5" customHeight="1">
      <c r="B190" s="34"/>
      <c r="C190" s="182" t="s">
        <v>830</v>
      </c>
      <c r="D190" s="182" t="s">
        <v>135</v>
      </c>
      <c r="E190" s="183" t="s">
        <v>1196</v>
      </c>
      <c r="F190" s="184" t="s">
        <v>1197</v>
      </c>
      <c r="G190" s="185" t="s">
        <v>200</v>
      </c>
      <c r="H190" s="186">
        <v>46.8</v>
      </c>
      <c r="I190" s="187"/>
      <c r="J190" s="188">
        <f>ROUND(I190*H190,2)</f>
        <v>0</v>
      </c>
      <c r="K190" s="184" t="s">
        <v>139</v>
      </c>
      <c r="L190" s="54"/>
      <c r="M190" s="189" t="s">
        <v>20</v>
      </c>
      <c r="N190" s="190" t="s">
        <v>48</v>
      </c>
      <c r="O190" s="35"/>
      <c r="P190" s="191">
        <f>O190*H190</f>
        <v>0</v>
      </c>
      <c r="Q190" s="191">
        <v>0.00026</v>
      </c>
      <c r="R190" s="191">
        <f>Q190*H190</f>
        <v>0.012167999999999998</v>
      </c>
      <c r="S190" s="191">
        <v>0</v>
      </c>
      <c r="T190" s="192">
        <f>S190*H190</f>
        <v>0</v>
      </c>
      <c r="AR190" s="17" t="s">
        <v>262</v>
      </c>
      <c r="AT190" s="17" t="s">
        <v>135</v>
      </c>
      <c r="AU190" s="17" t="s">
        <v>141</v>
      </c>
      <c r="AY190" s="17" t="s">
        <v>132</v>
      </c>
      <c r="BE190" s="193">
        <f>IF(N190="základní",J190,0)</f>
        <v>0</v>
      </c>
      <c r="BF190" s="193">
        <f>IF(N190="snížená",J190,0)</f>
        <v>0</v>
      </c>
      <c r="BG190" s="193">
        <f>IF(N190="zákl. přenesená",J190,0)</f>
        <v>0</v>
      </c>
      <c r="BH190" s="193">
        <f>IF(N190="sníž. přenesená",J190,0)</f>
        <v>0</v>
      </c>
      <c r="BI190" s="193">
        <f>IF(N190="nulová",J190,0)</f>
        <v>0</v>
      </c>
      <c r="BJ190" s="17" t="s">
        <v>141</v>
      </c>
      <c r="BK190" s="193">
        <f>ROUND(I190*H190,2)</f>
        <v>0</v>
      </c>
      <c r="BL190" s="17" t="s">
        <v>262</v>
      </c>
      <c r="BM190" s="17" t="s">
        <v>1198</v>
      </c>
    </row>
    <row r="191" spans="2:65" s="1" customFormat="1" ht="31.5" customHeight="1">
      <c r="B191" s="34"/>
      <c r="C191" s="182" t="s">
        <v>813</v>
      </c>
      <c r="D191" s="182" t="s">
        <v>135</v>
      </c>
      <c r="E191" s="183" t="s">
        <v>1199</v>
      </c>
      <c r="F191" s="184" t="s">
        <v>1200</v>
      </c>
      <c r="G191" s="185" t="s">
        <v>138</v>
      </c>
      <c r="H191" s="186">
        <v>289.76</v>
      </c>
      <c r="I191" s="187"/>
      <c r="J191" s="188">
        <f>ROUND(I191*H191,2)</f>
        <v>0</v>
      </c>
      <c r="K191" s="184" t="s">
        <v>139</v>
      </c>
      <c r="L191" s="54"/>
      <c r="M191" s="189" t="s">
        <v>20</v>
      </c>
      <c r="N191" s="190" t="s">
        <v>48</v>
      </c>
      <c r="O191" s="35"/>
      <c r="P191" s="191">
        <f>O191*H191</f>
        <v>0</v>
      </c>
      <c r="Q191" s="191">
        <v>0</v>
      </c>
      <c r="R191" s="191">
        <f>Q191*H191</f>
        <v>0</v>
      </c>
      <c r="S191" s="191">
        <v>0</v>
      </c>
      <c r="T191" s="192">
        <f>S191*H191</f>
        <v>0</v>
      </c>
      <c r="AR191" s="17" t="s">
        <v>262</v>
      </c>
      <c r="AT191" s="17" t="s">
        <v>135</v>
      </c>
      <c r="AU191" s="17" t="s">
        <v>141</v>
      </c>
      <c r="AY191" s="17" t="s">
        <v>132</v>
      </c>
      <c r="BE191" s="193">
        <f>IF(N191="základní",J191,0)</f>
        <v>0</v>
      </c>
      <c r="BF191" s="193">
        <f>IF(N191="snížená",J191,0)</f>
        <v>0</v>
      </c>
      <c r="BG191" s="193">
        <f>IF(N191="zákl. přenesená",J191,0)</f>
        <v>0</v>
      </c>
      <c r="BH191" s="193">
        <f>IF(N191="sníž. přenesená",J191,0)</f>
        <v>0</v>
      </c>
      <c r="BI191" s="193">
        <f>IF(N191="nulová",J191,0)</f>
        <v>0</v>
      </c>
      <c r="BJ191" s="17" t="s">
        <v>141</v>
      </c>
      <c r="BK191" s="193">
        <f>ROUND(I191*H191,2)</f>
        <v>0</v>
      </c>
      <c r="BL191" s="17" t="s">
        <v>262</v>
      </c>
      <c r="BM191" s="17" t="s">
        <v>1201</v>
      </c>
    </row>
    <row r="192" spans="2:51" s="13" customFormat="1" ht="13.5">
      <c r="B192" s="233"/>
      <c r="C192" s="234"/>
      <c r="D192" s="194" t="s">
        <v>145</v>
      </c>
      <c r="E192" s="235" t="s">
        <v>20</v>
      </c>
      <c r="F192" s="236" t="s">
        <v>1202</v>
      </c>
      <c r="G192" s="234"/>
      <c r="H192" s="237" t="s">
        <v>20</v>
      </c>
      <c r="I192" s="238"/>
      <c r="J192" s="234"/>
      <c r="K192" s="234"/>
      <c r="L192" s="239"/>
      <c r="M192" s="240"/>
      <c r="N192" s="241"/>
      <c r="O192" s="241"/>
      <c r="P192" s="241"/>
      <c r="Q192" s="241"/>
      <c r="R192" s="241"/>
      <c r="S192" s="241"/>
      <c r="T192" s="242"/>
      <c r="AT192" s="243" t="s">
        <v>145</v>
      </c>
      <c r="AU192" s="243" t="s">
        <v>141</v>
      </c>
      <c r="AV192" s="13" t="s">
        <v>22</v>
      </c>
      <c r="AW192" s="13" t="s">
        <v>39</v>
      </c>
      <c r="AX192" s="13" t="s">
        <v>76</v>
      </c>
      <c r="AY192" s="243" t="s">
        <v>132</v>
      </c>
    </row>
    <row r="193" spans="2:51" s="11" customFormat="1" ht="13.5">
      <c r="B193" s="196"/>
      <c r="C193" s="197"/>
      <c r="D193" s="194" t="s">
        <v>145</v>
      </c>
      <c r="E193" s="208" t="s">
        <v>20</v>
      </c>
      <c r="F193" s="209" t="s">
        <v>1203</v>
      </c>
      <c r="G193" s="197"/>
      <c r="H193" s="210">
        <v>140</v>
      </c>
      <c r="I193" s="202"/>
      <c r="J193" s="197"/>
      <c r="K193" s="197"/>
      <c r="L193" s="203"/>
      <c r="M193" s="204"/>
      <c r="N193" s="205"/>
      <c r="O193" s="205"/>
      <c r="P193" s="205"/>
      <c r="Q193" s="205"/>
      <c r="R193" s="205"/>
      <c r="S193" s="205"/>
      <c r="T193" s="206"/>
      <c r="AT193" s="207" t="s">
        <v>145</v>
      </c>
      <c r="AU193" s="207" t="s">
        <v>141</v>
      </c>
      <c r="AV193" s="11" t="s">
        <v>141</v>
      </c>
      <c r="AW193" s="11" t="s">
        <v>39</v>
      </c>
      <c r="AX193" s="11" t="s">
        <v>76</v>
      </c>
      <c r="AY193" s="207" t="s">
        <v>132</v>
      </c>
    </row>
    <row r="194" spans="2:51" s="13" customFormat="1" ht="13.5">
      <c r="B194" s="233"/>
      <c r="C194" s="234"/>
      <c r="D194" s="194" t="s">
        <v>145</v>
      </c>
      <c r="E194" s="235" t="s">
        <v>20</v>
      </c>
      <c r="F194" s="236" t="s">
        <v>1204</v>
      </c>
      <c r="G194" s="234"/>
      <c r="H194" s="237" t="s">
        <v>20</v>
      </c>
      <c r="I194" s="238"/>
      <c r="J194" s="234"/>
      <c r="K194" s="234"/>
      <c r="L194" s="239"/>
      <c r="M194" s="240"/>
      <c r="N194" s="241"/>
      <c r="O194" s="241"/>
      <c r="P194" s="241"/>
      <c r="Q194" s="241"/>
      <c r="R194" s="241"/>
      <c r="S194" s="241"/>
      <c r="T194" s="242"/>
      <c r="AT194" s="243" t="s">
        <v>145</v>
      </c>
      <c r="AU194" s="243" t="s">
        <v>141</v>
      </c>
      <c r="AV194" s="13" t="s">
        <v>22</v>
      </c>
      <c r="AW194" s="13" t="s">
        <v>39</v>
      </c>
      <c r="AX194" s="13" t="s">
        <v>76</v>
      </c>
      <c r="AY194" s="243" t="s">
        <v>132</v>
      </c>
    </row>
    <row r="195" spans="2:51" s="11" customFormat="1" ht="13.5">
      <c r="B195" s="196"/>
      <c r="C195" s="197"/>
      <c r="D195" s="194" t="s">
        <v>145</v>
      </c>
      <c r="E195" s="208" t="s">
        <v>20</v>
      </c>
      <c r="F195" s="209" t="s">
        <v>1205</v>
      </c>
      <c r="G195" s="197"/>
      <c r="H195" s="210">
        <v>149.76</v>
      </c>
      <c r="I195" s="202"/>
      <c r="J195" s="197"/>
      <c r="K195" s="197"/>
      <c r="L195" s="203"/>
      <c r="M195" s="204"/>
      <c r="N195" s="205"/>
      <c r="O195" s="205"/>
      <c r="P195" s="205"/>
      <c r="Q195" s="205"/>
      <c r="R195" s="205"/>
      <c r="S195" s="205"/>
      <c r="T195" s="206"/>
      <c r="AT195" s="207" t="s">
        <v>145</v>
      </c>
      <c r="AU195" s="207" t="s">
        <v>141</v>
      </c>
      <c r="AV195" s="11" t="s">
        <v>141</v>
      </c>
      <c r="AW195" s="11" t="s">
        <v>39</v>
      </c>
      <c r="AX195" s="11" t="s">
        <v>76</v>
      </c>
      <c r="AY195" s="207" t="s">
        <v>132</v>
      </c>
    </row>
    <row r="196" spans="2:51" s="12" customFormat="1" ht="13.5">
      <c r="B196" s="211"/>
      <c r="C196" s="212"/>
      <c r="D196" s="198" t="s">
        <v>145</v>
      </c>
      <c r="E196" s="213" t="s">
        <v>20</v>
      </c>
      <c r="F196" s="214" t="s">
        <v>164</v>
      </c>
      <c r="G196" s="212"/>
      <c r="H196" s="215">
        <v>289.76</v>
      </c>
      <c r="I196" s="216"/>
      <c r="J196" s="212"/>
      <c r="K196" s="212"/>
      <c r="L196" s="217"/>
      <c r="M196" s="218"/>
      <c r="N196" s="219"/>
      <c r="O196" s="219"/>
      <c r="P196" s="219"/>
      <c r="Q196" s="219"/>
      <c r="R196" s="219"/>
      <c r="S196" s="219"/>
      <c r="T196" s="220"/>
      <c r="AT196" s="221" t="s">
        <v>145</v>
      </c>
      <c r="AU196" s="221" t="s">
        <v>141</v>
      </c>
      <c r="AV196" s="12" t="s">
        <v>140</v>
      </c>
      <c r="AW196" s="12" t="s">
        <v>39</v>
      </c>
      <c r="AX196" s="12" t="s">
        <v>22</v>
      </c>
      <c r="AY196" s="221" t="s">
        <v>132</v>
      </c>
    </row>
    <row r="197" spans="2:65" s="1" customFormat="1" ht="31.5" customHeight="1">
      <c r="B197" s="34"/>
      <c r="C197" s="222" t="s">
        <v>825</v>
      </c>
      <c r="D197" s="222" t="s">
        <v>215</v>
      </c>
      <c r="E197" s="223" t="s">
        <v>1206</v>
      </c>
      <c r="F197" s="224" t="s">
        <v>1207</v>
      </c>
      <c r="G197" s="225" t="s">
        <v>138</v>
      </c>
      <c r="H197" s="226">
        <v>318.736</v>
      </c>
      <c r="I197" s="227"/>
      <c r="J197" s="228">
        <f>ROUND(I197*H197,2)</f>
        <v>0</v>
      </c>
      <c r="K197" s="224" t="s">
        <v>139</v>
      </c>
      <c r="L197" s="229"/>
      <c r="M197" s="230" t="s">
        <v>20</v>
      </c>
      <c r="N197" s="231" t="s">
        <v>48</v>
      </c>
      <c r="O197" s="35"/>
      <c r="P197" s="191">
        <f>O197*H197</f>
        <v>0</v>
      </c>
      <c r="Q197" s="191">
        <v>0.00017</v>
      </c>
      <c r="R197" s="191">
        <f>Q197*H197</f>
        <v>0.05418512</v>
      </c>
      <c r="S197" s="191">
        <v>0</v>
      </c>
      <c r="T197" s="192">
        <f>S197*H197</f>
        <v>0</v>
      </c>
      <c r="AR197" s="17" t="s">
        <v>289</v>
      </c>
      <c r="AT197" s="17" t="s">
        <v>215</v>
      </c>
      <c r="AU197" s="17" t="s">
        <v>141</v>
      </c>
      <c r="AY197" s="17" t="s">
        <v>132</v>
      </c>
      <c r="BE197" s="193">
        <f>IF(N197="základní",J197,0)</f>
        <v>0</v>
      </c>
      <c r="BF197" s="193">
        <f>IF(N197="snížená",J197,0)</f>
        <v>0</v>
      </c>
      <c r="BG197" s="193">
        <f>IF(N197="zákl. přenesená",J197,0)</f>
        <v>0</v>
      </c>
      <c r="BH197" s="193">
        <f>IF(N197="sníž. přenesená",J197,0)</f>
        <v>0</v>
      </c>
      <c r="BI197" s="193">
        <f>IF(N197="nulová",J197,0)</f>
        <v>0</v>
      </c>
      <c r="BJ197" s="17" t="s">
        <v>141</v>
      </c>
      <c r="BK197" s="193">
        <f>ROUND(I197*H197,2)</f>
        <v>0</v>
      </c>
      <c r="BL197" s="17" t="s">
        <v>262</v>
      </c>
      <c r="BM197" s="17" t="s">
        <v>1208</v>
      </c>
    </row>
    <row r="198" spans="2:47" s="1" customFormat="1" ht="27">
      <c r="B198" s="34"/>
      <c r="C198" s="56"/>
      <c r="D198" s="194" t="s">
        <v>143</v>
      </c>
      <c r="E198" s="56"/>
      <c r="F198" s="195" t="s">
        <v>1209</v>
      </c>
      <c r="G198" s="56"/>
      <c r="H198" s="56"/>
      <c r="I198" s="152"/>
      <c r="J198" s="56"/>
      <c r="K198" s="56"/>
      <c r="L198" s="54"/>
      <c r="M198" s="71"/>
      <c r="N198" s="35"/>
      <c r="O198" s="35"/>
      <c r="P198" s="35"/>
      <c r="Q198" s="35"/>
      <c r="R198" s="35"/>
      <c r="S198" s="35"/>
      <c r="T198" s="72"/>
      <c r="AT198" s="17" t="s">
        <v>143</v>
      </c>
      <c r="AU198" s="17" t="s">
        <v>141</v>
      </c>
    </row>
    <row r="199" spans="2:51" s="11" customFormat="1" ht="13.5">
      <c r="B199" s="196"/>
      <c r="C199" s="197"/>
      <c r="D199" s="198" t="s">
        <v>145</v>
      </c>
      <c r="E199" s="197"/>
      <c r="F199" s="200" t="s">
        <v>1210</v>
      </c>
      <c r="G199" s="197"/>
      <c r="H199" s="201">
        <v>318.736</v>
      </c>
      <c r="I199" s="202"/>
      <c r="J199" s="197"/>
      <c r="K199" s="197"/>
      <c r="L199" s="203"/>
      <c r="M199" s="204"/>
      <c r="N199" s="205"/>
      <c r="O199" s="205"/>
      <c r="P199" s="205"/>
      <c r="Q199" s="205"/>
      <c r="R199" s="205"/>
      <c r="S199" s="205"/>
      <c r="T199" s="206"/>
      <c r="AT199" s="207" t="s">
        <v>145</v>
      </c>
      <c r="AU199" s="207" t="s">
        <v>141</v>
      </c>
      <c r="AV199" s="11" t="s">
        <v>141</v>
      </c>
      <c r="AW199" s="11" t="s">
        <v>4</v>
      </c>
      <c r="AX199" s="11" t="s">
        <v>22</v>
      </c>
      <c r="AY199" s="207" t="s">
        <v>132</v>
      </c>
    </row>
    <row r="200" spans="2:65" s="1" customFormat="1" ht="31.5" customHeight="1">
      <c r="B200" s="34"/>
      <c r="C200" s="182" t="s">
        <v>937</v>
      </c>
      <c r="D200" s="182" t="s">
        <v>135</v>
      </c>
      <c r="E200" s="183" t="s">
        <v>1211</v>
      </c>
      <c r="F200" s="184" t="s">
        <v>1212</v>
      </c>
      <c r="G200" s="185" t="s">
        <v>138</v>
      </c>
      <c r="H200" s="186">
        <v>289.76</v>
      </c>
      <c r="I200" s="187"/>
      <c r="J200" s="188">
        <f>ROUND(I200*H200,2)</f>
        <v>0</v>
      </c>
      <c r="K200" s="184" t="s">
        <v>139</v>
      </c>
      <c r="L200" s="54"/>
      <c r="M200" s="189" t="s">
        <v>20</v>
      </c>
      <c r="N200" s="190" t="s">
        <v>48</v>
      </c>
      <c r="O200" s="35"/>
      <c r="P200" s="191">
        <f>O200*H200</f>
        <v>0</v>
      </c>
      <c r="Q200" s="191">
        <v>0</v>
      </c>
      <c r="R200" s="191">
        <f>Q200*H200</f>
        <v>0</v>
      </c>
      <c r="S200" s="191">
        <v>0.01725</v>
      </c>
      <c r="T200" s="192">
        <f>S200*H200</f>
        <v>4.99836</v>
      </c>
      <c r="AR200" s="17" t="s">
        <v>262</v>
      </c>
      <c r="AT200" s="17" t="s">
        <v>135</v>
      </c>
      <c r="AU200" s="17" t="s">
        <v>141</v>
      </c>
      <c r="AY200" s="17" t="s">
        <v>132</v>
      </c>
      <c r="BE200" s="193">
        <f>IF(N200="základní",J200,0)</f>
        <v>0</v>
      </c>
      <c r="BF200" s="193">
        <f>IF(N200="snížená",J200,0)</f>
        <v>0</v>
      </c>
      <c r="BG200" s="193">
        <f>IF(N200="zákl. přenesená",J200,0)</f>
        <v>0</v>
      </c>
      <c r="BH200" s="193">
        <f>IF(N200="sníž. přenesená",J200,0)</f>
        <v>0</v>
      </c>
      <c r="BI200" s="193">
        <f>IF(N200="nulová",J200,0)</f>
        <v>0</v>
      </c>
      <c r="BJ200" s="17" t="s">
        <v>141</v>
      </c>
      <c r="BK200" s="193">
        <f>ROUND(I200*H200,2)</f>
        <v>0</v>
      </c>
      <c r="BL200" s="17" t="s">
        <v>262</v>
      </c>
      <c r="BM200" s="17" t="s">
        <v>1213</v>
      </c>
    </row>
    <row r="201" spans="2:47" s="1" customFormat="1" ht="27">
      <c r="B201" s="34"/>
      <c r="C201" s="56"/>
      <c r="D201" s="194" t="s">
        <v>143</v>
      </c>
      <c r="E201" s="56"/>
      <c r="F201" s="195" t="s">
        <v>1214</v>
      </c>
      <c r="G201" s="56"/>
      <c r="H201" s="56"/>
      <c r="I201" s="152"/>
      <c r="J201" s="56"/>
      <c r="K201" s="56"/>
      <c r="L201" s="54"/>
      <c r="M201" s="71"/>
      <c r="N201" s="35"/>
      <c r="O201" s="35"/>
      <c r="P201" s="35"/>
      <c r="Q201" s="35"/>
      <c r="R201" s="35"/>
      <c r="S201" s="35"/>
      <c r="T201" s="72"/>
      <c r="AT201" s="17" t="s">
        <v>143</v>
      </c>
      <c r="AU201" s="17" t="s">
        <v>141</v>
      </c>
    </row>
    <row r="202" spans="2:51" s="11" customFormat="1" ht="13.5">
      <c r="B202" s="196"/>
      <c r="C202" s="197"/>
      <c r="D202" s="198" t="s">
        <v>145</v>
      </c>
      <c r="E202" s="199" t="s">
        <v>20</v>
      </c>
      <c r="F202" s="200" t="s">
        <v>1215</v>
      </c>
      <c r="G202" s="197"/>
      <c r="H202" s="201">
        <v>289.76</v>
      </c>
      <c r="I202" s="202"/>
      <c r="J202" s="197"/>
      <c r="K202" s="197"/>
      <c r="L202" s="203"/>
      <c r="M202" s="204"/>
      <c r="N202" s="205"/>
      <c r="O202" s="205"/>
      <c r="P202" s="205"/>
      <c r="Q202" s="205"/>
      <c r="R202" s="205"/>
      <c r="S202" s="205"/>
      <c r="T202" s="206"/>
      <c r="AT202" s="207" t="s">
        <v>145</v>
      </c>
      <c r="AU202" s="207" t="s">
        <v>141</v>
      </c>
      <c r="AV202" s="11" t="s">
        <v>141</v>
      </c>
      <c r="AW202" s="11" t="s">
        <v>39</v>
      </c>
      <c r="AX202" s="11" t="s">
        <v>22</v>
      </c>
      <c r="AY202" s="207" t="s">
        <v>132</v>
      </c>
    </row>
    <row r="203" spans="2:65" s="1" customFormat="1" ht="44.25" customHeight="1">
      <c r="B203" s="34"/>
      <c r="C203" s="182" t="s">
        <v>1216</v>
      </c>
      <c r="D203" s="182" t="s">
        <v>135</v>
      </c>
      <c r="E203" s="183" t="s">
        <v>1217</v>
      </c>
      <c r="F203" s="184" t="s">
        <v>1218</v>
      </c>
      <c r="G203" s="185" t="s">
        <v>432</v>
      </c>
      <c r="H203" s="186">
        <v>3.61</v>
      </c>
      <c r="I203" s="187"/>
      <c r="J203" s="188">
        <f>ROUND(I203*H203,2)</f>
        <v>0</v>
      </c>
      <c r="K203" s="184" t="s">
        <v>139</v>
      </c>
      <c r="L203" s="54"/>
      <c r="M203" s="189" t="s">
        <v>20</v>
      </c>
      <c r="N203" s="190" t="s">
        <v>48</v>
      </c>
      <c r="O203" s="35"/>
      <c r="P203" s="191">
        <f>O203*H203</f>
        <v>0</v>
      </c>
      <c r="Q203" s="191">
        <v>0</v>
      </c>
      <c r="R203" s="191">
        <f>Q203*H203</f>
        <v>0</v>
      </c>
      <c r="S203" s="191">
        <v>0</v>
      </c>
      <c r="T203" s="192">
        <f>S203*H203</f>
        <v>0</v>
      </c>
      <c r="AR203" s="17" t="s">
        <v>262</v>
      </c>
      <c r="AT203" s="17" t="s">
        <v>135</v>
      </c>
      <c r="AU203" s="17" t="s">
        <v>141</v>
      </c>
      <c r="AY203" s="17" t="s">
        <v>132</v>
      </c>
      <c r="BE203" s="193">
        <f>IF(N203="základní",J203,0)</f>
        <v>0</v>
      </c>
      <c r="BF203" s="193">
        <f>IF(N203="snížená",J203,0)</f>
        <v>0</v>
      </c>
      <c r="BG203" s="193">
        <f>IF(N203="zákl. přenesená",J203,0)</f>
        <v>0</v>
      </c>
      <c r="BH203" s="193">
        <f>IF(N203="sníž. přenesená",J203,0)</f>
        <v>0</v>
      </c>
      <c r="BI203" s="193">
        <f>IF(N203="nulová",J203,0)</f>
        <v>0</v>
      </c>
      <c r="BJ203" s="17" t="s">
        <v>141</v>
      </c>
      <c r="BK203" s="193">
        <f>ROUND(I203*H203,2)</f>
        <v>0</v>
      </c>
      <c r="BL203" s="17" t="s">
        <v>262</v>
      </c>
      <c r="BM203" s="17" t="s">
        <v>1219</v>
      </c>
    </row>
    <row r="204" spans="2:47" s="1" customFormat="1" ht="121.5">
      <c r="B204" s="34"/>
      <c r="C204" s="56"/>
      <c r="D204" s="194" t="s">
        <v>297</v>
      </c>
      <c r="E204" s="56"/>
      <c r="F204" s="195" t="s">
        <v>1220</v>
      </c>
      <c r="G204" s="56"/>
      <c r="H204" s="56"/>
      <c r="I204" s="152"/>
      <c r="J204" s="56"/>
      <c r="K204" s="56"/>
      <c r="L204" s="54"/>
      <c r="M204" s="71"/>
      <c r="N204" s="35"/>
      <c r="O204" s="35"/>
      <c r="P204" s="35"/>
      <c r="Q204" s="35"/>
      <c r="R204" s="35"/>
      <c r="S204" s="35"/>
      <c r="T204" s="72"/>
      <c r="AT204" s="17" t="s">
        <v>297</v>
      </c>
      <c r="AU204" s="17" t="s">
        <v>141</v>
      </c>
    </row>
    <row r="205" spans="2:63" s="10" customFormat="1" ht="29.85" customHeight="1">
      <c r="B205" s="165"/>
      <c r="C205" s="166"/>
      <c r="D205" s="167" t="s">
        <v>75</v>
      </c>
      <c r="E205" s="251" t="s">
        <v>659</v>
      </c>
      <c r="F205" s="251" t="s">
        <v>660</v>
      </c>
      <c r="G205" s="166"/>
      <c r="H205" s="166"/>
      <c r="I205" s="169"/>
      <c r="J205" s="252">
        <f>BK205</f>
        <v>0</v>
      </c>
      <c r="K205" s="166"/>
      <c r="L205" s="171"/>
      <c r="M205" s="172"/>
      <c r="N205" s="173"/>
      <c r="O205" s="173"/>
      <c r="P205" s="174">
        <f>P206</f>
        <v>0</v>
      </c>
      <c r="Q205" s="173"/>
      <c r="R205" s="174">
        <f>R206</f>
        <v>0.130525</v>
      </c>
      <c r="S205" s="173"/>
      <c r="T205" s="175">
        <f>T206</f>
        <v>0</v>
      </c>
      <c r="AR205" s="176" t="s">
        <v>141</v>
      </c>
      <c r="AT205" s="177" t="s">
        <v>75</v>
      </c>
      <c r="AU205" s="177" t="s">
        <v>22</v>
      </c>
      <c r="AY205" s="176" t="s">
        <v>132</v>
      </c>
      <c r="BK205" s="178">
        <f>BK206</f>
        <v>0</v>
      </c>
    </row>
    <row r="206" spans="2:63" s="10" customFormat="1" ht="14.85" customHeight="1">
      <c r="B206" s="165"/>
      <c r="C206" s="166"/>
      <c r="D206" s="179" t="s">
        <v>75</v>
      </c>
      <c r="E206" s="180" t="s">
        <v>1221</v>
      </c>
      <c r="F206" s="180" t="s">
        <v>1222</v>
      </c>
      <c r="G206" s="166"/>
      <c r="H206" s="166"/>
      <c r="I206" s="169"/>
      <c r="J206" s="181">
        <f>BK206</f>
        <v>0</v>
      </c>
      <c r="K206" s="166"/>
      <c r="L206" s="171"/>
      <c r="M206" s="172"/>
      <c r="N206" s="173"/>
      <c r="O206" s="173"/>
      <c r="P206" s="174">
        <f>SUM(P207:P208)</f>
        <v>0</v>
      </c>
      <c r="Q206" s="173"/>
      <c r="R206" s="174">
        <f>SUM(R207:R208)</f>
        <v>0.130525</v>
      </c>
      <c r="S206" s="173"/>
      <c r="T206" s="175">
        <f>SUM(T207:T208)</f>
        <v>0</v>
      </c>
      <c r="AR206" s="176" t="s">
        <v>141</v>
      </c>
      <c r="AT206" s="177" t="s">
        <v>75</v>
      </c>
      <c r="AU206" s="177" t="s">
        <v>141</v>
      </c>
      <c r="AY206" s="176" t="s">
        <v>132</v>
      </c>
      <c r="BK206" s="178">
        <f>SUM(BK207:BK208)</f>
        <v>0</v>
      </c>
    </row>
    <row r="207" spans="2:65" s="1" customFormat="1" ht="31.5" customHeight="1">
      <c r="B207" s="34"/>
      <c r="C207" s="182" t="s">
        <v>689</v>
      </c>
      <c r="D207" s="182" t="s">
        <v>135</v>
      </c>
      <c r="E207" s="183" t="s">
        <v>1223</v>
      </c>
      <c r="F207" s="184" t="s">
        <v>1224</v>
      </c>
      <c r="G207" s="185" t="s">
        <v>138</v>
      </c>
      <c r="H207" s="186">
        <v>567.5</v>
      </c>
      <c r="I207" s="187"/>
      <c r="J207" s="188">
        <f>ROUND(I207*H207,2)</f>
        <v>0</v>
      </c>
      <c r="K207" s="184" t="s">
        <v>139</v>
      </c>
      <c r="L207" s="54"/>
      <c r="M207" s="189" t="s">
        <v>20</v>
      </c>
      <c r="N207" s="190" t="s">
        <v>48</v>
      </c>
      <c r="O207" s="35"/>
      <c r="P207" s="191">
        <f>O207*H207</f>
        <v>0</v>
      </c>
      <c r="Q207" s="191">
        <v>0.00023</v>
      </c>
      <c r="R207" s="191">
        <f>Q207*H207</f>
        <v>0.130525</v>
      </c>
      <c r="S207" s="191">
        <v>0</v>
      </c>
      <c r="T207" s="192">
        <f>S207*H207</f>
        <v>0</v>
      </c>
      <c r="AR207" s="17" t="s">
        <v>262</v>
      </c>
      <c r="AT207" s="17" t="s">
        <v>135</v>
      </c>
      <c r="AU207" s="17" t="s">
        <v>188</v>
      </c>
      <c r="AY207" s="17" t="s">
        <v>132</v>
      </c>
      <c r="BE207" s="193">
        <f>IF(N207="základní",J207,0)</f>
        <v>0</v>
      </c>
      <c r="BF207" s="193">
        <f>IF(N207="snížená",J207,0)</f>
        <v>0</v>
      </c>
      <c r="BG207" s="193">
        <f>IF(N207="zákl. přenesená",J207,0)</f>
        <v>0</v>
      </c>
      <c r="BH207" s="193">
        <f>IF(N207="sníž. přenesená",J207,0)</f>
        <v>0</v>
      </c>
      <c r="BI207" s="193">
        <f>IF(N207="nulová",J207,0)</f>
        <v>0</v>
      </c>
      <c r="BJ207" s="17" t="s">
        <v>141</v>
      </c>
      <c r="BK207" s="193">
        <f>ROUND(I207*H207,2)</f>
        <v>0</v>
      </c>
      <c r="BL207" s="17" t="s">
        <v>262</v>
      </c>
      <c r="BM207" s="17" t="s">
        <v>1225</v>
      </c>
    </row>
    <row r="208" spans="2:51" s="11" customFormat="1" ht="13.5">
      <c r="B208" s="196"/>
      <c r="C208" s="197"/>
      <c r="D208" s="194" t="s">
        <v>145</v>
      </c>
      <c r="E208" s="208" t="s">
        <v>20</v>
      </c>
      <c r="F208" s="209" t="s">
        <v>1226</v>
      </c>
      <c r="G208" s="197"/>
      <c r="H208" s="210">
        <v>567.5</v>
      </c>
      <c r="I208" s="202"/>
      <c r="J208" s="197"/>
      <c r="K208" s="197"/>
      <c r="L208" s="203"/>
      <c r="M208" s="204"/>
      <c r="N208" s="205"/>
      <c r="O208" s="205"/>
      <c r="P208" s="205"/>
      <c r="Q208" s="205"/>
      <c r="R208" s="205"/>
      <c r="S208" s="205"/>
      <c r="T208" s="206"/>
      <c r="AT208" s="207" t="s">
        <v>145</v>
      </c>
      <c r="AU208" s="207" t="s">
        <v>188</v>
      </c>
      <c r="AV208" s="11" t="s">
        <v>141</v>
      </c>
      <c r="AW208" s="11" t="s">
        <v>39</v>
      </c>
      <c r="AX208" s="11" t="s">
        <v>22</v>
      </c>
      <c r="AY208" s="207" t="s">
        <v>132</v>
      </c>
    </row>
    <row r="209" spans="2:63" s="10" customFormat="1" ht="29.85" customHeight="1">
      <c r="B209" s="165"/>
      <c r="C209" s="166"/>
      <c r="D209" s="179" t="s">
        <v>75</v>
      </c>
      <c r="E209" s="180" t="s">
        <v>860</v>
      </c>
      <c r="F209" s="180" t="s">
        <v>861</v>
      </c>
      <c r="G209" s="166"/>
      <c r="H209" s="166"/>
      <c r="I209" s="169"/>
      <c r="J209" s="181">
        <f>BK209</f>
        <v>0</v>
      </c>
      <c r="K209" s="166"/>
      <c r="L209" s="171"/>
      <c r="M209" s="172"/>
      <c r="N209" s="173"/>
      <c r="O209" s="173"/>
      <c r="P209" s="174">
        <f>SUM(P210:P212)</f>
        <v>0</v>
      </c>
      <c r="Q209" s="173"/>
      <c r="R209" s="174">
        <f>SUM(R210:R212)</f>
        <v>1.2416</v>
      </c>
      <c r="S209" s="173"/>
      <c r="T209" s="175">
        <f>SUM(T210:T212)</f>
        <v>0</v>
      </c>
      <c r="AR209" s="176" t="s">
        <v>141</v>
      </c>
      <c r="AT209" s="177" t="s">
        <v>75</v>
      </c>
      <c r="AU209" s="177" t="s">
        <v>22</v>
      </c>
      <c r="AY209" s="176" t="s">
        <v>132</v>
      </c>
      <c r="BK209" s="178">
        <f>SUM(BK210:BK212)</f>
        <v>0</v>
      </c>
    </row>
    <row r="210" spans="2:65" s="1" customFormat="1" ht="22.5" customHeight="1">
      <c r="B210" s="34"/>
      <c r="C210" s="182" t="s">
        <v>1227</v>
      </c>
      <c r="D210" s="182" t="s">
        <v>135</v>
      </c>
      <c r="E210" s="183" t="s">
        <v>1228</v>
      </c>
      <c r="F210" s="184" t="s">
        <v>1229</v>
      </c>
      <c r="G210" s="185" t="s">
        <v>200</v>
      </c>
      <c r="H210" s="186">
        <v>310.4</v>
      </c>
      <c r="I210" s="187"/>
      <c r="J210" s="188">
        <f>ROUND(I210*H210,2)</f>
        <v>0</v>
      </c>
      <c r="K210" s="184" t="s">
        <v>20</v>
      </c>
      <c r="L210" s="54"/>
      <c r="M210" s="189" t="s">
        <v>20</v>
      </c>
      <c r="N210" s="190" t="s">
        <v>48</v>
      </c>
      <c r="O210" s="35"/>
      <c r="P210" s="191">
        <f>O210*H210</f>
        <v>0</v>
      </c>
      <c r="Q210" s="191">
        <v>0</v>
      </c>
      <c r="R210" s="191">
        <f>Q210*H210</f>
        <v>0</v>
      </c>
      <c r="S210" s="191">
        <v>0</v>
      </c>
      <c r="T210" s="192">
        <f>S210*H210</f>
        <v>0</v>
      </c>
      <c r="AR210" s="17" t="s">
        <v>262</v>
      </c>
      <c r="AT210" s="17" t="s">
        <v>135</v>
      </c>
      <c r="AU210" s="17" t="s">
        <v>141</v>
      </c>
      <c r="AY210" s="17" t="s">
        <v>132</v>
      </c>
      <c r="BE210" s="193">
        <f>IF(N210="základní",J210,0)</f>
        <v>0</v>
      </c>
      <c r="BF210" s="193">
        <f>IF(N210="snížená",J210,0)</f>
        <v>0</v>
      </c>
      <c r="BG210" s="193">
        <f>IF(N210="zákl. přenesená",J210,0)</f>
        <v>0</v>
      </c>
      <c r="BH210" s="193">
        <f>IF(N210="sníž. přenesená",J210,0)</f>
        <v>0</v>
      </c>
      <c r="BI210" s="193">
        <f>IF(N210="nulová",J210,0)</f>
        <v>0</v>
      </c>
      <c r="BJ210" s="17" t="s">
        <v>141</v>
      </c>
      <c r="BK210" s="193">
        <f>ROUND(I210*H210,2)</f>
        <v>0</v>
      </c>
      <c r="BL210" s="17" t="s">
        <v>262</v>
      </c>
      <c r="BM210" s="17" t="s">
        <v>1230</v>
      </c>
    </row>
    <row r="211" spans="2:51" s="11" customFormat="1" ht="13.5">
      <c r="B211" s="196"/>
      <c r="C211" s="197"/>
      <c r="D211" s="198" t="s">
        <v>145</v>
      </c>
      <c r="E211" s="199" t="s">
        <v>20</v>
      </c>
      <c r="F211" s="200" t="s">
        <v>735</v>
      </c>
      <c r="G211" s="197"/>
      <c r="H211" s="201">
        <v>310.4</v>
      </c>
      <c r="I211" s="202"/>
      <c r="J211" s="197"/>
      <c r="K211" s="197"/>
      <c r="L211" s="203"/>
      <c r="M211" s="204"/>
      <c r="N211" s="205"/>
      <c r="O211" s="205"/>
      <c r="P211" s="205"/>
      <c r="Q211" s="205"/>
      <c r="R211" s="205"/>
      <c r="S211" s="205"/>
      <c r="T211" s="206"/>
      <c r="AT211" s="207" t="s">
        <v>145</v>
      </c>
      <c r="AU211" s="207" t="s">
        <v>141</v>
      </c>
      <c r="AV211" s="11" t="s">
        <v>141</v>
      </c>
      <c r="AW211" s="11" t="s">
        <v>39</v>
      </c>
      <c r="AX211" s="11" t="s">
        <v>22</v>
      </c>
      <c r="AY211" s="207" t="s">
        <v>132</v>
      </c>
    </row>
    <row r="212" spans="2:65" s="1" customFormat="1" ht="31.5" customHeight="1">
      <c r="B212" s="34"/>
      <c r="C212" s="222" t="s">
        <v>1231</v>
      </c>
      <c r="D212" s="222" t="s">
        <v>215</v>
      </c>
      <c r="E212" s="223" t="s">
        <v>1232</v>
      </c>
      <c r="F212" s="224" t="s">
        <v>1233</v>
      </c>
      <c r="G212" s="225" t="s">
        <v>200</v>
      </c>
      <c r="H212" s="226">
        <v>310.4</v>
      </c>
      <c r="I212" s="227"/>
      <c r="J212" s="228">
        <f>ROUND(I212*H212,2)</f>
        <v>0</v>
      </c>
      <c r="K212" s="224" t="s">
        <v>139</v>
      </c>
      <c r="L212" s="229"/>
      <c r="M212" s="230" t="s">
        <v>20</v>
      </c>
      <c r="N212" s="231" t="s">
        <v>48</v>
      </c>
      <c r="O212" s="35"/>
      <c r="P212" s="191">
        <f>O212*H212</f>
        <v>0</v>
      </c>
      <c r="Q212" s="191">
        <v>0.004</v>
      </c>
      <c r="R212" s="191">
        <f>Q212*H212</f>
        <v>1.2416</v>
      </c>
      <c r="S212" s="191">
        <v>0</v>
      </c>
      <c r="T212" s="192">
        <f>S212*H212</f>
        <v>0</v>
      </c>
      <c r="AR212" s="17" t="s">
        <v>289</v>
      </c>
      <c r="AT212" s="17" t="s">
        <v>215</v>
      </c>
      <c r="AU212" s="17" t="s">
        <v>141</v>
      </c>
      <c r="AY212" s="17" t="s">
        <v>132</v>
      </c>
      <c r="BE212" s="193">
        <f>IF(N212="základní",J212,0)</f>
        <v>0</v>
      </c>
      <c r="BF212" s="193">
        <f>IF(N212="snížená",J212,0)</f>
        <v>0</v>
      </c>
      <c r="BG212" s="193">
        <f>IF(N212="zákl. přenesená",J212,0)</f>
        <v>0</v>
      </c>
      <c r="BH212" s="193">
        <f>IF(N212="sníž. přenesená",J212,0)</f>
        <v>0</v>
      </c>
      <c r="BI212" s="193">
        <f>IF(N212="nulová",J212,0)</f>
        <v>0</v>
      </c>
      <c r="BJ212" s="17" t="s">
        <v>141</v>
      </c>
      <c r="BK212" s="193">
        <f>ROUND(I212*H212,2)</f>
        <v>0</v>
      </c>
      <c r="BL212" s="17" t="s">
        <v>262</v>
      </c>
      <c r="BM212" s="17" t="s">
        <v>1234</v>
      </c>
    </row>
    <row r="213" spans="2:63" s="10" customFormat="1" ht="29.85" customHeight="1">
      <c r="B213" s="165"/>
      <c r="C213" s="166"/>
      <c r="D213" s="179" t="s">
        <v>75</v>
      </c>
      <c r="E213" s="180" t="s">
        <v>987</v>
      </c>
      <c r="F213" s="180" t="s">
        <v>988</v>
      </c>
      <c r="G213" s="166"/>
      <c r="H213" s="166"/>
      <c r="I213" s="169"/>
      <c r="J213" s="181">
        <f>BK213</f>
        <v>0</v>
      </c>
      <c r="K213" s="166"/>
      <c r="L213" s="171"/>
      <c r="M213" s="172"/>
      <c r="N213" s="173"/>
      <c r="O213" s="173"/>
      <c r="P213" s="174">
        <f>SUM(P214:P241)</f>
        <v>0</v>
      </c>
      <c r="Q213" s="173"/>
      <c r="R213" s="174">
        <f>SUM(R214:R241)</f>
        <v>0.46847999999999995</v>
      </c>
      <c r="S213" s="173"/>
      <c r="T213" s="175">
        <f>SUM(T214:T241)</f>
        <v>0.8548500000000001</v>
      </c>
      <c r="AR213" s="176" t="s">
        <v>141</v>
      </c>
      <c r="AT213" s="177" t="s">
        <v>75</v>
      </c>
      <c r="AU213" s="177" t="s">
        <v>22</v>
      </c>
      <c r="AY213" s="176" t="s">
        <v>132</v>
      </c>
      <c r="BK213" s="178">
        <f>SUM(BK214:BK241)</f>
        <v>0</v>
      </c>
    </row>
    <row r="214" spans="2:65" s="1" customFormat="1" ht="22.5" customHeight="1">
      <c r="B214" s="34"/>
      <c r="C214" s="182" t="s">
        <v>941</v>
      </c>
      <c r="D214" s="182" t="s">
        <v>135</v>
      </c>
      <c r="E214" s="183" t="s">
        <v>1235</v>
      </c>
      <c r="F214" s="184" t="s">
        <v>1236</v>
      </c>
      <c r="G214" s="185" t="s">
        <v>138</v>
      </c>
      <c r="H214" s="186">
        <v>3.6</v>
      </c>
      <c r="I214" s="187"/>
      <c r="J214" s="188">
        <f>ROUND(I214*H214,2)</f>
        <v>0</v>
      </c>
      <c r="K214" s="184" t="s">
        <v>139</v>
      </c>
      <c r="L214" s="54"/>
      <c r="M214" s="189" t="s">
        <v>20</v>
      </c>
      <c r="N214" s="190" t="s">
        <v>48</v>
      </c>
      <c r="O214" s="35"/>
      <c r="P214" s="191">
        <f>O214*H214</f>
        <v>0</v>
      </c>
      <c r="Q214" s="191">
        <v>0</v>
      </c>
      <c r="R214" s="191">
        <f>Q214*H214</f>
        <v>0</v>
      </c>
      <c r="S214" s="191">
        <v>0</v>
      </c>
      <c r="T214" s="192">
        <f>S214*H214</f>
        <v>0</v>
      </c>
      <c r="AR214" s="17" t="s">
        <v>262</v>
      </c>
      <c r="AT214" s="17" t="s">
        <v>135</v>
      </c>
      <c r="AU214" s="17" t="s">
        <v>141</v>
      </c>
      <c r="AY214" s="17" t="s">
        <v>132</v>
      </c>
      <c r="BE214" s="193">
        <f>IF(N214="základní",J214,0)</f>
        <v>0</v>
      </c>
      <c r="BF214" s="193">
        <f>IF(N214="snížená",J214,0)</f>
        <v>0</v>
      </c>
      <c r="BG214" s="193">
        <f>IF(N214="zákl. přenesená",J214,0)</f>
        <v>0</v>
      </c>
      <c r="BH214" s="193">
        <f>IF(N214="sníž. přenesená",J214,0)</f>
        <v>0</v>
      </c>
      <c r="BI214" s="193">
        <f>IF(N214="nulová",J214,0)</f>
        <v>0</v>
      </c>
      <c r="BJ214" s="17" t="s">
        <v>141</v>
      </c>
      <c r="BK214" s="193">
        <f>ROUND(I214*H214,2)</f>
        <v>0</v>
      </c>
      <c r="BL214" s="17" t="s">
        <v>262</v>
      </c>
      <c r="BM214" s="17" t="s">
        <v>1237</v>
      </c>
    </row>
    <row r="215" spans="2:47" s="1" customFormat="1" ht="27">
      <c r="B215" s="34"/>
      <c r="C215" s="56"/>
      <c r="D215" s="194" t="s">
        <v>143</v>
      </c>
      <c r="E215" s="56"/>
      <c r="F215" s="195" t="s">
        <v>1238</v>
      </c>
      <c r="G215" s="56"/>
      <c r="H215" s="56"/>
      <c r="I215" s="152"/>
      <c r="J215" s="56"/>
      <c r="K215" s="56"/>
      <c r="L215" s="54"/>
      <c r="M215" s="71"/>
      <c r="N215" s="35"/>
      <c r="O215" s="35"/>
      <c r="P215" s="35"/>
      <c r="Q215" s="35"/>
      <c r="R215" s="35"/>
      <c r="S215" s="35"/>
      <c r="T215" s="72"/>
      <c r="AT215" s="17" t="s">
        <v>143</v>
      </c>
      <c r="AU215" s="17" t="s">
        <v>141</v>
      </c>
    </row>
    <row r="216" spans="2:51" s="11" customFormat="1" ht="13.5">
      <c r="B216" s="196"/>
      <c r="C216" s="197"/>
      <c r="D216" s="198" t="s">
        <v>145</v>
      </c>
      <c r="E216" s="199" t="s">
        <v>20</v>
      </c>
      <c r="F216" s="200" t="s">
        <v>1239</v>
      </c>
      <c r="G216" s="197"/>
      <c r="H216" s="201">
        <v>3.6</v>
      </c>
      <c r="I216" s="202"/>
      <c r="J216" s="197"/>
      <c r="K216" s="197"/>
      <c r="L216" s="203"/>
      <c r="M216" s="204"/>
      <c r="N216" s="205"/>
      <c r="O216" s="205"/>
      <c r="P216" s="205"/>
      <c r="Q216" s="205"/>
      <c r="R216" s="205"/>
      <c r="S216" s="205"/>
      <c r="T216" s="206"/>
      <c r="AT216" s="207" t="s">
        <v>145</v>
      </c>
      <c r="AU216" s="207" t="s">
        <v>141</v>
      </c>
      <c r="AV216" s="11" t="s">
        <v>141</v>
      </c>
      <c r="AW216" s="11" t="s">
        <v>39</v>
      </c>
      <c r="AX216" s="11" t="s">
        <v>22</v>
      </c>
      <c r="AY216" s="207" t="s">
        <v>132</v>
      </c>
    </row>
    <row r="217" spans="2:65" s="1" customFormat="1" ht="22.5" customHeight="1">
      <c r="B217" s="34"/>
      <c r="C217" s="222" t="s">
        <v>921</v>
      </c>
      <c r="D217" s="222" t="s">
        <v>215</v>
      </c>
      <c r="E217" s="223" t="s">
        <v>1240</v>
      </c>
      <c r="F217" s="224" t="s">
        <v>1241</v>
      </c>
      <c r="G217" s="225" t="s">
        <v>138</v>
      </c>
      <c r="H217" s="226">
        <v>3.6</v>
      </c>
      <c r="I217" s="227"/>
      <c r="J217" s="228">
        <f>ROUND(I217*H217,2)</f>
        <v>0</v>
      </c>
      <c r="K217" s="224" t="s">
        <v>139</v>
      </c>
      <c r="L217" s="229"/>
      <c r="M217" s="230" t="s">
        <v>20</v>
      </c>
      <c r="N217" s="231" t="s">
        <v>48</v>
      </c>
      <c r="O217" s="35"/>
      <c r="P217" s="191">
        <f>O217*H217</f>
        <v>0</v>
      </c>
      <c r="Q217" s="191">
        <v>0.022</v>
      </c>
      <c r="R217" s="191">
        <f>Q217*H217</f>
        <v>0.07919999999999999</v>
      </c>
      <c r="S217" s="191">
        <v>0</v>
      </c>
      <c r="T217" s="192">
        <f>S217*H217</f>
        <v>0</v>
      </c>
      <c r="AR217" s="17" t="s">
        <v>289</v>
      </c>
      <c r="AT217" s="17" t="s">
        <v>215</v>
      </c>
      <c r="AU217" s="17" t="s">
        <v>141</v>
      </c>
      <c r="AY217" s="17" t="s">
        <v>132</v>
      </c>
      <c r="BE217" s="193">
        <f>IF(N217="základní",J217,0)</f>
        <v>0</v>
      </c>
      <c r="BF217" s="193">
        <f>IF(N217="snížená",J217,0)</f>
        <v>0</v>
      </c>
      <c r="BG217" s="193">
        <f>IF(N217="zákl. přenesená",J217,0)</f>
        <v>0</v>
      </c>
      <c r="BH217" s="193">
        <f>IF(N217="sníž. přenesená",J217,0)</f>
        <v>0</v>
      </c>
      <c r="BI217" s="193">
        <f>IF(N217="nulová",J217,0)</f>
        <v>0</v>
      </c>
      <c r="BJ217" s="17" t="s">
        <v>141</v>
      </c>
      <c r="BK217" s="193">
        <f>ROUND(I217*H217,2)</f>
        <v>0</v>
      </c>
      <c r="BL217" s="17" t="s">
        <v>262</v>
      </c>
      <c r="BM217" s="17" t="s">
        <v>1242</v>
      </c>
    </row>
    <row r="218" spans="2:65" s="1" customFormat="1" ht="22.5" customHeight="1">
      <c r="B218" s="34"/>
      <c r="C218" s="182" t="s">
        <v>925</v>
      </c>
      <c r="D218" s="182" t="s">
        <v>135</v>
      </c>
      <c r="E218" s="183" t="s">
        <v>1243</v>
      </c>
      <c r="F218" s="184" t="s">
        <v>1244</v>
      </c>
      <c r="G218" s="185" t="s">
        <v>340</v>
      </c>
      <c r="H218" s="186">
        <v>460</v>
      </c>
      <c r="I218" s="187"/>
      <c r="J218" s="188">
        <f>ROUND(I218*H218,2)</f>
        <v>0</v>
      </c>
      <c r="K218" s="184" t="s">
        <v>139</v>
      </c>
      <c r="L218" s="54"/>
      <c r="M218" s="189" t="s">
        <v>20</v>
      </c>
      <c r="N218" s="190" t="s">
        <v>48</v>
      </c>
      <c r="O218" s="35"/>
      <c r="P218" s="191">
        <f>O218*H218</f>
        <v>0</v>
      </c>
      <c r="Q218" s="191">
        <v>5E-05</v>
      </c>
      <c r="R218" s="191">
        <f>Q218*H218</f>
        <v>0.023</v>
      </c>
      <c r="S218" s="191">
        <v>0</v>
      </c>
      <c r="T218" s="192">
        <f>S218*H218</f>
        <v>0</v>
      </c>
      <c r="AR218" s="17" t="s">
        <v>262</v>
      </c>
      <c r="AT218" s="17" t="s">
        <v>135</v>
      </c>
      <c r="AU218" s="17" t="s">
        <v>141</v>
      </c>
      <c r="AY218" s="17" t="s">
        <v>132</v>
      </c>
      <c r="BE218" s="193">
        <f>IF(N218="základní",J218,0)</f>
        <v>0</v>
      </c>
      <c r="BF218" s="193">
        <f>IF(N218="snížená",J218,0)</f>
        <v>0</v>
      </c>
      <c r="BG218" s="193">
        <f>IF(N218="zákl. přenesená",J218,0)</f>
        <v>0</v>
      </c>
      <c r="BH218" s="193">
        <f>IF(N218="sníž. přenesená",J218,0)</f>
        <v>0</v>
      </c>
      <c r="BI218" s="193">
        <f>IF(N218="nulová",J218,0)</f>
        <v>0</v>
      </c>
      <c r="BJ218" s="17" t="s">
        <v>141</v>
      </c>
      <c r="BK218" s="193">
        <f>ROUND(I218*H218,2)</f>
        <v>0</v>
      </c>
      <c r="BL218" s="17" t="s">
        <v>262</v>
      </c>
      <c r="BM218" s="17" t="s">
        <v>1245</v>
      </c>
    </row>
    <row r="219" spans="2:47" s="1" customFormat="1" ht="27">
      <c r="B219" s="34"/>
      <c r="C219" s="56"/>
      <c r="D219" s="194" t="s">
        <v>143</v>
      </c>
      <c r="E219" s="56"/>
      <c r="F219" s="195" t="s">
        <v>1246</v>
      </c>
      <c r="G219" s="56"/>
      <c r="H219" s="56"/>
      <c r="I219" s="152"/>
      <c r="J219" s="56"/>
      <c r="K219" s="56"/>
      <c r="L219" s="54"/>
      <c r="M219" s="71"/>
      <c r="N219" s="35"/>
      <c r="O219" s="35"/>
      <c r="P219" s="35"/>
      <c r="Q219" s="35"/>
      <c r="R219" s="35"/>
      <c r="S219" s="35"/>
      <c r="T219" s="72"/>
      <c r="AT219" s="17" t="s">
        <v>143</v>
      </c>
      <c r="AU219" s="17" t="s">
        <v>141</v>
      </c>
    </row>
    <row r="220" spans="2:51" s="11" customFormat="1" ht="13.5">
      <c r="B220" s="196"/>
      <c r="C220" s="197"/>
      <c r="D220" s="194" t="s">
        <v>145</v>
      </c>
      <c r="E220" s="208" t="s">
        <v>20</v>
      </c>
      <c r="F220" s="209" t="s">
        <v>1247</v>
      </c>
      <c r="G220" s="197"/>
      <c r="H220" s="210">
        <v>416</v>
      </c>
      <c r="I220" s="202"/>
      <c r="J220" s="197"/>
      <c r="K220" s="197"/>
      <c r="L220" s="203"/>
      <c r="M220" s="204"/>
      <c r="N220" s="205"/>
      <c r="O220" s="205"/>
      <c r="P220" s="205"/>
      <c r="Q220" s="205"/>
      <c r="R220" s="205"/>
      <c r="S220" s="205"/>
      <c r="T220" s="206"/>
      <c r="AT220" s="207" t="s">
        <v>145</v>
      </c>
      <c r="AU220" s="207" t="s">
        <v>141</v>
      </c>
      <c r="AV220" s="11" t="s">
        <v>141</v>
      </c>
      <c r="AW220" s="11" t="s">
        <v>39</v>
      </c>
      <c r="AX220" s="11" t="s">
        <v>76</v>
      </c>
      <c r="AY220" s="207" t="s">
        <v>132</v>
      </c>
    </row>
    <row r="221" spans="2:51" s="11" customFormat="1" ht="13.5">
      <c r="B221" s="196"/>
      <c r="C221" s="197"/>
      <c r="D221" s="194" t="s">
        <v>145</v>
      </c>
      <c r="E221" s="208" t="s">
        <v>20</v>
      </c>
      <c r="F221" s="209" t="s">
        <v>1248</v>
      </c>
      <c r="G221" s="197"/>
      <c r="H221" s="210">
        <v>44</v>
      </c>
      <c r="I221" s="202"/>
      <c r="J221" s="197"/>
      <c r="K221" s="197"/>
      <c r="L221" s="203"/>
      <c r="M221" s="204"/>
      <c r="N221" s="205"/>
      <c r="O221" s="205"/>
      <c r="P221" s="205"/>
      <c r="Q221" s="205"/>
      <c r="R221" s="205"/>
      <c r="S221" s="205"/>
      <c r="T221" s="206"/>
      <c r="AT221" s="207" t="s">
        <v>145</v>
      </c>
      <c r="AU221" s="207" t="s">
        <v>141</v>
      </c>
      <c r="AV221" s="11" t="s">
        <v>141</v>
      </c>
      <c r="AW221" s="11" t="s">
        <v>39</v>
      </c>
      <c r="AX221" s="11" t="s">
        <v>76</v>
      </c>
      <c r="AY221" s="207" t="s">
        <v>132</v>
      </c>
    </row>
    <row r="222" spans="2:51" s="12" customFormat="1" ht="13.5">
      <c r="B222" s="211"/>
      <c r="C222" s="212"/>
      <c r="D222" s="198" t="s">
        <v>145</v>
      </c>
      <c r="E222" s="213" t="s">
        <v>20</v>
      </c>
      <c r="F222" s="214" t="s">
        <v>164</v>
      </c>
      <c r="G222" s="212"/>
      <c r="H222" s="215">
        <v>460</v>
      </c>
      <c r="I222" s="216"/>
      <c r="J222" s="212"/>
      <c r="K222" s="212"/>
      <c r="L222" s="217"/>
      <c r="M222" s="218"/>
      <c r="N222" s="219"/>
      <c r="O222" s="219"/>
      <c r="P222" s="219"/>
      <c r="Q222" s="219"/>
      <c r="R222" s="219"/>
      <c r="S222" s="219"/>
      <c r="T222" s="220"/>
      <c r="AT222" s="221" t="s">
        <v>145</v>
      </c>
      <c r="AU222" s="221" t="s">
        <v>141</v>
      </c>
      <c r="AV222" s="12" t="s">
        <v>140</v>
      </c>
      <c r="AW222" s="12" t="s">
        <v>39</v>
      </c>
      <c r="AX222" s="12" t="s">
        <v>22</v>
      </c>
      <c r="AY222" s="221" t="s">
        <v>132</v>
      </c>
    </row>
    <row r="223" spans="2:65" s="1" customFormat="1" ht="22.5" customHeight="1">
      <c r="B223" s="34"/>
      <c r="C223" s="222" t="s">
        <v>929</v>
      </c>
      <c r="D223" s="222" t="s">
        <v>215</v>
      </c>
      <c r="E223" s="223" t="s">
        <v>1249</v>
      </c>
      <c r="F223" s="224" t="s">
        <v>1250</v>
      </c>
      <c r="G223" s="225" t="s">
        <v>664</v>
      </c>
      <c r="H223" s="226">
        <v>13</v>
      </c>
      <c r="I223" s="227"/>
      <c r="J223" s="228">
        <f>ROUND(I223*H223,2)</f>
        <v>0</v>
      </c>
      <c r="K223" s="224" t="s">
        <v>20</v>
      </c>
      <c r="L223" s="229"/>
      <c r="M223" s="230" t="s">
        <v>20</v>
      </c>
      <c r="N223" s="231" t="s">
        <v>48</v>
      </c>
      <c r="O223" s="35"/>
      <c r="P223" s="191">
        <f>O223*H223</f>
        <v>0</v>
      </c>
      <c r="Q223" s="191">
        <v>0.0253</v>
      </c>
      <c r="R223" s="191">
        <f>Q223*H223</f>
        <v>0.32889999999999997</v>
      </c>
      <c r="S223" s="191">
        <v>0</v>
      </c>
      <c r="T223" s="192">
        <f>S223*H223</f>
        <v>0</v>
      </c>
      <c r="AR223" s="17" t="s">
        <v>289</v>
      </c>
      <c r="AT223" s="17" t="s">
        <v>215</v>
      </c>
      <c r="AU223" s="17" t="s">
        <v>141</v>
      </c>
      <c r="AY223" s="17" t="s">
        <v>132</v>
      </c>
      <c r="BE223" s="193">
        <f>IF(N223="základní",J223,0)</f>
        <v>0</v>
      </c>
      <c r="BF223" s="193">
        <f>IF(N223="snížená",J223,0)</f>
        <v>0</v>
      </c>
      <c r="BG223" s="193">
        <f>IF(N223="zákl. přenesená",J223,0)</f>
        <v>0</v>
      </c>
      <c r="BH223" s="193">
        <f>IF(N223="sníž. přenesená",J223,0)</f>
        <v>0</v>
      </c>
      <c r="BI223" s="193">
        <f>IF(N223="nulová",J223,0)</f>
        <v>0</v>
      </c>
      <c r="BJ223" s="17" t="s">
        <v>141</v>
      </c>
      <c r="BK223" s="193">
        <f>ROUND(I223*H223,2)</f>
        <v>0</v>
      </c>
      <c r="BL223" s="17" t="s">
        <v>262</v>
      </c>
      <c r="BM223" s="17" t="s">
        <v>1251</v>
      </c>
    </row>
    <row r="224" spans="2:47" s="1" customFormat="1" ht="27">
      <c r="B224" s="34"/>
      <c r="C224" s="56"/>
      <c r="D224" s="198" t="s">
        <v>143</v>
      </c>
      <c r="E224" s="56"/>
      <c r="F224" s="232" t="s">
        <v>1252</v>
      </c>
      <c r="G224" s="56"/>
      <c r="H224" s="56"/>
      <c r="I224" s="152"/>
      <c r="J224" s="56"/>
      <c r="K224" s="56"/>
      <c r="L224" s="54"/>
      <c r="M224" s="71"/>
      <c r="N224" s="35"/>
      <c r="O224" s="35"/>
      <c r="P224" s="35"/>
      <c r="Q224" s="35"/>
      <c r="R224" s="35"/>
      <c r="S224" s="35"/>
      <c r="T224" s="72"/>
      <c r="AT224" s="17" t="s">
        <v>143</v>
      </c>
      <c r="AU224" s="17" t="s">
        <v>141</v>
      </c>
    </row>
    <row r="225" spans="2:65" s="1" customFormat="1" ht="22.5" customHeight="1">
      <c r="B225" s="34"/>
      <c r="C225" s="222" t="s">
        <v>1253</v>
      </c>
      <c r="D225" s="222" t="s">
        <v>215</v>
      </c>
      <c r="E225" s="223" t="s">
        <v>1254</v>
      </c>
      <c r="F225" s="224" t="s">
        <v>1255</v>
      </c>
      <c r="G225" s="225" t="s">
        <v>664</v>
      </c>
      <c r="H225" s="226">
        <v>2</v>
      </c>
      <c r="I225" s="227"/>
      <c r="J225" s="228">
        <f>ROUND(I225*H225,2)</f>
        <v>0</v>
      </c>
      <c r="K225" s="224" t="s">
        <v>20</v>
      </c>
      <c r="L225" s="229"/>
      <c r="M225" s="230" t="s">
        <v>20</v>
      </c>
      <c r="N225" s="231" t="s">
        <v>48</v>
      </c>
      <c r="O225" s="35"/>
      <c r="P225" s="191">
        <f>O225*H225</f>
        <v>0</v>
      </c>
      <c r="Q225" s="191">
        <v>0.0184</v>
      </c>
      <c r="R225" s="191">
        <f>Q225*H225</f>
        <v>0.0368</v>
      </c>
      <c r="S225" s="191">
        <v>0</v>
      </c>
      <c r="T225" s="192">
        <f>S225*H225</f>
        <v>0</v>
      </c>
      <c r="AR225" s="17" t="s">
        <v>289</v>
      </c>
      <c r="AT225" s="17" t="s">
        <v>215</v>
      </c>
      <c r="AU225" s="17" t="s">
        <v>141</v>
      </c>
      <c r="AY225" s="17" t="s">
        <v>132</v>
      </c>
      <c r="BE225" s="193">
        <f>IF(N225="základní",J225,0)</f>
        <v>0</v>
      </c>
      <c r="BF225" s="193">
        <f>IF(N225="snížená",J225,0)</f>
        <v>0</v>
      </c>
      <c r="BG225" s="193">
        <f>IF(N225="zákl. přenesená",J225,0)</f>
        <v>0</v>
      </c>
      <c r="BH225" s="193">
        <f>IF(N225="sníž. přenesená",J225,0)</f>
        <v>0</v>
      </c>
      <c r="BI225" s="193">
        <f>IF(N225="nulová",J225,0)</f>
        <v>0</v>
      </c>
      <c r="BJ225" s="17" t="s">
        <v>141</v>
      </c>
      <c r="BK225" s="193">
        <f>ROUND(I225*H225,2)</f>
        <v>0</v>
      </c>
      <c r="BL225" s="17" t="s">
        <v>262</v>
      </c>
      <c r="BM225" s="17" t="s">
        <v>1256</v>
      </c>
    </row>
    <row r="226" spans="2:47" s="1" customFormat="1" ht="27">
      <c r="B226" s="34"/>
      <c r="C226" s="56"/>
      <c r="D226" s="198" t="s">
        <v>143</v>
      </c>
      <c r="E226" s="56"/>
      <c r="F226" s="232" t="s">
        <v>1257</v>
      </c>
      <c r="G226" s="56"/>
      <c r="H226" s="56"/>
      <c r="I226" s="152"/>
      <c r="J226" s="56"/>
      <c r="K226" s="56"/>
      <c r="L226" s="54"/>
      <c r="M226" s="71"/>
      <c r="N226" s="35"/>
      <c r="O226" s="35"/>
      <c r="P226" s="35"/>
      <c r="Q226" s="35"/>
      <c r="R226" s="35"/>
      <c r="S226" s="35"/>
      <c r="T226" s="72"/>
      <c r="AT226" s="17" t="s">
        <v>143</v>
      </c>
      <c r="AU226" s="17" t="s">
        <v>141</v>
      </c>
    </row>
    <row r="227" spans="2:65" s="1" customFormat="1" ht="22.5" customHeight="1">
      <c r="B227" s="34"/>
      <c r="C227" s="182" t="s">
        <v>966</v>
      </c>
      <c r="D227" s="182" t="s">
        <v>135</v>
      </c>
      <c r="E227" s="183" t="s">
        <v>1258</v>
      </c>
      <c r="F227" s="184" t="s">
        <v>1259</v>
      </c>
      <c r="G227" s="185" t="s">
        <v>138</v>
      </c>
      <c r="H227" s="186">
        <v>13.725</v>
      </c>
      <c r="I227" s="187"/>
      <c r="J227" s="188">
        <f>ROUND(I227*H227,2)</f>
        <v>0</v>
      </c>
      <c r="K227" s="184" t="s">
        <v>20</v>
      </c>
      <c r="L227" s="54"/>
      <c r="M227" s="189" t="s">
        <v>20</v>
      </c>
      <c r="N227" s="190" t="s">
        <v>48</v>
      </c>
      <c r="O227" s="35"/>
      <c r="P227" s="191">
        <f>O227*H227</f>
        <v>0</v>
      </c>
      <c r="Q227" s="191">
        <v>0</v>
      </c>
      <c r="R227" s="191">
        <f>Q227*H227</f>
        <v>0</v>
      </c>
      <c r="S227" s="191">
        <v>0.01</v>
      </c>
      <c r="T227" s="192">
        <f>S227*H227</f>
        <v>0.13725</v>
      </c>
      <c r="AR227" s="17" t="s">
        <v>262</v>
      </c>
      <c r="AT227" s="17" t="s">
        <v>135</v>
      </c>
      <c r="AU227" s="17" t="s">
        <v>141</v>
      </c>
      <c r="AY227" s="17" t="s">
        <v>132</v>
      </c>
      <c r="BE227" s="193">
        <f>IF(N227="základní",J227,0)</f>
        <v>0</v>
      </c>
      <c r="BF227" s="193">
        <f>IF(N227="snížená",J227,0)</f>
        <v>0</v>
      </c>
      <c r="BG227" s="193">
        <f>IF(N227="zákl. přenesená",J227,0)</f>
        <v>0</v>
      </c>
      <c r="BH227" s="193">
        <f>IF(N227="sníž. přenesená",J227,0)</f>
        <v>0</v>
      </c>
      <c r="BI227" s="193">
        <f>IF(N227="nulová",J227,0)</f>
        <v>0</v>
      </c>
      <c r="BJ227" s="17" t="s">
        <v>141</v>
      </c>
      <c r="BK227" s="193">
        <f>ROUND(I227*H227,2)</f>
        <v>0</v>
      </c>
      <c r="BL227" s="17" t="s">
        <v>262</v>
      </c>
      <c r="BM227" s="17" t="s">
        <v>1260</v>
      </c>
    </row>
    <row r="228" spans="2:51" s="11" customFormat="1" ht="13.5">
      <c r="B228" s="196"/>
      <c r="C228" s="197"/>
      <c r="D228" s="194" t="s">
        <v>145</v>
      </c>
      <c r="E228" s="208" t="s">
        <v>20</v>
      </c>
      <c r="F228" s="209" t="s">
        <v>1261</v>
      </c>
      <c r="G228" s="197"/>
      <c r="H228" s="210">
        <v>12.285</v>
      </c>
      <c r="I228" s="202"/>
      <c r="J228" s="197"/>
      <c r="K228" s="197"/>
      <c r="L228" s="203"/>
      <c r="M228" s="204"/>
      <c r="N228" s="205"/>
      <c r="O228" s="205"/>
      <c r="P228" s="205"/>
      <c r="Q228" s="205"/>
      <c r="R228" s="205"/>
      <c r="S228" s="205"/>
      <c r="T228" s="206"/>
      <c r="AT228" s="207" t="s">
        <v>145</v>
      </c>
      <c r="AU228" s="207" t="s">
        <v>141</v>
      </c>
      <c r="AV228" s="11" t="s">
        <v>141</v>
      </c>
      <c r="AW228" s="11" t="s">
        <v>39</v>
      </c>
      <c r="AX228" s="11" t="s">
        <v>76</v>
      </c>
      <c r="AY228" s="207" t="s">
        <v>132</v>
      </c>
    </row>
    <row r="229" spans="2:51" s="11" customFormat="1" ht="13.5">
      <c r="B229" s="196"/>
      <c r="C229" s="197"/>
      <c r="D229" s="194" t="s">
        <v>145</v>
      </c>
      <c r="E229" s="208" t="s">
        <v>20</v>
      </c>
      <c r="F229" s="209" t="s">
        <v>1262</v>
      </c>
      <c r="G229" s="197"/>
      <c r="H229" s="210">
        <v>1.44</v>
      </c>
      <c r="I229" s="202"/>
      <c r="J229" s="197"/>
      <c r="K229" s="197"/>
      <c r="L229" s="203"/>
      <c r="M229" s="204"/>
      <c r="N229" s="205"/>
      <c r="O229" s="205"/>
      <c r="P229" s="205"/>
      <c r="Q229" s="205"/>
      <c r="R229" s="205"/>
      <c r="S229" s="205"/>
      <c r="T229" s="206"/>
      <c r="AT229" s="207" t="s">
        <v>145</v>
      </c>
      <c r="AU229" s="207" t="s">
        <v>141</v>
      </c>
      <c r="AV229" s="11" t="s">
        <v>141</v>
      </c>
      <c r="AW229" s="11" t="s">
        <v>39</v>
      </c>
      <c r="AX229" s="11" t="s">
        <v>76</v>
      </c>
      <c r="AY229" s="207" t="s">
        <v>132</v>
      </c>
    </row>
    <row r="230" spans="2:51" s="12" customFormat="1" ht="13.5">
      <c r="B230" s="211"/>
      <c r="C230" s="212"/>
      <c r="D230" s="198" t="s">
        <v>145</v>
      </c>
      <c r="E230" s="213" t="s">
        <v>20</v>
      </c>
      <c r="F230" s="214" t="s">
        <v>164</v>
      </c>
      <c r="G230" s="212"/>
      <c r="H230" s="215">
        <v>13.725</v>
      </c>
      <c r="I230" s="216"/>
      <c r="J230" s="212"/>
      <c r="K230" s="212"/>
      <c r="L230" s="217"/>
      <c r="M230" s="218"/>
      <c r="N230" s="219"/>
      <c r="O230" s="219"/>
      <c r="P230" s="219"/>
      <c r="Q230" s="219"/>
      <c r="R230" s="219"/>
      <c r="S230" s="219"/>
      <c r="T230" s="220"/>
      <c r="AT230" s="221" t="s">
        <v>145</v>
      </c>
      <c r="AU230" s="221" t="s">
        <v>141</v>
      </c>
      <c r="AV230" s="12" t="s">
        <v>140</v>
      </c>
      <c r="AW230" s="12" t="s">
        <v>39</v>
      </c>
      <c r="AX230" s="12" t="s">
        <v>22</v>
      </c>
      <c r="AY230" s="221" t="s">
        <v>132</v>
      </c>
    </row>
    <row r="231" spans="2:65" s="1" customFormat="1" ht="22.5" customHeight="1">
      <c r="B231" s="34"/>
      <c r="C231" s="182" t="s">
        <v>971</v>
      </c>
      <c r="D231" s="182" t="s">
        <v>135</v>
      </c>
      <c r="E231" s="183" t="s">
        <v>1263</v>
      </c>
      <c r="F231" s="184" t="s">
        <v>1264</v>
      </c>
      <c r="G231" s="185" t="s">
        <v>200</v>
      </c>
      <c r="H231" s="186">
        <v>11.6</v>
      </c>
      <c r="I231" s="187"/>
      <c r="J231" s="188">
        <f>ROUND(I231*H231,2)</f>
        <v>0</v>
      </c>
      <c r="K231" s="184" t="s">
        <v>139</v>
      </c>
      <c r="L231" s="54"/>
      <c r="M231" s="189" t="s">
        <v>20</v>
      </c>
      <c r="N231" s="190" t="s">
        <v>48</v>
      </c>
      <c r="O231" s="35"/>
      <c r="P231" s="191">
        <f>O231*H231</f>
        <v>0</v>
      </c>
      <c r="Q231" s="191">
        <v>0</v>
      </c>
      <c r="R231" s="191">
        <f>Q231*H231</f>
        <v>0</v>
      </c>
      <c r="S231" s="191">
        <v>0</v>
      </c>
      <c r="T231" s="192">
        <f>S231*H231</f>
        <v>0</v>
      </c>
      <c r="AR231" s="17" t="s">
        <v>262</v>
      </c>
      <c r="AT231" s="17" t="s">
        <v>135</v>
      </c>
      <c r="AU231" s="17" t="s">
        <v>141</v>
      </c>
      <c r="AY231" s="17" t="s">
        <v>132</v>
      </c>
      <c r="BE231" s="193">
        <f>IF(N231="základní",J231,0)</f>
        <v>0</v>
      </c>
      <c r="BF231" s="193">
        <f>IF(N231="snížená",J231,0)</f>
        <v>0</v>
      </c>
      <c r="BG231" s="193">
        <f>IF(N231="zákl. přenesená",J231,0)</f>
        <v>0</v>
      </c>
      <c r="BH231" s="193">
        <f>IF(N231="sníž. přenesená",J231,0)</f>
        <v>0</v>
      </c>
      <c r="BI231" s="193">
        <f>IF(N231="nulová",J231,0)</f>
        <v>0</v>
      </c>
      <c r="BJ231" s="17" t="s">
        <v>141</v>
      </c>
      <c r="BK231" s="193">
        <f>ROUND(I231*H231,2)</f>
        <v>0</v>
      </c>
      <c r="BL231" s="17" t="s">
        <v>262</v>
      </c>
      <c r="BM231" s="17" t="s">
        <v>1265</v>
      </c>
    </row>
    <row r="232" spans="2:51" s="13" customFormat="1" ht="13.5">
      <c r="B232" s="233"/>
      <c r="C232" s="234"/>
      <c r="D232" s="194" t="s">
        <v>145</v>
      </c>
      <c r="E232" s="235" t="s">
        <v>20</v>
      </c>
      <c r="F232" s="236" t="s">
        <v>1266</v>
      </c>
      <c r="G232" s="234"/>
      <c r="H232" s="237" t="s">
        <v>20</v>
      </c>
      <c r="I232" s="238"/>
      <c r="J232" s="234"/>
      <c r="K232" s="234"/>
      <c r="L232" s="239"/>
      <c r="M232" s="240"/>
      <c r="N232" s="241"/>
      <c r="O232" s="241"/>
      <c r="P232" s="241"/>
      <c r="Q232" s="241"/>
      <c r="R232" s="241"/>
      <c r="S232" s="241"/>
      <c r="T232" s="242"/>
      <c r="AT232" s="243" t="s">
        <v>145</v>
      </c>
      <c r="AU232" s="243" t="s">
        <v>141</v>
      </c>
      <c r="AV232" s="13" t="s">
        <v>22</v>
      </c>
      <c r="AW232" s="13" t="s">
        <v>39</v>
      </c>
      <c r="AX232" s="13" t="s">
        <v>76</v>
      </c>
      <c r="AY232" s="243" t="s">
        <v>132</v>
      </c>
    </row>
    <row r="233" spans="2:51" s="11" customFormat="1" ht="13.5">
      <c r="B233" s="196"/>
      <c r="C233" s="197"/>
      <c r="D233" s="198" t="s">
        <v>145</v>
      </c>
      <c r="E233" s="199" t="s">
        <v>20</v>
      </c>
      <c r="F233" s="200" t="s">
        <v>1267</v>
      </c>
      <c r="G233" s="197"/>
      <c r="H233" s="201">
        <v>11.6</v>
      </c>
      <c r="I233" s="202"/>
      <c r="J233" s="197"/>
      <c r="K233" s="197"/>
      <c r="L233" s="203"/>
      <c r="M233" s="204"/>
      <c r="N233" s="205"/>
      <c r="O233" s="205"/>
      <c r="P233" s="205"/>
      <c r="Q233" s="205"/>
      <c r="R233" s="205"/>
      <c r="S233" s="205"/>
      <c r="T233" s="206"/>
      <c r="AT233" s="207" t="s">
        <v>145</v>
      </c>
      <c r="AU233" s="207" t="s">
        <v>141</v>
      </c>
      <c r="AV233" s="11" t="s">
        <v>141</v>
      </c>
      <c r="AW233" s="11" t="s">
        <v>39</v>
      </c>
      <c r="AX233" s="11" t="s">
        <v>22</v>
      </c>
      <c r="AY233" s="207" t="s">
        <v>132</v>
      </c>
    </row>
    <row r="234" spans="2:65" s="1" customFormat="1" ht="22.5" customHeight="1">
      <c r="B234" s="34"/>
      <c r="C234" s="182" t="s">
        <v>977</v>
      </c>
      <c r="D234" s="182" t="s">
        <v>135</v>
      </c>
      <c r="E234" s="183" t="s">
        <v>1268</v>
      </c>
      <c r="F234" s="184" t="s">
        <v>1269</v>
      </c>
      <c r="G234" s="185" t="s">
        <v>200</v>
      </c>
      <c r="H234" s="186">
        <v>11.6</v>
      </c>
      <c r="I234" s="187"/>
      <c r="J234" s="188">
        <f>ROUND(I234*H234,2)</f>
        <v>0</v>
      </c>
      <c r="K234" s="184" t="s">
        <v>139</v>
      </c>
      <c r="L234" s="54"/>
      <c r="M234" s="189" t="s">
        <v>20</v>
      </c>
      <c r="N234" s="190" t="s">
        <v>48</v>
      </c>
      <c r="O234" s="35"/>
      <c r="P234" s="191">
        <f>O234*H234</f>
        <v>0</v>
      </c>
      <c r="Q234" s="191">
        <v>0</v>
      </c>
      <c r="R234" s="191">
        <f>Q234*H234</f>
        <v>0</v>
      </c>
      <c r="S234" s="191">
        <v>0.035</v>
      </c>
      <c r="T234" s="192">
        <f>S234*H234</f>
        <v>0.406</v>
      </c>
      <c r="AR234" s="17" t="s">
        <v>262</v>
      </c>
      <c r="AT234" s="17" t="s">
        <v>135</v>
      </c>
      <c r="AU234" s="17" t="s">
        <v>141</v>
      </c>
      <c r="AY234" s="17" t="s">
        <v>132</v>
      </c>
      <c r="BE234" s="193">
        <f>IF(N234="základní",J234,0)</f>
        <v>0</v>
      </c>
      <c r="BF234" s="193">
        <f>IF(N234="snížená",J234,0)</f>
        <v>0</v>
      </c>
      <c r="BG234" s="193">
        <f>IF(N234="zákl. přenesená",J234,0)</f>
        <v>0</v>
      </c>
      <c r="BH234" s="193">
        <f>IF(N234="sníž. přenesená",J234,0)</f>
        <v>0</v>
      </c>
      <c r="BI234" s="193">
        <f>IF(N234="nulová",J234,0)</f>
        <v>0</v>
      </c>
      <c r="BJ234" s="17" t="s">
        <v>141</v>
      </c>
      <c r="BK234" s="193">
        <f>ROUND(I234*H234,2)</f>
        <v>0</v>
      </c>
      <c r="BL234" s="17" t="s">
        <v>262</v>
      </c>
      <c r="BM234" s="17" t="s">
        <v>1270</v>
      </c>
    </row>
    <row r="235" spans="2:51" s="13" customFormat="1" ht="13.5">
      <c r="B235" s="233"/>
      <c r="C235" s="234"/>
      <c r="D235" s="194" t="s">
        <v>145</v>
      </c>
      <c r="E235" s="235" t="s">
        <v>20</v>
      </c>
      <c r="F235" s="236" t="s">
        <v>1266</v>
      </c>
      <c r="G235" s="234"/>
      <c r="H235" s="237" t="s">
        <v>20</v>
      </c>
      <c r="I235" s="238"/>
      <c r="J235" s="234"/>
      <c r="K235" s="234"/>
      <c r="L235" s="239"/>
      <c r="M235" s="240"/>
      <c r="N235" s="241"/>
      <c r="O235" s="241"/>
      <c r="P235" s="241"/>
      <c r="Q235" s="241"/>
      <c r="R235" s="241"/>
      <c r="S235" s="241"/>
      <c r="T235" s="242"/>
      <c r="AT235" s="243" t="s">
        <v>145</v>
      </c>
      <c r="AU235" s="243" t="s">
        <v>141</v>
      </c>
      <c r="AV235" s="13" t="s">
        <v>22</v>
      </c>
      <c r="AW235" s="13" t="s">
        <v>39</v>
      </c>
      <c r="AX235" s="13" t="s">
        <v>76</v>
      </c>
      <c r="AY235" s="243" t="s">
        <v>132</v>
      </c>
    </row>
    <row r="236" spans="2:51" s="11" customFormat="1" ht="13.5">
      <c r="B236" s="196"/>
      <c r="C236" s="197"/>
      <c r="D236" s="198" t="s">
        <v>145</v>
      </c>
      <c r="E236" s="199" t="s">
        <v>20</v>
      </c>
      <c r="F236" s="200" t="s">
        <v>1267</v>
      </c>
      <c r="G236" s="197"/>
      <c r="H236" s="201">
        <v>11.6</v>
      </c>
      <c r="I236" s="202"/>
      <c r="J236" s="197"/>
      <c r="K236" s="197"/>
      <c r="L236" s="203"/>
      <c r="M236" s="204"/>
      <c r="N236" s="205"/>
      <c r="O236" s="205"/>
      <c r="P236" s="205"/>
      <c r="Q236" s="205"/>
      <c r="R236" s="205"/>
      <c r="S236" s="205"/>
      <c r="T236" s="206"/>
      <c r="AT236" s="207" t="s">
        <v>145</v>
      </c>
      <c r="AU236" s="207" t="s">
        <v>141</v>
      </c>
      <c r="AV236" s="11" t="s">
        <v>141</v>
      </c>
      <c r="AW236" s="11" t="s">
        <v>39</v>
      </c>
      <c r="AX236" s="11" t="s">
        <v>22</v>
      </c>
      <c r="AY236" s="207" t="s">
        <v>132</v>
      </c>
    </row>
    <row r="237" spans="2:65" s="1" customFormat="1" ht="31.5" customHeight="1">
      <c r="B237" s="34"/>
      <c r="C237" s="182" t="s">
        <v>1271</v>
      </c>
      <c r="D237" s="182" t="s">
        <v>135</v>
      </c>
      <c r="E237" s="183" t="s">
        <v>1272</v>
      </c>
      <c r="F237" s="184" t="s">
        <v>1273</v>
      </c>
      <c r="G237" s="185" t="s">
        <v>200</v>
      </c>
      <c r="H237" s="186">
        <v>11.6</v>
      </c>
      <c r="I237" s="187"/>
      <c r="J237" s="188">
        <f>ROUND(I237*H237,2)</f>
        <v>0</v>
      </c>
      <c r="K237" s="184" t="s">
        <v>20</v>
      </c>
      <c r="L237" s="54"/>
      <c r="M237" s="189" t="s">
        <v>20</v>
      </c>
      <c r="N237" s="190" t="s">
        <v>48</v>
      </c>
      <c r="O237" s="35"/>
      <c r="P237" s="191">
        <f>O237*H237</f>
        <v>0</v>
      </c>
      <c r="Q237" s="191">
        <v>5E-05</v>
      </c>
      <c r="R237" s="191">
        <f>Q237*H237</f>
        <v>0.00058</v>
      </c>
      <c r="S237" s="191">
        <v>0.001</v>
      </c>
      <c r="T237" s="192">
        <f>S237*H237</f>
        <v>0.0116</v>
      </c>
      <c r="AR237" s="17" t="s">
        <v>262</v>
      </c>
      <c r="AT237" s="17" t="s">
        <v>135</v>
      </c>
      <c r="AU237" s="17" t="s">
        <v>141</v>
      </c>
      <c r="AY237" s="17" t="s">
        <v>132</v>
      </c>
      <c r="BE237" s="193">
        <f>IF(N237="základní",J237,0)</f>
        <v>0</v>
      </c>
      <c r="BF237" s="193">
        <f>IF(N237="snížená",J237,0)</f>
        <v>0</v>
      </c>
      <c r="BG237" s="193">
        <f>IF(N237="zákl. přenesená",J237,0)</f>
        <v>0</v>
      </c>
      <c r="BH237" s="193">
        <f>IF(N237="sníž. přenesená",J237,0)</f>
        <v>0</v>
      </c>
      <c r="BI237" s="193">
        <f>IF(N237="nulová",J237,0)</f>
        <v>0</v>
      </c>
      <c r="BJ237" s="17" t="s">
        <v>141</v>
      </c>
      <c r="BK237" s="193">
        <f>ROUND(I237*H237,2)</f>
        <v>0</v>
      </c>
      <c r="BL237" s="17" t="s">
        <v>262</v>
      </c>
      <c r="BM237" s="17" t="s">
        <v>1274</v>
      </c>
    </row>
    <row r="238" spans="2:47" s="1" customFormat="1" ht="27">
      <c r="B238" s="34"/>
      <c r="C238" s="56"/>
      <c r="D238" s="198" t="s">
        <v>143</v>
      </c>
      <c r="E238" s="56"/>
      <c r="F238" s="232" t="s">
        <v>1275</v>
      </c>
      <c r="G238" s="56"/>
      <c r="H238" s="56"/>
      <c r="I238" s="152"/>
      <c r="J238" s="56"/>
      <c r="K238" s="56"/>
      <c r="L238" s="54"/>
      <c r="M238" s="71"/>
      <c r="N238" s="35"/>
      <c r="O238" s="35"/>
      <c r="P238" s="35"/>
      <c r="Q238" s="35"/>
      <c r="R238" s="35"/>
      <c r="S238" s="35"/>
      <c r="T238" s="72"/>
      <c r="AT238" s="17" t="s">
        <v>143</v>
      </c>
      <c r="AU238" s="17" t="s">
        <v>141</v>
      </c>
    </row>
    <row r="239" spans="2:65" s="1" customFormat="1" ht="22.5" customHeight="1">
      <c r="B239" s="34"/>
      <c r="C239" s="182" t="s">
        <v>1276</v>
      </c>
      <c r="D239" s="182" t="s">
        <v>135</v>
      </c>
      <c r="E239" s="183" t="s">
        <v>1277</v>
      </c>
      <c r="F239" s="184" t="s">
        <v>1278</v>
      </c>
      <c r="G239" s="185" t="s">
        <v>664</v>
      </c>
      <c r="H239" s="186">
        <v>6</v>
      </c>
      <c r="I239" s="187"/>
      <c r="J239" s="188">
        <f>ROUND(I239*H239,2)</f>
        <v>0</v>
      </c>
      <c r="K239" s="184" t="s">
        <v>20</v>
      </c>
      <c r="L239" s="54"/>
      <c r="M239" s="189" t="s">
        <v>20</v>
      </c>
      <c r="N239" s="190" t="s">
        <v>48</v>
      </c>
      <c r="O239" s="35"/>
      <c r="P239" s="191">
        <f>O239*H239</f>
        <v>0</v>
      </c>
      <c r="Q239" s="191">
        <v>0</v>
      </c>
      <c r="R239" s="191">
        <f>Q239*H239</f>
        <v>0</v>
      </c>
      <c r="S239" s="191">
        <v>0.05</v>
      </c>
      <c r="T239" s="192">
        <f>S239*H239</f>
        <v>0.30000000000000004</v>
      </c>
      <c r="AR239" s="17" t="s">
        <v>262</v>
      </c>
      <c r="AT239" s="17" t="s">
        <v>135</v>
      </c>
      <c r="AU239" s="17" t="s">
        <v>141</v>
      </c>
      <c r="AY239" s="17" t="s">
        <v>132</v>
      </c>
      <c r="BE239" s="193">
        <f>IF(N239="základní",J239,0)</f>
        <v>0</v>
      </c>
      <c r="BF239" s="193">
        <f>IF(N239="snížená",J239,0)</f>
        <v>0</v>
      </c>
      <c r="BG239" s="193">
        <f>IF(N239="zákl. přenesená",J239,0)</f>
        <v>0</v>
      </c>
      <c r="BH239" s="193">
        <f>IF(N239="sníž. přenesená",J239,0)</f>
        <v>0</v>
      </c>
      <c r="BI239" s="193">
        <f>IF(N239="nulová",J239,0)</f>
        <v>0</v>
      </c>
      <c r="BJ239" s="17" t="s">
        <v>141</v>
      </c>
      <c r="BK239" s="193">
        <f>ROUND(I239*H239,2)</f>
        <v>0</v>
      </c>
      <c r="BL239" s="17" t="s">
        <v>262</v>
      </c>
      <c r="BM239" s="17" t="s">
        <v>1279</v>
      </c>
    </row>
    <row r="240" spans="2:47" s="1" customFormat="1" ht="27">
      <c r="B240" s="34"/>
      <c r="C240" s="56"/>
      <c r="D240" s="198" t="s">
        <v>143</v>
      </c>
      <c r="E240" s="56"/>
      <c r="F240" s="232" t="s">
        <v>1280</v>
      </c>
      <c r="G240" s="56"/>
      <c r="H240" s="56"/>
      <c r="I240" s="152"/>
      <c r="J240" s="56"/>
      <c r="K240" s="56"/>
      <c r="L240" s="54"/>
      <c r="M240" s="71"/>
      <c r="N240" s="35"/>
      <c r="O240" s="35"/>
      <c r="P240" s="35"/>
      <c r="Q240" s="35"/>
      <c r="R240" s="35"/>
      <c r="S240" s="35"/>
      <c r="T240" s="72"/>
      <c r="AT240" s="17" t="s">
        <v>143</v>
      </c>
      <c r="AU240" s="17" t="s">
        <v>141</v>
      </c>
    </row>
    <row r="241" spans="2:65" s="1" customFormat="1" ht="22.5" customHeight="1">
      <c r="B241" s="34"/>
      <c r="C241" s="182" t="s">
        <v>1281</v>
      </c>
      <c r="D241" s="182" t="s">
        <v>135</v>
      </c>
      <c r="E241" s="183" t="s">
        <v>1282</v>
      </c>
      <c r="F241" s="184" t="s">
        <v>1283</v>
      </c>
      <c r="G241" s="185" t="s">
        <v>200</v>
      </c>
      <c r="H241" s="186">
        <v>75.53</v>
      </c>
      <c r="I241" s="187"/>
      <c r="J241" s="188">
        <f>ROUND(I241*H241,2)</f>
        <v>0</v>
      </c>
      <c r="K241" s="184" t="s">
        <v>20</v>
      </c>
      <c r="L241" s="54"/>
      <c r="M241" s="189" t="s">
        <v>20</v>
      </c>
      <c r="N241" s="190" t="s">
        <v>48</v>
      </c>
      <c r="O241" s="35"/>
      <c r="P241" s="191">
        <f>O241*H241</f>
        <v>0</v>
      </c>
      <c r="Q241" s="191">
        <v>0</v>
      </c>
      <c r="R241" s="191">
        <f>Q241*H241</f>
        <v>0</v>
      </c>
      <c r="S241" s="191">
        <v>0</v>
      </c>
      <c r="T241" s="192">
        <f>S241*H241</f>
        <v>0</v>
      </c>
      <c r="AR241" s="17" t="s">
        <v>262</v>
      </c>
      <c r="AT241" s="17" t="s">
        <v>135</v>
      </c>
      <c r="AU241" s="17" t="s">
        <v>141</v>
      </c>
      <c r="AY241" s="17" t="s">
        <v>132</v>
      </c>
      <c r="BE241" s="193">
        <f>IF(N241="základní",J241,0)</f>
        <v>0</v>
      </c>
      <c r="BF241" s="193">
        <f>IF(N241="snížená",J241,0)</f>
        <v>0</v>
      </c>
      <c r="BG241" s="193">
        <f>IF(N241="zákl. přenesená",J241,0)</f>
        <v>0</v>
      </c>
      <c r="BH241" s="193">
        <f>IF(N241="sníž. přenesená",J241,0)</f>
        <v>0</v>
      </c>
      <c r="BI241" s="193">
        <f>IF(N241="nulová",J241,0)</f>
        <v>0</v>
      </c>
      <c r="BJ241" s="17" t="s">
        <v>141</v>
      </c>
      <c r="BK241" s="193">
        <f>ROUND(I241*H241,2)</f>
        <v>0</v>
      </c>
      <c r="BL241" s="17" t="s">
        <v>262</v>
      </c>
      <c r="BM241" s="17" t="s">
        <v>1284</v>
      </c>
    </row>
    <row r="242" spans="2:63" s="10" customFormat="1" ht="29.85" customHeight="1">
      <c r="B242" s="165"/>
      <c r="C242" s="166"/>
      <c r="D242" s="179" t="s">
        <v>75</v>
      </c>
      <c r="E242" s="180" t="s">
        <v>1285</v>
      </c>
      <c r="F242" s="180" t="s">
        <v>1286</v>
      </c>
      <c r="G242" s="166"/>
      <c r="H242" s="166"/>
      <c r="I242" s="169"/>
      <c r="J242" s="181">
        <f>BK242</f>
        <v>0</v>
      </c>
      <c r="K242" s="166"/>
      <c r="L242" s="171"/>
      <c r="M242" s="172"/>
      <c r="N242" s="173"/>
      <c r="O242" s="173"/>
      <c r="P242" s="174">
        <f>SUM(P243:P249)</f>
        <v>0</v>
      </c>
      <c r="Q242" s="173"/>
      <c r="R242" s="174">
        <f>SUM(R243:R249)</f>
        <v>0.36101085</v>
      </c>
      <c r="S242" s="173"/>
      <c r="T242" s="175">
        <f>SUM(T243:T249)</f>
        <v>0</v>
      </c>
      <c r="AR242" s="176" t="s">
        <v>141</v>
      </c>
      <c r="AT242" s="177" t="s">
        <v>75</v>
      </c>
      <c r="AU242" s="177" t="s">
        <v>22</v>
      </c>
      <c r="AY242" s="176" t="s">
        <v>132</v>
      </c>
      <c r="BK242" s="178">
        <f>SUM(BK243:BK249)</f>
        <v>0</v>
      </c>
    </row>
    <row r="243" spans="2:65" s="1" customFormat="1" ht="22.5" customHeight="1">
      <c r="B243" s="34"/>
      <c r="C243" s="182" t="s">
        <v>28</v>
      </c>
      <c r="D243" s="182" t="s">
        <v>135</v>
      </c>
      <c r="E243" s="183" t="s">
        <v>1287</v>
      </c>
      <c r="F243" s="184" t="s">
        <v>1288</v>
      </c>
      <c r="G243" s="185" t="s">
        <v>138</v>
      </c>
      <c r="H243" s="186">
        <v>1441.33</v>
      </c>
      <c r="I243" s="187"/>
      <c r="J243" s="188">
        <f>ROUND(I243*H243,2)</f>
        <v>0</v>
      </c>
      <c r="K243" s="184" t="s">
        <v>139</v>
      </c>
      <c r="L243" s="54"/>
      <c r="M243" s="189" t="s">
        <v>20</v>
      </c>
      <c r="N243" s="190" t="s">
        <v>48</v>
      </c>
      <c r="O243" s="35"/>
      <c r="P243" s="191">
        <f>O243*H243</f>
        <v>0</v>
      </c>
      <c r="Q243" s="191">
        <v>0</v>
      </c>
      <c r="R243" s="191">
        <f>Q243*H243</f>
        <v>0</v>
      </c>
      <c r="S243" s="191">
        <v>0</v>
      </c>
      <c r="T243" s="192">
        <f>S243*H243</f>
        <v>0</v>
      </c>
      <c r="AR243" s="17" t="s">
        <v>262</v>
      </c>
      <c r="AT243" s="17" t="s">
        <v>135</v>
      </c>
      <c r="AU243" s="17" t="s">
        <v>141</v>
      </c>
      <c r="AY243" s="17" t="s">
        <v>132</v>
      </c>
      <c r="BE243" s="193">
        <f>IF(N243="základní",J243,0)</f>
        <v>0</v>
      </c>
      <c r="BF243" s="193">
        <f>IF(N243="snížená",J243,0)</f>
        <v>0</v>
      </c>
      <c r="BG243" s="193">
        <f>IF(N243="zákl. přenesená",J243,0)</f>
        <v>0</v>
      </c>
      <c r="BH243" s="193">
        <f>IF(N243="sníž. přenesená",J243,0)</f>
        <v>0</v>
      </c>
      <c r="BI243" s="193">
        <f>IF(N243="nulová",J243,0)</f>
        <v>0</v>
      </c>
      <c r="BJ243" s="17" t="s">
        <v>141</v>
      </c>
      <c r="BK243" s="193">
        <f>ROUND(I243*H243,2)</f>
        <v>0</v>
      </c>
      <c r="BL243" s="17" t="s">
        <v>262</v>
      </c>
      <c r="BM243" s="17" t="s">
        <v>1289</v>
      </c>
    </row>
    <row r="244" spans="2:65" s="1" customFormat="1" ht="22.5" customHeight="1">
      <c r="B244" s="34"/>
      <c r="C244" s="222" t="s">
        <v>1290</v>
      </c>
      <c r="D244" s="222" t="s">
        <v>215</v>
      </c>
      <c r="E244" s="223" t="s">
        <v>1291</v>
      </c>
      <c r="F244" s="224" t="s">
        <v>1292</v>
      </c>
      <c r="G244" s="225" t="s">
        <v>138</v>
      </c>
      <c r="H244" s="226">
        <v>1513.397</v>
      </c>
      <c r="I244" s="227"/>
      <c r="J244" s="228">
        <f>ROUND(I244*H244,2)</f>
        <v>0</v>
      </c>
      <c r="K244" s="224" t="s">
        <v>139</v>
      </c>
      <c r="L244" s="229"/>
      <c r="M244" s="230" t="s">
        <v>20</v>
      </c>
      <c r="N244" s="231" t="s">
        <v>48</v>
      </c>
      <c r="O244" s="35"/>
      <c r="P244" s="191">
        <f>O244*H244</f>
        <v>0</v>
      </c>
      <c r="Q244" s="191">
        <v>0</v>
      </c>
      <c r="R244" s="191">
        <f>Q244*H244</f>
        <v>0</v>
      </c>
      <c r="S244" s="191">
        <v>0</v>
      </c>
      <c r="T244" s="192">
        <f>S244*H244</f>
        <v>0</v>
      </c>
      <c r="AR244" s="17" t="s">
        <v>289</v>
      </c>
      <c r="AT244" s="17" t="s">
        <v>215</v>
      </c>
      <c r="AU244" s="17" t="s">
        <v>141</v>
      </c>
      <c r="AY244" s="17" t="s">
        <v>132</v>
      </c>
      <c r="BE244" s="193">
        <f>IF(N244="základní",J244,0)</f>
        <v>0</v>
      </c>
      <c r="BF244" s="193">
        <f>IF(N244="snížená",J244,0)</f>
        <v>0</v>
      </c>
      <c r="BG244" s="193">
        <f>IF(N244="zákl. přenesená",J244,0)</f>
        <v>0</v>
      </c>
      <c r="BH244" s="193">
        <f>IF(N244="sníž. přenesená",J244,0)</f>
        <v>0</v>
      </c>
      <c r="BI244" s="193">
        <f>IF(N244="nulová",J244,0)</f>
        <v>0</v>
      </c>
      <c r="BJ244" s="17" t="s">
        <v>141</v>
      </c>
      <c r="BK244" s="193">
        <f>ROUND(I244*H244,2)</f>
        <v>0</v>
      </c>
      <c r="BL244" s="17" t="s">
        <v>262</v>
      </c>
      <c r="BM244" s="17" t="s">
        <v>1293</v>
      </c>
    </row>
    <row r="245" spans="2:51" s="11" customFormat="1" ht="13.5">
      <c r="B245" s="196"/>
      <c r="C245" s="197"/>
      <c r="D245" s="198" t="s">
        <v>145</v>
      </c>
      <c r="E245" s="197"/>
      <c r="F245" s="200" t="s">
        <v>1294</v>
      </c>
      <c r="G245" s="197"/>
      <c r="H245" s="201">
        <v>1513.397</v>
      </c>
      <c r="I245" s="202"/>
      <c r="J245" s="197"/>
      <c r="K245" s="197"/>
      <c r="L245" s="203"/>
      <c r="M245" s="204"/>
      <c r="N245" s="205"/>
      <c r="O245" s="205"/>
      <c r="P245" s="205"/>
      <c r="Q245" s="205"/>
      <c r="R245" s="205"/>
      <c r="S245" s="205"/>
      <c r="T245" s="206"/>
      <c r="AT245" s="207" t="s">
        <v>145</v>
      </c>
      <c r="AU245" s="207" t="s">
        <v>141</v>
      </c>
      <c r="AV245" s="11" t="s">
        <v>141</v>
      </c>
      <c r="AW245" s="11" t="s">
        <v>4</v>
      </c>
      <c r="AX245" s="11" t="s">
        <v>22</v>
      </c>
      <c r="AY245" s="207" t="s">
        <v>132</v>
      </c>
    </row>
    <row r="246" spans="2:65" s="1" customFormat="1" ht="31.5" customHeight="1">
      <c r="B246" s="34"/>
      <c r="C246" s="182" t="s">
        <v>523</v>
      </c>
      <c r="D246" s="182" t="s">
        <v>135</v>
      </c>
      <c r="E246" s="183" t="s">
        <v>1295</v>
      </c>
      <c r="F246" s="184" t="s">
        <v>1296</v>
      </c>
      <c r="G246" s="185" t="s">
        <v>138</v>
      </c>
      <c r="H246" s="186">
        <v>926.625</v>
      </c>
      <c r="I246" s="187"/>
      <c r="J246" s="188">
        <f>ROUND(I246*H246,2)</f>
        <v>0</v>
      </c>
      <c r="K246" s="184" t="s">
        <v>139</v>
      </c>
      <c r="L246" s="54"/>
      <c r="M246" s="189" t="s">
        <v>20</v>
      </c>
      <c r="N246" s="190" t="s">
        <v>48</v>
      </c>
      <c r="O246" s="35"/>
      <c r="P246" s="191">
        <f>O246*H246</f>
        <v>0</v>
      </c>
      <c r="Q246" s="191">
        <v>0.00029</v>
      </c>
      <c r="R246" s="191">
        <f>Q246*H246</f>
        <v>0.26872125</v>
      </c>
      <c r="S246" s="191">
        <v>0</v>
      </c>
      <c r="T246" s="192">
        <f>S246*H246</f>
        <v>0</v>
      </c>
      <c r="AR246" s="17" t="s">
        <v>262</v>
      </c>
      <c r="AT246" s="17" t="s">
        <v>135</v>
      </c>
      <c r="AU246" s="17" t="s">
        <v>141</v>
      </c>
      <c r="AY246" s="17" t="s">
        <v>132</v>
      </c>
      <c r="BE246" s="193">
        <f>IF(N246="základní",J246,0)</f>
        <v>0</v>
      </c>
      <c r="BF246" s="193">
        <f>IF(N246="snížená",J246,0)</f>
        <v>0</v>
      </c>
      <c r="BG246" s="193">
        <f>IF(N246="zákl. přenesená",J246,0)</f>
        <v>0</v>
      </c>
      <c r="BH246" s="193">
        <f>IF(N246="sníž. přenesená",J246,0)</f>
        <v>0</v>
      </c>
      <c r="BI246" s="193">
        <f>IF(N246="nulová",J246,0)</f>
        <v>0</v>
      </c>
      <c r="BJ246" s="17" t="s">
        <v>141</v>
      </c>
      <c r="BK246" s="193">
        <f>ROUND(I246*H246,2)</f>
        <v>0</v>
      </c>
      <c r="BL246" s="17" t="s">
        <v>262</v>
      </c>
      <c r="BM246" s="17" t="s">
        <v>1297</v>
      </c>
    </row>
    <row r="247" spans="2:47" s="1" customFormat="1" ht="27">
      <c r="B247" s="34"/>
      <c r="C247" s="56"/>
      <c r="D247" s="198" t="s">
        <v>143</v>
      </c>
      <c r="E247" s="56"/>
      <c r="F247" s="232" t="s">
        <v>1298</v>
      </c>
      <c r="G247" s="56"/>
      <c r="H247" s="56"/>
      <c r="I247" s="152"/>
      <c r="J247" s="56"/>
      <c r="K247" s="56"/>
      <c r="L247" s="54"/>
      <c r="M247" s="71"/>
      <c r="N247" s="35"/>
      <c r="O247" s="35"/>
      <c r="P247" s="35"/>
      <c r="Q247" s="35"/>
      <c r="R247" s="35"/>
      <c r="S247" s="35"/>
      <c r="T247" s="72"/>
      <c r="AT247" s="17" t="s">
        <v>143</v>
      </c>
      <c r="AU247" s="17" t="s">
        <v>141</v>
      </c>
    </row>
    <row r="248" spans="2:65" s="1" customFormat="1" ht="31.5" customHeight="1">
      <c r="B248" s="34"/>
      <c r="C248" s="182" t="s">
        <v>821</v>
      </c>
      <c r="D248" s="182" t="s">
        <v>135</v>
      </c>
      <c r="E248" s="183" t="s">
        <v>1295</v>
      </c>
      <c r="F248" s="184" t="s">
        <v>1296</v>
      </c>
      <c r="G248" s="185" t="s">
        <v>138</v>
      </c>
      <c r="H248" s="186">
        <v>318.24</v>
      </c>
      <c r="I248" s="187"/>
      <c r="J248" s="188">
        <f>ROUND(I248*H248,2)</f>
        <v>0</v>
      </c>
      <c r="K248" s="184" t="s">
        <v>139</v>
      </c>
      <c r="L248" s="54"/>
      <c r="M248" s="189" t="s">
        <v>20</v>
      </c>
      <c r="N248" s="190" t="s">
        <v>48</v>
      </c>
      <c r="O248" s="35"/>
      <c r="P248" s="191">
        <f>O248*H248</f>
        <v>0</v>
      </c>
      <c r="Q248" s="191">
        <v>0.00029</v>
      </c>
      <c r="R248" s="191">
        <f>Q248*H248</f>
        <v>0.0922896</v>
      </c>
      <c r="S248" s="191">
        <v>0</v>
      </c>
      <c r="T248" s="192">
        <f>S248*H248</f>
        <v>0</v>
      </c>
      <c r="AR248" s="17" t="s">
        <v>262</v>
      </c>
      <c r="AT248" s="17" t="s">
        <v>135</v>
      </c>
      <c r="AU248" s="17" t="s">
        <v>141</v>
      </c>
      <c r="AY248" s="17" t="s">
        <v>132</v>
      </c>
      <c r="BE248" s="193">
        <f>IF(N248="základní",J248,0)</f>
        <v>0</v>
      </c>
      <c r="BF248" s="193">
        <f>IF(N248="snížená",J248,0)</f>
        <v>0</v>
      </c>
      <c r="BG248" s="193">
        <f>IF(N248="zákl. přenesená",J248,0)</f>
        <v>0</v>
      </c>
      <c r="BH248" s="193">
        <f>IF(N248="sníž. přenesená",J248,0)</f>
        <v>0</v>
      </c>
      <c r="BI248" s="193">
        <f>IF(N248="nulová",J248,0)</f>
        <v>0</v>
      </c>
      <c r="BJ248" s="17" t="s">
        <v>141</v>
      </c>
      <c r="BK248" s="193">
        <f>ROUND(I248*H248,2)</f>
        <v>0</v>
      </c>
      <c r="BL248" s="17" t="s">
        <v>262</v>
      </c>
      <c r="BM248" s="17" t="s">
        <v>1299</v>
      </c>
    </row>
    <row r="249" spans="2:47" s="1" customFormat="1" ht="27">
      <c r="B249" s="34"/>
      <c r="C249" s="56"/>
      <c r="D249" s="194" t="s">
        <v>143</v>
      </c>
      <c r="E249" s="56"/>
      <c r="F249" s="195" t="s">
        <v>1300</v>
      </c>
      <c r="G249" s="56"/>
      <c r="H249" s="56"/>
      <c r="I249" s="152"/>
      <c r="J249" s="56"/>
      <c r="K249" s="56"/>
      <c r="L249" s="54"/>
      <c r="M249" s="71"/>
      <c r="N249" s="35"/>
      <c r="O249" s="35"/>
      <c r="P249" s="35"/>
      <c r="Q249" s="35"/>
      <c r="R249" s="35"/>
      <c r="S249" s="35"/>
      <c r="T249" s="72"/>
      <c r="AT249" s="17" t="s">
        <v>143</v>
      </c>
      <c r="AU249" s="17" t="s">
        <v>141</v>
      </c>
    </row>
    <row r="250" spans="2:63" s="10" customFormat="1" ht="37.35" customHeight="1">
      <c r="B250" s="165"/>
      <c r="C250" s="166"/>
      <c r="D250" s="167" t="s">
        <v>75</v>
      </c>
      <c r="E250" s="168" t="s">
        <v>1027</v>
      </c>
      <c r="F250" s="168" t="s">
        <v>1028</v>
      </c>
      <c r="G250" s="166"/>
      <c r="H250" s="166"/>
      <c r="I250" s="169"/>
      <c r="J250" s="170">
        <f>BK250</f>
        <v>0</v>
      </c>
      <c r="K250" s="166"/>
      <c r="L250" s="171"/>
      <c r="M250" s="172"/>
      <c r="N250" s="173"/>
      <c r="O250" s="173"/>
      <c r="P250" s="174">
        <f>P251+P254</f>
        <v>0</v>
      </c>
      <c r="Q250" s="173"/>
      <c r="R250" s="174">
        <f>R251+R254</f>
        <v>0</v>
      </c>
      <c r="S250" s="173"/>
      <c r="T250" s="175">
        <f>T251+T254</f>
        <v>0</v>
      </c>
      <c r="AR250" s="176" t="s">
        <v>231</v>
      </c>
      <c r="AT250" s="177" t="s">
        <v>75</v>
      </c>
      <c r="AU250" s="177" t="s">
        <v>76</v>
      </c>
      <c r="AY250" s="176" t="s">
        <v>132</v>
      </c>
      <c r="BK250" s="178">
        <f>BK251+BK254</f>
        <v>0</v>
      </c>
    </row>
    <row r="251" spans="2:63" s="10" customFormat="1" ht="19.9" customHeight="1">
      <c r="B251" s="165"/>
      <c r="C251" s="166"/>
      <c r="D251" s="179" t="s">
        <v>75</v>
      </c>
      <c r="E251" s="180" t="s">
        <v>1301</v>
      </c>
      <c r="F251" s="180" t="s">
        <v>1302</v>
      </c>
      <c r="G251" s="166"/>
      <c r="H251" s="166"/>
      <c r="I251" s="169"/>
      <c r="J251" s="181">
        <f>BK251</f>
        <v>0</v>
      </c>
      <c r="K251" s="166"/>
      <c r="L251" s="171"/>
      <c r="M251" s="172"/>
      <c r="N251" s="173"/>
      <c r="O251" s="173"/>
      <c r="P251" s="174">
        <f>SUM(P252:P253)</f>
        <v>0</v>
      </c>
      <c r="Q251" s="173"/>
      <c r="R251" s="174">
        <f>SUM(R252:R253)</f>
        <v>0</v>
      </c>
      <c r="S251" s="173"/>
      <c r="T251" s="175">
        <f>SUM(T252:T253)</f>
        <v>0</v>
      </c>
      <c r="AR251" s="176" t="s">
        <v>231</v>
      </c>
      <c r="AT251" s="177" t="s">
        <v>75</v>
      </c>
      <c r="AU251" s="177" t="s">
        <v>22</v>
      </c>
      <c r="AY251" s="176" t="s">
        <v>132</v>
      </c>
      <c r="BK251" s="178">
        <f>SUM(BK252:BK253)</f>
        <v>0</v>
      </c>
    </row>
    <row r="252" spans="2:65" s="1" customFormat="1" ht="22.5" customHeight="1">
      <c r="B252" s="34"/>
      <c r="C252" s="182" t="s">
        <v>1303</v>
      </c>
      <c r="D252" s="182" t="s">
        <v>135</v>
      </c>
      <c r="E252" s="183" t="s">
        <v>1304</v>
      </c>
      <c r="F252" s="184" t="s">
        <v>1305</v>
      </c>
      <c r="G252" s="185" t="s">
        <v>583</v>
      </c>
      <c r="H252" s="186">
        <v>1</v>
      </c>
      <c r="I252" s="187"/>
      <c r="J252" s="188">
        <f>ROUND(I252*H252,2)</f>
        <v>0</v>
      </c>
      <c r="K252" s="184" t="s">
        <v>20</v>
      </c>
      <c r="L252" s="54"/>
      <c r="M252" s="189" t="s">
        <v>20</v>
      </c>
      <c r="N252" s="190" t="s">
        <v>48</v>
      </c>
      <c r="O252" s="35"/>
      <c r="P252" s="191">
        <f>O252*H252</f>
        <v>0</v>
      </c>
      <c r="Q252" s="191">
        <v>0</v>
      </c>
      <c r="R252" s="191">
        <f>Q252*H252</f>
        <v>0</v>
      </c>
      <c r="S252" s="191">
        <v>0</v>
      </c>
      <c r="T252" s="192">
        <f>S252*H252</f>
        <v>0</v>
      </c>
      <c r="AR252" s="17" t="s">
        <v>1034</v>
      </c>
      <c r="AT252" s="17" t="s">
        <v>135</v>
      </c>
      <c r="AU252" s="17" t="s">
        <v>141</v>
      </c>
      <c r="AY252" s="17" t="s">
        <v>132</v>
      </c>
      <c r="BE252" s="193">
        <f>IF(N252="základní",J252,0)</f>
        <v>0</v>
      </c>
      <c r="BF252" s="193">
        <f>IF(N252="snížená",J252,0)</f>
        <v>0</v>
      </c>
      <c r="BG252" s="193">
        <f>IF(N252="zákl. přenesená",J252,0)</f>
        <v>0</v>
      </c>
      <c r="BH252" s="193">
        <f>IF(N252="sníž. přenesená",J252,0)</f>
        <v>0</v>
      </c>
      <c r="BI252" s="193">
        <f>IF(N252="nulová",J252,0)</f>
        <v>0</v>
      </c>
      <c r="BJ252" s="17" t="s">
        <v>141</v>
      </c>
      <c r="BK252" s="193">
        <f>ROUND(I252*H252,2)</f>
        <v>0</v>
      </c>
      <c r="BL252" s="17" t="s">
        <v>1034</v>
      </c>
      <c r="BM252" s="17" t="s">
        <v>1306</v>
      </c>
    </row>
    <row r="253" spans="2:47" s="1" customFormat="1" ht="27">
      <c r="B253" s="34"/>
      <c r="C253" s="56"/>
      <c r="D253" s="194" t="s">
        <v>143</v>
      </c>
      <c r="E253" s="56"/>
      <c r="F253" s="195" t="s">
        <v>1307</v>
      </c>
      <c r="G253" s="56"/>
      <c r="H253" s="56"/>
      <c r="I253" s="152"/>
      <c r="J253" s="56"/>
      <c r="K253" s="56"/>
      <c r="L253" s="54"/>
      <c r="M253" s="71"/>
      <c r="N253" s="35"/>
      <c r="O253" s="35"/>
      <c r="P253" s="35"/>
      <c r="Q253" s="35"/>
      <c r="R253" s="35"/>
      <c r="S253" s="35"/>
      <c r="T253" s="72"/>
      <c r="AT253" s="17" t="s">
        <v>143</v>
      </c>
      <c r="AU253" s="17" t="s">
        <v>141</v>
      </c>
    </row>
    <row r="254" spans="2:63" s="10" customFormat="1" ht="29.85" customHeight="1">
      <c r="B254" s="165"/>
      <c r="C254" s="166"/>
      <c r="D254" s="179" t="s">
        <v>75</v>
      </c>
      <c r="E254" s="180" t="s">
        <v>1308</v>
      </c>
      <c r="F254" s="180" t="s">
        <v>1309</v>
      </c>
      <c r="G254" s="166"/>
      <c r="H254" s="166"/>
      <c r="I254" s="169"/>
      <c r="J254" s="181">
        <f>BK254</f>
        <v>0</v>
      </c>
      <c r="K254" s="166"/>
      <c r="L254" s="171"/>
      <c r="M254" s="172"/>
      <c r="N254" s="173"/>
      <c r="O254" s="173"/>
      <c r="P254" s="174">
        <f>P255</f>
        <v>0</v>
      </c>
      <c r="Q254" s="173"/>
      <c r="R254" s="174">
        <f>R255</f>
        <v>0</v>
      </c>
      <c r="S254" s="173"/>
      <c r="T254" s="175">
        <f>T255</f>
        <v>0</v>
      </c>
      <c r="AR254" s="176" t="s">
        <v>231</v>
      </c>
      <c r="AT254" s="177" t="s">
        <v>75</v>
      </c>
      <c r="AU254" s="177" t="s">
        <v>22</v>
      </c>
      <c r="AY254" s="176" t="s">
        <v>132</v>
      </c>
      <c r="BK254" s="178">
        <f>BK255</f>
        <v>0</v>
      </c>
    </row>
    <row r="255" spans="2:65" s="1" customFormat="1" ht="22.5" customHeight="1">
      <c r="B255" s="34"/>
      <c r="C255" s="182" t="s">
        <v>1310</v>
      </c>
      <c r="D255" s="182" t="s">
        <v>135</v>
      </c>
      <c r="E255" s="183" t="s">
        <v>1311</v>
      </c>
      <c r="F255" s="184" t="s">
        <v>1309</v>
      </c>
      <c r="G255" s="185" t="s">
        <v>583</v>
      </c>
      <c r="H255" s="186">
        <v>1</v>
      </c>
      <c r="I255" s="187"/>
      <c r="J255" s="188">
        <f>ROUND(I255*H255,2)</f>
        <v>0</v>
      </c>
      <c r="K255" s="184" t="s">
        <v>139</v>
      </c>
      <c r="L255" s="54"/>
      <c r="M255" s="189" t="s">
        <v>20</v>
      </c>
      <c r="N255" s="247" t="s">
        <v>48</v>
      </c>
      <c r="O255" s="248"/>
      <c r="P255" s="249">
        <f>O255*H255</f>
        <v>0</v>
      </c>
      <c r="Q255" s="249">
        <v>0</v>
      </c>
      <c r="R255" s="249">
        <f>Q255*H255</f>
        <v>0</v>
      </c>
      <c r="S255" s="249">
        <v>0</v>
      </c>
      <c r="T255" s="250">
        <f>S255*H255</f>
        <v>0</v>
      </c>
      <c r="AR255" s="17" t="s">
        <v>1034</v>
      </c>
      <c r="AT255" s="17" t="s">
        <v>135</v>
      </c>
      <c r="AU255" s="17" t="s">
        <v>141</v>
      </c>
      <c r="AY255" s="17" t="s">
        <v>132</v>
      </c>
      <c r="BE255" s="193">
        <f>IF(N255="základní",J255,0)</f>
        <v>0</v>
      </c>
      <c r="BF255" s="193">
        <f>IF(N255="snížená",J255,0)</f>
        <v>0</v>
      </c>
      <c r="BG255" s="193">
        <f>IF(N255="zákl. přenesená",J255,0)</f>
        <v>0</v>
      </c>
      <c r="BH255" s="193">
        <f>IF(N255="sníž. přenesená",J255,0)</f>
        <v>0</v>
      </c>
      <c r="BI255" s="193">
        <f>IF(N255="nulová",J255,0)</f>
        <v>0</v>
      </c>
      <c r="BJ255" s="17" t="s">
        <v>141</v>
      </c>
      <c r="BK255" s="193">
        <f>ROUND(I255*H255,2)</f>
        <v>0</v>
      </c>
      <c r="BL255" s="17" t="s">
        <v>1034</v>
      </c>
      <c r="BM255" s="17" t="s">
        <v>1312</v>
      </c>
    </row>
    <row r="256" spans="2:12" s="1" customFormat="1" ht="6.95" customHeight="1">
      <c r="B256" s="49"/>
      <c r="C256" s="50"/>
      <c r="D256" s="50"/>
      <c r="E256" s="50"/>
      <c r="F256" s="50"/>
      <c r="G256" s="50"/>
      <c r="H256" s="50"/>
      <c r="I256" s="128"/>
      <c r="J256" s="50"/>
      <c r="K256" s="50"/>
      <c r="L256" s="54"/>
    </row>
  </sheetData>
  <sheetProtection password="CC35" sheet="1" objects="1" scenarios="1" formatColumns="0" formatRows="0" sort="0" autoFilter="0"/>
  <autoFilter ref="C95:K95"/>
  <mergeCells count="9">
    <mergeCell ref="E86:H86"/>
    <mergeCell ref="E88:H88"/>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95"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307" customWidth="1"/>
    <col min="2" max="2" width="1.66796875" style="307" customWidth="1"/>
    <col min="3" max="4" width="5" style="307" customWidth="1"/>
    <col min="5" max="5" width="11.66015625" style="307" customWidth="1"/>
    <col min="6" max="6" width="9.16015625" style="307" customWidth="1"/>
    <col min="7" max="7" width="5" style="307" customWidth="1"/>
    <col min="8" max="8" width="77.83203125" style="307" customWidth="1"/>
    <col min="9" max="10" width="20" style="307" customWidth="1"/>
    <col min="11" max="11" width="1.66796875" style="307" customWidth="1"/>
    <col min="12" max="256" width="9.33203125" style="307" customWidth="1"/>
    <col min="257" max="257" width="8.33203125" style="307" customWidth="1"/>
    <col min="258" max="258" width="1.66796875" style="307" customWidth="1"/>
    <col min="259" max="260" width="5" style="307" customWidth="1"/>
    <col min="261" max="261" width="11.66015625" style="307" customWidth="1"/>
    <col min="262" max="262" width="9.16015625" style="307" customWidth="1"/>
    <col min="263" max="263" width="5" style="307" customWidth="1"/>
    <col min="264" max="264" width="77.83203125" style="307" customWidth="1"/>
    <col min="265" max="266" width="20" style="307" customWidth="1"/>
    <col min="267" max="267" width="1.66796875" style="307" customWidth="1"/>
    <col min="268" max="512" width="9.33203125" style="307" customWidth="1"/>
    <col min="513" max="513" width="8.33203125" style="307" customWidth="1"/>
    <col min="514" max="514" width="1.66796875" style="307" customWidth="1"/>
    <col min="515" max="516" width="5" style="307" customWidth="1"/>
    <col min="517" max="517" width="11.66015625" style="307" customWidth="1"/>
    <col min="518" max="518" width="9.16015625" style="307" customWidth="1"/>
    <col min="519" max="519" width="5" style="307" customWidth="1"/>
    <col min="520" max="520" width="77.83203125" style="307" customWidth="1"/>
    <col min="521" max="522" width="20" style="307" customWidth="1"/>
    <col min="523" max="523" width="1.66796875" style="307" customWidth="1"/>
    <col min="524" max="768" width="9.33203125" style="307" customWidth="1"/>
    <col min="769" max="769" width="8.33203125" style="307" customWidth="1"/>
    <col min="770" max="770" width="1.66796875" style="307" customWidth="1"/>
    <col min="771" max="772" width="5" style="307" customWidth="1"/>
    <col min="773" max="773" width="11.66015625" style="307" customWidth="1"/>
    <col min="774" max="774" width="9.16015625" style="307" customWidth="1"/>
    <col min="775" max="775" width="5" style="307" customWidth="1"/>
    <col min="776" max="776" width="77.83203125" style="307" customWidth="1"/>
    <col min="777" max="778" width="20" style="307" customWidth="1"/>
    <col min="779" max="779" width="1.66796875" style="307" customWidth="1"/>
    <col min="780" max="1024" width="9.33203125" style="307" customWidth="1"/>
    <col min="1025" max="1025" width="8.33203125" style="307" customWidth="1"/>
    <col min="1026" max="1026" width="1.66796875" style="307" customWidth="1"/>
    <col min="1027" max="1028" width="5" style="307" customWidth="1"/>
    <col min="1029" max="1029" width="11.66015625" style="307" customWidth="1"/>
    <col min="1030" max="1030" width="9.16015625" style="307" customWidth="1"/>
    <col min="1031" max="1031" width="5" style="307" customWidth="1"/>
    <col min="1032" max="1032" width="77.83203125" style="307" customWidth="1"/>
    <col min="1033" max="1034" width="20" style="307" customWidth="1"/>
    <col min="1035" max="1035" width="1.66796875" style="307" customWidth="1"/>
    <col min="1036" max="1280" width="9.33203125" style="307" customWidth="1"/>
    <col min="1281" max="1281" width="8.33203125" style="307" customWidth="1"/>
    <col min="1282" max="1282" width="1.66796875" style="307" customWidth="1"/>
    <col min="1283" max="1284" width="5" style="307" customWidth="1"/>
    <col min="1285" max="1285" width="11.66015625" style="307" customWidth="1"/>
    <col min="1286" max="1286" width="9.16015625" style="307" customWidth="1"/>
    <col min="1287" max="1287" width="5" style="307" customWidth="1"/>
    <col min="1288" max="1288" width="77.83203125" style="307" customWidth="1"/>
    <col min="1289" max="1290" width="20" style="307" customWidth="1"/>
    <col min="1291" max="1291" width="1.66796875" style="307" customWidth="1"/>
    <col min="1292" max="1536" width="9.33203125" style="307" customWidth="1"/>
    <col min="1537" max="1537" width="8.33203125" style="307" customWidth="1"/>
    <col min="1538" max="1538" width="1.66796875" style="307" customWidth="1"/>
    <col min="1539" max="1540" width="5" style="307" customWidth="1"/>
    <col min="1541" max="1541" width="11.66015625" style="307" customWidth="1"/>
    <col min="1542" max="1542" width="9.16015625" style="307" customWidth="1"/>
    <col min="1543" max="1543" width="5" style="307" customWidth="1"/>
    <col min="1544" max="1544" width="77.83203125" style="307" customWidth="1"/>
    <col min="1545" max="1546" width="20" style="307" customWidth="1"/>
    <col min="1547" max="1547" width="1.66796875" style="307" customWidth="1"/>
    <col min="1548" max="1792" width="9.33203125" style="307" customWidth="1"/>
    <col min="1793" max="1793" width="8.33203125" style="307" customWidth="1"/>
    <col min="1794" max="1794" width="1.66796875" style="307" customWidth="1"/>
    <col min="1795" max="1796" width="5" style="307" customWidth="1"/>
    <col min="1797" max="1797" width="11.66015625" style="307" customWidth="1"/>
    <col min="1798" max="1798" width="9.16015625" style="307" customWidth="1"/>
    <col min="1799" max="1799" width="5" style="307" customWidth="1"/>
    <col min="1800" max="1800" width="77.83203125" style="307" customWidth="1"/>
    <col min="1801" max="1802" width="20" style="307" customWidth="1"/>
    <col min="1803" max="1803" width="1.66796875" style="307" customWidth="1"/>
    <col min="1804" max="2048" width="9.33203125" style="307" customWidth="1"/>
    <col min="2049" max="2049" width="8.33203125" style="307" customWidth="1"/>
    <col min="2050" max="2050" width="1.66796875" style="307" customWidth="1"/>
    <col min="2051" max="2052" width="5" style="307" customWidth="1"/>
    <col min="2053" max="2053" width="11.66015625" style="307" customWidth="1"/>
    <col min="2054" max="2054" width="9.16015625" style="307" customWidth="1"/>
    <col min="2055" max="2055" width="5" style="307" customWidth="1"/>
    <col min="2056" max="2056" width="77.83203125" style="307" customWidth="1"/>
    <col min="2057" max="2058" width="20" style="307" customWidth="1"/>
    <col min="2059" max="2059" width="1.66796875" style="307" customWidth="1"/>
    <col min="2060" max="2304" width="9.33203125" style="307" customWidth="1"/>
    <col min="2305" max="2305" width="8.33203125" style="307" customWidth="1"/>
    <col min="2306" max="2306" width="1.66796875" style="307" customWidth="1"/>
    <col min="2307" max="2308" width="5" style="307" customWidth="1"/>
    <col min="2309" max="2309" width="11.66015625" style="307" customWidth="1"/>
    <col min="2310" max="2310" width="9.16015625" style="307" customWidth="1"/>
    <col min="2311" max="2311" width="5" style="307" customWidth="1"/>
    <col min="2312" max="2312" width="77.83203125" style="307" customWidth="1"/>
    <col min="2313" max="2314" width="20" style="307" customWidth="1"/>
    <col min="2315" max="2315" width="1.66796875" style="307" customWidth="1"/>
    <col min="2316" max="2560" width="9.33203125" style="307" customWidth="1"/>
    <col min="2561" max="2561" width="8.33203125" style="307" customWidth="1"/>
    <col min="2562" max="2562" width="1.66796875" style="307" customWidth="1"/>
    <col min="2563" max="2564" width="5" style="307" customWidth="1"/>
    <col min="2565" max="2565" width="11.66015625" style="307" customWidth="1"/>
    <col min="2566" max="2566" width="9.16015625" style="307" customWidth="1"/>
    <col min="2567" max="2567" width="5" style="307" customWidth="1"/>
    <col min="2568" max="2568" width="77.83203125" style="307" customWidth="1"/>
    <col min="2569" max="2570" width="20" style="307" customWidth="1"/>
    <col min="2571" max="2571" width="1.66796875" style="307" customWidth="1"/>
    <col min="2572" max="2816" width="9.33203125" style="307" customWidth="1"/>
    <col min="2817" max="2817" width="8.33203125" style="307" customWidth="1"/>
    <col min="2818" max="2818" width="1.66796875" style="307" customWidth="1"/>
    <col min="2819" max="2820" width="5" style="307" customWidth="1"/>
    <col min="2821" max="2821" width="11.66015625" style="307" customWidth="1"/>
    <col min="2822" max="2822" width="9.16015625" style="307" customWidth="1"/>
    <col min="2823" max="2823" width="5" style="307" customWidth="1"/>
    <col min="2824" max="2824" width="77.83203125" style="307" customWidth="1"/>
    <col min="2825" max="2826" width="20" style="307" customWidth="1"/>
    <col min="2827" max="2827" width="1.66796875" style="307" customWidth="1"/>
    <col min="2828" max="3072" width="9.33203125" style="307" customWidth="1"/>
    <col min="3073" max="3073" width="8.33203125" style="307" customWidth="1"/>
    <col min="3074" max="3074" width="1.66796875" style="307" customWidth="1"/>
    <col min="3075" max="3076" width="5" style="307" customWidth="1"/>
    <col min="3077" max="3077" width="11.66015625" style="307" customWidth="1"/>
    <col min="3078" max="3078" width="9.16015625" style="307" customWidth="1"/>
    <col min="3079" max="3079" width="5" style="307" customWidth="1"/>
    <col min="3080" max="3080" width="77.83203125" style="307" customWidth="1"/>
    <col min="3081" max="3082" width="20" style="307" customWidth="1"/>
    <col min="3083" max="3083" width="1.66796875" style="307" customWidth="1"/>
    <col min="3084" max="3328" width="9.33203125" style="307" customWidth="1"/>
    <col min="3329" max="3329" width="8.33203125" style="307" customWidth="1"/>
    <col min="3330" max="3330" width="1.66796875" style="307" customWidth="1"/>
    <col min="3331" max="3332" width="5" style="307" customWidth="1"/>
    <col min="3333" max="3333" width="11.66015625" style="307" customWidth="1"/>
    <col min="3334" max="3334" width="9.16015625" style="307" customWidth="1"/>
    <col min="3335" max="3335" width="5" style="307" customWidth="1"/>
    <col min="3336" max="3336" width="77.83203125" style="307" customWidth="1"/>
    <col min="3337" max="3338" width="20" style="307" customWidth="1"/>
    <col min="3339" max="3339" width="1.66796875" style="307" customWidth="1"/>
    <col min="3340" max="3584" width="9.33203125" style="307" customWidth="1"/>
    <col min="3585" max="3585" width="8.33203125" style="307" customWidth="1"/>
    <col min="3586" max="3586" width="1.66796875" style="307" customWidth="1"/>
    <col min="3587" max="3588" width="5" style="307" customWidth="1"/>
    <col min="3589" max="3589" width="11.66015625" style="307" customWidth="1"/>
    <col min="3590" max="3590" width="9.16015625" style="307" customWidth="1"/>
    <col min="3591" max="3591" width="5" style="307" customWidth="1"/>
    <col min="3592" max="3592" width="77.83203125" style="307" customWidth="1"/>
    <col min="3593" max="3594" width="20" style="307" customWidth="1"/>
    <col min="3595" max="3595" width="1.66796875" style="307" customWidth="1"/>
    <col min="3596" max="3840" width="9.33203125" style="307" customWidth="1"/>
    <col min="3841" max="3841" width="8.33203125" style="307" customWidth="1"/>
    <col min="3842" max="3842" width="1.66796875" style="307" customWidth="1"/>
    <col min="3843" max="3844" width="5" style="307" customWidth="1"/>
    <col min="3845" max="3845" width="11.66015625" style="307" customWidth="1"/>
    <col min="3846" max="3846" width="9.16015625" style="307" customWidth="1"/>
    <col min="3847" max="3847" width="5" style="307" customWidth="1"/>
    <col min="3848" max="3848" width="77.83203125" style="307" customWidth="1"/>
    <col min="3849" max="3850" width="20" style="307" customWidth="1"/>
    <col min="3851" max="3851" width="1.66796875" style="307" customWidth="1"/>
    <col min="3852" max="4096" width="9.33203125" style="307" customWidth="1"/>
    <col min="4097" max="4097" width="8.33203125" style="307" customWidth="1"/>
    <col min="4098" max="4098" width="1.66796875" style="307" customWidth="1"/>
    <col min="4099" max="4100" width="5" style="307" customWidth="1"/>
    <col min="4101" max="4101" width="11.66015625" style="307" customWidth="1"/>
    <col min="4102" max="4102" width="9.16015625" style="307" customWidth="1"/>
    <col min="4103" max="4103" width="5" style="307" customWidth="1"/>
    <col min="4104" max="4104" width="77.83203125" style="307" customWidth="1"/>
    <col min="4105" max="4106" width="20" style="307" customWidth="1"/>
    <col min="4107" max="4107" width="1.66796875" style="307" customWidth="1"/>
    <col min="4108" max="4352" width="9.33203125" style="307" customWidth="1"/>
    <col min="4353" max="4353" width="8.33203125" style="307" customWidth="1"/>
    <col min="4354" max="4354" width="1.66796875" style="307" customWidth="1"/>
    <col min="4355" max="4356" width="5" style="307" customWidth="1"/>
    <col min="4357" max="4357" width="11.66015625" style="307" customWidth="1"/>
    <col min="4358" max="4358" width="9.16015625" style="307" customWidth="1"/>
    <col min="4359" max="4359" width="5" style="307" customWidth="1"/>
    <col min="4360" max="4360" width="77.83203125" style="307" customWidth="1"/>
    <col min="4361" max="4362" width="20" style="307" customWidth="1"/>
    <col min="4363" max="4363" width="1.66796875" style="307" customWidth="1"/>
    <col min="4364" max="4608" width="9.33203125" style="307" customWidth="1"/>
    <col min="4609" max="4609" width="8.33203125" style="307" customWidth="1"/>
    <col min="4610" max="4610" width="1.66796875" style="307" customWidth="1"/>
    <col min="4611" max="4612" width="5" style="307" customWidth="1"/>
    <col min="4613" max="4613" width="11.66015625" style="307" customWidth="1"/>
    <col min="4614" max="4614" width="9.16015625" style="307" customWidth="1"/>
    <col min="4615" max="4615" width="5" style="307" customWidth="1"/>
    <col min="4616" max="4616" width="77.83203125" style="307" customWidth="1"/>
    <col min="4617" max="4618" width="20" style="307" customWidth="1"/>
    <col min="4619" max="4619" width="1.66796875" style="307" customWidth="1"/>
    <col min="4620" max="4864" width="9.33203125" style="307" customWidth="1"/>
    <col min="4865" max="4865" width="8.33203125" style="307" customWidth="1"/>
    <col min="4866" max="4866" width="1.66796875" style="307" customWidth="1"/>
    <col min="4867" max="4868" width="5" style="307" customWidth="1"/>
    <col min="4869" max="4869" width="11.66015625" style="307" customWidth="1"/>
    <col min="4870" max="4870" width="9.16015625" style="307" customWidth="1"/>
    <col min="4871" max="4871" width="5" style="307" customWidth="1"/>
    <col min="4872" max="4872" width="77.83203125" style="307" customWidth="1"/>
    <col min="4873" max="4874" width="20" style="307" customWidth="1"/>
    <col min="4875" max="4875" width="1.66796875" style="307" customWidth="1"/>
    <col min="4876" max="5120" width="9.33203125" style="307" customWidth="1"/>
    <col min="5121" max="5121" width="8.33203125" style="307" customWidth="1"/>
    <col min="5122" max="5122" width="1.66796875" style="307" customWidth="1"/>
    <col min="5123" max="5124" width="5" style="307" customWidth="1"/>
    <col min="5125" max="5125" width="11.66015625" style="307" customWidth="1"/>
    <col min="5126" max="5126" width="9.16015625" style="307" customWidth="1"/>
    <col min="5127" max="5127" width="5" style="307" customWidth="1"/>
    <col min="5128" max="5128" width="77.83203125" style="307" customWidth="1"/>
    <col min="5129" max="5130" width="20" style="307" customWidth="1"/>
    <col min="5131" max="5131" width="1.66796875" style="307" customWidth="1"/>
    <col min="5132" max="5376" width="9.33203125" style="307" customWidth="1"/>
    <col min="5377" max="5377" width="8.33203125" style="307" customWidth="1"/>
    <col min="5378" max="5378" width="1.66796875" style="307" customWidth="1"/>
    <col min="5379" max="5380" width="5" style="307" customWidth="1"/>
    <col min="5381" max="5381" width="11.66015625" style="307" customWidth="1"/>
    <col min="5382" max="5382" width="9.16015625" style="307" customWidth="1"/>
    <col min="5383" max="5383" width="5" style="307" customWidth="1"/>
    <col min="5384" max="5384" width="77.83203125" style="307" customWidth="1"/>
    <col min="5385" max="5386" width="20" style="307" customWidth="1"/>
    <col min="5387" max="5387" width="1.66796875" style="307" customWidth="1"/>
    <col min="5388" max="5632" width="9.33203125" style="307" customWidth="1"/>
    <col min="5633" max="5633" width="8.33203125" style="307" customWidth="1"/>
    <col min="5634" max="5634" width="1.66796875" style="307" customWidth="1"/>
    <col min="5635" max="5636" width="5" style="307" customWidth="1"/>
    <col min="5637" max="5637" width="11.66015625" style="307" customWidth="1"/>
    <col min="5638" max="5638" width="9.16015625" style="307" customWidth="1"/>
    <col min="5639" max="5639" width="5" style="307" customWidth="1"/>
    <col min="5640" max="5640" width="77.83203125" style="307" customWidth="1"/>
    <col min="5641" max="5642" width="20" style="307" customWidth="1"/>
    <col min="5643" max="5643" width="1.66796875" style="307" customWidth="1"/>
    <col min="5644" max="5888" width="9.33203125" style="307" customWidth="1"/>
    <col min="5889" max="5889" width="8.33203125" style="307" customWidth="1"/>
    <col min="5890" max="5890" width="1.66796875" style="307" customWidth="1"/>
    <col min="5891" max="5892" width="5" style="307" customWidth="1"/>
    <col min="5893" max="5893" width="11.66015625" style="307" customWidth="1"/>
    <col min="5894" max="5894" width="9.16015625" style="307" customWidth="1"/>
    <col min="5895" max="5895" width="5" style="307" customWidth="1"/>
    <col min="5896" max="5896" width="77.83203125" style="307" customWidth="1"/>
    <col min="5897" max="5898" width="20" style="307" customWidth="1"/>
    <col min="5899" max="5899" width="1.66796875" style="307" customWidth="1"/>
    <col min="5900" max="6144" width="9.33203125" style="307" customWidth="1"/>
    <col min="6145" max="6145" width="8.33203125" style="307" customWidth="1"/>
    <col min="6146" max="6146" width="1.66796875" style="307" customWidth="1"/>
    <col min="6147" max="6148" width="5" style="307" customWidth="1"/>
    <col min="6149" max="6149" width="11.66015625" style="307" customWidth="1"/>
    <col min="6150" max="6150" width="9.16015625" style="307" customWidth="1"/>
    <col min="6151" max="6151" width="5" style="307" customWidth="1"/>
    <col min="6152" max="6152" width="77.83203125" style="307" customWidth="1"/>
    <col min="6153" max="6154" width="20" style="307" customWidth="1"/>
    <col min="6155" max="6155" width="1.66796875" style="307" customWidth="1"/>
    <col min="6156" max="6400" width="9.33203125" style="307" customWidth="1"/>
    <col min="6401" max="6401" width="8.33203125" style="307" customWidth="1"/>
    <col min="6402" max="6402" width="1.66796875" style="307" customWidth="1"/>
    <col min="6403" max="6404" width="5" style="307" customWidth="1"/>
    <col min="6405" max="6405" width="11.66015625" style="307" customWidth="1"/>
    <col min="6406" max="6406" width="9.16015625" style="307" customWidth="1"/>
    <col min="6407" max="6407" width="5" style="307" customWidth="1"/>
    <col min="6408" max="6408" width="77.83203125" style="307" customWidth="1"/>
    <col min="6409" max="6410" width="20" style="307" customWidth="1"/>
    <col min="6411" max="6411" width="1.66796875" style="307" customWidth="1"/>
    <col min="6412" max="6656" width="9.33203125" style="307" customWidth="1"/>
    <col min="6657" max="6657" width="8.33203125" style="307" customWidth="1"/>
    <col min="6658" max="6658" width="1.66796875" style="307" customWidth="1"/>
    <col min="6659" max="6660" width="5" style="307" customWidth="1"/>
    <col min="6661" max="6661" width="11.66015625" style="307" customWidth="1"/>
    <col min="6662" max="6662" width="9.16015625" style="307" customWidth="1"/>
    <col min="6663" max="6663" width="5" style="307" customWidth="1"/>
    <col min="6664" max="6664" width="77.83203125" style="307" customWidth="1"/>
    <col min="6665" max="6666" width="20" style="307" customWidth="1"/>
    <col min="6667" max="6667" width="1.66796875" style="307" customWidth="1"/>
    <col min="6668" max="6912" width="9.33203125" style="307" customWidth="1"/>
    <col min="6913" max="6913" width="8.33203125" style="307" customWidth="1"/>
    <col min="6914" max="6914" width="1.66796875" style="307" customWidth="1"/>
    <col min="6915" max="6916" width="5" style="307" customWidth="1"/>
    <col min="6917" max="6917" width="11.66015625" style="307" customWidth="1"/>
    <col min="6918" max="6918" width="9.16015625" style="307" customWidth="1"/>
    <col min="6919" max="6919" width="5" style="307" customWidth="1"/>
    <col min="6920" max="6920" width="77.83203125" style="307" customWidth="1"/>
    <col min="6921" max="6922" width="20" style="307" customWidth="1"/>
    <col min="6923" max="6923" width="1.66796875" style="307" customWidth="1"/>
    <col min="6924" max="7168" width="9.33203125" style="307" customWidth="1"/>
    <col min="7169" max="7169" width="8.33203125" style="307" customWidth="1"/>
    <col min="7170" max="7170" width="1.66796875" style="307" customWidth="1"/>
    <col min="7171" max="7172" width="5" style="307" customWidth="1"/>
    <col min="7173" max="7173" width="11.66015625" style="307" customWidth="1"/>
    <col min="7174" max="7174" width="9.16015625" style="307" customWidth="1"/>
    <col min="7175" max="7175" width="5" style="307" customWidth="1"/>
    <col min="7176" max="7176" width="77.83203125" style="307" customWidth="1"/>
    <col min="7177" max="7178" width="20" style="307" customWidth="1"/>
    <col min="7179" max="7179" width="1.66796875" style="307" customWidth="1"/>
    <col min="7180" max="7424" width="9.33203125" style="307" customWidth="1"/>
    <col min="7425" max="7425" width="8.33203125" style="307" customWidth="1"/>
    <col min="7426" max="7426" width="1.66796875" style="307" customWidth="1"/>
    <col min="7427" max="7428" width="5" style="307" customWidth="1"/>
    <col min="7429" max="7429" width="11.66015625" style="307" customWidth="1"/>
    <col min="7430" max="7430" width="9.16015625" style="307" customWidth="1"/>
    <col min="7431" max="7431" width="5" style="307" customWidth="1"/>
    <col min="7432" max="7432" width="77.83203125" style="307" customWidth="1"/>
    <col min="7433" max="7434" width="20" style="307" customWidth="1"/>
    <col min="7435" max="7435" width="1.66796875" style="307" customWidth="1"/>
    <col min="7436" max="7680" width="9.33203125" style="307" customWidth="1"/>
    <col min="7681" max="7681" width="8.33203125" style="307" customWidth="1"/>
    <col min="7682" max="7682" width="1.66796875" style="307" customWidth="1"/>
    <col min="7683" max="7684" width="5" style="307" customWidth="1"/>
    <col min="7685" max="7685" width="11.66015625" style="307" customWidth="1"/>
    <col min="7686" max="7686" width="9.16015625" style="307" customWidth="1"/>
    <col min="7687" max="7687" width="5" style="307" customWidth="1"/>
    <col min="7688" max="7688" width="77.83203125" style="307" customWidth="1"/>
    <col min="7689" max="7690" width="20" style="307" customWidth="1"/>
    <col min="7691" max="7691" width="1.66796875" style="307" customWidth="1"/>
    <col min="7692" max="7936" width="9.33203125" style="307" customWidth="1"/>
    <col min="7937" max="7937" width="8.33203125" style="307" customWidth="1"/>
    <col min="7938" max="7938" width="1.66796875" style="307" customWidth="1"/>
    <col min="7939" max="7940" width="5" style="307" customWidth="1"/>
    <col min="7941" max="7941" width="11.66015625" style="307" customWidth="1"/>
    <col min="7942" max="7942" width="9.16015625" style="307" customWidth="1"/>
    <col min="7943" max="7943" width="5" style="307" customWidth="1"/>
    <col min="7944" max="7944" width="77.83203125" style="307" customWidth="1"/>
    <col min="7945" max="7946" width="20" style="307" customWidth="1"/>
    <col min="7947" max="7947" width="1.66796875" style="307" customWidth="1"/>
    <col min="7948" max="8192" width="9.33203125" style="307" customWidth="1"/>
    <col min="8193" max="8193" width="8.33203125" style="307" customWidth="1"/>
    <col min="8194" max="8194" width="1.66796875" style="307" customWidth="1"/>
    <col min="8195" max="8196" width="5" style="307" customWidth="1"/>
    <col min="8197" max="8197" width="11.66015625" style="307" customWidth="1"/>
    <col min="8198" max="8198" width="9.16015625" style="307" customWidth="1"/>
    <col min="8199" max="8199" width="5" style="307" customWidth="1"/>
    <col min="8200" max="8200" width="77.83203125" style="307" customWidth="1"/>
    <col min="8201" max="8202" width="20" style="307" customWidth="1"/>
    <col min="8203" max="8203" width="1.66796875" style="307" customWidth="1"/>
    <col min="8204" max="8448" width="9.33203125" style="307" customWidth="1"/>
    <col min="8449" max="8449" width="8.33203125" style="307" customWidth="1"/>
    <col min="8450" max="8450" width="1.66796875" style="307" customWidth="1"/>
    <col min="8451" max="8452" width="5" style="307" customWidth="1"/>
    <col min="8453" max="8453" width="11.66015625" style="307" customWidth="1"/>
    <col min="8454" max="8454" width="9.16015625" style="307" customWidth="1"/>
    <col min="8455" max="8455" width="5" style="307" customWidth="1"/>
    <col min="8456" max="8456" width="77.83203125" style="307" customWidth="1"/>
    <col min="8457" max="8458" width="20" style="307" customWidth="1"/>
    <col min="8459" max="8459" width="1.66796875" style="307" customWidth="1"/>
    <col min="8460" max="8704" width="9.33203125" style="307" customWidth="1"/>
    <col min="8705" max="8705" width="8.33203125" style="307" customWidth="1"/>
    <col min="8706" max="8706" width="1.66796875" style="307" customWidth="1"/>
    <col min="8707" max="8708" width="5" style="307" customWidth="1"/>
    <col min="8709" max="8709" width="11.66015625" style="307" customWidth="1"/>
    <col min="8710" max="8710" width="9.16015625" style="307" customWidth="1"/>
    <col min="8711" max="8711" width="5" style="307" customWidth="1"/>
    <col min="8712" max="8712" width="77.83203125" style="307" customWidth="1"/>
    <col min="8713" max="8714" width="20" style="307" customWidth="1"/>
    <col min="8715" max="8715" width="1.66796875" style="307" customWidth="1"/>
    <col min="8716" max="8960" width="9.33203125" style="307" customWidth="1"/>
    <col min="8961" max="8961" width="8.33203125" style="307" customWidth="1"/>
    <col min="8962" max="8962" width="1.66796875" style="307" customWidth="1"/>
    <col min="8963" max="8964" width="5" style="307" customWidth="1"/>
    <col min="8965" max="8965" width="11.66015625" style="307" customWidth="1"/>
    <col min="8966" max="8966" width="9.16015625" style="307" customWidth="1"/>
    <col min="8967" max="8967" width="5" style="307" customWidth="1"/>
    <col min="8968" max="8968" width="77.83203125" style="307" customWidth="1"/>
    <col min="8969" max="8970" width="20" style="307" customWidth="1"/>
    <col min="8971" max="8971" width="1.66796875" style="307" customWidth="1"/>
    <col min="8972" max="9216" width="9.33203125" style="307" customWidth="1"/>
    <col min="9217" max="9217" width="8.33203125" style="307" customWidth="1"/>
    <col min="9218" max="9218" width="1.66796875" style="307" customWidth="1"/>
    <col min="9219" max="9220" width="5" style="307" customWidth="1"/>
    <col min="9221" max="9221" width="11.66015625" style="307" customWidth="1"/>
    <col min="9222" max="9222" width="9.16015625" style="307" customWidth="1"/>
    <col min="9223" max="9223" width="5" style="307" customWidth="1"/>
    <col min="9224" max="9224" width="77.83203125" style="307" customWidth="1"/>
    <col min="9225" max="9226" width="20" style="307" customWidth="1"/>
    <col min="9227" max="9227" width="1.66796875" style="307" customWidth="1"/>
    <col min="9228" max="9472" width="9.33203125" style="307" customWidth="1"/>
    <col min="9473" max="9473" width="8.33203125" style="307" customWidth="1"/>
    <col min="9474" max="9474" width="1.66796875" style="307" customWidth="1"/>
    <col min="9475" max="9476" width="5" style="307" customWidth="1"/>
    <col min="9477" max="9477" width="11.66015625" style="307" customWidth="1"/>
    <col min="9478" max="9478" width="9.16015625" style="307" customWidth="1"/>
    <col min="9479" max="9479" width="5" style="307" customWidth="1"/>
    <col min="9480" max="9480" width="77.83203125" style="307" customWidth="1"/>
    <col min="9481" max="9482" width="20" style="307" customWidth="1"/>
    <col min="9483" max="9483" width="1.66796875" style="307" customWidth="1"/>
    <col min="9484" max="9728" width="9.33203125" style="307" customWidth="1"/>
    <col min="9729" max="9729" width="8.33203125" style="307" customWidth="1"/>
    <col min="9730" max="9730" width="1.66796875" style="307" customWidth="1"/>
    <col min="9731" max="9732" width="5" style="307" customWidth="1"/>
    <col min="9733" max="9733" width="11.66015625" style="307" customWidth="1"/>
    <col min="9734" max="9734" width="9.16015625" style="307" customWidth="1"/>
    <col min="9735" max="9735" width="5" style="307" customWidth="1"/>
    <col min="9736" max="9736" width="77.83203125" style="307" customWidth="1"/>
    <col min="9737" max="9738" width="20" style="307" customWidth="1"/>
    <col min="9739" max="9739" width="1.66796875" style="307" customWidth="1"/>
    <col min="9740" max="9984" width="9.33203125" style="307" customWidth="1"/>
    <col min="9985" max="9985" width="8.33203125" style="307" customWidth="1"/>
    <col min="9986" max="9986" width="1.66796875" style="307" customWidth="1"/>
    <col min="9987" max="9988" width="5" style="307" customWidth="1"/>
    <col min="9989" max="9989" width="11.66015625" style="307" customWidth="1"/>
    <col min="9990" max="9990" width="9.16015625" style="307" customWidth="1"/>
    <col min="9991" max="9991" width="5" style="307" customWidth="1"/>
    <col min="9992" max="9992" width="77.83203125" style="307" customWidth="1"/>
    <col min="9993" max="9994" width="20" style="307" customWidth="1"/>
    <col min="9995" max="9995" width="1.66796875" style="307" customWidth="1"/>
    <col min="9996" max="10240" width="9.33203125" style="307" customWidth="1"/>
    <col min="10241" max="10241" width="8.33203125" style="307" customWidth="1"/>
    <col min="10242" max="10242" width="1.66796875" style="307" customWidth="1"/>
    <col min="10243" max="10244" width="5" style="307" customWidth="1"/>
    <col min="10245" max="10245" width="11.66015625" style="307" customWidth="1"/>
    <col min="10246" max="10246" width="9.16015625" style="307" customWidth="1"/>
    <col min="10247" max="10247" width="5" style="307" customWidth="1"/>
    <col min="10248" max="10248" width="77.83203125" style="307" customWidth="1"/>
    <col min="10249" max="10250" width="20" style="307" customWidth="1"/>
    <col min="10251" max="10251" width="1.66796875" style="307" customWidth="1"/>
    <col min="10252" max="10496" width="9.33203125" style="307" customWidth="1"/>
    <col min="10497" max="10497" width="8.33203125" style="307" customWidth="1"/>
    <col min="10498" max="10498" width="1.66796875" style="307" customWidth="1"/>
    <col min="10499" max="10500" width="5" style="307" customWidth="1"/>
    <col min="10501" max="10501" width="11.66015625" style="307" customWidth="1"/>
    <col min="10502" max="10502" width="9.16015625" style="307" customWidth="1"/>
    <col min="10503" max="10503" width="5" style="307" customWidth="1"/>
    <col min="10504" max="10504" width="77.83203125" style="307" customWidth="1"/>
    <col min="10505" max="10506" width="20" style="307" customWidth="1"/>
    <col min="10507" max="10507" width="1.66796875" style="307" customWidth="1"/>
    <col min="10508" max="10752" width="9.33203125" style="307" customWidth="1"/>
    <col min="10753" max="10753" width="8.33203125" style="307" customWidth="1"/>
    <col min="10754" max="10754" width="1.66796875" style="307" customWidth="1"/>
    <col min="10755" max="10756" width="5" style="307" customWidth="1"/>
    <col min="10757" max="10757" width="11.66015625" style="307" customWidth="1"/>
    <col min="10758" max="10758" width="9.16015625" style="307" customWidth="1"/>
    <col min="10759" max="10759" width="5" style="307" customWidth="1"/>
    <col min="10760" max="10760" width="77.83203125" style="307" customWidth="1"/>
    <col min="10761" max="10762" width="20" style="307" customWidth="1"/>
    <col min="10763" max="10763" width="1.66796875" style="307" customWidth="1"/>
    <col min="10764" max="11008" width="9.33203125" style="307" customWidth="1"/>
    <col min="11009" max="11009" width="8.33203125" style="307" customWidth="1"/>
    <col min="11010" max="11010" width="1.66796875" style="307" customWidth="1"/>
    <col min="11011" max="11012" width="5" style="307" customWidth="1"/>
    <col min="11013" max="11013" width="11.66015625" style="307" customWidth="1"/>
    <col min="11014" max="11014" width="9.16015625" style="307" customWidth="1"/>
    <col min="11015" max="11015" width="5" style="307" customWidth="1"/>
    <col min="11016" max="11016" width="77.83203125" style="307" customWidth="1"/>
    <col min="11017" max="11018" width="20" style="307" customWidth="1"/>
    <col min="11019" max="11019" width="1.66796875" style="307" customWidth="1"/>
    <col min="11020" max="11264" width="9.33203125" style="307" customWidth="1"/>
    <col min="11265" max="11265" width="8.33203125" style="307" customWidth="1"/>
    <col min="11266" max="11266" width="1.66796875" style="307" customWidth="1"/>
    <col min="11267" max="11268" width="5" style="307" customWidth="1"/>
    <col min="11269" max="11269" width="11.66015625" style="307" customWidth="1"/>
    <col min="11270" max="11270" width="9.16015625" style="307" customWidth="1"/>
    <col min="11271" max="11271" width="5" style="307" customWidth="1"/>
    <col min="11272" max="11272" width="77.83203125" style="307" customWidth="1"/>
    <col min="11273" max="11274" width="20" style="307" customWidth="1"/>
    <col min="11275" max="11275" width="1.66796875" style="307" customWidth="1"/>
    <col min="11276" max="11520" width="9.33203125" style="307" customWidth="1"/>
    <col min="11521" max="11521" width="8.33203125" style="307" customWidth="1"/>
    <col min="11522" max="11522" width="1.66796875" style="307" customWidth="1"/>
    <col min="11523" max="11524" width="5" style="307" customWidth="1"/>
    <col min="11525" max="11525" width="11.66015625" style="307" customWidth="1"/>
    <col min="11526" max="11526" width="9.16015625" style="307" customWidth="1"/>
    <col min="11527" max="11527" width="5" style="307" customWidth="1"/>
    <col min="11528" max="11528" width="77.83203125" style="307" customWidth="1"/>
    <col min="11529" max="11530" width="20" style="307" customWidth="1"/>
    <col min="11531" max="11531" width="1.66796875" style="307" customWidth="1"/>
    <col min="11532" max="11776" width="9.33203125" style="307" customWidth="1"/>
    <col min="11777" max="11777" width="8.33203125" style="307" customWidth="1"/>
    <col min="11778" max="11778" width="1.66796875" style="307" customWidth="1"/>
    <col min="11779" max="11780" width="5" style="307" customWidth="1"/>
    <col min="11781" max="11781" width="11.66015625" style="307" customWidth="1"/>
    <col min="11782" max="11782" width="9.16015625" style="307" customWidth="1"/>
    <col min="11783" max="11783" width="5" style="307" customWidth="1"/>
    <col min="11784" max="11784" width="77.83203125" style="307" customWidth="1"/>
    <col min="11785" max="11786" width="20" style="307" customWidth="1"/>
    <col min="11787" max="11787" width="1.66796875" style="307" customWidth="1"/>
    <col min="11788" max="12032" width="9.33203125" style="307" customWidth="1"/>
    <col min="12033" max="12033" width="8.33203125" style="307" customWidth="1"/>
    <col min="12034" max="12034" width="1.66796875" style="307" customWidth="1"/>
    <col min="12035" max="12036" width="5" style="307" customWidth="1"/>
    <col min="12037" max="12037" width="11.66015625" style="307" customWidth="1"/>
    <col min="12038" max="12038" width="9.16015625" style="307" customWidth="1"/>
    <col min="12039" max="12039" width="5" style="307" customWidth="1"/>
    <col min="12040" max="12040" width="77.83203125" style="307" customWidth="1"/>
    <col min="12041" max="12042" width="20" style="307" customWidth="1"/>
    <col min="12043" max="12043" width="1.66796875" style="307" customWidth="1"/>
    <col min="12044" max="12288" width="9.33203125" style="307" customWidth="1"/>
    <col min="12289" max="12289" width="8.33203125" style="307" customWidth="1"/>
    <col min="12290" max="12290" width="1.66796875" style="307" customWidth="1"/>
    <col min="12291" max="12292" width="5" style="307" customWidth="1"/>
    <col min="12293" max="12293" width="11.66015625" style="307" customWidth="1"/>
    <col min="12294" max="12294" width="9.16015625" style="307" customWidth="1"/>
    <col min="12295" max="12295" width="5" style="307" customWidth="1"/>
    <col min="12296" max="12296" width="77.83203125" style="307" customWidth="1"/>
    <col min="12297" max="12298" width="20" style="307" customWidth="1"/>
    <col min="12299" max="12299" width="1.66796875" style="307" customWidth="1"/>
    <col min="12300" max="12544" width="9.33203125" style="307" customWidth="1"/>
    <col min="12545" max="12545" width="8.33203125" style="307" customWidth="1"/>
    <col min="12546" max="12546" width="1.66796875" style="307" customWidth="1"/>
    <col min="12547" max="12548" width="5" style="307" customWidth="1"/>
    <col min="12549" max="12549" width="11.66015625" style="307" customWidth="1"/>
    <col min="12550" max="12550" width="9.16015625" style="307" customWidth="1"/>
    <col min="12551" max="12551" width="5" style="307" customWidth="1"/>
    <col min="12552" max="12552" width="77.83203125" style="307" customWidth="1"/>
    <col min="12553" max="12554" width="20" style="307" customWidth="1"/>
    <col min="12555" max="12555" width="1.66796875" style="307" customWidth="1"/>
    <col min="12556" max="12800" width="9.33203125" style="307" customWidth="1"/>
    <col min="12801" max="12801" width="8.33203125" style="307" customWidth="1"/>
    <col min="12802" max="12802" width="1.66796875" style="307" customWidth="1"/>
    <col min="12803" max="12804" width="5" style="307" customWidth="1"/>
    <col min="12805" max="12805" width="11.66015625" style="307" customWidth="1"/>
    <col min="12806" max="12806" width="9.16015625" style="307" customWidth="1"/>
    <col min="12807" max="12807" width="5" style="307" customWidth="1"/>
    <col min="12808" max="12808" width="77.83203125" style="307" customWidth="1"/>
    <col min="12809" max="12810" width="20" style="307" customWidth="1"/>
    <col min="12811" max="12811" width="1.66796875" style="307" customWidth="1"/>
    <col min="12812" max="13056" width="9.33203125" style="307" customWidth="1"/>
    <col min="13057" max="13057" width="8.33203125" style="307" customWidth="1"/>
    <col min="13058" max="13058" width="1.66796875" style="307" customWidth="1"/>
    <col min="13059" max="13060" width="5" style="307" customWidth="1"/>
    <col min="13061" max="13061" width="11.66015625" style="307" customWidth="1"/>
    <col min="13062" max="13062" width="9.16015625" style="307" customWidth="1"/>
    <col min="13063" max="13063" width="5" style="307" customWidth="1"/>
    <col min="13064" max="13064" width="77.83203125" style="307" customWidth="1"/>
    <col min="13065" max="13066" width="20" style="307" customWidth="1"/>
    <col min="13067" max="13067" width="1.66796875" style="307" customWidth="1"/>
    <col min="13068" max="13312" width="9.33203125" style="307" customWidth="1"/>
    <col min="13313" max="13313" width="8.33203125" style="307" customWidth="1"/>
    <col min="13314" max="13314" width="1.66796875" style="307" customWidth="1"/>
    <col min="13315" max="13316" width="5" style="307" customWidth="1"/>
    <col min="13317" max="13317" width="11.66015625" style="307" customWidth="1"/>
    <col min="13318" max="13318" width="9.16015625" style="307" customWidth="1"/>
    <col min="13319" max="13319" width="5" style="307" customWidth="1"/>
    <col min="13320" max="13320" width="77.83203125" style="307" customWidth="1"/>
    <col min="13321" max="13322" width="20" style="307" customWidth="1"/>
    <col min="13323" max="13323" width="1.66796875" style="307" customWidth="1"/>
    <col min="13324" max="13568" width="9.33203125" style="307" customWidth="1"/>
    <col min="13569" max="13569" width="8.33203125" style="307" customWidth="1"/>
    <col min="13570" max="13570" width="1.66796875" style="307" customWidth="1"/>
    <col min="13571" max="13572" width="5" style="307" customWidth="1"/>
    <col min="13573" max="13573" width="11.66015625" style="307" customWidth="1"/>
    <col min="13574" max="13574" width="9.16015625" style="307" customWidth="1"/>
    <col min="13575" max="13575" width="5" style="307" customWidth="1"/>
    <col min="13576" max="13576" width="77.83203125" style="307" customWidth="1"/>
    <col min="13577" max="13578" width="20" style="307" customWidth="1"/>
    <col min="13579" max="13579" width="1.66796875" style="307" customWidth="1"/>
    <col min="13580" max="13824" width="9.33203125" style="307" customWidth="1"/>
    <col min="13825" max="13825" width="8.33203125" style="307" customWidth="1"/>
    <col min="13826" max="13826" width="1.66796875" style="307" customWidth="1"/>
    <col min="13827" max="13828" width="5" style="307" customWidth="1"/>
    <col min="13829" max="13829" width="11.66015625" style="307" customWidth="1"/>
    <col min="13830" max="13830" width="9.16015625" style="307" customWidth="1"/>
    <col min="13831" max="13831" width="5" style="307" customWidth="1"/>
    <col min="13832" max="13832" width="77.83203125" style="307" customWidth="1"/>
    <col min="13833" max="13834" width="20" style="307" customWidth="1"/>
    <col min="13835" max="13835" width="1.66796875" style="307" customWidth="1"/>
    <col min="13836" max="14080" width="9.33203125" style="307" customWidth="1"/>
    <col min="14081" max="14081" width="8.33203125" style="307" customWidth="1"/>
    <col min="14082" max="14082" width="1.66796875" style="307" customWidth="1"/>
    <col min="14083" max="14084" width="5" style="307" customWidth="1"/>
    <col min="14085" max="14085" width="11.66015625" style="307" customWidth="1"/>
    <col min="14086" max="14086" width="9.16015625" style="307" customWidth="1"/>
    <col min="14087" max="14087" width="5" style="307" customWidth="1"/>
    <col min="14088" max="14088" width="77.83203125" style="307" customWidth="1"/>
    <col min="14089" max="14090" width="20" style="307" customWidth="1"/>
    <col min="14091" max="14091" width="1.66796875" style="307" customWidth="1"/>
    <col min="14092" max="14336" width="9.33203125" style="307" customWidth="1"/>
    <col min="14337" max="14337" width="8.33203125" style="307" customWidth="1"/>
    <col min="14338" max="14338" width="1.66796875" style="307" customWidth="1"/>
    <col min="14339" max="14340" width="5" style="307" customWidth="1"/>
    <col min="14341" max="14341" width="11.66015625" style="307" customWidth="1"/>
    <col min="14342" max="14342" width="9.16015625" style="307" customWidth="1"/>
    <col min="14343" max="14343" width="5" style="307" customWidth="1"/>
    <col min="14344" max="14344" width="77.83203125" style="307" customWidth="1"/>
    <col min="14345" max="14346" width="20" style="307" customWidth="1"/>
    <col min="14347" max="14347" width="1.66796875" style="307" customWidth="1"/>
    <col min="14348" max="14592" width="9.33203125" style="307" customWidth="1"/>
    <col min="14593" max="14593" width="8.33203125" style="307" customWidth="1"/>
    <col min="14594" max="14594" width="1.66796875" style="307" customWidth="1"/>
    <col min="14595" max="14596" width="5" style="307" customWidth="1"/>
    <col min="14597" max="14597" width="11.66015625" style="307" customWidth="1"/>
    <col min="14598" max="14598" width="9.16015625" style="307" customWidth="1"/>
    <col min="14599" max="14599" width="5" style="307" customWidth="1"/>
    <col min="14600" max="14600" width="77.83203125" style="307" customWidth="1"/>
    <col min="14601" max="14602" width="20" style="307" customWidth="1"/>
    <col min="14603" max="14603" width="1.66796875" style="307" customWidth="1"/>
    <col min="14604" max="14848" width="9.33203125" style="307" customWidth="1"/>
    <col min="14849" max="14849" width="8.33203125" style="307" customWidth="1"/>
    <col min="14850" max="14850" width="1.66796875" style="307" customWidth="1"/>
    <col min="14851" max="14852" width="5" style="307" customWidth="1"/>
    <col min="14853" max="14853" width="11.66015625" style="307" customWidth="1"/>
    <col min="14854" max="14854" width="9.16015625" style="307" customWidth="1"/>
    <col min="14855" max="14855" width="5" style="307" customWidth="1"/>
    <col min="14856" max="14856" width="77.83203125" style="307" customWidth="1"/>
    <col min="14857" max="14858" width="20" style="307" customWidth="1"/>
    <col min="14859" max="14859" width="1.66796875" style="307" customWidth="1"/>
    <col min="14860" max="15104" width="9.33203125" style="307" customWidth="1"/>
    <col min="15105" max="15105" width="8.33203125" style="307" customWidth="1"/>
    <col min="15106" max="15106" width="1.66796875" style="307" customWidth="1"/>
    <col min="15107" max="15108" width="5" style="307" customWidth="1"/>
    <col min="15109" max="15109" width="11.66015625" style="307" customWidth="1"/>
    <col min="15110" max="15110" width="9.16015625" style="307" customWidth="1"/>
    <col min="15111" max="15111" width="5" style="307" customWidth="1"/>
    <col min="15112" max="15112" width="77.83203125" style="307" customWidth="1"/>
    <col min="15113" max="15114" width="20" style="307" customWidth="1"/>
    <col min="15115" max="15115" width="1.66796875" style="307" customWidth="1"/>
    <col min="15116" max="15360" width="9.33203125" style="307" customWidth="1"/>
    <col min="15361" max="15361" width="8.33203125" style="307" customWidth="1"/>
    <col min="15362" max="15362" width="1.66796875" style="307" customWidth="1"/>
    <col min="15363" max="15364" width="5" style="307" customWidth="1"/>
    <col min="15365" max="15365" width="11.66015625" style="307" customWidth="1"/>
    <col min="15366" max="15366" width="9.16015625" style="307" customWidth="1"/>
    <col min="15367" max="15367" width="5" style="307" customWidth="1"/>
    <col min="15368" max="15368" width="77.83203125" style="307" customWidth="1"/>
    <col min="15369" max="15370" width="20" style="307" customWidth="1"/>
    <col min="15371" max="15371" width="1.66796875" style="307" customWidth="1"/>
    <col min="15372" max="15616" width="9.33203125" style="307" customWidth="1"/>
    <col min="15617" max="15617" width="8.33203125" style="307" customWidth="1"/>
    <col min="15618" max="15618" width="1.66796875" style="307" customWidth="1"/>
    <col min="15619" max="15620" width="5" style="307" customWidth="1"/>
    <col min="15621" max="15621" width="11.66015625" style="307" customWidth="1"/>
    <col min="15622" max="15622" width="9.16015625" style="307" customWidth="1"/>
    <col min="15623" max="15623" width="5" style="307" customWidth="1"/>
    <col min="15624" max="15624" width="77.83203125" style="307" customWidth="1"/>
    <col min="15625" max="15626" width="20" style="307" customWidth="1"/>
    <col min="15627" max="15627" width="1.66796875" style="307" customWidth="1"/>
    <col min="15628" max="15872" width="9.33203125" style="307" customWidth="1"/>
    <col min="15873" max="15873" width="8.33203125" style="307" customWidth="1"/>
    <col min="15874" max="15874" width="1.66796875" style="307" customWidth="1"/>
    <col min="15875" max="15876" width="5" style="307" customWidth="1"/>
    <col min="15877" max="15877" width="11.66015625" style="307" customWidth="1"/>
    <col min="15878" max="15878" width="9.16015625" style="307" customWidth="1"/>
    <col min="15879" max="15879" width="5" style="307" customWidth="1"/>
    <col min="15880" max="15880" width="77.83203125" style="307" customWidth="1"/>
    <col min="15881" max="15882" width="20" style="307" customWidth="1"/>
    <col min="15883" max="15883" width="1.66796875" style="307" customWidth="1"/>
    <col min="15884" max="16128" width="9.33203125" style="307" customWidth="1"/>
    <col min="16129" max="16129" width="8.33203125" style="307" customWidth="1"/>
    <col min="16130" max="16130" width="1.66796875" style="307" customWidth="1"/>
    <col min="16131" max="16132" width="5" style="307" customWidth="1"/>
    <col min="16133" max="16133" width="11.66015625" style="307" customWidth="1"/>
    <col min="16134" max="16134" width="9.16015625" style="307" customWidth="1"/>
    <col min="16135" max="16135" width="5" style="307" customWidth="1"/>
    <col min="16136" max="16136" width="77.83203125" style="307" customWidth="1"/>
    <col min="16137" max="16138" width="20" style="307" customWidth="1"/>
    <col min="16139" max="16139" width="1.66796875" style="307" customWidth="1"/>
    <col min="16140" max="16384" width="9.33203125" style="307" customWidth="1"/>
  </cols>
  <sheetData>
    <row r="1" ht="37.5" customHeight="1"/>
    <row r="2" spans="2:11" ht="7.5" customHeight="1">
      <c r="B2" s="308"/>
      <c r="C2" s="309"/>
      <c r="D2" s="309"/>
      <c r="E2" s="309"/>
      <c r="F2" s="309"/>
      <c r="G2" s="309"/>
      <c r="H2" s="309"/>
      <c r="I2" s="309"/>
      <c r="J2" s="309"/>
      <c r="K2" s="310"/>
    </row>
    <row r="3" spans="2:11" s="314" customFormat="1" ht="45" customHeight="1">
      <c r="B3" s="311"/>
      <c r="C3" s="312" t="s">
        <v>1320</v>
      </c>
      <c r="D3" s="312"/>
      <c r="E3" s="312"/>
      <c r="F3" s="312"/>
      <c r="G3" s="312"/>
      <c r="H3" s="312"/>
      <c r="I3" s="312"/>
      <c r="J3" s="312"/>
      <c r="K3" s="313"/>
    </row>
    <row r="4" spans="2:11" ht="25.5" customHeight="1">
      <c r="B4" s="315"/>
      <c r="C4" s="316" t="s">
        <v>1321</v>
      </c>
      <c r="D4" s="316"/>
      <c r="E4" s="316"/>
      <c r="F4" s="316"/>
      <c r="G4" s="316"/>
      <c r="H4" s="316"/>
      <c r="I4" s="316"/>
      <c r="J4" s="316"/>
      <c r="K4" s="317"/>
    </row>
    <row r="5" spans="2:11" ht="5.25" customHeight="1">
      <c r="B5" s="315"/>
      <c r="C5" s="318"/>
      <c r="D5" s="318"/>
      <c r="E5" s="318"/>
      <c r="F5" s="318"/>
      <c r="G5" s="318"/>
      <c r="H5" s="318"/>
      <c r="I5" s="318"/>
      <c r="J5" s="318"/>
      <c r="K5" s="317"/>
    </row>
    <row r="6" spans="2:11" ht="15" customHeight="1">
      <c r="B6" s="315"/>
      <c r="C6" s="319" t="s">
        <v>1322</v>
      </c>
      <c r="D6" s="319"/>
      <c r="E6" s="319"/>
      <c r="F6" s="319"/>
      <c r="G6" s="319"/>
      <c r="H6" s="319"/>
      <c r="I6" s="319"/>
      <c r="J6" s="319"/>
      <c r="K6" s="317"/>
    </row>
    <row r="7" spans="2:11" ht="15" customHeight="1">
      <c r="B7" s="320"/>
      <c r="C7" s="319" t="s">
        <v>1323</v>
      </c>
      <c r="D7" s="319"/>
      <c r="E7" s="319"/>
      <c r="F7" s="319"/>
      <c r="G7" s="319"/>
      <c r="H7" s="319"/>
      <c r="I7" s="319"/>
      <c r="J7" s="319"/>
      <c r="K7" s="317"/>
    </row>
    <row r="8" spans="2:11" ht="12.75" customHeight="1">
      <c r="B8" s="320"/>
      <c r="C8" s="321"/>
      <c r="D8" s="321"/>
      <c r="E8" s="321"/>
      <c r="F8" s="321"/>
      <c r="G8" s="321"/>
      <c r="H8" s="321"/>
      <c r="I8" s="321"/>
      <c r="J8" s="321"/>
      <c r="K8" s="317"/>
    </row>
    <row r="9" spans="2:11" ht="15" customHeight="1">
      <c r="B9" s="320"/>
      <c r="C9" s="319" t="s">
        <v>1324</v>
      </c>
      <c r="D9" s="319"/>
      <c r="E9" s="319"/>
      <c r="F9" s="319"/>
      <c r="G9" s="319"/>
      <c r="H9" s="319"/>
      <c r="I9" s="319"/>
      <c r="J9" s="319"/>
      <c r="K9" s="317"/>
    </row>
    <row r="10" spans="2:11" ht="15" customHeight="1">
      <c r="B10" s="320"/>
      <c r="C10" s="321"/>
      <c r="D10" s="319" t="s">
        <v>1325</v>
      </c>
      <c r="E10" s="319"/>
      <c r="F10" s="319"/>
      <c r="G10" s="319"/>
      <c r="H10" s="319"/>
      <c r="I10" s="319"/>
      <c r="J10" s="319"/>
      <c r="K10" s="317"/>
    </row>
    <row r="11" spans="2:11" ht="15" customHeight="1">
      <c r="B11" s="320"/>
      <c r="C11" s="322"/>
      <c r="D11" s="319" t="s">
        <v>1326</v>
      </c>
      <c r="E11" s="319"/>
      <c r="F11" s="319"/>
      <c r="G11" s="319"/>
      <c r="H11" s="319"/>
      <c r="I11" s="319"/>
      <c r="J11" s="319"/>
      <c r="K11" s="317"/>
    </row>
    <row r="12" spans="2:11" ht="12.75" customHeight="1">
      <c r="B12" s="320"/>
      <c r="C12" s="322"/>
      <c r="D12" s="322"/>
      <c r="E12" s="322"/>
      <c r="F12" s="322"/>
      <c r="G12" s="322"/>
      <c r="H12" s="322"/>
      <c r="I12" s="322"/>
      <c r="J12" s="322"/>
      <c r="K12" s="317"/>
    </row>
    <row r="13" spans="2:11" ht="15" customHeight="1">
      <c r="B13" s="320"/>
      <c r="C13" s="322"/>
      <c r="D13" s="319" t="s">
        <v>1327</v>
      </c>
      <c r="E13" s="319"/>
      <c r="F13" s="319"/>
      <c r="G13" s="319"/>
      <c r="H13" s="319"/>
      <c r="I13" s="319"/>
      <c r="J13" s="319"/>
      <c r="K13" s="317"/>
    </row>
    <row r="14" spans="2:11" ht="15" customHeight="1">
      <c r="B14" s="320"/>
      <c r="C14" s="322"/>
      <c r="D14" s="319" t="s">
        <v>1328</v>
      </c>
      <c r="E14" s="319"/>
      <c r="F14" s="319"/>
      <c r="G14" s="319"/>
      <c r="H14" s="319"/>
      <c r="I14" s="319"/>
      <c r="J14" s="319"/>
      <c r="K14" s="317"/>
    </row>
    <row r="15" spans="2:11" ht="15" customHeight="1">
      <c r="B15" s="320"/>
      <c r="C15" s="322"/>
      <c r="D15" s="319" t="s">
        <v>1329</v>
      </c>
      <c r="E15" s="319"/>
      <c r="F15" s="319"/>
      <c r="G15" s="319"/>
      <c r="H15" s="319"/>
      <c r="I15" s="319"/>
      <c r="J15" s="319"/>
      <c r="K15" s="317"/>
    </row>
    <row r="16" spans="2:11" ht="15" customHeight="1">
      <c r="B16" s="320"/>
      <c r="C16" s="322"/>
      <c r="D16" s="322"/>
      <c r="E16" s="323" t="s">
        <v>82</v>
      </c>
      <c r="F16" s="319" t="s">
        <v>1330</v>
      </c>
      <c r="G16" s="319"/>
      <c r="H16" s="319"/>
      <c r="I16" s="319"/>
      <c r="J16" s="319"/>
      <c r="K16" s="317"/>
    </row>
    <row r="17" spans="2:11" ht="15" customHeight="1">
      <c r="B17" s="320"/>
      <c r="C17" s="322"/>
      <c r="D17" s="322"/>
      <c r="E17" s="323" t="s">
        <v>1331</v>
      </c>
      <c r="F17" s="319" t="s">
        <v>1332</v>
      </c>
      <c r="G17" s="319"/>
      <c r="H17" s="319"/>
      <c r="I17" s="319"/>
      <c r="J17" s="319"/>
      <c r="K17" s="317"/>
    </row>
    <row r="18" spans="2:11" ht="15" customHeight="1">
      <c r="B18" s="320"/>
      <c r="C18" s="322"/>
      <c r="D18" s="322"/>
      <c r="E18" s="323" t="s">
        <v>1333</v>
      </c>
      <c r="F18" s="319" t="s">
        <v>1334</v>
      </c>
      <c r="G18" s="319"/>
      <c r="H18" s="319"/>
      <c r="I18" s="319"/>
      <c r="J18" s="319"/>
      <c r="K18" s="317"/>
    </row>
    <row r="19" spans="2:11" ht="15" customHeight="1">
      <c r="B19" s="320"/>
      <c r="C19" s="322"/>
      <c r="D19" s="322"/>
      <c r="E19" s="323" t="s">
        <v>1335</v>
      </c>
      <c r="F19" s="319" t="s">
        <v>1336</v>
      </c>
      <c r="G19" s="319"/>
      <c r="H19" s="319"/>
      <c r="I19" s="319"/>
      <c r="J19" s="319"/>
      <c r="K19" s="317"/>
    </row>
    <row r="20" spans="2:11" ht="15" customHeight="1">
      <c r="B20" s="320"/>
      <c r="C20" s="322"/>
      <c r="D20" s="322"/>
      <c r="E20" s="323" t="s">
        <v>1337</v>
      </c>
      <c r="F20" s="319" t="s">
        <v>1338</v>
      </c>
      <c r="G20" s="319"/>
      <c r="H20" s="319"/>
      <c r="I20" s="319"/>
      <c r="J20" s="319"/>
      <c r="K20" s="317"/>
    </row>
    <row r="21" spans="2:11" ht="15" customHeight="1">
      <c r="B21" s="320"/>
      <c r="C21" s="322"/>
      <c r="D21" s="322"/>
      <c r="E21" s="323" t="s">
        <v>1339</v>
      </c>
      <c r="F21" s="319" t="s">
        <v>1340</v>
      </c>
      <c r="G21" s="319"/>
      <c r="H21" s="319"/>
      <c r="I21" s="319"/>
      <c r="J21" s="319"/>
      <c r="K21" s="317"/>
    </row>
    <row r="22" spans="2:11" ht="12.75" customHeight="1">
      <c r="B22" s="320"/>
      <c r="C22" s="322"/>
      <c r="D22" s="322"/>
      <c r="E22" s="322"/>
      <c r="F22" s="322"/>
      <c r="G22" s="322"/>
      <c r="H22" s="322"/>
      <c r="I22" s="322"/>
      <c r="J22" s="322"/>
      <c r="K22" s="317"/>
    </row>
    <row r="23" spans="2:11" ht="15" customHeight="1">
      <c r="B23" s="320"/>
      <c r="C23" s="319" t="s">
        <v>1341</v>
      </c>
      <c r="D23" s="319"/>
      <c r="E23" s="319"/>
      <c r="F23" s="319"/>
      <c r="G23" s="319"/>
      <c r="H23" s="319"/>
      <c r="I23" s="319"/>
      <c r="J23" s="319"/>
      <c r="K23" s="317"/>
    </row>
    <row r="24" spans="2:11" ht="15" customHeight="1">
      <c r="B24" s="320"/>
      <c r="C24" s="319" t="s">
        <v>1342</v>
      </c>
      <c r="D24" s="319"/>
      <c r="E24" s="319"/>
      <c r="F24" s="319"/>
      <c r="G24" s="319"/>
      <c r="H24" s="319"/>
      <c r="I24" s="319"/>
      <c r="J24" s="319"/>
      <c r="K24" s="317"/>
    </row>
    <row r="25" spans="2:11" ht="15" customHeight="1">
      <c r="B25" s="320"/>
      <c r="C25" s="321"/>
      <c r="D25" s="319" t="s">
        <v>1343</v>
      </c>
      <c r="E25" s="319"/>
      <c r="F25" s="319"/>
      <c r="G25" s="319"/>
      <c r="H25" s="319"/>
      <c r="I25" s="319"/>
      <c r="J25" s="319"/>
      <c r="K25" s="317"/>
    </row>
    <row r="26" spans="2:11" ht="15" customHeight="1">
      <c r="B26" s="320"/>
      <c r="C26" s="322"/>
      <c r="D26" s="319" t="s">
        <v>1344</v>
      </c>
      <c r="E26" s="319"/>
      <c r="F26" s="319"/>
      <c r="G26" s="319"/>
      <c r="H26" s="319"/>
      <c r="I26" s="319"/>
      <c r="J26" s="319"/>
      <c r="K26" s="317"/>
    </row>
    <row r="27" spans="2:11" ht="12.75" customHeight="1">
      <c r="B27" s="320"/>
      <c r="C27" s="322"/>
      <c r="D27" s="322"/>
      <c r="E27" s="322"/>
      <c r="F27" s="322"/>
      <c r="G27" s="322"/>
      <c r="H27" s="322"/>
      <c r="I27" s="322"/>
      <c r="J27" s="322"/>
      <c r="K27" s="317"/>
    </row>
    <row r="28" spans="2:11" ht="15" customHeight="1">
      <c r="B28" s="320"/>
      <c r="C28" s="322"/>
      <c r="D28" s="319" t="s">
        <v>1345</v>
      </c>
      <c r="E28" s="319"/>
      <c r="F28" s="319"/>
      <c r="G28" s="319"/>
      <c r="H28" s="319"/>
      <c r="I28" s="319"/>
      <c r="J28" s="319"/>
      <c r="K28" s="317"/>
    </row>
    <row r="29" spans="2:11" ht="15" customHeight="1">
      <c r="B29" s="320"/>
      <c r="C29" s="322"/>
      <c r="D29" s="319" t="s">
        <v>1346</v>
      </c>
      <c r="E29" s="319"/>
      <c r="F29" s="319"/>
      <c r="G29" s="319"/>
      <c r="H29" s="319"/>
      <c r="I29" s="319"/>
      <c r="J29" s="319"/>
      <c r="K29" s="317"/>
    </row>
    <row r="30" spans="2:11" ht="12.75" customHeight="1">
      <c r="B30" s="320"/>
      <c r="C30" s="322"/>
      <c r="D30" s="322"/>
      <c r="E30" s="322"/>
      <c r="F30" s="322"/>
      <c r="G30" s="322"/>
      <c r="H30" s="322"/>
      <c r="I30" s="322"/>
      <c r="J30" s="322"/>
      <c r="K30" s="317"/>
    </row>
    <row r="31" spans="2:11" ht="15" customHeight="1">
      <c r="B31" s="320"/>
      <c r="C31" s="322"/>
      <c r="D31" s="319" t="s">
        <v>1347</v>
      </c>
      <c r="E31" s="319"/>
      <c r="F31" s="319"/>
      <c r="G31" s="319"/>
      <c r="H31" s="319"/>
      <c r="I31" s="319"/>
      <c r="J31" s="319"/>
      <c r="K31" s="317"/>
    </row>
    <row r="32" spans="2:11" ht="15" customHeight="1">
      <c r="B32" s="320"/>
      <c r="C32" s="322"/>
      <c r="D32" s="319" t="s">
        <v>1348</v>
      </c>
      <c r="E32" s="319"/>
      <c r="F32" s="319"/>
      <c r="G32" s="319"/>
      <c r="H32" s="319"/>
      <c r="I32" s="319"/>
      <c r="J32" s="319"/>
      <c r="K32" s="317"/>
    </row>
    <row r="33" spans="2:11" ht="15" customHeight="1">
      <c r="B33" s="320"/>
      <c r="C33" s="322"/>
      <c r="D33" s="319" t="s">
        <v>1349</v>
      </c>
      <c r="E33" s="319"/>
      <c r="F33" s="319"/>
      <c r="G33" s="319"/>
      <c r="H33" s="319"/>
      <c r="I33" s="319"/>
      <c r="J33" s="319"/>
      <c r="K33" s="317"/>
    </row>
    <row r="34" spans="2:11" ht="15" customHeight="1">
      <c r="B34" s="320"/>
      <c r="C34" s="322"/>
      <c r="D34" s="321"/>
      <c r="E34" s="324" t="s">
        <v>117</v>
      </c>
      <c r="F34" s="321"/>
      <c r="G34" s="319" t="s">
        <v>1350</v>
      </c>
      <c r="H34" s="319"/>
      <c r="I34" s="319"/>
      <c r="J34" s="319"/>
      <c r="K34" s="317"/>
    </row>
    <row r="35" spans="2:11" ht="30.75" customHeight="1">
      <c r="B35" s="320"/>
      <c r="C35" s="322"/>
      <c r="D35" s="321"/>
      <c r="E35" s="324" t="s">
        <v>1351</v>
      </c>
      <c r="F35" s="321"/>
      <c r="G35" s="319" t="s">
        <v>1352</v>
      </c>
      <c r="H35" s="319"/>
      <c r="I35" s="319"/>
      <c r="J35" s="319"/>
      <c r="K35" s="317"/>
    </row>
    <row r="36" spans="2:11" ht="15" customHeight="1">
      <c r="B36" s="320"/>
      <c r="C36" s="322"/>
      <c r="D36" s="321"/>
      <c r="E36" s="324" t="s">
        <v>57</v>
      </c>
      <c r="F36" s="321"/>
      <c r="G36" s="319" t="s">
        <v>1353</v>
      </c>
      <c r="H36" s="319"/>
      <c r="I36" s="319"/>
      <c r="J36" s="319"/>
      <c r="K36" s="317"/>
    </row>
    <row r="37" spans="2:11" ht="15" customHeight="1">
      <c r="B37" s="320"/>
      <c r="C37" s="322"/>
      <c r="D37" s="321"/>
      <c r="E37" s="324" t="s">
        <v>118</v>
      </c>
      <c r="F37" s="321"/>
      <c r="G37" s="319" t="s">
        <v>1354</v>
      </c>
      <c r="H37" s="319"/>
      <c r="I37" s="319"/>
      <c r="J37" s="319"/>
      <c r="K37" s="317"/>
    </row>
    <row r="38" spans="2:11" ht="15" customHeight="1">
      <c r="B38" s="320"/>
      <c r="C38" s="322"/>
      <c r="D38" s="321"/>
      <c r="E38" s="324" t="s">
        <v>119</v>
      </c>
      <c r="F38" s="321"/>
      <c r="G38" s="319" t="s">
        <v>1355</v>
      </c>
      <c r="H38" s="319"/>
      <c r="I38" s="319"/>
      <c r="J38" s="319"/>
      <c r="K38" s="317"/>
    </row>
    <row r="39" spans="2:11" ht="15" customHeight="1">
      <c r="B39" s="320"/>
      <c r="C39" s="322"/>
      <c r="D39" s="321"/>
      <c r="E39" s="324" t="s">
        <v>120</v>
      </c>
      <c r="F39" s="321"/>
      <c r="G39" s="319" t="s">
        <v>1356</v>
      </c>
      <c r="H39" s="319"/>
      <c r="I39" s="319"/>
      <c r="J39" s="319"/>
      <c r="K39" s="317"/>
    </row>
    <row r="40" spans="2:11" ht="15" customHeight="1">
      <c r="B40" s="320"/>
      <c r="C40" s="322"/>
      <c r="D40" s="321"/>
      <c r="E40" s="324" t="s">
        <v>1357</v>
      </c>
      <c r="F40" s="321"/>
      <c r="G40" s="319" t="s">
        <v>1358</v>
      </c>
      <c r="H40" s="319"/>
      <c r="I40" s="319"/>
      <c r="J40" s="319"/>
      <c r="K40" s="317"/>
    </row>
    <row r="41" spans="2:11" ht="15" customHeight="1">
      <c r="B41" s="320"/>
      <c r="C41" s="322"/>
      <c r="D41" s="321"/>
      <c r="E41" s="324"/>
      <c r="F41" s="321"/>
      <c r="G41" s="319" t="s">
        <v>1359</v>
      </c>
      <c r="H41" s="319"/>
      <c r="I41" s="319"/>
      <c r="J41" s="319"/>
      <c r="K41" s="317"/>
    </row>
    <row r="42" spans="2:11" ht="15" customHeight="1">
      <c r="B42" s="320"/>
      <c r="C42" s="322"/>
      <c r="D42" s="321"/>
      <c r="E42" s="324" t="s">
        <v>1360</v>
      </c>
      <c r="F42" s="321"/>
      <c r="G42" s="319" t="s">
        <v>1361</v>
      </c>
      <c r="H42" s="319"/>
      <c r="I42" s="319"/>
      <c r="J42" s="319"/>
      <c r="K42" s="317"/>
    </row>
    <row r="43" spans="2:11" ht="15" customHeight="1">
      <c r="B43" s="320"/>
      <c r="C43" s="322"/>
      <c r="D43" s="321"/>
      <c r="E43" s="324" t="s">
        <v>122</v>
      </c>
      <c r="F43" s="321"/>
      <c r="G43" s="319" t="s">
        <v>1362</v>
      </c>
      <c r="H43" s="319"/>
      <c r="I43" s="319"/>
      <c r="J43" s="319"/>
      <c r="K43" s="317"/>
    </row>
    <row r="44" spans="2:11" ht="12.75" customHeight="1">
      <c r="B44" s="320"/>
      <c r="C44" s="322"/>
      <c r="D44" s="321"/>
      <c r="E44" s="321"/>
      <c r="F44" s="321"/>
      <c r="G44" s="321"/>
      <c r="H44" s="321"/>
      <c r="I44" s="321"/>
      <c r="J44" s="321"/>
      <c r="K44" s="317"/>
    </row>
    <row r="45" spans="2:11" ht="15" customHeight="1">
      <c r="B45" s="320"/>
      <c r="C45" s="322"/>
      <c r="D45" s="319" t="s">
        <v>1363</v>
      </c>
      <c r="E45" s="319"/>
      <c r="F45" s="319"/>
      <c r="G45" s="319"/>
      <c r="H45" s="319"/>
      <c r="I45" s="319"/>
      <c r="J45" s="319"/>
      <c r="K45" s="317"/>
    </row>
    <row r="46" spans="2:11" ht="15" customHeight="1">
      <c r="B46" s="320"/>
      <c r="C46" s="322"/>
      <c r="D46" s="322"/>
      <c r="E46" s="319" t="s">
        <v>1364</v>
      </c>
      <c r="F46" s="319"/>
      <c r="G46" s="319"/>
      <c r="H46" s="319"/>
      <c r="I46" s="319"/>
      <c r="J46" s="319"/>
      <c r="K46" s="317"/>
    </row>
    <row r="47" spans="2:11" ht="15" customHeight="1">
      <c r="B47" s="320"/>
      <c r="C47" s="322"/>
      <c r="D47" s="322"/>
      <c r="E47" s="319" t="s">
        <v>1365</v>
      </c>
      <c r="F47" s="319"/>
      <c r="G47" s="319"/>
      <c r="H47" s="319"/>
      <c r="I47" s="319"/>
      <c r="J47" s="319"/>
      <c r="K47" s="317"/>
    </row>
    <row r="48" spans="2:11" ht="15" customHeight="1">
      <c r="B48" s="320"/>
      <c r="C48" s="322"/>
      <c r="D48" s="322"/>
      <c r="E48" s="319" t="s">
        <v>1366</v>
      </c>
      <c r="F48" s="319"/>
      <c r="G48" s="319"/>
      <c r="H48" s="319"/>
      <c r="I48" s="319"/>
      <c r="J48" s="319"/>
      <c r="K48" s="317"/>
    </row>
    <row r="49" spans="2:11" ht="15" customHeight="1">
      <c r="B49" s="320"/>
      <c r="C49" s="322"/>
      <c r="D49" s="319" t="s">
        <v>1367</v>
      </c>
      <c r="E49" s="319"/>
      <c r="F49" s="319"/>
      <c r="G49" s="319"/>
      <c r="H49" s="319"/>
      <c r="I49" s="319"/>
      <c r="J49" s="319"/>
      <c r="K49" s="317"/>
    </row>
    <row r="50" spans="2:11" ht="25.5" customHeight="1">
      <c r="B50" s="315"/>
      <c r="C50" s="316" t="s">
        <v>1368</v>
      </c>
      <c r="D50" s="316"/>
      <c r="E50" s="316"/>
      <c r="F50" s="316"/>
      <c r="G50" s="316"/>
      <c r="H50" s="316"/>
      <c r="I50" s="316"/>
      <c r="J50" s="316"/>
      <c r="K50" s="317"/>
    </row>
    <row r="51" spans="2:11" ht="5.25" customHeight="1">
      <c r="B51" s="315"/>
      <c r="C51" s="318"/>
      <c r="D51" s="318"/>
      <c r="E51" s="318"/>
      <c r="F51" s="318"/>
      <c r="G51" s="318"/>
      <c r="H51" s="318"/>
      <c r="I51" s="318"/>
      <c r="J51" s="318"/>
      <c r="K51" s="317"/>
    </row>
    <row r="52" spans="2:11" ht="15" customHeight="1">
      <c r="B52" s="315"/>
      <c r="C52" s="319" t="s">
        <v>1369</v>
      </c>
      <c r="D52" s="319"/>
      <c r="E52" s="319"/>
      <c r="F52" s="319"/>
      <c r="G52" s="319"/>
      <c r="H52" s="319"/>
      <c r="I52" s="319"/>
      <c r="J52" s="319"/>
      <c r="K52" s="317"/>
    </row>
    <row r="53" spans="2:11" ht="15" customHeight="1">
      <c r="B53" s="315"/>
      <c r="C53" s="319" t="s">
        <v>1370</v>
      </c>
      <c r="D53" s="319"/>
      <c r="E53" s="319"/>
      <c r="F53" s="319"/>
      <c r="G53" s="319"/>
      <c r="H53" s="319"/>
      <c r="I53" s="319"/>
      <c r="J53" s="319"/>
      <c r="K53" s="317"/>
    </row>
    <row r="54" spans="2:11" ht="12.75" customHeight="1">
      <c r="B54" s="315"/>
      <c r="C54" s="321"/>
      <c r="D54" s="321"/>
      <c r="E54" s="321"/>
      <c r="F54" s="321"/>
      <c r="G54" s="321"/>
      <c r="H54" s="321"/>
      <c r="I54" s="321"/>
      <c r="J54" s="321"/>
      <c r="K54" s="317"/>
    </row>
    <row r="55" spans="2:11" ht="15" customHeight="1">
      <c r="B55" s="315"/>
      <c r="C55" s="319" t="s">
        <v>1371</v>
      </c>
      <c r="D55" s="319"/>
      <c r="E55" s="319"/>
      <c r="F55" s="319"/>
      <c r="G55" s="319"/>
      <c r="H55" s="319"/>
      <c r="I55" s="319"/>
      <c r="J55" s="319"/>
      <c r="K55" s="317"/>
    </row>
    <row r="56" spans="2:11" ht="15" customHeight="1">
      <c r="B56" s="315"/>
      <c r="C56" s="322"/>
      <c r="D56" s="319" t="s">
        <v>1372</v>
      </c>
      <c r="E56" s="319"/>
      <c r="F56" s="319"/>
      <c r="G56" s="319"/>
      <c r="H56" s="319"/>
      <c r="I56" s="319"/>
      <c r="J56" s="319"/>
      <c r="K56" s="317"/>
    </row>
    <row r="57" spans="2:11" ht="15" customHeight="1">
      <c r="B57" s="315"/>
      <c r="C57" s="322"/>
      <c r="D57" s="319" t="s">
        <v>1373</v>
      </c>
      <c r="E57" s="319"/>
      <c r="F57" s="319"/>
      <c r="G57" s="319"/>
      <c r="H57" s="319"/>
      <c r="I57" s="319"/>
      <c r="J57" s="319"/>
      <c r="K57" s="317"/>
    </row>
    <row r="58" spans="2:11" ht="15" customHeight="1">
      <c r="B58" s="315"/>
      <c r="C58" s="322"/>
      <c r="D58" s="319" t="s">
        <v>1374</v>
      </c>
      <c r="E58" s="319"/>
      <c r="F58" s="319"/>
      <c r="G58" s="319"/>
      <c r="H58" s="319"/>
      <c r="I58" s="319"/>
      <c r="J58" s="319"/>
      <c r="K58" s="317"/>
    </row>
    <row r="59" spans="2:11" ht="15" customHeight="1">
      <c r="B59" s="315"/>
      <c r="C59" s="322"/>
      <c r="D59" s="319" t="s">
        <v>1375</v>
      </c>
      <c r="E59" s="319"/>
      <c r="F59" s="319"/>
      <c r="G59" s="319"/>
      <c r="H59" s="319"/>
      <c r="I59" s="319"/>
      <c r="J59" s="319"/>
      <c r="K59" s="317"/>
    </row>
    <row r="60" spans="2:11" ht="15" customHeight="1">
      <c r="B60" s="315"/>
      <c r="C60" s="322"/>
      <c r="D60" s="325" t="s">
        <v>1376</v>
      </c>
      <c r="E60" s="325"/>
      <c r="F60" s="325"/>
      <c r="G60" s="325"/>
      <c r="H60" s="325"/>
      <c r="I60" s="325"/>
      <c r="J60" s="325"/>
      <c r="K60" s="317"/>
    </row>
    <row r="61" spans="2:11" ht="15" customHeight="1">
      <c r="B61" s="315"/>
      <c r="C61" s="322"/>
      <c r="D61" s="319" t="s">
        <v>1377</v>
      </c>
      <c r="E61" s="319"/>
      <c r="F61" s="319"/>
      <c r="G61" s="319"/>
      <c r="H61" s="319"/>
      <c r="I61" s="319"/>
      <c r="J61" s="319"/>
      <c r="K61" s="317"/>
    </row>
    <row r="62" spans="2:11" ht="12.75" customHeight="1">
      <c r="B62" s="315"/>
      <c r="C62" s="322"/>
      <c r="D62" s="322"/>
      <c r="E62" s="326"/>
      <c r="F62" s="322"/>
      <c r="G62" s="322"/>
      <c r="H62" s="322"/>
      <c r="I62" s="322"/>
      <c r="J62" s="322"/>
      <c r="K62" s="317"/>
    </row>
    <row r="63" spans="2:11" ht="15" customHeight="1">
      <c r="B63" s="315"/>
      <c r="C63" s="322"/>
      <c r="D63" s="319" t="s">
        <v>1378</v>
      </c>
      <c r="E63" s="319"/>
      <c r="F63" s="319"/>
      <c r="G63" s="319"/>
      <c r="H63" s="319"/>
      <c r="I63" s="319"/>
      <c r="J63" s="319"/>
      <c r="K63" s="317"/>
    </row>
    <row r="64" spans="2:11" ht="15" customHeight="1">
      <c r="B64" s="315"/>
      <c r="C64" s="322"/>
      <c r="D64" s="325" t="s">
        <v>1379</v>
      </c>
      <c r="E64" s="325"/>
      <c r="F64" s="325"/>
      <c r="G64" s="325"/>
      <c r="H64" s="325"/>
      <c r="I64" s="325"/>
      <c r="J64" s="325"/>
      <c r="K64" s="317"/>
    </row>
    <row r="65" spans="2:11" ht="15" customHeight="1">
      <c r="B65" s="315"/>
      <c r="C65" s="322"/>
      <c r="D65" s="319" t="s">
        <v>1380</v>
      </c>
      <c r="E65" s="319"/>
      <c r="F65" s="319"/>
      <c r="G65" s="319"/>
      <c r="H65" s="319"/>
      <c r="I65" s="319"/>
      <c r="J65" s="319"/>
      <c r="K65" s="317"/>
    </row>
    <row r="66" spans="2:11" ht="15" customHeight="1">
      <c r="B66" s="315"/>
      <c r="C66" s="322"/>
      <c r="D66" s="319" t="s">
        <v>1381</v>
      </c>
      <c r="E66" s="319"/>
      <c r="F66" s="319"/>
      <c r="G66" s="319"/>
      <c r="H66" s="319"/>
      <c r="I66" s="319"/>
      <c r="J66" s="319"/>
      <c r="K66" s="317"/>
    </row>
    <row r="67" spans="2:11" ht="15" customHeight="1">
      <c r="B67" s="315"/>
      <c r="C67" s="322"/>
      <c r="D67" s="319" t="s">
        <v>1382</v>
      </c>
      <c r="E67" s="319"/>
      <c r="F67" s="319"/>
      <c r="G67" s="319"/>
      <c r="H67" s="319"/>
      <c r="I67" s="319"/>
      <c r="J67" s="319"/>
      <c r="K67" s="317"/>
    </row>
    <row r="68" spans="2:11" ht="15" customHeight="1">
      <c r="B68" s="315"/>
      <c r="C68" s="322"/>
      <c r="D68" s="319" t="s">
        <v>1383</v>
      </c>
      <c r="E68" s="319"/>
      <c r="F68" s="319"/>
      <c r="G68" s="319"/>
      <c r="H68" s="319"/>
      <c r="I68" s="319"/>
      <c r="J68" s="319"/>
      <c r="K68" s="317"/>
    </row>
    <row r="69" spans="2:11" ht="12.75" customHeight="1">
      <c r="B69" s="327"/>
      <c r="C69" s="328"/>
      <c r="D69" s="328"/>
      <c r="E69" s="328"/>
      <c r="F69" s="328"/>
      <c r="G69" s="328"/>
      <c r="H69" s="328"/>
      <c r="I69" s="328"/>
      <c r="J69" s="328"/>
      <c r="K69" s="329"/>
    </row>
    <row r="70" spans="2:11" ht="18.75" customHeight="1">
      <c r="B70" s="330"/>
      <c r="C70" s="330"/>
      <c r="D70" s="330"/>
      <c r="E70" s="330"/>
      <c r="F70" s="330"/>
      <c r="G70" s="330"/>
      <c r="H70" s="330"/>
      <c r="I70" s="330"/>
      <c r="J70" s="330"/>
      <c r="K70" s="331"/>
    </row>
    <row r="71" spans="2:11" ht="18.75" customHeight="1">
      <c r="B71" s="331"/>
      <c r="C71" s="331"/>
      <c r="D71" s="331"/>
      <c r="E71" s="331"/>
      <c r="F71" s="331"/>
      <c r="G71" s="331"/>
      <c r="H71" s="331"/>
      <c r="I71" s="331"/>
      <c r="J71" s="331"/>
      <c r="K71" s="331"/>
    </row>
    <row r="72" spans="2:11" ht="7.5" customHeight="1">
      <c r="B72" s="332"/>
      <c r="C72" s="333"/>
      <c r="D72" s="333"/>
      <c r="E72" s="333"/>
      <c r="F72" s="333"/>
      <c r="G72" s="333"/>
      <c r="H72" s="333"/>
      <c r="I72" s="333"/>
      <c r="J72" s="333"/>
      <c r="K72" s="334"/>
    </row>
    <row r="73" spans="2:11" ht="45" customHeight="1">
      <c r="B73" s="335"/>
      <c r="C73" s="336" t="s">
        <v>1319</v>
      </c>
      <c r="D73" s="336"/>
      <c r="E73" s="336"/>
      <c r="F73" s="336"/>
      <c r="G73" s="336"/>
      <c r="H73" s="336"/>
      <c r="I73" s="336"/>
      <c r="J73" s="336"/>
      <c r="K73" s="337"/>
    </row>
    <row r="74" spans="2:11" ht="17.25" customHeight="1">
      <c r="B74" s="335"/>
      <c r="C74" s="338" t="s">
        <v>1384</v>
      </c>
      <c r="D74" s="338"/>
      <c r="E74" s="338"/>
      <c r="F74" s="338" t="s">
        <v>1385</v>
      </c>
      <c r="G74" s="339"/>
      <c r="H74" s="338" t="s">
        <v>118</v>
      </c>
      <c r="I74" s="338" t="s">
        <v>61</v>
      </c>
      <c r="J74" s="338" t="s">
        <v>1386</v>
      </c>
      <c r="K74" s="337"/>
    </row>
    <row r="75" spans="2:11" ht="17.25" customHeight="1">
      <c r="B75" s="335"/>
      <c r="C75" s="340" t="s">
        <v>1387</v>
      </c>
      <c r="D75" s="340"/>
      <c r="E75" s="340"/>
      <c r="F75" s="341" t="s">
        <v>1388</v>
      </c>
      <c r="G75" s="342"/>
      <c r="H75" s="340"/>
      <c r="I75" s="340"/>
      <c r="J75" s="340" t="s">
        <v>1389</v>
      </c>
      <c r="K75" s="337"/>
    </row>
    <row r="76" spans="2:11" ht="5.25" customHeight="1">
      <c r="B76" s="335"/>
      <c r="C76" s="343"/>
      <c r="D76" s="343"/>
      <c r="E76" s="343"/>
      <c r="F76" s="343"/>
      <c r="G76" s="344"/>
      <c r="H76" s="343"/>
      <c r="I76" s="343"/>
      <c r="J76" s="343"/>
      <c r="K76" s="337"/>
    </row>
    <row r="77" spans="2:11" ht="15" customHeight="1">
      <c r="B77" s="335"/>
      <c r="C77" s="324" t="s">
        <v>57</v>
      </c>
      <c r="D77" s="343"/>
      <c r="E77" s="343"/>
      <c r="F77" s="345" t="s">
        <v>1390</v>
      </c>
      <c r="G77" s="344"/>
      <c r="H77" s="324" t="s">
        <v>1391</v>
      </c>
      <c r="I77" s="324" t="s">
        <v>1392</v>
      </c>
      <c r="J77" s="324">
        <v>20</v>
      </c>
      <c r="K77" s="337"/>
    </row>
    <row r="78" spans="2:11" ht="15" customHeight="1">
      <c r="B78" s="335"/>
      <c r="C78" s="324" t="s">
        <v>1393</v>
      </c>
      <c r="D78" s="324"/>
      <c r="E78" s="324"/>
      <c r="F78" s="345" t="s">
        <v>1390</v>
      </c>
      <c r="G78" s="344"/>
      <c r="H78" s="324" t="s">
        <v>1394</v>
      </c>
      <c r="I78" s="324" t="s">
        <v>1392</v>
      </c>
      <c r="J78" s="324">
        <v>120</v>
      </c>
      <c r="K78" s="337"/>
    </row>
    <row r="79" spans="2:11" ht="15" customHeight="1">
      <c r="B79" s="346"/>
      <c r="C79" s="324" t="s">
        <v>1395</v>
      </c>
      <c r="D79" s="324"/>
      <c r="E79" s="324"/>
      <c r="F79" s="345" t="s">
        <v>1396</v>
      </c>
      <c r="G79" s="344"/>
      <c r="H79" s="324" t="s">
        <v>1397</v>
      </c>
      <c r="I79" s="324" t="s">
        <v>1392</v>
      </c>
      <c r="J79" s="324">
        <v>50</v>
      </c>
      <c r="K79" s="337"/>
    </row>
    <row r="80" spans="2:11" ht="15" customHeight="1">
      <c r="B80" s="346"/>
      <c r="C80" s="324" t="s">
        <v>1398</v>
      </c>
      <c r="D80" s="324"/>
      <c r="E80" s="324"/>
      <c r="F80" s="345" t="s">
        <v>1390</v>
      </c>
      <c r="G80" s="344"/>
      <c r="H80" s="324" t="s">
        <v>1399</v>
      </c>
      <c r="I80" s="324" t="s">
        <v>1400</v>
      </c>
      <c r="J80" s="324"/>
      <c r="K80" s="337"/>
    </row>
    <row r="81" spans="2:11" ht="15" customHeight="1">
      <c r="B81" s="346"/>
      <c r="C81" s="347" t="s">
        <v>1401</v>
      </c>
      <c r="D81" s="347"/>
      <c r="E81" s="347"/>
      <c r="F81" s="348" t="s">
        <v>1396</v>
      </c>
      <c r="G81" s="347"/>
      <c r="H81" s="347" t="s">
        <v>1402</v>
      </c>
      <c r="I81" s="347" t="s">
        <v>1392</v>
      </c>
      <c r="J81" s="347">
        <v>15</v>
      </c>
      <c r="K81" s="337"/>
    </row>
    <row r="82" spans="2:11" ht="15" customHeight="1">
      <c r="B82" s="346"/>
      <c r="C82" s="347" t="s">
        <v>1403</v>
      </c>
      <c r="D82" s="347"/>
      <c r="E82" s="347"/>
      <c r="F82" s="348" t="s">
        <v>1396</v>
      </c>
      <c r="G82" s="347"/>
      <c r="H82" s="347" t="s">
        <v>1404</v>
      </c>
      <c r="I82" s="347" t="s">
        <v>1392</v>
      </c>
      <c r="J82" s="347">
        <v>15</v>
      </c>
      <c r="K82" s="337"/>
    </row>
    <row r="83" spans="2:11" ht="15" customHeight="1">
      <c r="B83" s="346"/>
      <c r="C83" s="347" t="s">
        <v>1405</v>
      </c>
      <c r="D83" s="347"/>
      <c r="E83" s="347"/>
      <c r="F83" s="348" t="s">
        <v>1396</v>
      </c>
      <c r="G83" s="347"/>
      <c r="H83" s="347" t="s">
        <v>1406</v>
      </c>
      <c r="I83" s="347" t="s">
        <v>1392</v>
      </c>
      <c r="J83" s="347">
        <v>20</v>
      </c>
      <c r="K83" s="337"/>
    </row>
    <row r="84" spans="2:11" ht="15" customHeight="1">
      <c r="B84" s="346"/>
      <c r="C84" s="347" t="s">
        <v>1407</v>
      </c>
      <c r="D84" s="347"/>
      <c r="E84" s="347"/>
      <c r="F84" s="348" t="s">
        <v>1396</v>
      </c>
      <c r="G84" s="347"/>
      <c r="H84" s="347" t="s">
        <v>1408</v>
      </c>
      <c r="I84" s="347" t="s">
        <v>1392</v>
      </c>
      <c r="J84" s="347">
        <v>20</v>
      </c>
      <c r="K84" s="337"/>
    </row>
    <row r="85" spans="2:11" ht="15" customHeight="1">
      <c r="B85" s="346"/>
      <c r="C85" s="324" t="s">
        <v>1409</v>
      </c>
      <c r="D85" s="324"/>
      <c r="E85" s="324"/>
      <c r="F85" s="345" t="s">
        <v>1396</v>
      </c>
      <c r="G85" s="344"/>
      <c r="H85" s="324" t="s">
        <v>1410</v>
      </c>
      <c r="I85" s="324" t="s">
        <v>1392</v>
      </c>
      <c r="J85" s="324">
        <v>50</v>
      </c>
      <c r="K85" s="337"/>
    </row>
    <row r="86" spans="2:11" ht="15" customHeight="1">
      <c r="B86" s="346"/>
      <c r="C86" s="324" t="s">
        <v>1411</v>
      </c>
      <c r="D86" s="324"/>
      <c r="E86" s="324"/>
      <c r="F86" s="345" t="s">
        <v>1396</v>
      </c>
      <c r="G86" s="344"/>
      <c r="H86" s="324" t="s">
        <v>1412</v>
      </c>
      <c r="I86" s="324" t="s">
        <v>1392</v>
      </c>
      <c r="J86" s="324">
        <v>20</v>
      </c>
      <c r="K86" s="337"/>
    </row>
    <row r="87" spans="2:11" ht="15" customHeight="1">
      <c r="B87" s="346"/>
      <c r="C87" s="324" t="s">
        <v>1413</v>
      </c>
      <c r="D87" s="324"/>
      <c r="E87" s="324"/>
      <c r="F87" s="345" t="s">
        <v>1396</v>
      </c>
      <c r="G87" s="344"/>
      <c r="H87" s="324" t="s">
        <v>1414</v>
      </c>
      <c r="I87" s="324" t="s">
        <v>1392</v>
      </c>
      <c r="J87" s="324">
        <v>20</v>
      </c>
      <c r="K87" s="337"/>
    </row>
    <row r="88" spans="2:11" ht="15" customHeight="1">
      <c r="B88" s="346"/>
      <c r="C88" s="324" t="s">
        <v>1415</v>
      </c>
      <c r="D88" s="324"/>
      <c r="E88" s="324"/>
      <c r="F88" s="345" t="s">
        <v>1396</v>
      </c>
      <c r="G88" s="344"/>
      <c r="H88" s="324" t="s">
        <v>1416</v>
      </c>
      <c r="I88" s="324" t="s">
        <v>1392</v>
      </c>
      <c r="J88" s="324">
        <v>50</v>
      </c>
      <c r="K88" s="337"/>
    </row>
    <row r="89" spans="2:11" ht="15" customHeight="1">
      <c r="B89" s="346"/>
      <c r="C89" s="324" t="s">
        <v>1417</v>
      </c>
      <c r="D89" s="324"/>
      <c r="E89" s="324"/>
      <c r="F89" s="345" t="s">
        <v>1396</v>
      </c>
      <c r="G89" s="344"/>
      <c r="H89" s="324" t="s">
        <v>1417</v>
      </c>
      <c r="I89" s="324" t="s">
        <v>1392</v>
      </c>
      <c r="J89" s="324">
        <v>50</v>
      </c>
      <c r="K89" s="337"/>
    </row>
    <row r="90" spans="2:11" ht="15" customHeight="1">
      <c r="B90" s="346"/>
      <c r="C90" s="324" t="s">
        <v>123</v>
      </c>
      <c r="D90" s="324"/>
      <c r="E90" s="324"/>
      <c r="F90" s="345" t="s">
        <v>1396</v>
      </c>
      <c r="G90" s="344"/>
      <c r="H90" s="324" t="s">
        <v>1418</v>
      </c>
      <c r="I90" s="324" t="s">
        <v>1392</v>
      </c>
      <c r="J90" s="324">
        <v>255</v>
      </c>
      <c r="K90" s="337"/>
    </row>
    <row r="91" spans="2:11" ht="15" customHeight="1">
      <c r="B91" s="346"/>
      <c r="C91" s="324" t="s">
        <v>1419</v>
      </c>
      <c r="D91" s="324"/>
      <c r="E91" s="324"/>
      <c r="F91" s="345" t="s">
        <v>1390</v>
      </c>
      <c r="G91" s="344"/>
      <c r="H91" s="324" t="s">
        <v>1420</v>
      </c>
      <c r="I91" s="324" t="s">
        <v>1421</v>
      </c>
      <c r="J91" s="324"/>
      <c r="K91" s="337"/>
    </row>
    <row r="92" spans="2:11" ht="15" customHeight="1">
      <c r="B92" s="346"/>
      <c r="C92" s="324" t="s">
        <v>1422</v>
      </c>
      <c r="D92" s="324"/>
      <c r="E92" s="324"/>
      <c r="F92" s="345" t="s">
        <v>1390</v>
      </c>
      <c r="G92" s="344"/>
      <c r="H92" s="324" t="s">
        <v>1423</v>
      </c>
      <c r="I92" s="324" t="s">
        <v>1424</v>
      </c>
      <c r="J92" s="324"/>
      <c r="K92" s="337"/>
    </row>
    <row r="93" spans="2:11" ht="15" customHeight="1">
      <c r="B93" s="346"/>
      <c r="C93" s="324" t="s">
        <v>1425</v>
      </c>
      <c r="D93" s="324"/>
      <c r="E93" s="324"/>
      <c r="F93" s="345" t="s">
        <v>1390</v>
      </c>
      <c r="G93" s="344"/>
      <c r="H93" s="324" t="s">
        <v>1425</v>
      </c>
      <c r="I93" s="324" t="s">
        <v>1424</v>
      </c>
      <c r="J93" s="324"/>
      <c r="K93" s="337"/>
    </row>
    <row r="94" spans="2:11" ht="15" customHeight="1">
      <c r="B94" s="346"/>
      <c r="C94" s="324" t="s">
        <v>42</v>
      </c>
      <c r="D94" s="324"/>
      <c r="E94" s="324"/>
      <c r="F94" s="345" t="s">
        <v>1390</v>
      </c>
      <c r="G94" s="344"/>
      <c r="H94" s="324" t="s">
        <v>1426</v>
      </c>
      <c r="I94" s="324" t="s">
        <v>1424</v>
      </c>
      <c r="J94" s="324"/>
      <c r="K94" s="337"/>
    </row>
    <row r="95" spans="2:11" ht="15" customHeight="1">
      <c r="B95" s="346"/>
      <c r="C95" s="324" t="s">
        <v>52</v>
      </c>
      <c r="D95" s="324"/>
      <c r="E95" s="324"/>
      <c r="F95" s="345" t="s">
        <v>1390</v>
      </c>
      <c r="G95" s="344"/>
      <c r="H95" s="324" t="s">
        <v>1427</v>
      </c>
      <c r="I95" s="324" t="s">
        <v>1424</v>
      </c>
      <c r="J95" s="324"/>
      <c r="K95" s="337"/>
    </row>
    <row r="96" spans="2:11" ht="15" customHeight="1">
      <c r="B96" s="349"/>
      <c r="C96" s="350"/>
      <c r="D96" s="350"/>
      <c r="E96" s="350"/>
      <c r="F96" s="350"/>
      <c r="G96" s="350"/>
      <c r="H96" s="350"/>
      <c r="I96" s="350"/>
      <c r="J96" s="350"/>
      <c r="K96" s="351"/>
    </row>
    <row r="97" spans="2:11" ht="18.75" customHeight="1">
      <c r="B97" s="352"/>
      <c r="C97" s="353"/>
      <c r="D97" s="353"/>
      <c r="E97" s="353"/>
      <c r="F97" s="353"/>
      <c r="G97" s="353"/>
      <c r="H97" s="353"/>
      <c r="I97" s="353"/>
      <c r="J97" s="353"/>
      <c r="K97" s="352"/>
    </row>
    <row r="98" spans="2:11" ht="18.75" customHeight="1">
      <c r="B98" s="331"/>
      <c r="C98" s="331"/>
      <c r="D98" s="331"/>
      <c r="E98" s="331"/>
      <c r="F98" s="331"/>
      <c r="G98" s="331"/>
      <c r="H98" s="331"/>
      <c r="I98" s="331"/>
      <c r="J98" s="331"/>
      <c r="K98" s="331"/>
    </row>
    <row r="99" spans="2:11" ht="7.5" customHeight="1">
      <c r="B99" s="332"/>
      <c r="C99" s="333"/>
      <c r="D99" s="333"/>
      <c r="E99" s="333"/>
      <c r="F99" s="333"/>
      <c r="G99" s="333"/>
      <c r="H99" s="333"/>
      <c r="I99" s="333"/>
      <c r="J99" s="333"/>
      <c r="K99" s="334"/>
    </row>
    <row r="100" spans="2:11" ht="45" customHeight="1">
      <c r="B100" s="335"/>
      <c r="C100" s="336" t="s">
        <v>1428</v>
      </c>
      <c r="D100" s="336"/>
      <c r="E100" s="336"/>
      <c r="F100" s="336"/>
      <c r="G100" s="336"/>
      <c r="H100" s="336"/>
      <c r="I100" s="336"/>
      <c r="J100" s="336"/>
      <c r="K100" s="337"/>
    </row>
    <row r="101" spans="2:11" ht="17.25" customHeight="1">
      <c r="B101" s="335"/>
      <c r="C101" s="338" t="s">
        <v>1384</v>
      </c>
      <c r="D101" s="338"/>
      <c r="E101" s="338"/>
      <c r="F101" s="338" t="s">
        <v>1385</v>
      </c>
      <c r="G101" s="339"/>
      <c r="H101" s="338" t="s">
        <v>118</v>
      </c>
      <c r="I101" s="338" t="s">
        <v>61</v>
      </c>
      <c r="J101" s="338" t="s">
        <v>1386</v>
      </c>
      <c r="K101" s="337"/>
    </row>
    <row r="102" spans="2:11" ht="17.25" customHeight="1">
      <c r="B102" s="335"/>
      <c r="C102" s="340" t="s">
        <v>1387</v>
      </c>
      <c r="D102" s="340"/>
      <c r="E102" s="340"/>
      <c r="F102" s="341" t="s">
        <v>1388</v>
      </c>
      <c r="G102" s="342"/>
      <c r="H102" s="340"/>
      <c r="I102" s="340"/>
      <c r="J102" s="340" t="s">
        <v>1389</v>
      </c>
      <c r="K102" s="337"/>
    </row>
    <row r="103" spans="2:11" ht="5.25" customHeight="1">
      <c r="B103" s="335"/>
      <c r="C103" s="338"/>
      <c r="D103" s="338"/>
      <c r="E103" s="338"/>
      <c r="F103" s="338"/>
      <c r="G103" s="354"/>
      <c r="H103" s="338"/>
      <c r="I103" s="338"/>
      <c r="J103" s="338"/>
      <c r="K103" s="337"/>
    </row>
    <row r="104" spans="2:11" ht="15" customHeight="1">
      <c r="B104" s="335"/>
      <c r="C104" s="324" t="s">
        <v>57</v>
      </c>
      <c r="D104" s="343"/>
      <c r="E104" s="343"/>
      <c r="F104" s="345" t="s">
        <v>1390</v>
      </c>
      <c r="G104" s="354"/>
      <c r="H104" s="324" t="s">
        <v>1429</v>
      </c>
      <c r="I104" s="324" t="s">
        <v>1392</v>
      </c>
      <c r="J104" s="324">
        <v>20</v>
      </c>
      <c r="K104" s="337"/>
    </row>
    <row r="105" spans="2:11" ht="15" customHeight="1">
      <c r="B105" s="335"/>
      <c r="C105" s="324" t="s">
        <v>1393</v>
      </c>
      <c r="D105" s="324"/>
      <c r="E105" s="324"/>
      <c r="F105" s="345" t="s">
        <v>1390</v>
      </c>
      <c r="G105" s="324"/>
      <c r="H105" s="324" t="s">
        <v>1429</v>
      </c>
      <c r="I105" s="324" t="s">
        <v>1392</v>
      </c>
      <c r="J105" s="324">
        <v>120</v>
      </c>
      <c r="K105" s="337"/>
    </row>
    <row r="106" spans="2:11" ht="15" customHeight="1">
      <c r="B106" s="346"/>
      <c r="C106" s="324" t="s">
        <v>1395</v>
      </c>
      <c r="D106" s="324"/>
      <c r="E106" s="324"/>
      <c r="F106" s="345" t="s">
        <v>1396</v>
      </c>
      <c r="G106" s="324"/>
      <c r="H106" s="324" t="s">
        <v>1429</v>
      </c>
      <c r="I106" s="324" t="s">
        <v>1392</v>
      </c>
      <c r="J106" s="324">
        <v>50</v>
      </c>
      <c r="K106" s="337"/>
    </row>
    <row r="107" spans="2:11" ht="15" customHeight="1">
      <c r="B107" s="346"/>
      <c r="C107" s="324" t="s">
        <v>1398</v>
      </c>
      <c r="D107" s="324"/>
      <c r="E107" s="324"/>
      <c r="F107" s="345" t="s">
        <v>1390</v>
      </c>
      <c r="G107" s="324"/>
      <c r="H107" s="324" t="s">
        <v>1429</v>
      </c>
      <c r="I107" s="324" t="s">
        <v>1400</v>
      </c>
      <c r="J107" s="324"/>
      <c r="K107" s="337"/>
    </row>
    <row r="108" spans="2:11" ht="15" customHeight="1">
      <c r="B108" s="346"/>
      <c r="C108" s="324" t="s">
        <v>1409</v>
      </c>
      <c r="D108" s="324"/>
      <c r="E108" s="324"/>
      <c r="F108" s="345" t="s">
        <v>1396</v>
      </c>
      <c r="G108" s="324"/>
      <c r="H108" s="324" t="s">
        <v>1429</v>
      </c>
      <c r="I108" s="324" t="s">
        <v>1392</v>
      </c>
      <c r="J108" s="324">
        <v>50</v>
      </c>
      <c r="K108" s="337"/>
    </row>
    <row r="109" spans="2:11" ht="15" customHeight="1">
      <c r="B109" s="346"/>
      <c r="C109" s="324" t="s">
        <v>1417</v>
      </c>
      <c r="D109" s="324"/>
      <c r="E109" s="324"/>
      <c r="F109" s="345" t="s">
        <v>1396</v>
      </c>
      <c r="G109" s="324"/>
      <c r="H109" s="324" t="s">
        <v>1429</v>
      </c>
      <c r="I109" s="324" t="s">
        <v>1392</v>
      </c>
      <c r="J109" s="324">
        <v>50</v>
      </c>
      <c r="K109" s="337"/>
    </row>
    <row r="110" spans="2:11" ht="15" customHeight="1">
      <c r="B110" s="346"/>
      <c r="C110" s="324" t="s">
        <v>1415</v>
      </c>
      <c r="D110" s="324"/>
      <c r="E110" s="324"/>
      <c r="F110" s="345" t="s">
        <v>1396</v>
      </c>
      <c r="G110" s="324"/>
      <c r="H110" s="324" t="s">
        <v>1429</v>
      </c>
      <c r="I110" s="324" t="s">
        <v>1392</v>
      </c>
      <c r="J110" s="324">
        <v>50</v>
      </c>
      <c r="K110" s="337"/>
    </row>
    <row r="111" spans="2:11" ht="15" customHeight="1">
      <c r="B111" s="346"/>
      <c r="C111" s="324" t="s">
        <v>57</v>
      </c>
      <c r="D111" s="324"/>
      <c r="E111" s="324"/>
      <c r="F111" s="345" t="s">
        <v>1390</v>
      </c>
      <c r="G111" s="324"/>
      <c r="H111" s="324" t="s">
        <v>1430</v>
      </c>
      <c r="I111" s="324" t="s">
        <v>1392</v>
      </c>
      <c r="J111" s="324">
        <v>20</v>
      </c>
      <c r="K111" s="337"/>
    </row>
    <row r="112" spans="2:11" ht="15" customHeight="1">
      <c r="B112" s="346"/>
      <c r="C112" s="324" t="s">
        <v>1431</v>
      </c>
      <c r="D112" s="324"/>
      <c r="E112" s="324"/>
      <c r="F112" s="345" t="s">
        <v>1390</v>
      </c>
      <c r="G112" s="324"/>
      <c r="H112" s="324" t="s">
        <v>1432</v>
      </c>
      <c r="I112" s="324" t="s">
        <v>1392</v>
      </c>
      <c r="J112" s="324">
        <v>120</v>
      </c>
      <c r="K112" s="337"/>
    </row>
    <row r="113" spans="2:11" ht="15" customHeight="1">
      <c r="B113" s="346"/>
      <c r="C113" s="324" t="s">
        <v>42</v>
      </c>
      <c r="D113" s="324"/>
      <c r="E113" s="324"/>
      <c r="F113" s="345" t="s">
        <v>1390</v>
      </c>
      <c r="G113" s="324"/>
      <c r="H113" s="324" t="s">
        <v>1433</v>
      </c>
      <c r="I113" s="324" t="s">
        <v>1424</v>
      </c>
      <c r="J113" s="324"/>
      <c r="K113" s="337"/>
    </row>
    <row r="114" spans="2:11" ht="15" customHeight="1">
      <c r="B114" s="346"/>
      <c r="C114" s="324" t="s">
        <v>52</v>
      </c>
      <c r="D114" s="324"/>
      <c r="E114" s="324"/>
      <c r="F114" s="345" t="s">
        <v>1390</v>
      </c>
      <c r="G114" s="324"/>
      <c r="H114" s="324" t="s">
        <v>1434</v>
      </c>
      <c r="I114" s="324" t="s">
        <v>1424</v>
      </c>
      <c r="J114" s="324"/>
      <c r="K114" s="337"/>
    </row>
    <row r="115" spans="2:11" ht="15" customHeight="1">
      <c r="B115" s="346"/>
      <c r="C115" s="324" t="s">
        <v>61</v>
      </c>
      <c r="D115" s="324"/>
      <c r="E115" s="324"/>
      <c r="F115" s="345" t="s">
        <v>1390</v>
      </c>
      <c r="G115" s="324"/>
      <c r="H115" s="324" t="s">
        <v>1435</v>
      </c>
      <c r="I115" s="324" t="s">
        <v>1436</v>
      </c>
      <c r="J115" s="324"/>
      <c r="K115" s="337"/>
    </row>
    <row r="116" spans="2:11" ht="15" customHeight="1">
      <c r="B116" s="349"/>
      <c r="C116" s="355"/>
      <c r="D116" s="355"/>
      <c r="E116" s="355"/>
      <c r="F116" s="355"/>
      <c r="G116" s="355"/>
      <c r="H116" s="355"/>
      <c r="I116" s="355"/>
      <c r="J116" s="355"/>
      <c r="K116" s="351"/>
    </row>
    <row r="117" spans="2:11" ht="18.75" customHeight="1">
      <c r="B117" s="356"/>
      <c r="C117" s="321"/>
      <c r="D117" s="321"/>
      <c r="E117" s="321"/>
      <c r="F117" s="357"/>
      <c r="G117" s="321"/>
      <c r="H117" s="321"/>
      <c r="I117" s="321"/>
      <c r="J117" s="321"/>
      <c r="K117" s="356"/>
    </row>
    <row r="118" spans="2:11" ht="18.75" customHeight="1">
      <c r="B118" s="331"/>
      <c r="C118" s="331"/>
      <c r="D118" s="331"/>
      <c r="E118" s="331"/>
      <c r="F118" s="331"/>
      <c r="G118" s="331"/>
      <c r="H118" s="331"/>
      <c r="I118" s="331"/>
      <c r="J118" s="331"/>
      <c r="K118" s="331"/>
    </row>
    <row r="119" spans="2:11" ht="7.5" customHeight="1">
      <c r="B119" s="358"/>
      <c r="C119" s="359"/>
      <c r="D119" s="359"/>
      <c r="E119" s="359"/>
      <c r="F119" s="359"/>
      <c r="G119" s="359"/>
      <c r="H119" s="359"/>
      <c r="I119" s="359"/>
      <c r="J119" s="359"/>
      <c r="K119" s="360"/>
    </row>
    <row r="120" spans="2:11" ht="45" customHeight="1">
      <c r="B120" s="361"/>
      <c r="C120" s="312" t="s">
        <v>1437</v>
      </c>
      <c r="D120" s="312"/>
      <c r="E120" s="312"/>
      <c r="F120" s="312"/>
      <c r="G120" s="312"/>
      <c r="H120" s="312"/>
      <c r="I120" s="312"/>
      <c r="J120" s="312"/>
      <c r="K120" s="362"/>
    </row>
    <row r="121" spans="2:11" ht="17.25" customHeight="1">
      <c r="B121" s="363"/>
      <c r="C121" s="338" t="s">
        <v>1384</v>
      </c>
      <c r="D121" s="338"/>
      <c r="E121" s="338"/>
      <c r="F121" s="338" t="s">
        <v>1385</v>
      </c>
      <c r="G121" s="339"/>
      <c r="H121" s="338" t="s">
        <v>118</v>
      </c>
      <c r="I121" s="338" t="s">
        <v>61</v>
      </c>
      <c r="J121" s="338" t="s">
        <v>1386</v>
      </c>
      <c r="K121" s="364"/>
    </row>
    <row r="122" spans="2:11" ht="17.25" customHeight="1">
      <c r="B122" s="363"/>
      <c r="C122" s="340" t="s">
        <v>1387</v>
      </c>
      <c r="D122" s="340"/>
      <c r="E122" s="340"/>
      <c r="F122" s="341" t="s">
        <v>1388</v>
      </c>
      <c r="G122" s="342"/>
      <c r="H122" s="340"/>
      <c r="I122" s="340"/>
      <c r="J122" s="340" t="s">
        <v>1389</v>
      </c>
      <c r="K122" s="364"/>
    </row>
    <row r="123" spans="2:11" ht="5.25" customHeight="1">
      <c r="B123" s="365"/>
      <c r="C123" s="343"/>
      <c r="D123" s="343"/>
      <c r="E123" s="343"/>
      <c r="F123" s="343"/>
      <c r="G123" s="324"/>
      <c r="H123" s="343"/>
      <c r="I123" s="343"/>
      <c r="J123" s="343"/>
      <c r="K123" s="366"/>
    </row>
    <row r="124" spans="2:11" ht="15" customHeight="1">
      <c r="B124" s="365"/>
      <c r="C124" s="324" t="s">
        <v>1393</v>
      </c>
      <c r="D124" s="343"/>
      <c r="E124" s="343"/>
      <c r="F124" s="345" t="s">
        <v>1390</v>
      </c>
      <c r="G124" s="324"/>
      <c r="H124" s="324" t="s">
        <v>1429</v>
      </c>
      <c r="I124" s="324" t="s">
        <v>1392</v>
      </c>
      <c r="J124" s="324">
        <v>120</v>
      </c>
      <c r="K124" s="367"/>
    </row>
    <row r="125" spans="2:11" ht="15" customHeight="1">
      <c r="B125" s="365"/>
      <c r="C125" s="324" t="s">
        <v>1438</v>
      </c>
      <c r="D125" s="324"/>
      <c r="E125" s="324"/>
      <c r="F125" s="345" t="s">
        <v>1390</v>
      </c>
      <c r="G125" s="324"/>
      <c r="H125" s="324" t="s">
        <v>1439</v>
      </c>
      <c r="I125" s="324" t="s">
        <v>1392</v>
      </c>
      <c r="J125" s="324" t="s">
        <v>1440</v>
      </c>
      <c r="K125" s="367"/>
    </row>
    <row r="126" spans="2:11" ht="15" customHeight="1">
      <c r="B126" s="365"/>
      <c r="C126" s="324" t="s">
        <v>1339</v>
      </c>
      <c r="D126" s="324"/>
      <c r="E126" s="324"/>
      <c r="F126" s="345" t="s">
        <v>1390</v>
      </c>
      <c r="G126" s="324"/>
      <c r="H126" s="324" t="s">
        <v>1441</v>
      </c>
      <c r="I126" s="324" t="s">
        <v>1392</v>
      </c>
      <c r="J126" s="324" t="s">
        <v>1440</v>
      </c>
      <c r="K126" s="367"/>
    </row>
    <row r="127" spans="2:11" ht="15" customHeight="1">
      <c r="B127" s="365"/>
      <c r="C127" s="324" t="s">
        <v>1401</v>
      </c>
      <c r="D127" s="324"/>
      <c r="E127" s="324"/>
      <c r="F127" s="345" t="s">
        <v>1396</v>
      </c>
      <c r="G127" s="324"/>
      <c r="H127" s="324" t="s">
        <v>1402</v>
      </c>
      <c r="I127" s="324" t="s">
        <v>1392</v>
      </c>
      <c r="J127" s="324">
        <v>15</v>
      </c>
      <c r="K127" s="367"/>
    </row>
    <row r="128" spans="2:11" ht="15" customHeight="1">
      <c r="B128" s="365"/>
      <c r="C128" s="347" t="s">
        <v>1403</v>
      </c>
      <c r="D128" s="347"/>
      <c r="E128" s="347"/>
      <c r="F128" s="348" t="s">
        <v>1396</v>
      </c>
      <c r="G128" s="347"/>
      <c r="H128" s="347" t="s">
        <v>1404</v>
      </c>
      <c r="I128" s="347" t="s">
        <v>1392</v>
      </c>
      <c r="J128" s="347">
        <v>15</v>
      </c>
      <c r="K128" s="367"/>
    </row>
    <row r="129" spans="2:11" ht="15" customHeight="1">
      <c r="B129" s="365"/>
      <c r="C129" s="347" t="s">
        <v>1405</v>
      </c>
      <c r="D129" s="347"/>
      <c r="E129" s="347"/>
      <c r="F129" s="348" t="s">
        <v>1396</v>
      </c>
      <c r="G129" s="347"/>
      <c r="H129" s="347" t="s">
        <v>1406</v>
      </c>
      <c r="I129" s="347" t="s">
        <v>1392</v>
      </c>
      <c r="J129" s="347">
        <v>20</v>
      </c>
      <c r="K129" s="367"/>
    </row>
    <row r="130" spans="2:11" ht="15" customHeight="1">
      <c r="B130" s="365"/>
      <c r="C130" s="347" t="s">
        <v>1407</v>
      </c>
      <c r="D130" s="347"/>
      <c r="E130" s="347"/>
      <c r="F130" s="348" t="s">
        <v>1396</v>
      </c>
      <c r="G130" s="347"/>
      <c r="H130" s="347" t="s">
        <v>1408</v>
      </c>
      <c r="I130" s="347" t="s">
        <v>1392</v>
      </c>
      <c r="J130" s="347">
        <v>20</v>
      </c>
      <c r="K130" s="367"/>
    </row>
    <row r="131" spans="2:11" ht="15" customHeight="1">
      <c r="B131" s="365"/>
      <c r="C131" s="324" t="s">
        <v>1395</v>
      </c>
      <c r="D131" s="324"/>
      <c r="E131" s="324"/>
      <c r="F131" s="345" t="s">
        <v>1396</v>
      </c>
      <c r="G131" s="324"/>
      <c r="H131" s="324" t="s">
        <v>1429</v>
      </c>
      <c r="I131" s="324" t="s">
        <v>1392</v>
      </c>
      <c r="J131" s="324">
        <v>50</v>
      </c>
      <c r="K131" s="367"/>
    </row>
    <row r="132" spans="2:11" ht="15" customHeight="1">
      <c r="B132" s="365"/>
      <c r="C132" s="324" t="s">
        <v>1409</v>
      </c>
      <c r="D132" s="324"/>
      <c r="E132" s="324"/>
      <c r="F132" s="345" t="s">
        <v>1396</v>
      </c>
      <c r="G132" s="324"/>
      <c r="H132" s="324" t="s">
        <v>1429</v>
      </c>
      <c r="I132" s="324" t="s">
        <v>1392</v>
      </c>
      <c r="J132" s="324">
        <v>50</v>
      </c>
      <c r="K132" s="367"/>
    </row>
    <row r="133" spans="2:11" ht="15" customHeight="1">
      <c r="B133" s="365"/>
      <c r="C133" s="324" t="s">
        <v>1415</v>
      </c>
      <c r="D133" s="324"/>
      <c r="E133" s="324"/>
      <c r="F133" s="345" t="s">
        <v>1396</v>
      </c>
      <c r="G133" s="324"/>
      <c r="H133" s="324" t="s">
        <v>1429</v>
      </c>
      <c r="I133" s="324" t="s">
        <v>1392</v>
      </c>
      <c r="J133" s="324">
        <v>50</v>
      </c>
      <c r="K133" s="367"/>
    </row>
    <row r="134" spans="2:11" ht="15" customHeight="1">
      <c r="B134" s="365"/>
      <c r="C134" s="324" t="s">
        <v>1417</v>
      </c>
      <c r="D134" s="324"/>
      <c r="E134" s="324"/>
      <c r="F134" s="345" t="s">
        <v>1396</v>
      </c>
      <c r="G134" s="324"/>
      <c r="H134" s="324" t="s">
        <v>1429</v>
      </c>
      <c r="I134" s="324" t="s">
        <v>1392</v>
      </c>
      <c r="J134" s="324">
        <v>50</v>
      </c>
      <c r="K134" s="367"/>
    </row>
    <row r="135" spans="2:11" ht="15" customHeight="1">
      <c r="B135" s="365"/>
      <c r="C135" s="324" t="s">
        <v>123</v>
      </c>
      <c r="D135" s="324"/>
      <c r="E135" s="324"/>
      <c r="F135" s="345" t="s">
        <v>1396</v>
      </c>
      <c r="G135" s="324"/>
      <c r="H135" s="324" t="s">
        <v>1442</v>
      </c>
      <c r="I135" s="324" t="s">
        <v>1392</v>
      </c>
      <c r="J135" s="324">
        <v>255</v>
      </c>
      <c r="K135" s="367"/>
    </row>
    <row r="136" spans="2:11" ht="15" customHeight="1">
      <c r="B136" s="365"/>
      <c r="C136" s="324" t="s">
        <v>1419</v>
      </c>
      <c r="D136" s="324"/>
      <c r="E136" s="324"/>
      <c r="F136" s="345" t="s">
        <v>1390</v>
      </c>
      <c r="G136" s="324"/>
      <c r="H136" s="324" t="s">
        <v>1443</v>
      </c>
      <c r="I136" s="324" t="s">
        <v>1421</v>
      </c>
      <c r="J136" s="324"/>
      <c r="K136" s="367"/>
    </row>
    <row r="137" spans="2:11" ht="15" customHeight="1">
      <c r="B137" s="365"/>
      <c r="C137" s="324" t="s">
        <v>1422</v>
      </c>
      <c r="D137" s="324"/>
      <c r="E137" s="324"/>
      <c r="F137" s="345" t="s">
        <v>1390</v>
      </c>
      <c r="G137" s="324"/>
      <c r="H137" s="324" t="s">
        <v>1444</v>
      </c>
      <c r="I137" s="324" t="s">
        <v>1424</v>
      </c>
      <c r="J137" s="324"/>
      <c r="K137" s="367"/>
    </row>
    <row r="138" spans="2:11" ht="15" customHeight="1">
      <c r="B138" s="365"/>
      <c r="C138" s="324" t="s">
        <v>1425</v>
      </c>
      <c r="D138" s="324"/>
      <c r="E138" s="324"/>
      <c r="F138" s="345" t="s">
        <v>1390</v>
      </c>
      <c r="G138" s="324"/>
      <c r="H138" s="324" t="s">
        <v>1425</v>
      </c>
      <c r="I138" s="324" t="s">
        <v>1424</v>
      </c>
      <c r="J138" s="324"/>
      <c r="K138" s="367"/>
    </row>
    <row r="139" spans="2:11" ht="15" customHeight="1">
      <c r="B139" s="365"/>
      <c r="C139" s="324" t="s">
        <v>42</v>
      </c>
      <c r="D139" s="324"/>
      <c r="E139" s="324"/>
      <c r="F139" s="345" t="s">
        <v>1390</v>
      </c>
      <c r="G139" s="324"/>
      <c r="H139" s="324" t="s">
        <v>1445</v>
      </c>
      <c r="I139" s="324" t="s">
        <v>1424</v>
      </c>
      <c r="J139" s="324"/>
      <c r="K139" s="367"/>
    </row>
    <row r="140" spans="2:11" ht="15" customHeight="1">
      <c r="B140" s="365"/>
      <c r="C140" s="324" t="s">
        <v>1446</v>
      </c>
      <c r="D140" s="324"/>
      <c r="E140" s="324"/>
      <c r="F140" s="345" t="s">
        <v>1390</v>
      </c>
      <c r="G140" s="324"/>
      <c r="H140" s="324" t="s">
        <v>1447</v>
      </c>
      <c r="I140" s="324" t="s">
        <v>1424</v>
      </c>
      <c r="J140" s="324"/>
      <c r="K140" s="367"/>
    </row>
    <row r="141" spans="2:11" ht="15" customHeight="1">
      <c r="B141" s="368"/>
      <c r="C141" s="369"/>
      <c r="D141" s="369"/>
      <c r="E141" s="369"/>
      <c r="F141" s="369"/>
      <c r="G141" s="369"/>
      <c r="H141" s="369"/>
      <c r="I141" s="369"/>
      <c r="J141" s="369"/>
      <c r="K141" s="370"/>
    </row>
    <row r="142" spans="2:11" ht="18.75" customHeight="1">
      <c r="B142" s="321"/>
      <c r="C142" s="321"/>
      <c r="D142" s="321"/>
      <c r="E142" s="321"/>
      <c r="F142" s="357"/>
      <c r="G142" s="321"/>
      <c r="H142" s="321"/>
      <c r="I142" s="321"/>
      <c r="J142" s="321"/>
      <c r="K142" s="321"/>
    </row>
    <row r="143" spans="2:11" ht="18.75" customHeight="1">
      <c r="B143" s="331"/>
      <c r="C143" s="331"/>
      <c r="D143" s="331"/>
      <c r="E143" s="331"/>
      <c r="F143" s="331"/>
      <c r="G143" s="331"/>
      <c r="H143" s="331"/>
      <c r="I143" s="331"/>
      <c r="J143" s="331"/>
      <c r="K143" s="331"/>
    </row>
    <row r="144" spans="2:11" ht="7.5" customHeight="1">
      <c r="B144" s="332"/>
      <c r="C144" s="333"/>
      <c r="D144" s="333"/>
      <c r="E144" s="333"/>
      <c r="F144" s="333"/>
      <c r="G144" s="333"/>
      <c r="H144" s="333"/>
      <c r="I144" s="333"/>
      <c r="J144" s="333"/>
      <c r="K144" s="334"/>
    </row>
    <row r="145" spans="2:11" ht="45" customHeight="1">
      <c r="B145" s="335"/>
      <c r="C145" s="336" t="s">
        <v>1448</v>
      </c>
      <c r="D145" s="336"/>
      <c r="E145" s="336"/>
      <c r="F145" s="336"/>
      <c r="G145" s="336"/>
      <c r="H145" s="336"/>
      <c r="I145" s="336"/>
      <c r="J145" s="336"/>
      <c r="K145" s="337"/>
    </row>
    <row r="146" spans="2:11" ht="17.25" customHeight="1">
      <c r="B146" s="335"/>
      <c r="C146" s="338" t="s">
        <v>1384</v>
      </c>
      <c r="D146" s="338"/>
      <c r="E146" s="338"/>
      <c r="F146" s="338" t="s">
        <v>1385</v>
      </c>
      <c r="G146" s="339"/>
      <c r="H146" s="338" t="s">
        <v>118</v>
      </c>
      <c r="I146" s="338" t="s">
        <v>61</v>
      </c>
      <c r="J146" s="338" t="s">
        <v>1386</v>
      </c>
      <c r="K146" s="337"/>
    </row>
    <row r="147" spans="2:11" ht="17.25" customHeight="1">
      <c r="B147" s="335"/>
      <c r="C147" s="340" t="s">
        <v>1387</v>
      </c>
      <c r="D147" s="340"/>
      <c r="E147" s="340"/>
      <c r="F147" s="341" t="s">
        <v>1388</v>
      </c>
      <c r="G147" s="342"/>
      <c r="H147" s="340"/>
      <c r="I147" s="340"/>
      <c r="J147" s="340" t="s">
        <v>1389</v>
      </c>
      <c r="K147" s="337"/>
    </row>
    <row r="148" spans="2:11" ht="5.25" customHeight="1">
      <c r="B148" s="346"/>
      <c r="C148" s="343"/>
      <c r="D148" s="343"/>
      <c r="E148" s="343"/>
      <c r="F148" s="343"/>
      <c r="G148" s="344"/>
      <c r="H148" s="343"/>
      <c r="I148" s="343"/>
      <c r="J148" s="343"/>
      <c r="K148" s="367"/>
    </row>
    <row r="149" spans="2:11" ht="15" customHeight="1">
      <c r="B149" s="346"/>
      <c r="C149" s="371" t="s">
        <v>1393</v>
      </c>
      <c r="D149" s="324"/>
      <c r="E149" s="324"/>
      <c r="F149" s="372" t="s">
        <v>1390</v>
      </c>
      <c r="G149" s="324"/>
      <c r="H149" s="371" t="s">
        <v>1429</v>
      </c>
      <c r="I149" s="371" t="s">
        <v>1392</v>
      </c>
      <c r="J149" s="371">
        <v>120</v>
      </c>
      <c r="K149" s="367"/>
    </row>
    <row r="150" spans="2:11" ht="15" customHeight="1">
      <c r="B150" s="346"/>
      <c r="C150" s="371" t="s">
        <v>1438</v>
      </c>
      <c r="D150" s="324"/>
      <c r="E150" s="324"/>
      <c r="F150" s="372" t="s">
        <v>1390</v>
      </c>
      <c r="G150" s="324"/>
      <c r="H150" s="371" t="s">
        <v>1449</v>
      </c>
      <c r="I150" s="371" t="s">
        <v>1392</v>
      </c>
      <c r="J150" s="371" t="s">
        <v>1440</v>
      </c>
      <c r="K150" s="367"/>
    </row>
    <row r="151" spans="2:11" ht="15" customHeight="1">
      <c r="B151" s="346"/>
      <c r="C151" s="371" t="s">
        <v>1339</v>
      </c>
      <c r="D151" s="324"/>
      <c r="E151" s="324"/>
      <c r="F151" s="372" t="s">
        <v>1390</v>
      </c>
      <c r="G151" s="324"/>
      <c r="H151" s="371" t="s">
        <v>1450</v>
      </c>
      <c r="I151" s="371" t="s">
        <v>1392</v>
      </c>
      <c r="J151" s="371" t="s">
        <v>1440</v>
      </c>
      <c r="K151" s="367"/>
    </row>
    <row r="152" spans="2:11" ht="15" customHeight="1">
      <c r="B152" s="346"/>
      <c r="C152" s="371" t="s">
        <v>1395</v>
      </c>
      <c r="D152" s="324"/>
      <c r="E152" s="324"/>
      <c r="F152" s="372" t="s">
        <v>1396</v>
      </c>
      <c r="G152" s="324"/>
      <c r="H152" s="371" t="s">
        <v>1429</v>
      </c>
      <c r="I152" s="371" t="s">
        <v>1392</v>
      </c>
      <c r="J152" s="371">
        <v>50</v>
      </c>
      <c r="K152" s="367"/>
    </row>
    <row r="153" spans="2:11" ht="15" customHeight="1">
      <c r="B153" s="346"/>
      <c r="C153" s="371" t="s">
        <v>1398</v>
      </c>
      <c r="D153" s="324"/>
      <c r="E153" s="324"/>
      <c r="F153" s="372" t="s">
        <v>1390</v>
      </c>
      <c r="G153" s="324"/>
      <c r="H153" s="371" t="s">
        <v>1429</v>
      </c>
      <c r="I153" s="371" t="s">
        <v>1400</v>
      </c>
      <c r="J153" s="371"/>
      <c r="K153" s="367"/>
    </row>
    <row r="154" spans="2:11" ht="15" customHeight="1">
      <c r="B154" s="346"/>
      <c r="C154" s="371" t="s">
        <v>1409</v>
      </c>
      <c r="D154" s="324"/>
      <c r="E154" s="324"/>
      <c r="F154" s="372" t="s">
        <v>1396</v>
      </c>
      <c r="G154" s="324"/>
      <c r="H154" s="371" t="s">
        <v>1429</v>
      </c>
      <c r="I154" s="371" t="s">
        <v>1392</v>
      </c>
      <c r="J154" s="371">
        <v>50</v>
      </c>
      <c r="K154" s="367"/>
    </row>
    <row r="155" spans="2:11" ht="15" customHeight="1">
      <c r="B155" s="346"/>
      <c r="C155" s="371" t="s">
        <v>1417</v>
      </c>
      <c r="D155" s="324"/>
      <c r="E155" s="324"/>
      <c r="F155" s="372" t="s">
        <v>1396</v>
      </c>
      <c r="G155" s="324"/>
      <c r="H155" s="371" t="s">
        <v>1429</v>
      </c>
      <c r="I155" s="371" t="s">
        <v>1392</v>
      </c>
      <c r="J155" s="371">
        <v>50</v>
      </c>
      <c r="K155" s="367"/>
    </row>
    <row r="156" spans="2:11" ht="15" customHeight="1">
      <c r="B156" s="346"/>
      <c r="C156" s="371" t="s">
        <v>1415</v>
      </c>
      <c r="D156" s="324"/>
      <c r="E156" s="324"/>
      <c r="F156" s="372" t="s">
        <v>1396</v>
      </c>
      <c r="G156" s="324"/>
      <c r="H156" s="371" t="s">
        <v>1429</v>
      </c>
      <c r="I156" s="371" t="s">
        <v>1392</v>
      </c>
      <c r="J156" s="371">
        <v>50</v>
      </c>
      <c r="K156" s="367"/>
    </row>
    <row r="157" spans="2:11" ht="15" customHeight="1">
      <c r="B157" s="346"/>
      <c r="C157" s="371" t="s">
        <v>95</v>
      </c>
      <c r="D157" s="324"/>
      <c r="E157" s="324"/>
      <c r="F157" s="372" t="s">
        <v>1390</v>
      </c>
      <c r="G157" s="324"/>
      <c r="H157" s="371" t="s">
        <v>1451</v>
      </c>
      <c r="I157" s="371" t="s">
        <v>1392</v>
      </c>
      <c r="J157" s="371" t="s">
        <v>1452</v>
      </c>
      <c r="K157" s="367"/>
    </row>
    <row r="158" spans="2:11" ht="15" customHeight="1">
      <c r="B158" s="346"/>
      <c r="C158" s="371" t="s">
        <v>1453</v>
      </c>
      <c r="D158" s="324"/>
      <c r="E158" s="324"/>
      <c r="F158" s="372" t="s">
        <v>1390</v>
      </c>
      <c r="G158" s="324"/>
      <c r="H158" s="371" t="s">
        <v>1454</v>
      </c>
      <c r="I158" s="371" t="s">
        <v>1424</v>
      </c>
      <c r="J158" s="371"/>
      <c r="K158" s="367"/>
    </row>
    <row r="159" spans="2:11" ht="15" customHeight="1">
      <c r="B159" s="373"/>
      <c r="C159" s="355"/>
      <c r="D159" s="355"/>
      <c r="E159" s="355"/>
      <c r="F159" s="355"/>
      <c r="G159" s="355"/>
      <c r="H159" s="355"/>
      <c r="I159" s="355"/>
      <c r="J159" s="355"/>
      <c r="K159" s="374"/>
    </row>
    <row r="160" spans="2:11" ht="18.75" customHeight="1">
      <c r="B160" s="321"/>
      <c r="C160" s="324"/>
      <c r="D160" s="324"/>
      <c r="E160" s="324"/>
      <c r="F160" s="345"/>
      <c r="G160" s="324"/>
      <c r="H160" s="324"/>
      <c r="I160" s="324"/>
      <c r="J160" s="324"/>
      <c r="K160" s="321"/>
    </row>
    <row r="161" spans="2:11" ht="18.75" customHeight="1">
      <c r="B161" s="331"/>
      <c r="C161" s="331"/>
      <c r="D161" s="331"/>
      <c r="E161" s="331"/>
      <c r="F161" s="331"/>
      <c r="G161" s="331"/>
      <c r="H161" s="331"/>
      <c r="I161" s="331"/>
      <c r="J161" s="331"/>
      <c r="K161" s="331"/>
    </row>
    <row r="162" spans="2:11" ht="7.5" customHeight="1">
      <c r="B162" s="308"/>
      <c r="C162" s="309"/>
      <c r="D162" s="309"/>
      <c r="E162" s="309"/>
      <c r="F162" s="309"/>
      <c r="G162" s="309"/>
      <c r="H162" s="309"/>
      <c r="I162" s="309"/>
      <c r="J162" s="309"/>
      <c r="K162" s="310"/>
    </row>
    <row r="163" spans="2:11" ht="45" customHeight="1">
      <c r="B163" s="311"/>
      <c r="C163" s="312" t="s">
        <v>1455</v>
      </c>
      <c r="D163" s="312"/>
      <c r="E163" s="312"/>
      <c r="F163" s="312"/>
      <c r="G163" s="312"/>
      <c r="H163" s="312"/>
      <c r="I163" s="312"/>
      <c r="J163" s="312"/>
      <c r="K163" s="313"/>
    </row>
    <row r="164" spans="2:11" ht="17.25" customHeight="1">
      <c r="B164" s="311"/>
      <c r="C164" s="338" t="s">
        <v>1384</v>
      </c>
      <c r="D164" s="338"/>
      <c r="E164" s="338"/>
      <c r="F164" s="338" t="s">
        <v>1385</v>
      </c>
      <c r="G164" s="375"/>
      <c r="H164" s="376" t="s">
        <v>118</v>
      </c>
      <c r="I164" s="376" t="s">
        <v>61</v>
      </c>
      <c r="J164" s="338" t="s">
        <v>1386</v>
      </c>
      <c r="K164" s="313"/>
    </row>
    <row r="165" spans="2:11" ht="17.25" customHeight="1">
      <c r="B165" s="315"/>
      <c r="C165" s="340" t="s">
        <v>1387</v>
      </c>
      <c r="D165" s="340"/>
      <c r="E165" s="340"/>
      <c r="F165" s="341" t="s">
        <v>1388</v>
      </c>
      <c r="G165" s="377"/>
      <c r="H165" s="378"/>
      <c r="I165" s="378"/>
      <c r="J165" s="340" t="s">
        <v>1389</v>
      </c>
      <c r="K165" s="317"/>
    </row>
    <row r="166" spans="2:11" ht="5.25" customHeight="1">
      <c r="B166" s="346"/>
      <c r="C166" s="343"/>
      <c r="D166" s="343"/>
      <c r="E166" s="343"/>
      <c r="F166" s="343"/>
      <c r="G166" s="344"/>
      <c r="H166" s="343"/>
      <c r="I166" s="343"/>
      <c r="J166" s="343"/>
      <c r="K166" s="367"/>
    </row>
    <row r="167" spans="2:11" ht="15" customHeight="1">
      <c r="B167" s="346"/>
      <c r="C167" s="324" t="s">
        <v>1393</v>
      </c>
      <c r="D167" s="324"/>
      <c r="E167" s="324"/>
      <c r="F167" s="345" t="s">
        <v>1390</v>
      </c>
      <c r="G167" s="324"/>
      <c r="H167" s="324" t="s">
        <v>1429</v>
      </c>
      <c r="I167" s="324" t="s">
        <v>1392</v>
      </c>
      <c r="J167" s="324">
        <v>120</v>
      </c>
      <c r="K167" s="367"/>
    </row>
    <row r="168" spans="2:11" ht="15" customHeight="1">
      <c r="B168" s="346"/>
      <c r="C168" s="324" t="s">
        <v>1438</v>
      </c>
      <c r="D168" s="324"/>
      <c r="E168" s="324"/>
      <c r="F168" s="345" t="s">
        <v>1390</v>
      </c>
      <c r="G168" s="324"/>
      <c r="H168" s="324" t="s">
        <v>1439</v>
      </c>
      <c r="I168" s="324" t="s">
        <v>1392</v>
      </c>
      <c r="J168" s="324" t="s">
        <v>1440</v>
      </c>
      <c r="K168" s="367"/>
    </row>
    <row r="169" spans="2:11" ht="15" customHeight="1">
      <c r="B169" s="346"/>
      <c r="C169" s="324" t="s">
        <v>1339</v>
      </c>
      <c r="D169" s="324"/>
      <c r="E169" s="324"/>
      <c r="F169" s="345" t="s">
        <v>1390</v>
      </c>
      <c r="G169" s="324"/>
      <c r="H169" s="324" t="s">
        <v>1456</v>
      </c>
      <c r="I169" s="324" t="s">
        <v>1392</v>
      </c>
      <c r="J169" s="324" t="s">
        <v>1440</v>
      </c>
      <c r="K169" s="367"/>
    </row>
    <row r="170" spans="2:11" ht="15" customHeight="1">
      <c r="B170" s="346"/>
      <c r="C170" s="324" t="s">
        <v>1395</v>
      </c>
      <c r="D170" s="324"/>
      <c r="E170" s="324"/>
      <c r="F170" s="345" t="s">
        <v>1396</v>
      </c>
      <c r="G170" s="324"/>
      <c r="H170" s="324" t="s">
        <v>1456</v>
      </c>
      <c r="I170" s="324" t="s">
        <v>1392</v>
      </c>
      <c r="J170" s="324">
        <v>50</v>
      </c>
      <c r="K170" s="367"/>
    </row>
    <row r="171" spans="2:11" ht="15" customHeight="1">
      <c r="B171" s="346"/>
      <c r="C171" s="324" t="s">
        <v>1398</v>
      </c>
      <c r="D171" s="324"/>
      <c r="E171" s="324"/>
      <c r="F171" s="345" t="s">
        <v>1390</v>
      </c>
      <c r="G171" s="324"/>
      <c r="H171" s="324" t="s">
        <v>1456</v>
      </c>
      <c r="I171" s="324" t="s">
        <v>1400</v>
      </c>
      <c r="J171" s="324"/>
      <c r="K171" s="367"/>
    </row>
    <row r="172" spans="2:11" ht="15" customHeight="1">
      <c r="B172" s="346"/>
      <c r="C172" s="324" t="s">
        <v>1409</v>
      </c>
      <c r="D172" s="324"/>
      <c r="E172" s="324"/>
      <c r="F172" s="345" t="s">
        <v>1396</v>
      </c>
      <c r="G172" s="324"/>
      <c r="H172" s="324" t="s">
        <v>1456</v>
      </c>
      <c r="I172" s="324" t="s">
        <v>1392</v>
      </c>
      <c r="J172" s="324">
        <v>50</v>
      </c>
      <c r="K172" s="367"/>
    </row>
    <row r="173" spans="2:11" ht="15" customHeight="1">
      <c r="B173" s="346"/>
      <c r="C173" s="324" t="s">
        <v>1417</v>
      </c>
      <c r="D173" s="324"/>
      <c r="E173" s="324"/>
      <c r="F173" s="345" t="s">
        <v>1396</v>
      </c>
      <c r="G173" s="324"/>
      <c r="H173" s="324" t="s">
        <v>1456</v>
      </c>
      <c r="I173" s="324" t="s">
        <v>1392</v>
      </c>
      <c r="J173" s="324">
        <v>50</v>
      </c>
      <c r="K173" s="367"/>
    </row>
    <row r="174" spans="2:11" ht="15" customHeight="1">
      <c r="B174" s="346"/>
      <c r="C174" s="324" t="s">
        <v>1415</v>
      </c>
      <c r="D174" s="324"/>
      <c r="E174" s="324"/>
      <c r="F174" s="345" t="s">
        <v>1396</v>
      </c>
      <c r="G174" s="324"/>
      <c r="H174" s="324" t="s">
        <v>1456</v>
      </c>
      <c r="I174" s="324" t="s">
        <v>1392</v>
      </c>
      <c r="J174" s="324">
        <v>50</v>
      </c>
      <c r="K174" s="367"/>
    </row>
    <row r="175" spans="2:11" ht="15" customHeight="1">
      <c r="B175" s="346"/>
      <c r="C175" s="324" t="s">
        <v>117</v>
      </c>
      <c r="D175" s="324"/>
      <c r="E175" s="324"/>
      <c r="F175" s="345" t="s">
        <v>1390</v>
      </c>
      <c r="G175" s="324"/>
      <c r="H175" s="324" t="s">
        <v>1457</v>
      </c>
      <c r="I175" s="324" t="s">
        <v>1458</v>
      </c>
      <c r="J175" s="324"/>
      <c r="K175" s="367"/>
    </row>
    <row r="176" spans="2:11" ht="15" customHeight="1">
      <c r="B176" s="346"/>
      <c r="C176" s="324" t="s">
        <v>61</v>
      </c>
      <c r="D176" s="324"/>
      <c r="E176" s="324"/>
      <c r="F176" s="345" t="s">
        <v>1390</v>
      </c>
      <c r="G176" s="324"/>
      <c r="H176" s="324" t="s">
        <v>1459</v>
      </c>
      <c r="I176" s="324" t="s">
        <v>1460</v>
      </c>
      <c r="J176" s="324">
        <v>1</v>
      </c>
      <c r="K176" s="367"/>
    </row>
    <row r="177" spans="2:11" ht="15" customHeight="1">
      <c r="B177" s="346"/>
      <c r="C177" s="324" t="s">
        <v>57</v>
      </c>
      <c r="D177" s="324"/>
      <c r="E177" s="324"/>
      <c r="F177" s="345" t="s">
        <v>1390</v>
      </c>
      <c r="G177" s="324"/>
      <c r="H177" s="324" t="s">
        <v>1461</v>
      </c>
      <c r="I177" s="324" t="s">
        <v>1392</v>
      </c>
      <c r="J177" s="324">
        <v>20</v>
      </c>
      <c r="K177" s="367"/>
    </row>
    <row r="178" spans="2:11" ht="15" customHeight="1">
      <c r="B178" s="346"/>
      <c r="C178" s="324" t="s">
        <v>118</v>
      </c>
      <c r="D178" s="324"/>
      <c r="E178" s="324"/>
      <c r="F178" s="345" t="s">
        <v>1390</v>
      </c>
      <c r="G178" s="324"/>
      <c r="H178" s="324" t="s">
        <v>1462</v>
      </c>
      <c r="I178" s="324" t="s">
        <v>1392</v>
      </c>
      <c r="J178" s="324">
        <v>255</v>
      </c>
      <c r="K178" s="367"/>
    </row>
    <row r="179" spans="2:11" ht="15" customHeight="1">
      <c r="B179" s="346"/>
      <c r="C179" s="324" t="s">
        <v>119</v>
      </c>
      <c r="D179" s="324"/>
      <c r="E179" s="324"/>
      <c r="F179" s="345" t="s">
        <v>1390</v>
      </c>
      <c r="G179" s="324"/>
      <c r="H179" s="324" t="s">
        <v>1355</v>
      </c>
      <c r="I179" s="324" t="s">
        <v>1392</v>
      </c>
      <c r="J179" s="324">
        <v>10</v>
      </c>
      <c r="K179" s="367"/>
    </row>
    <row r="180" spans="2:11" ht="15" customHeight="1">
      <c r="B180" s="346"/>
      <c r="C180" s="324" t="s">
        <v>120</v>
      </c>
      <c r="D180" s="324"/>
      <c r="E180" s="324"/>
      <c r="F180" s="345" t="s">
        <v>1390</v>
      </c>
      <c r="G180" s="324"/>
      <c r="H180" s="324" t="s">
        <v>1463</v>
      </c>
      <c r="I180" s="324" t="s">
        <v>1424</v>
      </c>
      <c r="J180" s="324"/>
      <c r="K180" s="367"/>
    </row>
    <row r="181" spans="2:11" ht="15" customHeight="1">
      <c r="B181" s="346"/>
      <c r="C181" s="324" t="s">
        <v>1464</v>
      </c>
      <c r="D181" s="324"/>
      <c r="E181" s="324"/>
      <c r="F181" s="345" t="s">
        <v>1390</v>
      </c>
      <c r="G181" s="324"/>
      <c r="H181" s="324" t="s">
        <v>1465</v>
      </c>
      <c r="I181" s="324" t="s">
        <v>1424</v>
      </c>
      <c r="J181" s="324"/>
      <c r="K181" s="367"/>
    </row>
    <row r="182" spans="2:11" ht="15" customHeight="1">
      <c r="B182" s="346"/>
      <c r="C182" s="324" t="s">
        <v>1453</v>
      </c>
      <c r="D182" s="324"/>
      <c r="E182" s="324"/>
      <c r="F182" s="345" t="s">
        <v>1390</v>
      </c>
      <c r="G182" s="324"/>
      <c r="H182" s="324" t="s">
        <v>1466</v>
      </c>
      <c r="I182" s="324" t="s">
        <v>1424</v>
      </c>
      <c r="J182" s="324"/>
      <c r="K182" s="367"/>
    </row>
    <row r="183" spans="2:11" ht="15" customHeight="1">
      <c r="B183" s="346"/>
      <c r="C183" s="324" t="s">
        <v>122</v>
      </c>
      <c r="D183" s="324"/>
      <c r="E183" s="324"/>
      <c r="F183" s="345" t="s">
        <v>1396</v>
      </c>
      <c r="G183" s="324"/>
      <c r="H183" s="324" t="s">
        <v>1467</v>
      </c>
      <c r="I183" s="324" t="s">
        <v>1392</v>
      </c>
      <c r="J183" s="324">
        <v>50</v>
      </c>
      <c r="K183" s="367"/>
    </row>
    <row r="184" spans="2:11" ht="15" customHeight="1">
      <c r="B184" s="346"/>
      <c r="C184" s="324" t="s">
        <v>1468</v>
      </c>
      <c r="D184" s="324"/>
      <c r="E184" s="324"/>
      <c r="F184" s="345" t="s">
        <v>1396</v>
      </c>
      <c r="G184" s="324"/>
      <c r="H184" s="324" t="s">
        <v>1469</v>
      </c>
      <c r="I184" s="324" t="s">
        <v>1470</v>
      </c>
      <c r="J184" s="324"/>
      <c r="K184" s="367"/>
    </row>
    <row r="185" spans="2:11" ht="15" customHeight="1">
      <c r="B185" s="346"/>
      <c r="C185" s="324" t="s">
        <v>1471</v>
      </c>
      <c r="D185" s="324"/>
      <c r="E185" s="324"/>
      <c r="F185" s="345" t="s">
        <v>1396</v>
      </c>
      <c r="G185" s="324"/>
      <c r="H185" s="324" t="s">
        <v>1472</v>
      </c>
      <c r="I185" s="324" t="s">
        <v>1470</v>
      </c>
      <c r="J185" s="324"/>
      <c r="K185" s="367"/>
    </row>
    <row r="186" spans="2:11" ht="15" customHeight="1">
      <c r="B186" s="346"/>
      <c r="C186" s="324" t="s">
        <v>1473</v>
      </c>
      <c r="D186" s="324"/>
      <c r="E186" s="324"/>
      <c r="F186" s="345" t="s">
        <v>1396</v>
      </c>
      <c r="G186" s="324"/>
      <c r="H186" s="324" t="s">
        <v>1474</v>
      </c>
      <c r="I186" s="324" t="s">
        <v>1470</v>
      </c>
      <c r="J186" s="324"/>
      <c r="K186" s="367"/>
    </row>
    <row r="187" spans="2:11" ht="15" customHeight="1">
      <c r="B187" s="346"/>
      <c r="C187" s="379" t="s">
        <v>1475</v>
      </c>
      <c r="D187" s="324"/>
      <c r="E187" s="324"/>
      <c r="F187" s="345" t="s">
        <v>1396</v>
      </c>
      <c r="G187" s="324"/>
      <c r="H187" s="324" t="s">
        <v>1476</v>
      </c>
      <c r="I187" s="324" t="s">
        <v>1477</v>
      </c>
      <c r="J187" s="380" t="s">
        <v>1478</v>
      </c>
      <c r="K187" s="367"/>
    </row>
    <row r="188" spans="2:11" ht="15" customHeight="1">
      <c r="B188" s="346"/>
      <c r="C188" s="330" t="s">
        <v>46</v>
      </c>
      <c r="D188" s="324"/>
      <c r="E188" s="324"/>
      <c r="F188" s="345" t="s">
        <v>1390</v>
      </c>
      <c r="G188" s="324"/>
      <c r="H188" s="321" t="s">
        <v>1479</v>
      </c>
      <c r="I188" s="324" t="s">
        <v>1480</v>
      </c>
      <c r="J188" s="324"/>
      <c r="K188" s="367"/>
    </row>
    <row r="189" spans="2:11" ht="15" customHeight="1">
      <c r="B189" s="346"/>
      <c r="C189" s="330" t="s">
        <v>1481</v>
      </c>
      <c r="D189" s="324"/>
      <c r="E189" s="324"/>
      <c r="F189" s="345" t="s">
        <v>1390</v>
      </c>
      <c r="G189" s="324"/>
      <c r="H189" s="324" t="s">
        <v>1482</v>
      </c>
      <c r="I189" s="324" t="s">
        <v>1424</v>
      </c>
      <c r="J189" s="324"/>
      <c r="K189" s="367"/>
    </row>
    <row r="190" spans="2:11" ht="15" customHeight="1">
      <c r="B190" s="346"/>
      <c r="C190" s="330" t="s">
        <v>1483</v>
      </c>
      <c r="D190" s="324"/>
      <c r="E190" s="324"/>
      <c r="F190" s="345" t="s">
        <v>1390</v>
      </c>
      <c r="G190" s="324"/>
      <c r="H190" s="324" t="s">
        <v>1484</v>
      </c>
      <c r="I190" s="324" t="s">
        <v>1424</v>
      </c>
      <c r="J190" s="324"/>
      <c r="K190" s="367"/>
    </row>
    <row r="191" spans="2:11" ht="15" customHeight="1">
      <c r="B191" s="346"/>
      <c r="C191" s="330" t="s">
        <v>1485</v>
      </c>
      <c r="D191" s="324"/>
      <c r="E191" s="324"/>
      <c r="F191" s="345" t="s">
        <v>1396</v>
      </c>
      <c r="G191" s="324"/>
      <c r="H191" s="324" t="s">
        <v>1486</v>
      </c>
      <c r="I191" s="324" t="s">
        <v>1424</v>
      </c>
      <c r="J191" s="324"/>
      <c r="K191" s="367"/>
    </row>
    <row r="192" spans="2:11" ht="15" customHeight="1">
      <c r="B192" s="373"/>
      <c r="C192" s="381"/>
      <c r="D192" s="355"/>
      <c r="E192" s="355"/>
      <c r="F192" s="355"/>
      <c r="G192" s="355"/>
      <c r="H192" s="355"/>
      <c r="I192" s="355"/>
      <c r="J192" s="355"/>
      <c r="K192" s="374"/>
    </row>
    <row r="193" spans="2:11" ht="18.75" customHeight="1">
      <c r="B193" s="321"/>
      <c r="C193" s="324"/>
      <c r="D193" s="324"/>
      <c r="E193" s="324"/>
      <c r="F193" s="345"/>
      <c r="G193" s="324"/>
      <c r="H193" s="324"/>
      <c r="I193" s="324"/>
      <c r="J193" s="324"/>
      <c r="K193" s="321"/>
    </row>
    <row r="194" spans="2:11" ht="18.75" customHeight="1">
      <c r="B194" s="321"/>
      <c r="C194" s="324"/>
      <c r="D194" s="324"/>
      <c r="E194" s="324"/>
      <c r="F194" s="345"/>
      <c r="G194" s="324"/>
      <c r="H194" s="324"/>
      <c r="I194" s="324"/>
      <c r="J194" s="324"/>
      <c r="K194" s="321"/>
    </row>
    <row r="195" spans="2:11" ht="18.75" customHeight="1">
      <c r="B195" s="331"/>
      <c r="C195" s="331"/>
      <c r="D195" s="331"/>
      <c r="E195" s="331"/>
      <c r="F195" s="331"/>
      <c r="G195" s="331"/>
      <c r="H195" s="331"/>
      <c r="I195" s="331"/>
      <c r="J195" s="331"/>
      <c r="K195" s="331"/>
    </row>
    <row r="196" spans="2:11" ht="13.5">
      <c r="B196" s="308"/>
      <c r="C196" s="309"/>
      <c r="D196" s="309"/>
      <c r="E196" s="309"/>
      <c r="F196" s="309"/>
      <c r="G196" s="309"/>
      <c r="H196" s="309"/>
      <c r="I196" s="309"/>
      <c r="J196" s="309"/>
      <c r="K196" s="310"/>
    </row>
    <row r="197" spans="2:11" ht="21">
      <c r="B197" s="311"/>
      <c r="C197" s="312" t="s">
        <v>1487</v>
      </c>
      <c r="D197" s="312"/>
      <c r="E197" s="312"/>
      <c r="F197" s="312"/>
      <c r="G197" s="312"/>
      <c r="H197" s="312"/>
      <c r="I197" s="312"/>
      <c r="J197" s="312"/>
      <c r="K197" s="313"/>
    </row>
    <row r="198" spans="2:11" ht="25.5" customHeight="1">
      <c r="B198" s="311"/>
      <c r="C198" s="382" t="s">
        <v>1488</v>
      </c>
      <c r="D198" s="382"/>
      <c r="E198" s="382"/>
      <c r="F198" s="382" t="s">
        <v>1489</v>
      </c>
      <c r="G198" s="383"/>
      <c r="H198" s="384" t="s">
        <v>1490</v>
      </c>
      <c r="I198" s="384"/>
      <c r="J198" s="384"/>
      <c r="K198" s="313"/>
    </row>
    <row r="199" spans="2:11" ht="5.25" customHeight="1">
      <c r="B199" s="346"/>
      <c r="C199" s="343"/>
      <c r="D199" s="343"/>
      <c r="E199" s="343"/>
      <c r="F199" s="343"/>
      <c r="G199" s="324"/>
      <c r="H199" s="343"/>
      <c r="I199" s="343"/>
      <c r="J199" s="343"/>
      <c r="K199" s="367"/>
    </row>
    <row r="200" spans="2:11" ht="15" customHeight="1">
      <c r="B200" s="346"/>
      <c r="C200" s="324" t="s">
        <v>1480</v>
      </c>
      <c r="D200" s="324"/>
      <c r="E200" s="324"/>
      <c r="F200" s="345" t="s">
        <v>47</v>
      </c>
      <c r="G200" s="324"/>
      <c r="H200" s="385" t="s">
        <v>1491</v>
      </c>
      <c r="I200" s="385"/>
      <c r="J200" s="385"/>
      <c r="K200" s="367"/>
    </row>
    <row r="201" spans="2:11" ht="15" customHeight="1">
      <c r="B201" s="346"/>
      <c r="C201" s="352"/>
      <c r="D201" s="324"/>
      <c r="E201" s="324"/>
      <c r="F201" s="345" t="s">
        <v>48</v>
      </c>
      <c r="G201" s="324"/>
      <c r="H201" s="385" t="s">
        <v>1492</v>
      </c>
      <c r="I201" s="385"/>
      <c r="J201" s="385"/>
      <c r="K201" s="367"/>
    </row>
    <row r="202" spans="2:11" ht="15" customHeight="1">
      <c r="B202" s="346"/>
      <c r="C202" s="352"/>
      <c r="D202" s="324"/>
      <c r="E202" s="324"/>
      <c r="F202" s="345" t="s">
        <v>51</v>
      </c>
      <c r="G202" s="324"/>
      <c r="H202" s="385" t="s">
        <v>1493</v>
      </c>
      <c r="I202" s="385"/>
      <c r="J202" s="385"/>
      <c r="K202" s="367"/>
    </row>
    <row r="203" spans="2:11" ht="15" customHeight="1">
      <c r="B203" s="346"/>
      <c r="C203" s="324"/>
      <c r="D203" s="324"/>
      <c r="E203" s="324"/>
      <c r="F203" s="345" t="s">
        <v>49</v>
      </c>
      <c r="G203" s="324"/>
      <c r="H203" s="385" t="s">
        <v>1494</v>
      </c>
      <c r="I203" s="385"/>
      <c r="J203" s="385"/>
      <c r="K203" s="367"/>
    </row>
    <row r="204" spans="2:11" ht="15" customHeight="1">
      <c r="B204" s="346"/>
      <c r="C204" s="324"/>
      <c r="D204" s="324"/>
      <c r="E204" s="324"/>
      <c r="F204" s="345" t="s">
        <v>50</v>
      </c>
      <c r="G204" s="324"/>
      <c r="H204" s="385" t="s">
        <v>1495</v>
      </c>
      <c r="I204" s="385"/>
      <c r="J204" s="385"/>
      <c r="K204" s="367"/>
    </row>
    <row r="205" spans="2:11" ht="15" customHeight="1">
      <c r="B205" s="346"/>
      <c r="C205" s="324"/>
      <c r="D205" s="324"/>
      <c r="E205" s="324"/>
      <c r="F205" s="345"/>
      <c r="G205" s="324"/>
      <c r="H205" s="324"/>
      <c r="I205" s="324"/>
      <c r="J205" s="324"/>
      <c r="K205" s="367"/>
    </row>
    <row r="206" spans="2:11" ht="15" customHeight="1">
      <c r="B206" s="346"/>
      <c r="C206" s="324" t="s">
        <v>1436</v>
      </c>
      <c r="D206" s="324"/>
      <c r="E206" s="324"/>
      <c r="F206" s="345" t="s">
        <v>82</v>
      </c>
      <c r="G206" s="324"/>
      <c r="H206" s="385" t="s">
        <v>1496</v>
      </c>
      <c r="I206" s="385"/>
      <c r="J206" s="385"/>
      <c r="K206" s="367"/>
    </row>
    <row r="207" spans="2:11" ht="15" customHeight="1">
      <c r="B207" s="346"/>
      <c r="C207" s="352"/>
      <c r="D207" s="324"/>
      <c r="E207" s="324"/>
      <c r="F207" s="345" t="s">
        <v>1333</v>
      </c>
      <c r="G207" s="324"/>
      <c r="H207" s="385" t="s">
        <v>1334</v>
      </c>
      <c r="I207" s="385"/>
      <c r="J207" s="385"/>
      <c r="K207" s="367"/>
    </row>
    <row r="208" spans="2:11" ht="15" customHeight="1">
      <c r="B208" s="346"/>
      <c r="C208" s="324"/>
      <c r="D208" s="324"/>
      <c r="E208" s="324"/>
      <c r="F208" s="345" t="s">
        <v>1331</v>
      </c>
      <c r="G208" s="324"/>
      <c r="H208" s="385" t="s">
        <v>1497</v>
      </c>
      <c r="I208" s="385"/>
      <c r="J208" s="385"/>
      <c r="K208" s="367"/>
    </row>
    <row r="209" spans="2:11" ht="15" customHeight="1">
      <c r="B209" s="386"/>
      <c r="C209" s="352"/>
      <c r="D209" s="352"/>
      <c r="E209" s="352"/>
      <c r="F209" s="345" t="s">
        <v>1335</v>
      </c>
      <c r="G209" s="330"/>
      <c r="H209" s="387" t="s">
        <v>1336</v>
      </c>
      <c r="I209" s="387"/>
      <c r="J209" s="387"/>
      <c r="K209" s="388"/>
    </row>
    <row r="210" spans="2:11" ht="15" customHeight="1">
      <c r="B210" s="386"/>
      <c r="C210" s="352"/>
      <c r="D210" s="352"/>
      <c r="E210" s="352"/>
      <c r="F210" s="345" t="s">
        <v>1337</v>
      </c>
      <c r="G210" s="330"/>
      <c r="H210" s="387" t="s">
        <v>1498</v>
      </c>
      <c r="I210" s="387"/>
      <c r="J210" s="387"/>
      <c r="K210" s="388"/>
    </row>
    <row r="211" spans="2:11" ht="15" customHeight="1">
      <c r="B211" s="386"/>
      <c r="C211" s="352"/>
      <c r="D211" s="352"/>
      <c r="E211" s="352"/>
      <c r="F211" s="389"/>
      <c r="G211" s="330"/>
      <c r="H211" s="390"/>
      <c r="I211" s="390"/>
      <c r="J211" s="390"/>
      <c r="K211" s="388"/>
    </row>
    <row r="212" spans="2:11" ht="15" customHeight="1">
      <c r="B212" s="386"/>
      <c r="C212" s="324" t="s">
        <v>1460</v>
      </c>
      <c r="D212" s="352"/>
      <c r="E212" s="352"/>
      <c r="F212" s="345">
        <v>1</v>
      </c>
      <c r="G212" s="330"/>
      <c r="H212" s="387" t="s">
        <v>1499</v>
      </c>
      <c r="I212" s="387"/>
      <c r="J212" s="387"/>
      <c r="K212" s="388"/>
    </row>
    <row r="213" spans="2:11" ht="15" customHeight="1">
      <c r="B213" s="386"/>
      <c r="C213" s="352"/>
      <c r="D213" s="352"/>
      <c r="E213" s="352"/>
      <c r="F213" s="345">
        <v>2</v>
      </c>
      <c r="G213" s="330"/>
      <c r="H213" s="387" t="s">
        <v>1500</v>
      </c>
      <c r="I213" s="387"/>
      <c r="J213" s="387"/>
      <c r="K213" s="388"/>
    </row>
    <row r="214" spans="2:11" ht="15" customHeight="1">
      <c r="B214" s="386"/>
      <c r="C214" s="352"/>
      <c r="D214" s="352"/>
      <c r="E214" s="352"/>
      <c r="F214" s="345">
        <v>3</v>
      </c>
      <c r="G214" s="330"/>
      <c r="H214" s="387" t="s">
        <v>1501</v>
      </c>
      <c r="I214" s="387"/>
      <c r="J214" s="387"/>
      <c r="K214" s="388"/>
    </row>
    <row r="215" spans="2:11" ht="15" customHeight="1">
      <c r="B215" s="386"/>
      <c r="C215" s="352"/>
      <c r="D215" s="352"/>
      <c r="E215" s="352"/>
      <c r="F215" s="345">
        <v>4</v>
      </c>
      <c r="G215" s="330"/>
      <c r="H215" s="387" t="s">
        <v>1502</v>
      </c>
      <c r="I215" s="387"/>
      <c r="J215" s="387"/>
      <c r="K215" s="388"/>
    </row>
    <row r="216" spans="2:11" ht="12.75" customHeight="1">
      <c r="B216" s="391"/>
      <c r="C216" s="392"/>
      <c r="D216" s="392"/>
      <c r="E216" s="392"/>
      <c r="F216" s="392"/>
      <c r="G216" s="392"/>
      <c r="H216" s="392"/>
      <c r="I216" s="392"/>
      <c r="J216" s="392"/>
      <c r="K216" s="393"/>
    </row>
  </sheetData>
  <mergeCells count="77">
    <mergeCell ref="H210:J210"/>
    <mergeCell ref="H212:J212"/>
    <mergeCell ref="H213:J213"/>
    <mergeCell ref="H214:J214"/>
    <mergeCell ref="H215:J215"/>
    <mergeCell ref="H203:J203"/>
    <mergeCell ref="H204:J204"/>
    <mergeCell ref="H206:J206"/>
    <mergeCell ref="H207:J207"/>
    <mergeCell ref="H208:J208"/>
    <mergeCell ref="H209:J209"/>
    <mergeCell ref="C163:J163"/>
    <mergeCell ref="C197:J197"/>
    <mergeCell ref="H198:J198"/>
    <mergeCell ref="H200:J200"/>
    <mergeCell ref="H201:J201"/>
    <mergeCell ref="H202:J202"/>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LENOVO2\User</dc:creator>
  <cp:keywords/>
  <dc:description/>
  <cp:lastModifiedBy>User</cp:lastModifiedBy>
  <dcterms:created xsi:type="dcterms:W3CDTF">2017-03-30T11:39:18Z</dcterms:created>
  <dcterms:modified xsi:type="dcterms:W3CDTF">2017-03-30T11:39:28Z</dcterms:modified>
  <cp:category/>
  <cp:version/>
  <cp:contentType/>
  <cp:contentStatus/>
</cp:coreProperties>
</file>