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" windowHeight="1185" activeTab="1"/>
  </bookViews>
  <sheets>
    <sheet name="Rekapitulace stavby" sheetId="1" r:id="rId1"/>
    <sheet name="1642b - Jihozápadní průčelí" sheetId="2" r:id="rId2"/>
  </sheets>
  <definedNames>
    <definedName name="_xlnm.Print_Titles" localSheetId="1">'1642b - Jihozápadní průčelí'!$129:$129</definedName>
    <definedName name="_xlnm.Print_Titles" localSheetId="0">'Rekapitulace stavby'!$85:$85</definedName>
    <definedName name="_xlnm.Print_Area" localSheetId="1">'1642b - Jihozápadní průčelí'!$C$4:$Q$70,'1642b - Jihozápadní průčelí'!$C$76:$Q$112,'1642b - Jihozápadní průčelí'!$C$118:$Q$281</definedName>
    <definedName name="_xlnm.Print_Area" localSheetId="0">'Rekapitulace stavby'!$C$4:$AP$70,'Rekapitulace stavby'!$C$76:$AP$97</definedName>
  </definedNames>
  <calcPr fullCalcOnLoad="1"/>
</workbook>
</file>

<file path=xl/sharedStrings.xml><?xml version="1.0" encoding="utf-8"?>
<sst xmlns="http://schemas.openxmlformats.org/spreadsheetml/2006/main" count="1936" uniqueCount="516">
  <si>
    <t>2012</t>
  </si>
  <si>
    <t>List obsahuje: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</si>
  <si>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</si>
  <si>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</si>
  <si>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</si>
  <si>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</si>
  <si>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</si>
  <si>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</si>
  <si>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</si>
  <si>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</si>
  <si>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</si>
  <si>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</si>
  <si>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</si>
  <si>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</si>
  <si>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</si>
  <si>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1642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</si>
  <si>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</si>
  <si>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</si>
  <si>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Zateplení objektu Polepská - jihozápadní průčelí</t>
  </si>
  <si>
    <t>0,1</t>
  </si>
  <si>
    <t>JKSO:</t>
  </si>
  <si>
    <t>CC-CZ:</t>
  </si>
  <si>
    <t>1</t>
  </si>
  <si>
    <t>Místo:</t>
  </si>
  <si>
    <t>Kolín, Polepská 550</t>
  </si>
  <si>
    <t>Datum:</t>
  </si>
  <si>
    <t>24.05.2016</t>
  </si>
  <si>
    <t>10</t>
  </si>
  <si>
    <t>100</t>
  </si>
  <si>
    <t>Objednatel:</t>
  </si>
  <si>
    <t>IČ:</t>
  </si>
  <si>
    <t>00235440</t>
  </si>
  <si>
    <t>Město Kolín, Karlovo nám. 78</t>
  </si>
  <si>
    <t>DIČ:</t>
  </si>
  <si>
    <t>Zhotovitel:</t>
  </si>
  <si>
    <t>Vyplň údaj</t>
  </si>
  <si>
    <t>Projektant:</t>
  </si>
  <si>
    <t>27210341</t>
  </si>
  <si>
    <t>AZ PROJECT s.r.o., Plynárenská 830, Kolín IV</t>
  </si>
  <si>
    <t>CZ27210341</t>
  </si>
  <si>
    <t>True</t>
  </si>
  <si>
    <t>Zpracovatel:</t>
  </si>
  <si>
    <t>Alena Vrátná, Rubešova 60, Kolín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</si>
  <si>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</si>
  <si>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</si>
  <si>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</si>
  <si>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</si>
  <si>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</si>
  <si>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</si>
  <si>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</si>
  <si>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</si>
  <si>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</si>
  <si>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</si>
  <si>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</si>
  <si>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</si>
  <si>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</si>
  <si>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</si>
  <si>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</si>
  <si>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</si>
  <si>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</si>
  <si>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</si>
  <si>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</si>
  <si>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</si>
  <si>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</si>
  <si>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</si>
  <si>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</si>
  <si>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</si>
  <si>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</si>
  <si>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</si>
  <si>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</si>
  <si>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</si>
  <si>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</si>
  <si>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</si>
  <si>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</si>
  <si>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</si>
  <si>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</si>
  <si>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</si>
  <si>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</si>
  <si>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</si>
  <si>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</si>
  <si>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</si>
  <si>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</si>
  <si>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</si>
  <si>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</si>
  <si>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</si>
  <si>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</si>
  <si>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{723f0c40-d9ba-427a-a4c5-9a327b35d03c}</t>
  </si>
  <si>
    <t>{00000000-0000-0000-0000-000000000000}</t>
  </si>
  <si>
    <t>1642a</t>
  </si>
  <si>
    <t>Zateplení objektu Polepská 550 - jihozápadní průčelí</t>
  </si>
  <si>
    <t>{cc3eceb2-2a75-4204-9703-c9caef3e2694}</t>
  </si>
  <si>
    <t>1642b</t>
  </si>
  <si>
    <t>Jihozápadní průčelí</t>
  </si>
  <si>
    <t>2</t>
  </si>
  <si>
    <t>{fbe7b523-f1bc-43ba-a207-4a0f0b37f36b}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</si>
  <si>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</si>
  <si>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</si>
  <si>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</si>
  <si>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</si>
  <si>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</si>
  <si>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</si>
  <si>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</si>
  <si>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</si>
  <si>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</si>
  <si>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Zpět na list:</t>
  </si>
  <si>
    <t>KRYCÍ LIST ROZPOČTU</t>
  </si>
  <si>
    <t>Objekt:</t>
  </si>
  <si>
    <t>1642a - Zateplení objektu Polepská 550 - jihozápadní průčelí</t>
  </si>
  <si>
    <t>Část:</t>
  </si>
  <si>
    <t>1642b - Jihozápadní průčelí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</si>
  <si>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</si>
  <si>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</si>
  <si>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</si>
  <si>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</si>
  <si>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</si>
  <si>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</si>
  <si>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</si>
  <si>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</si>
  <si>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</si>
  <si>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</si>
  <si>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</t>
  </si>
  <si>
    <t xml:space="preserve">    6 - Úpravy povrchů, podlahy a osazování výplní</t>
  </si>
  <si>
    <t xml:space="preserve">    9 - Ostatní konstrukce a práce-bourání</t>
  </si>
  <si>
    <t xml:space="preserve">      99 - Přesuny hmot a sutí</t>
  </si>
  <si>
    <t xml:space="preserve">    998 - Přesun hmot</t>
  </si>
  <si>
    <t>PSV - Práce a dodávky PSV</t>
  </si>
  <si>
    <t xml:space="preserve">    762 - Konstrukce tesařské</t>
  </si>
  <si>
    <t xml:space="preserve">    764 - Konstrukce klempířské</t>
  </si>
  <si>
    <t xml:space="preserve">    766 - Konstrukce truhlářské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</si>
  <si>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</si>
  <si>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</si>
  <si>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</si>
  <si>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</si>
  <si>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</si>
  <si>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</si>
  <si>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</si>
  <si>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</si>
  <si>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</si>
  <si>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</si>
  <si>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</si>
  <si>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</si>
  <si>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</si>
  <si>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</si>
  <si>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</si>
  <si>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</si>
  <si>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</si>
  <si>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</si>
  <si>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</si>
  <si>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</si>
  <si>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</si>
  <si>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</si>
  <si>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</si>
  <si>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</si>
  <si>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</si>
  <si>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113106122</t>
  </si>
  <si>
    <t>Rozebrání dlažeb komunikací pro pěší z kamenných dlaždic</t>
  </si>
  <si>
    <t>m2</t>
  </si>
  <si>
    <t>4</t>
  </si>
  <si>
    <t>-1539808611</t>
  </si>
  <si>
    <t>0,8*0,66"vstupní strana</t>
  </si>
  <si>
    <t>VV</t>
  </si>
  <si>
    <t>132201101</t>
  </si>
  <si>
    <t>Hloubení rýh š do 600 mm v hornině tř. 3 objemu do 100 m3</t>
  </si>
  <si>
    <t>m3</t>
  </si>
  <si>
    <t>-816113953</t>
  </si>
  <si>
    <t>0,66*1,1*(12+1+1+0,8)</t>
  </si>
  <si>
    <t>3</t>
  </si>
  <si>
    <t>132201109</t>
  </si>
  <si>
    <t>Příplatek za lepivost k hloubení rýh š do 600 mm v hornině tř. 3</t>
  </si>
  <si>
    <t>1232868250</t>
  </si>
  <si>
    <t>10,745/2</t>
  </si>
  <si>
    <t>162701105</t>
  </si>
  <si>
    <t>Vodorovné přemístění do 10000 m výkopku/sypaniny z horniny tř. 1 až 4</t>
  </si>
  <si>
    <t>-1980056666</t>
  </si>
  <si>
    <t>10,745-8,081</t>
  </si>
  <si>
    <t>5</t>
  </si>
  <si>
    <t>167101101</t>
  </si>
  <si>
    <t>Nakládání výkopku z hornin tř. 1 až 4 do 100 m3</t>
  </si>
  <si>
    <t>-1531080099</t>
  </si>
  <si>
    <t>6</t>
  </si>
  <si>
    <t>171201201</t>
  </si>
  <si>
    <t>Uložení sypaniny na skládky</t>
  </si>
  <si>
    <t>1872355884</t>
  </si>
  <si>
    <t>7</t>
  </si>
  <si>
    <t>171201211</t>
  </si>
  <si>
    <t>Poplatek za uložení odpadu ze sypaniny na skládce (skládkovné)</t>
  </si>
  <si>
    <t>t</t>
  </si>
  <si>
    <t>1931991793</t>
  </si>
  <si>
    <t>2,664*2</t>
  </si>
  <si>
    <t>8</t>
  </si>
  <si>
    <t>174101101</t>
  </si>
  <si>
    <t>Zásyp jam, šachet rýh nebo kolem objektů sypaninou se zhutněním</t>
  </si>
  <si>
    <t>1528201257</t>
  </si>
  <si>
    <t>(0,7+0,5)*0,91/2*(12+1+1+0,8)</t>
  </si>
  <si>
    <t>9</t>
  </si>
  <si>
    <t>291111111</t>
  </si>
  <si>
    <t>Podklad pro zpevněné plochy z kameniva drceného 0 až 63 mm</t>
  </si>
  <si>
    <t>945199286</t>
  </si>
  <si>
    <t>0,5*(13+0,5+0,3+1,4)*0,15</t>
  </si>
  <si>
    <t>314231117</t>
  </si>
  <si>
    <t>Zdivo komínů a ventilací z cihel dl 290 mm pevnosti P 15 na SMS 10 MPa</t>
  </si>
  <si>
    <t>1026959228</t>
  </si>
  <si>
    <t>3,42*0,7*1,2+0,45*0,91*0,8</t>
  </si>
  <si>
    <t>11</t>
  </si>
  <si>
    <t>316381116</t>
  </si>
  <si>
    <t>Komínové krycí desky tl do 100 mm z betonu tř. C 12/15 až C 16/20 s přesahy do 70 mm</t>
  </si>
  <si>
    <t>-1393683111</t>
  </si>
  <si>
    <t>0,7*3,42+0,91*0,45</t>
  </si>
  <si>
    <t>12</t>
  </si>
  <si>
    <t>596211110</t>
  </si>
  <si>
    <t>Kladení zámkové dlažby komunikací pro pěší tl 60 mm skupiny A pl do 50 m2</t>
  </si>
  <si>
    <t>455207105</t>
  </si>
  <si>
    <t>0,5*0,8</t>
  </si>
  <si>
    <t>13</t>
  </si>
  <si>
    <t>M</t>
  </si>
  <si>
    <t>592450380</t>
  </si>
  <si>
    <t xml:space="preserve">dlažba zámková tl. 6 cm přírodní </t>
  </si>
  <si>
    <t>1709675733</t>
  </si>
  <si>
    <t>14</t>
  </si>
  <si>
    <t>612135101</t>
  </si>
  <si>
    <t>Hrubá výplň rýh ve stěnách maltou jakékoli šířky rýhy</t>
  </si>
  <si>
    <t>899123848</t>
  </si>
  <si>
    <t>0,25*(13*4+4,8*5+6,4*3)"JZ</t>
  </si>
  <si>
    <t>621211001</t>
  </si>
  <si>
    <t>Montáž zateplení vnějších podhledů z polystyrénových desek tl do 40 mm</t>
  </si>
  <si>
    <t>1417845608</t>
  </si>
  <si>
    <t>0,15*0,6*4"ZA2</t>
  </si>
  <si>
    <t>16</t>
  </si>
  <si>
    <t>283759310</t>
  </si>
  <si>
    <t>deska fasádní polystyrénová EPS 70 F 1000 x 500 x 30 mm</t>
  </si>
  <si>
    <t>-436871775</t>
  </si>
  <si>
    <t>17</t>
  </si>
  <si>
    <t>6212110R2</t>
  </si>
  <si>
    <t>Trhací zkoušky zateplení stěn + statika</t>
  </si>
  <si>
    <t>komplet</t>
  </si>
  <si>
    <t>-2006845265</t>
  </si>
  <si>
    <t>18</t>
  </si>
  <si>
    <t>621211R02</t>
  </si>
  <si>
    <t xml:space="preserve">Zkoušky přídržnosti ETICS stěny </t>
  </si>
  <si>
    <t>-2082844742</t>
  </si>
  <si>
    <t>19</t>
  </si>
  <si>
    <t>6212510R1</t>
  </si>
  <si>
    <t>Dodávka + montáž geotextilie svisle -  XPS</t>
  </si>
  <si>
    <t>1745788264</t>
  </si>
  <si>
    <t>1,1*(0,5+12+0,16+0,7+0,6+0,3)</t>
  </si>
  <si>
    <t>20</t>
  </si>
  <si>
    <t>622143001</t>
  </si>
  <si>
    <t>Montáž omítkových plastových nebo pozinkovaných soklových profilů</t>
  </si>
  <si>
    <t>m</t>
  </si>
  <si>
    <t>-134568569</t>
  </si>
  <si>
    <t>14,26+5,75</t>
  </si>
  <si>
    <t>590516380</t>
  </si>
  <si>
    <t>lišta zakládací LO 163 mm tl.1,0mm</t>
  </si>
  <si>
    <t>23716019</t>
  </si>
  <si>
    <t>0,5+12+0,16+0,7+0,6+0,3</t>
  </si>
  <si>
    <t>22</t>
  </si>
  <si>
    <t>590514120</t>
  </si>
  <si>
    <t>lišta zakládací LO 83 mm tl 1,0 mm</t>
  </si>
  <si>
    <t>735329066</t>
  </si>
  <si>
    <t>5,45+0,3</t>
  </si>
  <si>
    <t>23</t>
  </si>
  <si>
    <t>590514360</t>
  </si>
  <si>
    <t xml:space="preserve">hmoždinka zatloukací na zakládací lištu </t>
  </si>
  <si>
    <t>kus</t>
  </si>
  <si>
    <t>492391636</t>
  </si>
  <si>
    <t>20,01*3</t>
  </si>
  <si>
    <t>24</t>
  </si>
  <si>
    <t>590514450</t>
  </si>
  <si>
    <t>spojka soklových lišt 1000 mm</t>
  </si>
  <si>
    <t>-1082945737</t>
  </si>
  <si>
    <t>25</t>
  </si>
  <si>
    <t>590514560</t>
  </si>
  <si>
    <t>podložka distanční pod zakládací lištu 5 mm</t>
  </si>
  <si>
    <t>1317645142</t>
  </si>
  <si>
    <t>26</t>
  </si>
  <si>
    <t>622143003</t>
  </si>
  <si>
    <t>Montáž omítkových plastových nebo pozinkovaných rohových profilů</t>
  </si>
  <si>
    <t>1347413629</t>
  </si>
  <si>
    <t>2,4+10,4+69,72+3,4+10,4</t>
  </si>
  <si>
    <t>27</t>
  </si>
  <si>
    <t>590514920</t>
  </si>
  <si>
    <t>lišta s okapničkou 10/15,2 , 2 m</t>
  </si>
  <si>
    <t>-570271390</t>
  </si>
  <si>
    <t>0,6*4"okna</t>
  </si>
  <si>
    <t>28</t>
  </si>
  <si>
    <t>590515100</t>
  </si>
  <si>
    <t>profil okenní LT plast</t>
  </si>
  <si>
    <t>1075555779</t>
  </si>
  <si>
    <t>2*1,3*4</t>
  </si>
  <si>
    <t>29</t>
  </si>
  <si>
    <t>590515020</t>
  </si>
  <si>
    <t>lišta dilatační průběžná Al 2 m - rohy fasády</t>
  </si>
  <si>
    <t>96500639</t>
  </si>
  <si>
    <t>14,37+15,2+15,1+14,5+10,55</t>
  </si>
  <si>
    <t>30</t>
  </si>
  <si>
    <t>590515160</t>
  </si>
  <si>
    <t>profil ukončovací 14 mm PVC hrana (délka 3 m)</t>
  </si>
  <si>
    <t>1690212392</t>
  </si>
  <si>
    <t>1,05*2+0,65*2"komíny</t>
  </si>
  <si>
    <t>31</t>
  </si>
  <si>
    <t>590514780</t>
  </si>
  <si>
    <t>lišta profil ochranný rohový PVC délka 2,5 m</t>
  </si>
  <si>
    <t>762280104</t>
  </si>
  <si>
    <t>32</t>
  </si>
  <si>
    <t>622211011</t>
  </si>
  <si>
    <t>Montáž zateplení vnějších stěn z polystyrénových desek tl do 80 mm</t>
  </si>
  <si>
    <t>-458898592</t>
  </si>
  <si>
    <t>(5,45+0,3)*3,4</t>
  </si>
  <si>
    <t>33</t>
  </si>
  <si>
    <t>283759360</t>
  </si>
  <si>
    <t>deska fasádní polystyrénová EPS 70 F 1000 x 500 x 80 mm</t>
  </si>
  <si>
    <t>-1419053503</t>
  </si>
  <si>
    <t>34</t>
  </si>
  <si>
    <t>622211031</t>
  </si>
  <si>
    <t>Montáž zateplení vnějších stěn z polystyrénových desek tl do 160 mm</t>
  </si>
  <si>
    <t>23216671</t>
  </si>
  <si>
    <t>(0,5+1,45)*14,37+0,6*0,9+0,45*0,55+(0,16+3,1+0,7)*15,2+(1,08+0,5+0,525)*14,5+(5,45+0,46)*11,05"fasáda + komíny JZ</t>
  </si>
  <si>
    <t>-0,6*1,3*4</t>
  </si>
  <si>
    <t>(12+0,16+0,7+0,55+0,5+0,3)*1,1"pod UT</t>
  </si>
  <si>
    <t>Součet</t>
  </si>
  <si>
    <t>35</t>
  </si>
  <si>
    <t>283759520</t>
  </si>
  <si>
    <t>deska fasádní polystyrénová EPS 70 F 1000 x 500 x 160 mm</t>
  </si>
  <si>
    <t>-1948469194</t>
  </si>
  <si>
    <t>181,709</t>
  </si>
  <si>
    <t>36</t>
  </si>
  <si>
    <t>283764000</t>
  </si>
  <si>
    <t>polystyren extrudovaný tl. 160 mm</t>
  </si>
  <si>
    <t>-1455377029</t>
  </si>
  <si>
    <t>15,631*0,16"pod terénem</t>
  </si>
  <si>
    <t>37</t>
  </si>
  <si>
    <t>622212051</t>
  </si>
  <si>
    <t>Montáž zateplení vnějšího ostění hl. špalety do 400 mm z polystyrénových desek tl do 40 mm</t>
  </si>
  <si>
    <t>-264659847</t>
  </si>
  <si>
    <t>2*0,15*4</t>
  </si>
  <si>
    <t>38</t>
  </si>
  <si>
    <t>1710834637</t>
  </si>
  <si>
    <t>1,2</t>
  </si>
  <si>
    <t>39</t>
  </si>
  <si>
    <t>622321111</t>
  </si>
  <si>
    <t>Vápenocementová omítka hrubá jednovrstvá zatřená vnějších stěn nanášená ručně</t>
  </si>
  <si>
    <t>872911187</t>
  </si>
  <si>
    <t>1,45*14,37+(0,16+3,1+0,7)*15,2+(1,4+0,5+0,456)*14,45+5,45*11,05+0,5*0,9"JZ</t>
  </si>
  <si>
    <t>0,15*(0,6*4+1,3*4*2)</t>
  </si>
  <si>
    <t>0,5*14,2+0,3*11,4"do dvora a do ulice</t>
  </si>
  <si>
    <t>-(0,6*1,3*4)</t>
  </si>
  <si>
    <t>Mezisoučet</t>
  </si>
  <si>
    <t>(0,91*2+0,45*2)*0,65+(0,75+3,01)*2*1,05"komíny</t>
  </si>
  <si>
    <t>40</t>
  </si>
  <si>
    <t>622325202</t>
  </si>
  <si>
    <t>Oprava stěn 1. PP pod izolací</t>
  </si>
  <si>
    <t>-164744888</t>
  </si>
  <si>
    <t>1,1*(12+0,3+0,5+1,4+0,7+3,1+1,525+0,16+0,5)</t>
  </si>
  <si>
    <t>41</t>
  </si>
  <si>
    <t>622331101</t>
  </si>
  <si>
    <t>Cementová omítka hrubá jednovrstvá nezatřená vnějších stěn nanášená ručně</t>
  </si>
  <si>
    <t>246804009</t>
  </si>
  <si>
    <t>42</t>
  </si>
  <si>
    <t>622531011</t>
  </si>
  <si>
    <t>Tenkovrstvá silikonová zrnitá omítka tl. 1,5 mm včetně penetrace vnějších stěn</t>
  </si>
  <si>
    <t>1787331684</t>
  </si>
  <si>
    <t>(0,66+0,16+1,45)*13,87+(0,16+3,1+0,16*2+0,7)*14,8+(1,08+0,7+0,5+5,9+0,16+0,46+0,16)*13,95"JZ</t>
  </si>
  <si>
    <t>(2*3,42+2*0,7+2*0,16)*1,05+2*(0,4+1,07)*0,55"komíny</t>
  </si>
  <si>
    <t>0,26*(4*0,54*4+2*4*1,27)"ostění, podhledy</t>
  </si>
  <si>
    <t>-0,54*1,27*4"okna</t>
  </si>
  <si>
    <t>43</t>
  </si>
  <si>
    <t>622531051</t>
  </si>
  <si>
    <t>Tenkovrstvá silikonová rýhovaná omítka tl. 2,0 mm včetně penetrace vnějších stěn - sokl</t>
  </si>
  <si>
    <t>2132233343</t>
  </si>
  <si>
    <t>(0,5+11,85+0,16+0,7+0,5+1,08+0,16+0,3+0,16*2)*0,5"JZ</t>
  </si>
  <si>
    <t>44</t>
  </si>
  <si>
    <t>629991011</t>
  </si>
  <si>
    <t>Zakrytí výplní otvorů a svislých ploch fólií přilepenou lepící páskou</t>
  </si>
  <si>
    <t>-483296317</t>
  </si>
  <si>
    <t>0,54*1,27*4</t>
  </si>
  <si>
    <t>45</t>
  </si>
  <si>
    <t>629995101</t>
  </si>
  <si>
    <t>Očištění vnějších ploch tlakovou vodou</t>
  </si>
  <si>
    <t>-1461162713</t>
  </si>
  <si>
    <t>46</t>
  </si>
  <si>
    <t>632455521</t>
  </si>
  <si>
    <t>Potěr perlitocementový tl do 20 mm parapety</t>
  </si>
  <si>
    <t>1165296030</t>
  </si>
  <si>
    <t>0,6*0,1*4</t>
  </si>
  <si>
    <t>47</t>
  </si>
  <si>
    <t>637211121</t>
  </si>
  <si>
    <t>Okapový chodník z betonových dlaždic tl 40 mm kladených do písku se zalitím spár MC</t>
  </si>
  <si>
    <t>499220348</t>
  </si>
  <si>
    <t>0,5*(12+1+1)</t>
  </si>
  <si>
    <t>48</t>
  </si>
  <si>
    <t>941111122</t>
  </si>
  <si>
    <t>Montáž lešení řadového trubkového lehkého s podlahami zatížení do 200 kg/m2 š do 1,2 m v do 25 m</t>
  </si>
  <si>
    <t>248949760</t>
  </si>
  <si>
    <t>(12,5+1*2)*14,6</t>
  </si>
  <si>
    <t>49</t>
  </si>
  <si>
    <t>941111222</t>
  </si>
  <si>
    <t>Příplatek k lešení řadovému trubkovému lehkému s podlahami š 1,2 m v 25 m za první a ZKD den použití</t>
  </si>
  <si>
    <t>-1740108808</t>
  </si>
  <si>
    <t>211,7*60</t>
  </si>
  <si>
    <t>50</t>
  </si>
  <si>
    <t>941111812</t>
  </si>
  <si>
    <t>Demontáž lešení řadového trubkového lehkého s podlahami zatížení do 200 kg/m2 š do 0,9 m v do 25 m</t>
  </si>
  <si>
    <t>1607268614</t>
  </si>
  <si>
    <t>51</t>
  </si>
  <si>
    <t>944511111</t>
  </si>
  <si>
    <t>Montáž ochranné sítě z textilie z umělých vláken</t>
  </si>
  <si>
    <t>-1892464708</t>
  </si>
  <si>
    <t>211,7</t>
  </si>
  <si>
    <t>52</t>
  </si>
  <si>
    <t>944511211</t>
  </si>
  <si>
    <t>Příplatek k ochranné síti za první a ZKD den použití</t>
  </si>
  <si>
    <t>-1700608826</t>
  </si>
  <si>
    <t>53</t>
  </si>
  <si>
    <t>944511811</t>
  </si>
  <si>
    <t>Demontáž ochranné sítě z textilie z umělých vláken</t>
  </si>
  <si>
    <t>608421309</t>
  </si>
  <si>
    <t>54</t>
  </si>
  <si>
    <t>953841111</t>
  </si>
  <si>
    <t>Nástavec na komínový průduch nerezový v do 0,85 m D do 160 mm</t>
  </si>
  <si>
    <t>-1650647516</t>
  </si>
  <si>
    <t>55</t>
  </si>
  <si>
    <t>962032631</t>
  </si>
  <si>
    <t>Bourání zdiva komínového nad střechou z cihel na MV nebo MVC</t>
  </si>
  <si>
    <t>-149819642</t>
  </si>
  <si>
    <t>0,91*0,45*0,65+3,42*1,05</t>
  </si>
  <si>
    <t>56</t>
  </si>
  <si>
    <t>997002611</t>
  </si>
  <si>
    <t>Nakládání suti a vybouraných hmot</t>
  </si>
  <si>
    <t>1476928878</t>
  </si>
  <si>
    <t>57</t>
  </si>
  <si>
    <t>997013501</t>
  </si>
  <si>
    <t>Odvoz suti na skládku a vybouraných hmot nebo meziskládku do 1 km se složením</t>
  </si>
  <si>
    <t>1537267204</t>
  </si>
  <si>
    <t>58</t>
  </si>
  <si>
    <t>997013509</t>
  </si>
  <si>
    <t>Příplatek k odvozu suti a vybouraných hmot na skládku ZKD 1 km přes 1 km</t>
  </si>
  <si>
    <t>280368986</t>
  </si>
  <si>
    <t>6,308*18</t>
  </si>
  <si>
    <t>59</t>
  </si>
  <si>
    <t>997013831</t>
  </si>
  <si>
    <t>Poplatek za uložení stavebního směsného odpadu na skládce (skládkovné)</t>
  </si>
  <si>
    <t>512284614</t>
  </si>
  <si>
    <t>60</t>
  </si>
  <si>
    <t>998011003</t>
  </si>
  <si>
    <t>Přesun hmot pro budovy zděné v do 24 m</t>
  </si>
  <si>
    <t>178716944</t>
  </si>
  <si>
    <t>61</t>
  </si>
  <si>
    <t>76208R001</t>
  </si>
  <si>
    <t xml:space="preserve">Demontáž reklam </t>
  </si>
  <si>
    <t>kpl</t>
  </si>
  <si>
    <t>-788851049</t>
  </si>
  <si>
    <t>62</t>
  </si>
  <si>
    <t>76208R002</t>
  </si>
  <si>
    <t>-1711325237</t>
  </si>
  <si>
    <t>63</t>
  </si>
  <si>
    <t>998762203</t>
  </si>
  <si>
    <t>Přesun hmot procentní pro kce tesařské v objektech v do 24 m</t>
  </si>
  <si>
    <t>%</t>
  </si>
  <si>
    <t>-99550285</t>
  </si>
  <si>
    <t>64</t>
  </si>
  <si>
    <t>764214606</t>
  </si>
  <si>
    <t>Oplechování horních ploch a atik bez rohů z Pz s povrch úpravou mechanicky kotvené rš 500 mm</t>
  </si>
  <si>
    <t>-28207131</t>
  </si>
  <si>
    <t>0,6+0,84+2,1</t>
  </si>
  <si>
    <t>65</t>
  </si>
  <si>
    <t>764214607</t>
  </si>
  <si>
    <t>Oplechování horních ploch a atik bez rohů z Pz s povrch úpravou mechanicky kotvené rš 670 mm</t>
  </si>
  <si>
    <t>266831345</t>
  </si>
  <si>
    <t>66</t>
  </si>
  <si>
    <t>764216604</t>
  </si>
  <si>
    <t>Oplechování rovných parapetů mechanicky kotvené z Pz barveného plechu  rš 330 mm</t>
  </si>
  <si>
    <t>-1875391483</t>
  </si>
  <si>
    <t>0,54*4</t>
  </si>
  <si>
    <t>67</t>
  </si>
  <si>
    <t>76431161R</t>
  </si>
  <si>
    <t>Lemování komínů z Pz s povrchovou úpravou rš 750 mm</t>
  </si>
  <si>
    <t>1506273182</t>
  </si>
  <si>
    <t>0,5+0,45+0,5+0,84+0,2+3,01</t>
  </si>
  <si>
    <t>68</t>
  </si>
  <si>
    <t>764410850</t>
  </si>
  <si>
    <t>Demontáž oplechování parapetu rš do 330 mm</t>
  </si>
  <si>
    <t>-1537695985</t>
  </si>
  <si>
    <t>0,6*4</t>
  </si>
  <si>
    <t>69</t>
  </si>
  <si>
    <t>76443085R</t>
  </si>
  <si>
    <t>Demontáž oplechování zdí - atiky</t>
  </si>
  <si>
    <t>-1027835638</t>
  </si>
  <si>
    <t>3,54+6,22</t>
  </si>
  <si>
    <t>70</t>
  </si>
  <si>
    <t>998764203</t>
  </si>
  <si>
    <t>Přesun hmot procentní pro konstrukce klempířské v objektech v do 24 m</t>
  </si>
  <si>
    <t>-1629012783</t>
  </si>
  <si>
    <t>71</t>
  </si>
  <si>
    <t>766691510</t>
  </si>
  <si>
    <t>Montáž těsnění oken a dveří páskou vč. začištění</t>
  </si>
  <si>
    <t>1015007250</t>
  </si>
  <si>
    <t>15,2</t>
  </si>
  <si>
    <t>72</t>
  </si>
  <si>
    <t>2835532R1</t>
  </si>
  <si>
    <t xml:space="preserve">páska parotěsná </t>
  </si>
  <si>
    <t>1041736114</t>
  </si>
  <si>
    <t>(0,6+1,3)*2*4</t>
  </si>
  <si>
    <t>73</t>
  </si>
  <si>
    <t>998766203</t>
  </si>
  <si>
    <t>Přesun hmot procentní pro konstrukce truhlářské v objektech v do 24 m</t>
  </si>
  <si>
    <t>132557337</t>
  </si>
  <si>
    <t>VP - Vícepráce</t>
  </si>
  <si>
    <t>PN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</si>
  <si>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</si>
  <si>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</si>
  <si>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</si>
  <si>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</si>
  <si>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</si>
  <si>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</si>
  <si>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</si>
  <si>
    <t xml:space="preserve">Dododání  reklamních panelů s kovovou výplní o rozměrech reklamní plochy 510 x 240 cm včetně montáže a dopravy 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</si>
</sst>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107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8"/>
      <name val="Trebuchet MS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8"/>
      <color indexed="18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sz val="10"/>
      <color indexed="63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5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8"/>
      <color indexed="16"/>
      <name val="Trebuchet MS"/>
      <family val="2"/>
    </font>
    <font>
      <i/>
      <sz val="8"/>
      <color indexed="12"/>
      <name val="Trebuchet MS"/>
      <family val="2"/>
    </font>
    <font>
      <b/>
      <sz val="8"/>
      <color indexed="55"/>
      <name val="Trebuchet MS"/>
      <family val="2"/>
    </font>
    <font>
      <b/>
      <sz val="10"/>
      <color indexed="56"/>
      <name val="Trebuchet MS"/>
      <family val="2"/>
    </font>
    <font>
      <sz val="9"/>
      <color indexed="8"/>
      <name val="Trebuchet MS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i/>
      <sz val="8"/>
      <color rgb="FF0000FF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0"/>
      <color rgb="FF003366"/>
      <name val="Trebuchet MS"/>
      <family val="2"/>
    </font>
    <font>
      <b/>
      <sz val="8"/>
      <color rgb="FF969696"/>
      <name val="Trebuchet MS"/>
      <family val="2"/>
    </font>
    <font>
      <sz val="9"/>
      <color rgb="FF000000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/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0" borderId="1" applyNumberFormat="0" applyFill="0" applyAlignment="0" applyProtection="0"/>
    <xf numFmtId="170" fontId="60" fillId="0" borderId="0" applyFont="0" applyFill="0" applyBorder="0" applyAlignment="0" applyProtection="0"/>
    <xf numFmtId="168" fontId="6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65" fillId="21" borderId="2" applyNumberFormat="0" applyAlignment="0" applyProtection="0"/>
    <xf numFmtId="171" fontId="60" fillId="0" borderId="0" applyFont="0" applyFill="0" applyBorder="0" applyAlignment="0" applyProtection="0"/>
    <xf numFmtId="169" fontId="6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60" fillId="23" borderId="6" applyNumberFormat="0" applyFont="0" applyAlignment="0" applyProtection="0"/>
    <xf numFmtId="9" fontId="60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</cellStyleXfs>
  <cellXfs count="293"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82" fillId="0" borderId="0" xfId="0" applyFont="1" applyAlignment="1">
      <alignment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33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8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87" fillId="0" borderId="0" xfId="0" applyFont="1" applyAlignment="1">
      <alignment horizontal="left" vertical="center"/>
    </xf>
    <xf numFmtId="0" fontId="88" fillId="0" borderId="0" xfId="0" applyFont="1" applyAlignment="1">
      <alignment horizontal="left" vertical="center"/>
    </xf>
    <xf numFmtId="0" fontId="89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89" fillId="0" borderId="0" xfId="0" applyFont="1" applyBorder="1" applyAlignment="1">
      <alignment horizontal="left" vertical="center"/>
    </xf>
    <xf numFmtId="0" fontId="5" fillId="23" borderId="0" xfId="0" applyFont="1" applyFill="1" applyBorder="1" applyAlignment="1" applyProtection="1">
      <alignment horizontal="left" vertical="center"/>
      <protection locked="0"/>
    </xf>
    <xf numFmtId="49" fontId="5" fillId="23" borderId="0" xfId="0" applyNumberFormat="1" applyFont="1" applyFill="1" applyBorder="1" applyAlignment="1" applyProtection="1">
      <alignment horizontal="left" vertical="center"/>
      <protection locked="0"/>
    </xf>
    <xf numFmtId="0" fontId="4" fillId="0" borderId="15" xfId="0" applyFont="1" applyBorder="1" applyAlignment="1">
      <alignment/>
    </xf>
    <xf numFmtId="0" fontId="90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0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79" fillId="0" borderId="13" xfId="0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79" fillId="0" borderId="0" xfId="0" applyFont="1" applyBorder="1" applyAlignment="1">
      <alignment horizontal="left" vertical="center"/>
    </xf>
    <xf numFmtId="172" fontId="79" fillId="0" borderId="0" xfId="0" applyNumberFormat="1" applyFont="1" applyBorder="1" applyAlignment="1">
      <alignment vertical="center"/>
    </xf>
    <xf numFmtId="0" fontId="79" fillId="0" borderId="0" xfId="0" applyFont="1" applyBorder="1" applyAlignment="1">
      <alignment horizontal="center" vertical="center"/>
    </xf>
    <xf numFmtId="0" fontId="79" fillId="0" borderId="14" xfId="0" applyFont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6" fillId="34" borderId="17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0" fontId="6" fillId="34" borderId="18" xfId="0" applyFont="1" applyFill="1" applyBorder="1" applyAlignment="1">
      <alignment horizontal="center" vertical="center"/>
    </xf>
    <xf numFmtId="0" fontId="91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92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vertical="center"/>
    </xf>
    <xf numFmtId="0" fontId="92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73" fontId="5" fillId="0" borderId="0" xfId="0" applyNumberFormat="1" applyFont="1" applyBorder="1" applyAlignment="1">
      <alignment horizontal="left" vertical="center"/>
    </xf>
    <xf numFmtId="0" fontId="4" fillId="0" borderId="23" xfId="0" applyFont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89" fillId="0" borderId="30" xfId="0" applyFont="1" applyBorder="1" applyAlignment="1">
      <alignment horizontal="center" vertical="center" wrapText="1"/>
    </xf>
    <xf numFmtId="0" fontId="89" fillId="0" borderId="31" xfId="0" applyFont="1" applyBorder="1" applyAlignment="1">
      <alignment horizontal="center" vertical="center" wrapText="1"/>
    </xf>
    <xf numFmtId="0" fontId="89" fillId="0" borderId="32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/>
    </xf>
    <xf numFmtId="0" fontId="93" fillId="0" borderId="0" xfId="0" applyFont="1" applyBorder="1" applyAlignment="1">
      <alignment horizontal="left" vertical="center"/>
    </xf>
    <xf numFmtId="0" fontId="93" fillId="0" borderId="0" xfId="0" applyFont="1" applyBorder="1" applyAlignment="1">
      <alignment vertical="center"/>
    </xf>
    <xf numFmtId="4" fontId="94" fillId="0" borderId="22" xfId="0" applyNumberFormat="1" applyFont="1" applyBorder="1" applyAlignment="1">
      <alignment vertical="center"/>
    </xf>
    <xf numFmtId="4" fontId="94" fillId="0" borderId="0" xfId="0" applyNumberFormat="1" applyFont="1" applyBorder="1" applyAlignment="1">
      <alignment vertical="center"/>
    </xf>
    <xf numFmtId="174" fontId="94" fillId="0" borderId="0" xfId="0" applyNumberFormat="1" applyFont="1" applyBorder="1" applyAlignment="1">
      <alignment vertical="center"/>
    </xf>
    <xf numFmtId="4" fontId="94" fillId="0" borderId="23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95" fillId="0" borderId="0" xfId="0" applyFont="1" applyBorder="1" applyAlignment="1">
      <alignment vertical="center"/>
    </xf>
    <xf numFmtId="0" fontId="96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4" fontId="97" fillId="0" borderId="22" xfId="0" applyNumberFormat="1" applyFont="1" applyBorder="1" applyAlignment="1">
      <alignment vertical="center"/>
    </xf>
    <xf numFmtId="4" fontId="97" fillId="0" borderId="0" xfId="0" applyNumberFormat="1" applyFont="1" applyBorder="1" applyAlignment="1">
      <alignment vertical="center"/>
    </xf>
    <xf numFmtId="174" fontId="97" fillId="0" borderId="0" xfId="0" applyNumberFormat="1" applyFont="1" applyBorder="1" applyAlignment="1">
      <alignment vertical="center"/>
    </xf>
    <xf numFmtId="4" fontId="97" fillId="0" borderId="23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13" xfId="0" applyFont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4" fontId="92" fillId="0" borderId="24" xfId="0" applyNumberFormat="1" applyFont="1" applyBorder="1" applyAlignment="1">
      <alignment vertical="center"/>
    </xf>
    <xf numFmtId="4" fontId="92" fillId="0" borderId="25" xfId="0" applyNumberFormat="1" applyFont="1" applyBorder="1" applyAlignment="1">
      <alignment vertical="center"/>
    </xf>
    <xf numFmtId="174" fontId="92" fillId="0" borderId="25" xfId="0" applyNumberFormat="1" applyFont="1" applyBorder="1" applyAlignment="1">
      <alignment vertical="center"/>
    </xf>
    <xf numFmtId="4" fontId="92" fillId="0" borderId="26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1" fillId="0" borderId="0" xfId="0" applyFont="1" applyBorder="1" applyAlignment="1">
      <alignment horizontal="left" vertical="center"/>
    </xf>
    <xf numFmtId="172" fontId="92" fillId="23" borderId="19" xfId="0" applyNumberFormat="1" applyFont="1" applyFill="1" applyBorder="1" applyAlignment="1" applyProtection="1">
      <alignment horizontal="center" vertical="center"/>
      <protection locked="0"/>
    </xf>
    <xf numFmtId="0" fontId="92" fillId="23" borderId="20" xfId="0" applyFont="1" applyFill="1" applyBorder="1" applyAlignment="1" applyProtection="1">
      <alignment horizontal="center" vertical="center"/>
      <protection locked="0"/>
    </xf>
    <xf numFmtId="4" fontId="92" fillId="0" borderId="21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172" fontId="92" fillId="23" borderId="22" xfId="0" applyNumberFormat="1" applyFont="1" applyFill="1" applyBorder="1" applyAlignment="1" applyProtection="1">
      <alignment horizontal="center" vertical="center"/>
      <protection locked="0"/>
    </xf>
    <xf numFmtId="0" fontId="92" fillId="23" borderId="0" xfId="0" applyFont="1" applyFill="1" applyBorder="1" applyAlignment="1" applyProtection="1">
      <alignment horizontal="center" vertical="center"/>
      <protection locked="0"/>
    </xf>
    <xf numFmtId="4" fontId="92" fillId="0" borderId="23" xfId="0" applyNumberFormat="1" applyFont="1" applyBorder="1" applyAlignment="1">
      <alignment vertical="center"/>
    </xf>
    <xf numFmtId="172" fontId="92" fillId="23" borderId="24" xfId="0" applyNumberFormat="1" applyFont="1" applyFill="1" applyBorder="1" applyAlignment="1" applyProtection="1">
      <alignment horizontal="center" vertical="center"/>
      <protection locked="0"/>
    </xf>
    <xf numFmtId="0" fontId="92" fillId="23" borderId="25" xfId="0" applyFont="1" applyFill="1" applyBorder="1" applyAlignment="1" applyProtection="1">
      <alignment horizontal="center" vertical="center"/>
      <protection locked="0"/>
    </xf>
    <xf numFmtId="0" fontId="93" fillId="35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79" fillId="0" borderId="0" xfId="0" applyFont="1" applyBorder="1" applyAlignment="1">
      <alignment horizontal="right" vertical="center"/>
    </xf>
    <xf numFmtId="0" fontId="6" fillId="35" borderId="17" xfId="0" applyFont="1" applyFill="1" applyBorder="1" applyAlignment="1">
      <alignment horizontal="left" vertical="center"/>
    </xf>
    <xf numFmtId="0" fontId="6" fillId="35" borderId="18" xfId="0" applyFont="1" applyFill="1" applyBorder="1" applyAlignment="1">
      <alignment horizontal="right" vertical="center"/>
    </xf>
    <xf numFmtId="0" fontId="6" fillId="35" borderId="18" xfId="0" applyFont="1" applyFill="1" applyBorder="1" applyAlignment="1">
      <alignment horizontal="center" vertical="center"/>
    </xf>
    <xf numFmtId="0" fontId="98" fillId="0" borderId="0" xfId="0" applyFont="1" applyBorder="1" applyAlignment="1">
      <alignment horizontal="left" vertical="center"/>
    </xf>
    <xf numFmtId="0" fontId="80" fillId="0" borderId="13" xfId="0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0" fontId="80" fillId="0" borderId="0" xfId="0" applyFont="1" applyBorder="1" applyAlignment="1">
      <alignment horizontal="left" vertical="center"/>
    </xf>
    <xf numFmtId="0" fontId="80" fillId="0" borderId="14" xfId="0" applyFont="1" applyBorder="1" applyAlignment="1">
      <alignment vertical="center"/>
    </xf>
    <xf numFmtId="0" fontId="81" fillId="0" borderId="13" xfId="0" applyFont="1" applyBorder="1" applyAlignment="1">
      <alignment vertical="center"/>
    </xf>
    <xf numFmtId="0" fontId="81" fillId="0" borderId="14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89" fillId="0" borderId="33" xfId="0" applyFont="1" applyBorder="1" applyAlignment="1">
      <alignment horizontal="center" vertical="center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vertical="center"/>
      <protection locked="0"/>
    </xf>
    <xf numFmtId="0" fontId="92" fillId="0" borderId="23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4" fontId="4" fillId="0" borderId="0" xfId="0" applyNumberFormat="1" applyFont="1" applyAlignment="1" applyProtection="1">
      <alignment vertical="center"/>
      <protection locked="0"/>
    </xf>
    <xf numFmtId="0" fontId="81" fillId="0" borderId="0" xfId="0" applyFont="1" applyBorder="1" applyAlignment="1" applyProtection="1">
      <alignment horizontal="left" vertical="center"/>
      <protection locked="0"/>
    </xf>
    <xf numFmtId="0" fontId="4" fillId="0" borderId="24" xfId="0" applyFont="1" applyBorder="1" applyAlignment="1" applyProtection="1">
      <alignment vertical="center"/>
      <protection locked="0"/>
    </xf>
    <xf numFmtId="0" fontId="92" fillId="0" borderId="26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center" vertical="center" wrapText="1"/>
    </xf>
    <xf numFmtId="0" fontId="5" fillId="35" borderId="30" xfId="0" applyFont="1" applyFill="1" applyBorder="1" applyAlignment="1">
      <alignment horizontal="center" vertical="center" wrapText="1"/>
    </xf>
    <xf numFmtId="0" fontId="5" fillId="35" borderId="3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74" fontId="99" fillId="0" borderId="20" xfId="0" applyNumberFormat="1" applyFont="1" applyBorder="1" applyAlignment="1">
      <alignment/>
    </xf>
    <xf numFmtId="174" fontId="99" fillId="0" borderId="21" xfId="0" applyNumberFormat="1" applyFont="1" applyBorder="1" applyAlignment="1">
      <alignment/>
    </xf>
    <xf numFmtId="4" fontId="13" fillId="0" borderId="0" xfId="0" applyNumberFormat="1" applyFont="1" applyAlignment="1">
      <alignment vertical="center"/>
    </xf>
    <xf numFmtId="0" fontId="82" fillId="0" borderId="13" xfId="0" applyFont="1" applyBorder="1" applyAlignment="1">
      <alignment/>
    </xf>
    <xf numFmtId="0" fontId="82" fillId="0" borderId="0" xfId="0" applyFont="1" applyBorder="1" applyAlignment="1">
      <alignment/>
    </xf>
    <xf numFmtId="0" fontId="80" fillId="0" borderId="0" xfId="0" applyFont="1" applyBorder="1" applyAlignment="1">
      <alignment horizontal="left"/>
    </xf>
    <xf numFmtId="0" fontId="82" fillId="0" borderId="14" xfId="0" applyFont="1" applyBorder="1" applyAlignment="1">
      <alignment/>
    </xf>
    <xf numFmtId="0" fontId="82" fillId="0" borderId="22" xfId="0" applyFont="1" applyBorder="1" applyAlignment="1">
      <alignment/>
    </xf>
    <xf numFmtId="174" fontId="82" fillId="0" borderId="0" xfId="0" applyNumberFormat="1" applyFont="1" applyBorder="1" applyAlignment="1">
      <alignment/>
    </xf>
    <xf numFmtId="174" fontId="82" fillId="0" borderId="23" xfId="0" applyNumberFormat="1" applyFont="1" applyBorder="1" applyAlignment="1">
      <alignment/>
    </xf>
    <xf numFmtId="0" fontId="82" fillId="0" borderId="0" xfId="0" applyFont="1" applyAlignment="1">
      <alignment horizontal="left"/>
    </xf>
    <xf numFmtId="0" fontId="82" fillId="0" borderId="0" xfId="0" applyFont="1" applyAlignment="1">
      <alignment horizontal="center"/>
    </xf>
    <xf numFmtId="4" fontId="82" fillId="0" borderId="0" xfId="0" applyNumberFormat="1" applyFont="1" applyAlignment="1">
      <alignment vertical="center"/>
    </xf>
    <xf numFmtId="0" fontId="81" fillId="0" borderId="0" xfId="0" applyFont="1" applyBorder="1" applyAlignment="1">
      <alignment horizontal="left"/>
    </xf>
    <xf numFmtId="0" fontId="4" fillId="0" borderId="33" xfId="0" applyFont="1" applyBorder="1" applyAlignment="1" applyProtection="1">
      <alignment horizontal="center" vertical="center"/>
      <protection locked="0"/>
    </xf>
    <xf numFmtId="49" fontId="4" fillId="0" borderId="33" xfId="0" applyNumberFormat="1" applyFont="1" applyBorder="1" applyAlignment="1" applyProtection="1">
      <alignment horizontal="left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175" fontId="4" fillId="0" borderId="33" xfId="0" applyNumberFormat="1" applyFont="1" applyBorder="1" applyAlignment="1" applyProtection="1">
      <alignment vertical="center"/>
      <protection locked="0"/>
    </xf>
    <xf numFmtId="0" fontId="79" fillId="23" borderId="33" xfId="0" applyFont="1" applyFill="1" applyBorder="1" applyAlignment="1" applyProtection="1">
      <alignment horizontal="left" vertical="center"/>
      <protection locked="0"/>
    </xf>
    <xf numFmtId="174" fontId="79" fillId="0" borderId="0" xfId="0" applyNumberFormat="1" applyFont="1" applyBorder="1" applyAlignment="1">
      <alignment vertical="center"/>
    </xf>
    <xf numFmtId="174" fontId="79" fillId="0" borderId="23" xfId="0" applyNumberFormat="1" applyFont="1" applyBorder="1" applyAlignment="1">
      <alignment vertical="center"/>
    </xf>
    <xf numFmtId="0" fontId="83" fillId="0" borderId="13" xfId="0" applyFont="1" applyBorder="1" applyAlignment="1">
      <alignment vertical="center"/>
    </xf>
    <xf numFmtId="0" fontId="83" fillId="0" borderId="0" xfId="0" applyFont="1" applyBorder="1" applyAlignment="1">
      <alignment vertical="center"/>
    </xf>
    <xf numFmtId="0" fontId="83" fillId="0" borderId="0" xfId="0" applyFont="1" applyBorder="1" applyAlignment="1">
      <alignment horizontal="left" vertical="center"/>
    </xf>
    <xf numFmtId="175" fontId="83" fillId="0" borderId="0" xfId="0" applyNumberFormat="1" applyFont="1" applyBorder="1" applyAlignment="1">
      <alignment vertical="center"/>
    </xf>
    <xf numFmtId="0" fontId="83" fillId="0" borderId="14" xfId="0" applyFont="1" applyBorder="1" applyAlignment="1">
      <alignment vertical="center"/>
    </xf>
    <xf numFmtId="0" fontId="83" fillId="0" borderId="22" xfId="0" applyFont="1" applyBorder="1" applyAlignment="1">
      <alignment vertical="center"/>
    </xf>
    <xf numFmtId="0" fontId="83" fillId="0" borderId="23" xfId="0" applyFont="1" applyBorder="1" applyAlignment="1">
      <alignment vertical="center"/>
    </xf>
    <xf numFmtId="0" fontId="83" fillId="0" borderId="0" xfId="0" applyFont="1" applyAlignment="1">
      <alignment horizontal="left" vertical="center"/>
    </xf>
    <xf numFmtId="0" fontId="100" fillId="0" borderId="33" xfId="0" applyFont="1" applyBorder="1" applyAlignment="1" applyProtection="1">
      <alignment horizontal="center" vertical="center"/>
      <protection locked="0"/>
    </xf>
    <xf numFmtId="49" fontId="100" fillId="0" borderId="33" xfId="0" applyNumberFormat="1" applyFont="1" applyBorder="1" applyAlignment="1" applyProtection="1">
      <alignment horizontal="left" vertical="center" wrapText="1"/>
      <protection locked="0"/>
    </xf>
    <xf numFmtId="0" fontId="100" fillId="0" borderId="33" xfId="0" applyFont="1" applyBorder="1" applyAlignment="1" applyProtection="1">
      <alignment horizontal="center" vertical="center" wrapText="1"/>
      <protection locked="0"/>
    </xf>
    <xf numFmtId="175" fontId="100" fillId="0" borderId="33" xfId="0" applyNumberFormat="1" applyFont="1" applyBorder="1" applyAlignment="1" applyProtection="1">
      <alignment vertical="center"/>
      <protection locked="0"/>
    </xf>
    <xf numFmtId="0" fontId="84" fillId="0" borderId="13" xfId="0" applyFont="1" applyBorder="1" applyAlignment="1">
      <alignment vertical="center"/>
    </xf>
    <xf numFmtId="0" fontId="84" fillId="0" borderId="0" xfId="0" applyFont="1" applyBorder="1" applyAlignment="1">
      <alignment vertical="center"/>
    </xf>
    <xf numFmtId="0" fontId="84" fillId="0" borderId="0" xfId="0" applyFont="1" applyBorder="1" applyAlignment="1">
      <alignment horizontal="left" vertical="center"/>
    </xf>
    <xf numFmtId="175" fontId="84" fillId="0" borderId="0" xfId="0" applyNumberFormat="1" applyFont="1" applyBorder="1" applyAlignment="1">
      <alignment vertical="center"/>
    </xf>
    <xf numFmtId="0" fontId="84" fillId="0" borderId="14" xfId="0" applyFont="1" applyBorder="1" applyAlignment="1">
      <alignment vertical="center"/>
    </xf>
    <xf numFmtId="0" fontId="84" fillId="0" borderId="22" xfId="0" applyFont="1" applyBorder="1" applyAlignment="1">
      <alignment vertical="center"/>
    </xf>
    <xf numFmtId="0" fontId="84" fillId="0" borderId="23" xfId="0" applyFont="1" applyBorder="1" applyAlignment="1">
      <alignment vertical="center"/>
    </xf>
    <xf numFmtId="0" fontId="84" fillId="0" borderId="0" xfId="0" applyFont="1" applyAlignment="1">
      <alignment horizontal="left" vertical="center"/>
    </xf>
    <xf numFmtId="0" fontId="85" fillId="0" borderId="13" xfId="0" applyFont="1" applyBorder="1" applyAlignment="1">
      <alignment vertical="center"/>
    </xf>
    <xf numFmtId="0" fontId="85" fillId="0" borderId="0" xfId="0" applyFont="1" applyBorder="1" applyAlignment="1">
      <alignment vertical="center"/>
    </xf>
    <xf numFmtId="0" fontId="85" fillId="0" borderId="0" xfId="0" applyFont="1" applyBorder="1" applyAlignment="1">
      <alignment horizontal="left" vertical="center"/>
    </xf>
    <xf numFmtId="175" fontId="85" fillId="0" borderId="0" xfId="0" applyNumberFormat="1" applyFont="1" applyBorder="1" applyAlignment="1">
      <alignment vertical="center"/>
    </xf>
    <xf numFmtId="0" fontId="85" fillId="0" borderId="14" xfId="0" applyFont="1" applyBorder="1" applyAlignment="1">
      <alignment vertical="center"/>
    </xf>
    <xf numFmtId="0" fontId="85" fillId="0" borderId="22" xfId="0" applyFont="1" applyBorder="1" applyAlignment="1">
      <alignment vertical="center"/>
    </xf>
    <xf numFmtId="0" fontId="85" fillId="0" borderId="23" xfId="0" applyFont="1" applyBorder="1" applyAlignment="1">
      <alignment vertical="center"/>
    </xf>
    <xf numFmtId="0" fontId="85" fillId="0" borderId="0" xfId="0" applyFont="1" applyAlignment="1">
      <alignment horizontal="left" vertical="center"/>
    </xf>
    <xf numFmtId="175" fontId="4" fillId="23" borderId="33" xfId="0" applyNumberFormat="1" applyFont="1" applyFill="1" applyBorder="1" applyAlignment="1" applyProtection="1">
      <alignment vertical="center"/>
      <protection locked="0"/>
    </xf>
    <xf numFmtId="0" fontId="4" fillId="0" borderId="24" xfId="0" applyFont="1" applyBorder="1" applyAlignment="1">
      <alignment vertical="center"/>
    </xf>
    <xf numFmtId="0" fontId="101" fillId="0" borderId="0" xfId="36" applyFont="1" applyAlignment="1">
      <alignment horizontal="center" vertical="center"/>
    </xf>
    <xf numFmtId="0" fontId="86" fillId="33" borderId="0" xfId="0" applyFont="1" applyFill="1" applyAlignment="1" applyProtection="1">
      <alignment horizontal="left"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102" fillId="33" borderId="0" xfId="0" applyFont="1" applyFill="1" applyAlignment="1" applyProtection="1">
      <alignment horizontal="left" vertical="center"/>
      <protection/>
    </xf>
    <xf numFmtId="0" fontId="103" fillId="33" borderId="0" xfId="36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/>
      <protection/>
    </xf>
    <xf numFmtId="4" fontId="93" fillId="35" borderId="0" xfId="0" applyNumberFormat="1" applyFont="1" applyFill="1" applyBorder="1" applyAlignment="1">
      <alignment vertical="center"/>
    </xf>
    <xf numFmtId="0" fontId="87" fillId="36" borderId="0" xfId="0" applyFont="1" applyFill="1" applyAlignment="1">
      <alignment horizontal="center" vertical="center"/>
    </xf>
    <xf numFmtId="0" fontId="4" fillId="0" borderId="0" xfId="0" applyFont="1" applyAlignment="1">
      <alignment/>
    </xf>
    <xf numFmtId="0" fontId="81" fillId="23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vertical="center"/>
    </xf>
    <xf numFmtId="4" fontId="81" fillId="23" borderId="0" xfId="0" applyNumberFormat="1" applyFont="1" applyFill="1" applyBorder="1" applyAlignment="1" applyProtection="1">
      <alignment vertical="center"/>
      <protection locked="0"/>
    </xf>
    <xf numFmtId="4" fontId="81" fillId="0" borderId="0" xfId="0" applyNumberFormat="1" applyFont="1" applyBorder="1" applyAlignment="1">
      <alignment vertical="center"/>
    </xf>
    <xf numFmtId="4" fontId="93" fillId="0" borderId="0" xfId="0" applyNumberFormat="1" applyFont="1" applyBorder="1" applyAlignment="1">
      <alignment horizontal="right" vertical="center"/>
    </xf>
    <xf numFmtId="4" fontId="93" fillId="0" borderId="0" xfId="0" applyNumberFormat="1" applyFont="1" applyBorder="1" applyAlignment="1">
      <alignment vertical="center"/>
    </xf>
    <xf numFmtId="4" fontId="96" fillId="0" borderId="0" xfId="0" applyNumberFormat="1" applyFont="1" applyBorder="1" applyAlignment="1">
      <alignment vertical="center"/>
    </xf>
    <xf numFmtId="0" fontId="96" fillId="0" borderId="0" xfId="0" applyFont="1" applyBorder="1" applyAlignment="1">
      <alignment vertical="center"/>
    </xf>
    <xf numFmtId="4" fontId="96" fillId="0" borderId="0" xfId="0" applyNumberFormat="1" applyFont="1" applyBorder="1" applyAlignment="1">
      <alignment horizontal="right" vertical="center"/>
    </xf>
    <xf numFmtId="0" fontId="95" fillId="0" borderId="0" xfId="0" applyFont="1" applyBorder="1" applyAlignment="1">
      <alignment horizontal="left" vertical="center" wrapText="1"/>
    </xf>
    <xf numFmtId="0" fontId="81" fillId="0" borderId="0" xfId="0" applyFont="1" applyBorder="1" applyAlignment="1">
      <alignment vertical="center"/>
    </xf>
    <xf numFmtId="0" fontId="10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9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5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vertical="center"/>
    </xf>
    <xf numFmtId="0" fontId="5" fillId="35" borderId="18" xfId="0" applyFont="1" applyFill="1" applyBorder="1" applyAlignment="1">
      <alignment horizontal="center" vertical="center"/>
    </xf>
    <xf numFmtId="0" fontId="4" fillId="35" borderId="34" xfId="0" applyFont="1" applyFill="1" applyBorder="1" applyAlignment="1">
      <alignment vertical="center"/>
    </xf>
    <xf numFmtId="172" fontId="79" fillId="0" borderId="0" xfId="0" applyNumberFormat="1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4" fontId="105" fillId="0" borderId="0" xfId="0" applyNumberFormat="1" applyFont="1" applyBorder="1" applyAlignment="1">
      <alignment vertical="center"/>
    </xf>
    <xf numFmtId="0" fontId="6" fillId="34" borderId="18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4" fontId="6" fillId="34" borderId="18" xfId="0" applyNumberFormat="1" applyFont="1" applyFill="1" applyBorder="1" applyAlignment="1">
      <alignment vertical="center"/>
    </xf>
    <xf numFmtId="0" fontId="4" fillId="34" borderId="34" xfId="0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8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105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 wrapText="1"/>
    </xf>
    <xf numFmtId="49" fontId="5" fillId="23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 wrapText="1"/>
    </xf>
    <xf numFmtId="4" fontId="8" fillId="0" borderId="0" xfId="0" applyNumberFormat="1" applyFont="1" applyBorder="1" applyAlignment="1">
      <alignment vertical="center"/>
    </xf>
    <xf numFmtId="4" fontId="10" fillId="0" borderId="16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103" fillId="33" borderId="0" xfId="36" applyFont="1" applyFill="1" applyAlignment="1" applyProtection="1">
      <alignment horizontal="center" vertical="center"/>
      <protection/>
    </xf>
    <xf numFmtId="4" fontId="81" fillId="0" borderId="31" xfId="0" applyNumberFormat="1" applyFont="1" applyBorder="1" applyAlignment="1">
      <alignment/>
    </xf>
    <xf numFmtId="4" fontId="81" fillId="0" borderId="31" xfId="0" applyNumberFormat="1" applyFont="1" applyBorder="1" applyAlignment="1">
      <alignment vertical="center"/>
    </xf>
    <xf numFmtId="4" fontId="80" fillId="0" borderId="20" xfId="0" applyNumberFormat="1" applyFont="1" applyBorder="1" applyAlignment="1">
      <alignment/>
    </xf>
    <xf numFmtId="4" fontId="80" fillId="0" borderId="20" xfId="0" applyNumberFormat="1" applyFont="1" applyBorder="1" applyAlignment="1">
      <alignment vertical="center"/>
    </xf>
    <xf numFmtId="4" fontId="81" fillId="0" borderId="25" xfId="0" applyNumberFormat="1" applyFont="1" applyBorder="1" applyAlignment="1">
      <alignment/>
    </xf>
    <xf numFmtId="4" fontId="81" fillId="0" borderId="25" xfId="0" applyNumberFormat="1" applyFont="1" applyBorder="1" applyAlignment="1">
      <alignment vertical="center"/>
    </xf>
    <xf numFmtId="4" fontId="93" fillId="0" borderId="20" xfId="0" applyNumberFormat="1" applyFont="1" applyBorder="1" applyAlignment="1">
      <alignment/>
    </xf>
    <xf numFmtId="4" fontId="6" fillId="0" borderId="20" xfId="0" applyNumberFormat="1" applyFont="1" applyBorder="1" applyAlignment="1">
      <alignment vertical="center"/>
    </xf>
    <xf numFmtId="4" fontId="80" fillId="0" borderId="0" xfId="0" applyNumberFormat="1" applyFont="1" applyBorder="1" applyAlignment="1">
      <alignment/>
    </xf>
    <xf numFmtId="4" fontId="80" fillId="0" borderId="0" xfId="0" applyNumberFormat="1" applyFont="1" applyBorder="1" applyAlignment="1">
      <alignment vertical="center"/>
    </xf>
    <xf numFmtId="0" fontId="83" fillId="0" borderId="20" xfId="0" applyFont="1" applyBorder="1" applyAlignment="1">
      <alignment horizontal="left" vertical="center" wrapText="1"/>
    </xf>
    <xf numFmtId="0" fontId="83" fillId="0" borderId="0" xfId="0" applyFont="1" applyBorder="1" applyAlignment="1">
      <alignment vertical="center"/>
    </xf>
    <xf numFmtId="0" fontId="100" fillId="0" borderId="33" xfId="0" applyFont="1" applyBorder="1" applyAlignment="1" applyProtection="1">
      <alignment horizontal="left" vertical="center" wrapText="1"/>
      <protection locked="0"/>
    </xf>
    <xf numFmtId="0" fontId="100" fillId="0" borderId="33" xfId="0" applyFont="1" applyBorder="1" applyAlignment="1" applyProtection="1">
      <alignment vertical="center"/>
      <protection locked="0"/>
    </xf>
    <xf numFmtId="4" fontId="100" fillId="23" borderId="33" xfId="0" applyNumberFormat="1" applyFont="1" applyFill="1" applyBorder="1" applyAlignment="1" applyProtection="1">
      <alignment vertical="center"/>
      <protection locked="0"/>
    </xf>
    <xf numFmtId="4" fontId="100" fillId="0" borderId="33" xfId="0" applyNumberFormat="1" applyFont="1" applyBorder="1" applyAlignment="1" applyProtection="1">
      <alignment vertical="center"/>
      <protection locked="0"/>
    </xf>
    <xf numFmtId="0" fontId="4" fillId="0" borderId="33" xfId="0" applyFont="1" applyBorder="1" applyAlignment="1" applyProtection="1">
      <alignment vertical="center"/>
      <protection locked="0"/>
    </xf>
    <xf numFmtId="0" fontId="4" fillId="0" borderId="33" xfId="0" applyFont="1" applyBorder="1" applyAlignment="1" applyProtection="1">
      <alignment horizontal="left" vertical="center" wrapText="1"/>
      <protection locked="0"/>
    </xf>
    <xf numFmtId="4" fontId="4" fillId="23" borderId="33" xfId="0" applyNumberFormat="1" applyFont="1" applyFill="1" applyBorder="1" applyAlignment="1" applyProtection="1">
      <alignment vertical="center"/>
      <protection locked="0"/>
    </xf>
    <xf numFmtId="4" fontId="4" fillId="0" borderId="33" xfId="0" applyNumberFormat="1" applyFont="1" applyBorder="1" applyAlignment="1" applyProtection="1">
      <alignment vertical="center"/>
      <protection locked="0"/>
    </xf>
    <xf numFmtId="0" fontId="84" fillId="0" borderId="0" xfId="0" applyFont="1" applyBorder="1" applyAlignment="1">
      <alignment horizontal="left" vertical="center" wrapText="1"/>
    </xf>
    <xf numFmtId="0" fontId="84" fillId="0" borderId="0" xfId="0" applyFont="1" applyBorder="1" applyAlignment="1">
      <alignment vertical="center"/>
    </xf>
    <xf numFmtId="0" fontId="83" fillId="0" borderId="0" xfId="0" applyFont="1" applyBorder="1" applyAlignment="1">
      <alignment horizontal="left" vertical="center" wrapText="1"/>
    </xf>
    <xf numFmtId="0" fontId="85" fillId="0" borderId="0" xfId="0" applyFont="1" applyBorder="1" applyAlignment="1">
      <alignment horizontal="left" vertical="center" wrapText="1"/>
    </xf>
    <xf numFmtId="0" fontId="85" fillId="0" borderId="0" xfId="0" applyFont="1" applyBorder="1" applyAlignment="1">
      <alignment vertical="center"/>
    </xf>
    <xf numFmtId="0" fontId="89" fillId="0" borderId="0" xfId="0" applyFont="1" applyBorder="1" applyAlignment="1">
      <alignment horizontal="left" vertical="center" wrapText="1"/>
    </xf>
    <xf numFmtId="173" fontId="5" fillId="0" borderId="0" xfId="0" applyNumberFormat="1" applyFont="1" applyBorder="1" applyAlignment="1">
      <alignment horizontal="left" vertical="center"/>
    </xf>
    <xf numFmtId="0" fontId="5" fillId="35" borderId="31" xfId="0" applyFont="1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0" fontId="106" fillId="35" borderId="31" xfId="0" applyFont="1" applyFill="1" applyBorder="1" applyAlignment="1">
      <alignment horizontal="center" vertical="center" wrapText="1"/>
    </xf>
    <xf numFmtId="0" fontId="4" fillId="35" borderId="32" xfId="0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vertical="center"/>
      <protection locked="0"/>
    </xf>
    <xf numFmtId="0" fontId="4" fillId="35" borderId="0" xfId="0" applyFont="1" applyFill="1" applyBorder="1" applyAlignment="1">
      <alignment vertical="center"/>
    </xf>
    <xf numFmtId="0" fontId="80" fillId="0" borderId="0" xfId="0" applyFont="1" applyBorder="1" applyAlignment="1">
      <alignment vertical="center"/>
    </xf>
    <xf numFmtId="4" fontId="98" fillId="0" borderId="0" xfId="0" applyNumberFormat="1" applyFont="1" applyBorder="1" applyAlignment="1">
      <alignment vertical="center"/>
    </xf>
    <xf numFmtId="0" fontId="5" fillId="35" borderId="0" xfId="0" applyFont="1" applyFill="1" applyBorder="1" applyAlignment="1">
      <alignment horizontal="center" vertical="center"/>
    </xf>
    <xf numFmtId="4" fontId="79" fillId="0" borderId="0" xfId="0" applyNumberFormat="1" applyFont="1" applyBorder="1" applyAlignment="1">
      <alignment vertical="center"/>
    </xf>
    <xf numFmtId="4" fontId="6" fillId="35" borderId="18" xfId="0" applyNumberFormat="1" applyFont="1" applyFill="1" applyBorder="1" applyAlignment="1">
      <alignment vertical="center"/>
    </xf>
    <xf numFmtId="4" fontId="10" fillId="0" borderId="0" xfId="0" applyNumberFormat="1" applyFont="1" applyBorder="1" applyAlignment="1">
      <alignment vertical="center"/>
    </xf>
    <xf numFmtId="0" fontId="5" fillId="23" borderId="0" xfId="0" applyFont="1" applyFill="1" applyBorder="1" applyAlignment="1" applyProtection="1">
      <alignment horizontal="left" vertical="center"/>
      <protection locked="0"/>
    </xf>
    <xf numFmtId="173" fontId="5" fillId="23" borderId="0" xfId="0" applyNumberFormat="1" applyFont="1" applyFill="1" applyBorder="1" applyAlignment="1" applyProtection="1">
      <alignment horizontal="left" vertical="center"/>
      <protection locked="0"/>
    </xf>
    <xf numFmtId="0" fontId="4" fillId="0" borderId="30" xfId="0" applyFont="1" applyBorder="1" applyAlignment="1" applyProtection="1">
      <alignment horizontal="left" vertical="center" wrapText="1"/>
      <protection locked="0"/>
    </xf>
    <xf numFmtId="0" fontId="4" fillId="0" borderId="31" xfId="0" applyFont="1" applyBorder="1" applyAlignment="1" applyProtection="1">
      <alignment horizontal="left" vertical="center" wrapText="1"/>
      <protection locked="0"/>
    </xf>
    <xf numFmtId="0" fontId="4" fillId="0" borderId="32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1CC35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14C35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ek 1" descr="C:\KROSplusData\System\Temp\rad1CC35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 descr="C:\KROSplusData\System\Temp\rad14C35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98"/>
  <sheetViews>
    <sheetView showGridLines="0" zoomScalePageLayoutView="0" workbookViewId="0" topLeftCell="A1">
      <pane ySplit="1" topLeftCell="A26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33" width="2.421875" style="0" customWidth="1"/>
    <col min="34" max="34" width="3.28125" style="0" customWidth="1"/>
    <col min="35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.7109375" style="0" customWidth="1"/>
    <col min="44" max="44" width="13.7109375" style="0" customWidth="1"/>
    <col min="45" max="46" width="25.8515625" style="0" hidden="1" customWidth="1"/>
    <col min="47" max="47" width="25.00390625" style="0" hidden="1" customWidth="1"/>
    <col min="48" max="52" width="21.7109375" style="0" hidden="1" customWidth="1"/>
    <col min="53" max="53" width="19.140625" style="0" hidden="1" customWidth="1"/>
    <col min="54" max="54" width="25.00390625" style="0" hidden="1" customWidth="1"/>
    <col min="55" max="56" width="19.140625" style="0" hidden="1" customWidth="1"/>
    <col min="57" max="57" width="66.421875" style="0" customWidth="1"/>
    <col min="58" max="70" width="9.28125" style="0" customWidth="1"/>
    <col min="71" max="89" width="0" style="0" hidden="1" customWidth="1"/>
  </cols>
  <sheetData>
    <row r="1" spans="1:73" ht="21" customHeight="1">
      <c r="A1" s="198" t="s">
        <v>0</v>
      </c>
      <c r="B1" s="199"/>
      <c r="C1" s="199"/>
      <c r="D1" s="200" t="s">
        <v>1</v>
      </c>
      <c r="E1" s="199"/>
      <c r="F1" s="199"/>
      <c r="G1" s="199"/>
      <c r="H1" s="199"/>
      <c r="I1" s="199"/>
      <c r="J1" s="199"/>
      <c r="K1" s="201" t="s">
        <v>508</v>
      </c>
      <c r="L1" s="201"/>
      <c r="M1" s="201"/>
      <c r="N1" s="201"/>
      <c r="O1" s="201"/>
      <c r="P1" s="201"/>
      <c r="Q1" s="201"/>
      <c r="R1" s="201"/>
      <c r="S1" s="201"/>
      <c r="T1" s="199"/>
      <c r="U1" s="199"/>
      <c r="V1" s="199"/>
      <c r="W1" s="201" t="s">
        <v>509</v>
      </c>
      <c r="X1" s="201"/>
      <c r="Y1" s="201"/>
      <c r="Z1" s="201"/>
      <c r="AA1" s="201"/>
      <c r="AB1" s="201"/>
      <c r="AC1" s="201"/>
      <c r="AD1" s="201"/>
      <c r="AE1" s="201"/>
      <c r="AF1" s="201"/>
      <c r="AG1" s="199"/>
      <c r="AH1" s="199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4" t="s">
        <v>2</v>
      </c>
      <c r="BB1" s="14" t="s">
        <v>3</v>
      </c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T1" s="16" t="s">
        <v>4</v>
      </c>
      <c r="BU1" s="16" t="s">
        <v>4</v>
      </c>
    </row>
    <row r="2" spans="3:72" ht="36.75" customHeight="1">
      <c r="C2" s="236" t="s">
        <v>5</v>
      </c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R2" s="204" t="s">
        <v>6</v>
      </c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S2" s="17" t="s">
        <v>7</v>
      </c>
      <c r="BT2" s="17" t="s">
        <v>8</v>
      </c>
    </row>
    <row r="3" spans="2:72" ht="6.7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0"/>
      <c r="BS3" s="17" t="s">
        <v>7</v>
      </c>
      <c r="BT3" s="17" t="s">
        <v>9</v>
      </c>
    </row>
    <row r="4" spans="2:71" ht="36.75" customHeight="1">
      <c r="B4" s="21"/>
      <c r="C4" s="235" t="s">
        <v>10</v>
      </c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"/>
      <c r="AS4" s="24" t="s">
        <v>11</v>
      </c>
      <c r="BE4" s="25" t="s">
        <v>12</v>
      </c>
      <c r="BS4" s="17" t="s">
        <v>13</v>
      </c>
    </row>
    <row r="5" spans="2:71" ht="14.25" customHeight="1">
      <c r="B5" s="21"/>
      <c r="C5" s="22"/>
      <c r="D5" s="26" t="s">
        <v>14</v>
      </c>
      <c r="E5" s="22"/>
      <c r="F5" s="22"/>
      <c r="G5" s="22"/>
      <c r="H5" s="22"/>
      <c r="I5" s="22"/>
      <c r="J5" s="22"/>
      <c r="K5" s="241" t="s">
        <v>15</v>
      </c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2"/>
      <c r="AQ5" s="23"/>
      <c r="BE5" s="238" t="s">
        <v>16</v>
      </c>
      <c r="BS5" s="17" t="s">
        <v>7</v>
      </c>
    </row>
    <row r="6" spans="2:71" ht="36.75" customHeight="1">
      <c r="B6" s="21"/>
      <c r="C6" s="22"/>
      <c r="D6" s="28" t="s">
        <v>17</v>
      </c>
      <c r="E6" s="22"/>
      <c r="F6" s="22"/>
      <c r="G6" s="22"/>
      <c r="H6" s="22"/>
      <c r="I6" s="22"/>
      <c r="J6" s="22"/>
      <c r="K6" s="242" t="s">
        <v>18</v>
      </c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  <c r="AM6" s="237"/>
      <c r="AN6" s="237"/>
      <c r="AO6" s="237"/>
      <c r="AP6" s="22"/>
      <c r="AQ6" s="23"/>
      <c r="BE6" s="205"/>
      <c r="BS6" s="17" t="s">
        <v>19</v>
      </c>
    </row>
    <row r="7" spans="2:71" ht="14.25" customHeight="1">
      <c r="B7" s="21"/>
      <c r="C7" s="22"/>
      <c r="D7" s="29" t="s">
        <v>20</v>
      </c>
      <c r="E7" s="22"/>
      <c r="F7" s="22"/>
      <c r="G7" s="22"/>
      <c r="H7" s="22"/>
      <c r="I7" s="22"/>
      <c r="J7" s="22"/>
      <c r="K7" s="27" t="s">
        <v>3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21</v>
      </c>
      <c r="AL7" s="22"/>
      <c r="AM7" s="22"/>
      <c r="AN7" s="27" t="s">
        <v>3</v>
      </c>
      <c r="AO7" s="22"/>
      <c r="AP7" s="22"/>
      <c r="AQ7" s="23"/>
      <c r="BE7" s="205"/>
      <c r="BS7" s="17" t="s">
        <v>22</v>
      </c>
    </row>
    <row r="8" spans="2:71" ht="14.25" customHeight="1">
      <c r="B8" s="21"/>
      <c r="C8" s="22"/>
      <c r="D8" s="29" t="s">
        <v>23</v>
      </c>
      <c r="E8" s="22"/>
      <c r="F8" s="22"/>
      <c r="G8" s="22"/>
      <c r="H8" s="22"/>
      <c r="I8" s="22"/>
      <c r="J8" s="22"/>
      <c r="K8" s="27" t="s">
        <v>24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25</v>
      </c>
      <c r="AL8" s="22"/>
      <c r="AM8" s="22"/>
      <c r="AN8" s="30" t="s">
        <v>26</v>
      </c>
      <c r="AO8" s="22"/>
      <c r="AP8" s="22"/>
      <c r="AQ8" s="23"/>
      <c r="BE8" s="205"/>
      <c r="BS8" s="17" t="s">
        <v>27</v>
      </c>
    </row>
    <row r="9" spans="2:71" ht="14.2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3"/>
      <c r="BE9" s="205"/>
      <c r="BS9" s="17" t="s">
        <v>28</v>
      </c>
    </row>
    <row r="10" spans="2:71" ht="14.25" customHeight="1">
      <c r="B10" s="21"/>
      <c r="C10" s="22"/>
      <c r="D10" s="29" t="s">
        <v>29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30</v>
      </c>
      <c r="AL10" s="22"/>
      <c r="AM10" s="22"/>
      <c r="AN10" s="27" t="s">
        <v>31</v>
      </c>
      <c r="AO10" s="22"/>
      <c r="AP10" s="22"/>
      <c r="AQ10" s="23"/>
      <c r="BE10" s="205"/>
      <c r="BS10" s="17" t="s">
        <v>19</v>
      </c>
    </row>
    <row r="11" spans="2:71" ht="18" customHeight="1">
      <c r="B11" s="21"/>
      <c r="C11" s="22"/>
      <c r="D11" s="22"/>
      <c r="E11" s="27" t="s">
        <v>32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33</v>
      </c>
      <c r="AL11" s="22"/>
      <c r="AM11" s="22"/>
      <c r="AN11" s="27" t="s">
        <v>3</v>
      </c>
      <c r="AO11" s="22"/>
      <c r="AP11" s="22"/>
      <c r="AQ11" s="23"/>
      <c r="BE11" s="205"/>
      <c r="BS11" s="17" t="s">
        <v>19</v>
      </c>
    </row>
    <row r="12" spans="2:71" ht="6.7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3"/>
      <c r="BE12" s="205"/>
      <c r="BS12" s="17" t="s">
        <v>19</v>
      </c>
    </row>
    <row r="13" spans="2:71" ht="14.25" customHeight="1">
      <c r="B13" s="21"/>
      <c r="C13" s="22"/>
      <c r="D13" s="29" t="s">
        <v>34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30</v>
      </c>
      <c r="AL13" s="22"/>
      <c r="AM13" s="22"/>
      <c r="AN13" s="31" t="s">
        <v>35</v>
      </c>
      <c r="AO13" s="22"/>
      <c r="AP13" s="22"/>
      <c r="AQ13" s="23"/>
      <c r="BE13" s="205"/>
      <c r="BS13" s="17" t="s">
        <v>19</v>
      </c>
    </row>
    <row r="14" spans="2:71" ht="15">
      <c r="B14" s="21"/>
      <c r="C14" s="22"/>
      <c r="D14" s="22"/>
      <c r="E14" s="243" t="s">
        <v>35</v>
      </c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9" t="s">
        <v>33</v>
      </c>
      <c r="AL14" s="22"/>
      <c r="AM14" s="22"/>
      <c r="AN14" s="31" t="s">
        <v>35</v>
      </c>
      <c r="AO14" s="22"/>
      <c r="AP14" s="22"/>
      <c r="AQ14" s="23"/>
      <c r="BE14" s="205"/>
      <c r="BS14" s="17" t="s">
        <v>19</v>
      </c>
    </row>
    <row r="15" spans="2:71" ht="6.7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3"/>
      <c r="BE15" s="205"/>
      <c r="BS15" s="17" t="s">
        <v>4</v>
      </c>
    </row>
    <row r="16" spans="2:71" ht="14.25" customHeight="1">
      <c r="B16" s="21"/>
      <c r="C16" s="22"/>
      <c r="D16" s="29" t="s">
        <v>36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30</v>
      </c>
      <c r="AL16" s="22"/>
      <c r="AM16" s="22"/>
      <c r="AN16" s="27" t="s">
        <v>37</v>
      </c>
      <c r="AO16" s="22"/>
      <c r="AP16" s="22"/>
      <c r="AQ16" s="23"/>
      <c r="BE16" s="205"/>
      <c r="BS16" s="17" t="s">
        <v>4</v>
      </c>
    </row>
    <row r="17" spans="2:71" ht="18" customHeight="1">
      <c r="B17" s="21"/>
      <c r="C17" s="22"/>
      <c r="D17" s="22"/>
      <c r="E17" s="27" t="s">
        <v>38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33</v>
      </c>
      <c r="AL17" s="22"/>
      <c r="AM17" s="22"/>
      <c r="AN17" s="27" t="s">
        <v>39</v>
      </c>
      <c r="AO17" s="22"/>
      <c r="AP17" s="22"/>
      <c r="AQ17" s="23"/>
      <c r="BE17" s="205"/>
      <c r="BS17" s="17" t="s">
        <v>40</v>
      </c>
    </row>
    <row r="18" spans="2:71" ht="6.7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3"/>
      <c r="BE18" s="205"/>
      <c r="BS18" s="17" t="s">
        <v>7</v>
      </c>
    </row>
    <row r="19" spans="2:71" ht="14.25" customHeight="1">
      <c r="B19" s="21"/>
      <c r="C19" s="22"/>
      <c r="D19" s="29" t="s">
        <v>41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30</v>
      </c>
      <c r="AL19" s="22"/>
      <c r="AM19" s="22"/>
      <c r="AN19" s="27" t="s">
        <v>3</v>
      </c>
      <c r="AO19" s="22"/>
      <c r="AP19" s="22"/>
      <c r="AQ19" s="23"/>
      <c r="BE19" s="205"/>
      <c r="BS19" s="17" t="s">
        <v>7</v>
      </c>
    </row>
    <row r="20" spans="2:57" ht="18" customHeight="1">
      <c r="B20" s="21"/>
      <c r="C20" s="22"/>
      <c r="D20" s="22"/>
      <c r="E20" s="27" t="s">
        <v>42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33</v>
      </c>
      <c r="AL20" s="22"/>
      <c r="AM20" s="22"/>
      <c r="AN20" s="27" t="s">
        <v>3</v>
      </c>
      <c r="AO20" s="22"/>
      <c r="AP20" s="22"/>
      <c r="AQ20" s="23"/>
      <c r="BE20" s="205"/>
    </row>
    <row r="21" spans="2:57" ht="6.7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3"/>
      <c r="BE21" s="205"/>
    </row>
    <row r="22" spans="2:57" ht="15">
      <c r="B22" s="21"/>
      <c r="C22" s="22"/>
      <c r="D22" s="29" t="s">
        <v>43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3"/>
      <c r="BE22" s="205"/>
    </row>
    <row r="23" spans="2:57" ht="22.5" customHeight="1">
      <c r="B23" s="21"/>
      <c r="C23" s="22"/>
      <c r="D23" s="22"/>
      <c r="E23" s="244" t="s">
        <v>3</v>
      </c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2"/>
      <c r="AP23" s="22"/>
      <c r="AQ23" s="23"/>
      <c r="BE23" s="205"/>
    </row>
    <row r="24" spans="2:57" ht="6.7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3"/>
      <c r="BE24" s="205"/>
    </row>
    <row r="25" spans="2:57" ht="6.75" customHeight="1">
      <c r="B25" s="21"/>
      <c r="C25" s="2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2"/>
      <c r="AQ25" s="23"/>
      <c r="BE25" s="205"/>
    </row>
    <row r="26" spans="2:57" ht="14.25" customHeight="1">
      <c r="B26" s="21"/>
      <c r="C26" s="22"/>
      <c r="D26" s="33" t="s">
        <v>44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45">
        <f>ROUND(AG87,2)</f>
        <v>0</v>
      </c>
      <c r="AL26" s="237"/>
      <c r="AM26" s="237"/>
      <c r="AN26" s="237"/>
      <c r="AO26" s="237"/>
      <c r="AP26" s="22"/>
      <c r="AQ26" s="23"/>
      <c r="BE26" s="205"/>
    </row>
    <row r="27" spans="2:57" ht="14.25" customHeight="1">
      <c r="B27" s="21"/>
      <c r="C27" s="22"/>
      <c r="D27" s="33" t="s">
        <v>45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45">
        <f>ROUND(AG91,2)</f>
        <v>0</v>
      </c>
      <c r="AL27" s="237"/>
      <c r="AM27" s="237"/>
      <c r="AN27" s="237"/>
      <c r="AO27" s="237"/>
      <c r="AP27" s="22"/>
      <c r="AQ27" s="23"/>
      <c r="BE27" s="205"/>
    </row>
    <row r="28" spans="2:57" s="1" customFormat="1" ht="6.75" customHeight="1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6"/>
      <c r="BE28" s="239"/>
    </row>
    <row r="29" spans="2:57" s="1" customFormat="1" ht="25.5" customHeight="1">
      <c r="B29" s="34"/>
      <c r="C29" s="35"/>
      <c r="D29" s="37" t="s">
        <v>46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246">
        <f>ROUND(AK26+AK27,2)</f>
        <v>0</v>
      </c>
      <c r="AL29" s="247"/>
      <c r="AM29" s="247"/>
      <c r="AN29" s="247"/>
      <c r="AO29" s="247"/>
      <c r="AP29" s="35"/>
      <c r="AQ29" s="36"/>
      <c r="BE29" s="239"/>
    </row>
    <row r="30" spans="2:57" s="1" customFormat="1" ht="6.75" customHeight="1"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6"/>
      <c r="BE30" s="239"/>
    </row>
    <row r="31" spans="2:57" s="2" customFormat="1" ht="14.25" customHeight="1">
      <c r="B31" s="39"/>
      <c r="C31" s="40"/>
      <c r="D31" s="41" t="s">
        <v>47</v>
      </c>
      <c r="E31" s="40"/>
      <c r="F31" s="41" t="s">
        <v>48</v>
      </c>
      <c r="G31" s="40"/>
      <c r="H31" s="40"/>
      <c r="I31" s="40"/>
      <c r="J31" s="40"/>
      <c r="K31" s="40"/>
      <c r="L31" s="228">
        <v>0.21</v>
      </c>
      <c r="M31" s="229"/>
      <c r="N31" s="229"/>
      <c r="O31" s="229"/>
      <c r="P31" s="40"/>
      <c r="Q31" s="40"/>
      <c r="R31" s="40"/>
      <c r="S31" s="40"/>
      <c r="T31" s="43" t="s">
        <v>49</v>
      </c>
      <c r="U31" s="40"/>
      <c r="V31" s="40"/>
      <c r="W31" s="230">
        <f>ROUND(AZ87+SUM(CD92:CD96),2)</f>
        <v>0</v>
      </c>
      <c r="X31" s="229"/>
      <c r="Y31" s="229"/>
      <c r="Z31" s="229"/>
      <c r="AA31" s="229"/>
      <c r="AB31" s="229"/>
      <c r="AC31" s="229"/>
      <c r="AD31" s="229"/>
      <c r="AE31" s="229"/>
      <c r="AF31" s="40"/>
      <c r="AG31" s="40"/>
      <c r="AH31" s="40"/>
      <c r="AI31" s="40"/>
      <c r="AJ31" s="40"/>
      <c r="AK31" s="230">
        <f>ROUND(AV87+SUM(BY92:BY96),2)</f>
        <v>0</v>
      </c>
      <c r="AL31" s="229"/>
      <c r="AM31" s="229"/>
      <c r="AN31" s="229"/>
      <c r="AO31" s="229"/>
      <c r="AP31" s="40"/>
      <c r="AQ31" s="44"/>
      <c r="BE31" s="240"/>
    </row>
    <row r="32" spans="2:57" s="2" customFormat="1" ht="14.25" customHeight="1">
      <c r="B32" s="39"/>
      <c r="C32" s="40"/>
      <c r="D32" s="40"/>
      <c r="E32" s="40"/>
      <c r="F32" s="41" t="s">
        <v>50</v>
      </c>
      <c r="G32" s="40"/>
      <c r="H32" s="40"/>
      <c r="I32" s="40"/>
      <c r="J32" s="40"/>
      <c r="K32" s="40"/>
      <c r="L32" s="228">
        <v>0.15</v>
      </c>
      <c r="M32" s="229"/>
      <c r="N32" s="229"/>
      <c r="O32" s="229"/>
      <c r="P32" s="40"/>
      <c r="Q32" s="40"/>
      <c r="R32" s="40"/>
      <c r="S32" s="40"/>
      <c r="T32" s="43" t="s">
        <v>49</v>
      </c>
      <c r="U32" s="40"/>
      <c r="V32" s="40"/>
      <c r="W32" s="230">
        <f>ROUND(BA87+SUM(CE92:CE96),2)</f>
        <v>0</v>
      </c>
      <c r="X32" s="229"/>
      <c r="Y32" s="229"/>
      <c r="Z32" s="229"/>
      <c r="AA32" s="229"/>
      <c r="AB32" s="229"/>
      <c r="AC32" s="229"/>
      <c r="AD32" s="229"/>
      <c r="AE32" s="229"/>
      <c r="AF32" s="40"/>
      <c r="AG32" s="40"/>
      <c r="AH32" s="40"/>
      <c r="AI32" s="40"/>
      <c r="AJ32" s="40"/>
      <c r="AK32" s="230">
        <f>ROUND(AW87+SUM(BZ92:BZ96),2)</f>
        <v>0</v>
      </c>
      <c r="AL32" s="229"/>
      <c r="AM32" s="229"/>
      <c r="AN32" s="229"/>
      <c r="AO32" s="229"/>
      <c r="AP32" s="40"/>
      <c r="AQ32" s="44"/>
      <c r="BE32" s="240"/>
    </row>
    <row r="33" spans="2:57" s="2" customFormat="1" ht="14.25" customHeight="1" hidden="1">
      <c r="B33" s="39"/>
      <c r="C33" s="40"/>
      <c r="D33" s="40"/>
      <c r="E33" s="40"/>
      <c r="F33" s="41" t="s">
        <v>51</v>
      </c>
      <c r="G33" s="40"/>
      <c r="H33" s="40"/>
      <c r="I33" s="40"/>
      <c r="J33" s="40"/>
      <c r="K33" s="40"/>
      <c r="L33" s="228">
        <v>0.21</v>
      </c>
      <c r="M33" s="229"/>
      <c r="N33" s="229"/>
      <c r="O33" s="229"/>
      <c r="P33" s="40"/>
      <c r="Q33" s="40"/>
      <c r="R33" s="40"/>
      <c r="S33" s="40"/>
      <c r="T33" s="43" t="s">
        <v>49</v>
      </c>
      <c r="U33" s="40"/>
      <c r="V33" s="40"/>
      <c r="W33" s="230">
        <f>ROUND(BB87+SUM(CF92:CF96),2)</f>
        <v>0</v>
      </c>
      <c r="X33" s="229"/>
      <c r="Y33" s="229"/>
      <c r="Z33" s="229"/>
      <c r="AA33" s="229"/>
      <c r="AB33" s="229"/>
      <c r="AC33" s="229"/>
      <c r="AD33" s="229"/>
      <c r="AE33" s="229"/>
      <c r="AF33" s="40"/>
      <c r="AG33" s="40"/>
      <c r="AH33" s="40"/>
      <c r="AI33" s="40"/>
      <c r="AJ33" s="40"/>
      <c r="AK33" s="230">
        <v>0</v>
      </c>
      <c r="AL33" s="229"/>
      <c r="AM33" s="229"/>
      <c r="AN33" s="229"/>
      <c r="AO33" s="229"/>
      <c r="AP33" s="40"/>
      <c r="AQ33" s="44"/>
      <c r="BE33" s="240"/>
    </row>
    <row r="34" spans="2:57" s="2" customFormat="1" ht="14.25" customHeight="1" hidden="1">
      <c r="B34" s="39"/>
      <c r="C34" s="40"/>
      <c r="D34" s="40"/>
      <c r="E34" s="40"/>
      <c r="F34" s="41" t="s">
        <v>52</v>
      </c>
      <c r="G34" s="40"/>
      <c r="H34" s="40"/>
      <c r="I34" s="40"/>
      <c r="J34" s="40"/>
      <c r="K34" s="40"/>
      <c r="L34" s="228">
        <v>0.15</v>
      </c>
      <c r="M34" s="229"/>
      <c r="N34" s="229"/>
      <c r="O34" s="229"/>
      <c r="P34" s="40"/>
      <c r="Q34" s="40"/>
      <c r="R34" s="40"/>
      <c r="S34" s="40"/>
      <c r="T34" s="43" t="s">
        <v>49</v>
      </c>
      <c r="U34" s="40"/>
      <c r="V34" s="40"/>
      <c r="W34" s="230">
        <f>ROUND(BC87+SUM(CG92:CG96),2)</f>
        <v>0</v>
      </c>
      <c r="X34" s="229"/>
      <c r="Y34" s="229"/>
      <c r="Z34" s="229"/>
      <c r="AA34" s="229"/>
      <c r="AB34" s="229"/>
      <c r="AC34" s="229"/>
      <c r="AD34" s="229"/>
      <c r="AE34" s="229"/>
      <c r="AF34" s="40"/>
      <c r="AG34" s="40"/>
      <c r="AH34" s="40"/>
      <c r="AI34" s="40"/>
      <c r="AJ34" s="40"/>
      <c r="AK34" s="230">
        <v>0</v>
      </c>
      <c r="AL34" s="229"/>
      <c r="AM34" s="229"/>
      <c r="AN34" s="229"/>
      <c r="AO34" s="229"/>
      <c r="AP34" s="40"/>
      <c r="AQ34" s="44"/>
      <c r="BE34" s="240"/>
    </row>
    <row r="35" spans="2:43" s="2" customFormat="1" ht="14.25" customHeight="1" hidden="1">
      <c r="B35" s="39"/>
      <c r="C35" s="40"/>
      <c r="D35" s="40"/>
      <c r="E35" s="40"/>
      <c r="F35" s="41" t="s">
        <v>53</v>
      </c>
      <c r="G35" s="40"/>
      <c r="H35" s="40"/>
      <c r="I35" s="40"/>
      <c r="J35" s="40"/>
      <c r="K35" s="40"/>
      <c r="L35" s="228">
        <v>0</v>
      </c>
      <c r="M35" s="229"/>
      <c r="N35" s="229"/>
      <c r="O35" s="229"/>
      <c r="P35" s="40"/>
      <c r="Q35" s="40"/>
      <c r="R35" s="40"/>
      <c r="S35" s="40"/>
      <c r="T35" s="43" t="s">
        <v>49</v>
      </c>
      <c r="U35" s="40"/>
      <c r="V35" s="40"/>
      <c r="W35" s="230">
        <f>ROUND(BD87+SUM(CH92:CH96),2)</f>
        <v>0</v>
      </c>
      <c r="X35" s="229"/>
      <c r="Y35" s="229"/>
      <c r="Z35" s="229"/>
      <c r="AA35" s="229"/>
      <c r="AB35" s="229"/>
      <c r="AC35" s="229"/>
      <c r="AD35" s="229"/>
      <c r="AE35" s="229"/>
      <c r="AF35" s="40"/>
      <c r="AG35" s="40"/>
      <c r="AH35" s="40"/>
      <c r="AI35" s="40"/>
      <c r="AJ35" s="40"/>
      <c r="AK35" s="230">
        <v>0</v>
      </c>
      <c r="AL35" s="229"/>
      <c r="AM35" s="229"/>
      <c r="AN35" s="229"/>
      <c r="AO35" s="229"/>
      <c r="AP35" s="40"/>
      <c r="AQ35" s="44"/>
    </row>
    <row r="36" spans="2:43" s="1" customFormat="1" ht="6.75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6"/>
    </row>
    <row r="37" spans="2:43" s="1" customFormat="1" ht="25.5" customHeight="1">
      <c r="B37" s="34"/>
      <c r="C37" s="45"/>
      <c r="D37" s="46" t="s">
        <v>54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8" t="s">
        <v>55</v>
      </c>
      <c r="U37" s="47"/>
      <c r="V37" s="47"/>
      <c r="W37" s="47"/>
      <c r="X37" s="231" t="s">
        <v>56</v>
      </c>
      <c r="Y37" s="232"/>
      <c r="Z37" s="232"/>
      <c r="AA37" s="232"/>
      <c r="AB37" s="232"/>
      <c r="AC37" s="47"/>
      <c r="AD37" s="47"/>
      <c r="AE37" s="47"/>
      <c r="AF37" s="47"/>
      <c r="AG37" s="47"/>
      <c r="AH37" s="47"/>
      <c r="AI37" s="47"/>
      <c r="AJ37" s="47"/>
      <c r="AK37" s="233">
        <f>SUM(AK29:AK35)</f>
        <v>0</v>
      </c>
      <c r="AL37" s="232"/>
      <c r="AM37" s="232"/>
      <c r="AN37" s="232"/>
      <c r="AO37" s="234"/>
      <c r="AP37" s="45"/>
      <c r="AQ37" s="36"/>
    </row>
    <row r="38" spans="2:43" s="1" customFormat="1" ht="14.25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6"/>
    </row>
    <row r="39" spans="2:43" ht="13.5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3"/>
    </row>
    <row r="40" spans="2:43" ht="13.5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3"/>
    </row>
    <row r="41" spans="2:43" ht="13.5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3"/>
    </row>
    <row r="42" spans="2:43" ht="13.5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3"/>
    </row>
    <row r="43" spans="2:43" ht="13.5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3"/>
    </row>
    <row r="44" spans="2:43" ht="13.5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3"/>
    </row>
    <row r="45" spans="2:43" ht="13.5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3"/>
    </row>
    <row r="46" spans="2:43" ht="13.5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3"/>
    </row>
    <row r="47" spans="2:43" ht="13.5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3"/>
    </row>
    <row r="48" spans="2:43" ht="13.5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3"/>
    </row>
    <row r="49" spans="2:43" s="1" customFormat="1" ht="15">
      <c r="B49" s="34"/>
      <c r="C49" s="35"/>
      <c r="D49" s="49" t="s">
        <v>57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1"/>
      <c r="AA49" s="35"/>
      <c r="AB49" s="35"/>
      <c r="AC49" s="49" t="s">
        <v>58</v>
      </c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1"/>
      <c r="AP49" s="35"/>
      <c r="AQ49" s="36"/>
    </row>
    <row r="50" spans="2:43" ht="13.5">
      <c r="B50" s="21"/>
      <c r="C50" s="22"/>
      <c r="D50" s="5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53"/>
      <c r="AA50" s="22"/>
      <c r="AB50" s="22"/>
      <c r="AC50" s="5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53"/>
      <c r="AP50" s="22"/>
      <c r="AQ50" s="23"/>
    </row>
    <row r="51" spans="2:43" ht="13.5">
      <c r="B51" s="21"/>
      <c r="C51" s="22"/>
      <c r="D51" s="5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53"/>
      <c r="AA51" s="22"/>
      <c r="AB51" s="22"/>
      <c r="AC51" s="5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53"/>
      <c r="AP51" s="22"/>
      <c r="AQ51" s="23"/>
    </row>
    <row r="52" spans="2:43" ht="13.5">
      <c r="B52" s="21"/>
      <c r="C52" s="22"/>
      <c r="D52" s="5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53"/>
      <c r="AA52" s="22"/>
      <c r="AB52" s="22"/>
      <c r="AC52" s="5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53"/>
      <c r="AP52" s="22"/>
      <c r="AQ52" s="23"/>
    </row>
    <row r="53" spans="2:43" ht="13.5">
      <c r="B53" s="21"/>
      <c r="C53" s="22"/>
      <c r="D53" s="5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53"/>
      <c r="AA53" s="22"/>
      <c r="AB53" s="22"/>
      <c r="AC53" s="5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53"/>
      <c r="AP53" s="22"/>
      <c r="AQ53" s="23"/>
    </row>
    <row r="54" spans="2:43" ht="13.5">
      <c r="B54" s="21"/>
      <c r="C54" s="22"/>
      <c r="D54" s="5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53"/>
      <c r="AA54" s="22"/>
      <c r="AB54" s="22"/>
      <c r="AC54" s="5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53"/>
      <c r="AP54" s="22"/>
      <c r="AQ54" s="23"/>
    </row>
    <row r="55" spans="2:43" ht="13.5">
      <c r="B55" s="21"/>
      <c r="C55" s="22"/>
      <c r="D55" s="5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53"/>
      <c r="AA55" s="22"/>
      <c r="AB55" s="22"/>
      <c r="AC55" s="5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53"/>
      <c r="AP55" s="22"/>
      <c r="AQ55" s="23"/>
    </row>
    <row r="56" spans="2:43" ht="13.5">
      <c r="B56" s="21"/>
      <c r="C56" s="22"/>
      <c r="D56" s="5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53"/>
      <c r="AA56" s="22"/>
      <c r="AB56" s="22"/>
      <c r="AC56" s="5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53"/>
      <c r="AP56" s="22"/>
      <c r="AQ56" s="23"/>
    </row>
    <row r="57" spans="2:43" ht="13.5">
      <c r="B57" s="21"/>
      <c r="C57" s="22"/>
      <c r="D57" s="5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53"/>
      <c r="AA57" s="22"/>
      <c r="AB57" s="22"/>
      <c r="AC57" s="5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53"/>
      <c r="AP57" s="22"/>
      <c r="AQ57" s="23"/>
    </row>
    <row r="58" spans="2:43" s="1" customFormat="1" ht="15">
      <c r="B58" s="34"/>
      <c r="C58" s="35"/>
      <c r="D58" s="54" t="s">
        <v>59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6" t="s">
        <v>60</v>
      </c>
      <c r="S58" s="55"/>
      <c r="T58" s="55"/>
      <c r="U58" s="55"/>
      <c r="V58" s="55"/>
      <c r="W58" s="55"/>
      <c r="X58" s="55"/>
      <c r="Y58" s="55"/>
      <c r="Z58" s="57"/>
      <c r="AA58" s="35"/>
      <c r="AB58" s="35"/>
      <c r="AC58" s="54" t="s">
        <v>59</v>
      </c>
      <c r="AD58" s="55"/>
      <c r="AE58" s="55"/>
      <c r="AF58" s="55"/>
      <c r="AG58" s="55"/>
      <c r="AH58" s="55"/>
      <c r="AI58" s="55"/>
      <c r="AJ58" s="55"/>
      <c r="AK58" s="55"/>
      <c r="AL58" s="55"/>
      <c r="AM58" s="56" t="s">
        <v>60</v>
      </c>
      <c r="AN58" s="55"/>
      <c r="AO58" s="57"/>
      <c r="AP58" s="35"/>
      <c r="AQ58" s="36"/>
    </row>
    <row r="59" spans="2:43" ht="13.5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3"/>
    </row>
    <row r="60" spans="2:43" s="1" customFormat="1" ht="15">
      <c r="B60" s="34"/>
      <c r="C60" s="35"/>
      <c r="D60" s="49" t="s">
        <v>61</v>
      </c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1"/>
      <c r="AA60" s="35"/>
      <c r="AB60" s="35"/>
      <c r="AC60" s="49" t="s">
        <v>62</v>
      </c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1"/>
      <c r="AP60" s="35"/>
      <c r="AQ60" s="36"/>
    </row>
    <row r="61" spans="2:43" ht="13.5">
      <c r="B61" s="21"/>
      <c r="C61" s="22"/>
      <c r="D61" s="5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53"/>
      <c r="AA61" s="22"/>
      <c r="AB61" s="22"/>
      <c r="AC61" s="5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53"/>
      <c r="AP61" s="22"/>
      <c r="AQ61" s="23"/>
    </row>
    <row r="62" spans="2:43" ht="13.5">
      <c r="B62" s="21"/>
      <c r="C62" s="22"/>
      <c r="D62" s="5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53"/>
      <c r="AA62" s="22"/>
      <c r="AB62" s="22"/>
      <c r="AC62" s="5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53"/>
      <c r="AP62" s="22"/>
      <c r="AQ62" s="23"/>
    </row>
    <row r="63" spans="2:43" ht="13.5">
      <c r="B63" s="21"/>
      <c r="C63" s="22"/>
      <c r="D63" s="5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53"/>
      <c r="AA63" s="22"/>
      <c r="AB63" s="22"/>
      <c r="AC63" s="5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53"/>
      <c r="AP63" s="22"/>
      <c r="AQ63" s="23"/>
    </row>
    <row r="64" spans="2:43" ht="13.5">
      <c r="B64" s="21"/>
      <c r="C64" s="22"/>
      <c r="D64" s="5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53"/>
      <c r="AA64" s="22"/>
      <c r="AB64" s="22"/>
      <c r="AC64" s="5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53"/>
      <c r="AP64" s="22"/>
      <c r="AQ64" s="23"/>
    </row>
    <row r="65" spans="2:43" ht="13.5">
      <c r="B65" s="21"/>
      <c r="C65" s="22"/>
      <c r="D65" s="5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53"/>
      <c r="AA65" s="22"/>
      <c r="AB65" s="22"/>
      <c r="AC65" s="5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53"/>
      <c r="AP65" s="22"/>
      <c r="AQ65" s="23"/>
    </row>
    <row r="66" spans="2:43" ht="13.5">
      <c r="B66" s="21"/>
      <c r="C66" s="22"/>
      <c r="D66" s="5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53"/>
      <c r="AA66" s="22"/>
      <c r="AB66" s="22"/>
      <c r="AC66" s="5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53"/>
      <c r="AP66" s="22"/>
      <c r="AQ66" s="23"/>
    </row>
    <row r="67" spans="2:43" ht="13.5">
      <c r="B67" s="21"/>
      <c r="C67" s="22"/>
      <c r="D67" s="5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53"/>
      <c r="AA67" s="22"/>
      <c r="AB67" s="22"/>
      <c r="AC67" s="5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53"/>
      <c r="AP67" s="22"/>
      <c r="AQ67" s="23"/>
    </row>
    <row r="68" spans="2:43" ht="13.5">
      <c r="B68" s="21"/>
      <c r="C68" s="22"/>
      <c r="D68" s="5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53"/>
      <c r="AA68" s="22"/>
      <c r="AB68" s="22"/>
      <c r="AC68" s="5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53"/>
      <c r="AP68" s="22"/>
      <c r="AQ68" s="23"/>
    </row>
    <row r="69" spans="2:43" s="1" customFormat="1" ht="15">
      <c r="B69" s="34"/>
      <c r="C69" s="35"/>
      <c r="D69" s="54" t="s">
        <v>59</v>
      </c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6" t="s">
        <v>60</v>
      </c>
      <c r="S69" s="55"/>
      <c r="T69" s="55"/>
      <c r="U69" s="55"/>
      <c r="V69" s="55"/>
      <c r="W69" s="55"/>
      <c r="X69" s="55"/>
      <c r="Y69" s="55"/>
      <c r="Z69" s="57"/>
      <c r="AA69" s="35"/>
      <c r="AB69" s="35"/>
      <c r="AC69" s="54" t="s">
        <v>59</v>
      </c>
      <c r="AD69" s="55"/>
      <c r="AE69" s="55"/>
      <c r="AF69" s="55"/>
      <c r="AG69" s="55"/>
      <c r="AH69" s="55"/>
      <c r="AI69" s="55"/>
      <c r="AJ69" s="55"/>
      <c r="AK69" s="55"/>
      <c r="AL69" s="55"/>
      <c r="AM69" s="56" t="s">
        <v>60</v>
      </c>
      <c r="AN69" s="55"/>
      <c r="AO69" s="57"/>
      <c r="AP69" s="35"/>
      <c r="AQ69" s="36"/>
    </row>
    <row r="70" spans="2:43" s="1" customFormat="1" ht="6.75" customHeight="1"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6"/>
    </row>
    <row r="71" spans="2:43" s="1" customFormat="1" ht="6.7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60"/>
    </row>
    <row r="75" spans="2:43" s="1" customFormat="1" ht="6.7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3"/>
    </row>
    <row r="76" spans="2:43" s="1" customFormat="1" ht="36.75" customHeight="1">
      <c r="B76" s="34"/>
      <c r="C76" s="235" t="s">
        <v>63</v>
      </c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207"/>
      <c r="S76" s="207"/>
      <c r="T76" s="207"/>
      <c r="U76" s="207"/>
      <c r="V76" s="207"/>
      <c r="W76" s="207"/>
      <c r="X76" s="207"/>
      <c r="Y76" s="207"/>
      <c r="Z76" s="207"/>
      <c r="AA76" s="207"/>
      <c r="AB76" s="207"/>
      <c r="AC76" s="207"/>
      <c r="AD76" s="207"/>
      <c r="AE76" s="207"/>
      <c r="AF76" s="207"/>
      <c r="AG76" s="207"/>
      <c r="AH76" s="207"/>
      <c r="AI76" s="207"/>
      <c r="AJ76" s="207"/>
      <c r="AK76" s="207"/>
      <c r="AL76" s="207"/>
      <c r="AM76" s="207"/>
      <c r="AN76" s="207"/>
      <c r="AO76" s="207"/>
      <c r="AP76" s="207"/>
      <c r="AQ76" s="36"/>
    </row>
    <row r="77" spans="2:43" s="3" customFormat="1" ht="14.25" customHeight="1">
      <c r="B77" s="64"/>
      <c r="C77" s="29" t="s">
        <v>14</v>
      </c>
      <c r="D77" s="65"/>
      <c r="E77" s="65"/>
      <c r="F77" s="65"/>
      <c r="G77" s="65"/>
      <c r="H77" s="65"/>
      <c r="I77" s="65"/>
      <c r="J77" s="65"/>
      <c r="K77" s="65"/>
      <c r="L77" s="65" t="str">
        <f>K5</f>
        <v>1642</v>
      </c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6"/>
    </row>
    <row r="78" spans="2:43" s="4" customFormat="1" ht="36.75" customHeight="1">
      <c r="B78" s="67"/>
      <c r="C78" s="68" t="s">
        <v>17</v>
      </c>
      <c r="D78" s="69"/>
      <c r="E78" s="69"/>
      <c r="F78" s="69"/>
      <c r="G78" s="69"/>
      <c r="H78" s="69"/>
      <c r="I78" s="69"/>
      <c r="J78" s="69"/>
      <c r="K78" s="69"/>
      <c r="L78" s="218" t="str">
        <f>K6</f>
        <v>Zateplení objektu Polepská - jihozápadní průčelí</v>
      </c>
      <c r="M78" s="219"/>
      <c r="N78" s="219"/>
      <c r="O78" s="219"/>
      <c r="P78" s="219"/>
      <c r="Q78" s="219"/>
      <c r="R78" s="219"/>
      <c r="S78" s="219"/>
      <c r="T78" s="219"/>
      <c r="U78" s="219"/>
      <c r="V78" s="219"/>
      <c r="W78" s="219"/>
      <c r="X78" s="219"/>
      <c r="Y78" s="219"/>
      <c r="Z78" s="219"/>
      <c r="AA78" s="219"/>
      <c r="AB78" s="219"/>
      <c r="AC78" s="219"/>
      <c r="AD78" s="219"/>
      <c r="AE78" s="219"/>
      <c r="AF78" s="219"/>
      <c r="AG78" s="219"/>
      <c r="AH78" s="219"/>
      <c r="AI78" s="219"/>
      <c r="AJ78" s="219"/>
      <c r="AK78" s="219"/>
      <c r="AL78" s="219"/>
      <c r="AM78" s="219"/>
      <c r="AN78" s="219"/>
      <c r="AO78" s="219"/>
      <c r="AP78" s="69"/>
      <c r="AQ78" s="70"/>
    </row>
    <row r="79" spans="2:43" s="1" customFormat="1" ht="6.75" customHeight="1"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6"/>
    </row>
    <row r="80" spans="2:43" s="1" customFormat="1" ht="15">
      <c r="B80" s="34"/>
      <c r="C80" s="29" t="s">
        <v>23</v>
      </c>
      <c r="D80" s="35"/>
      <c r="E80" s="35"/>
      <c r="F80" s="35"/>
      <c r="G80" s="35"/>
      <c r="H80" s="35"/>
      <c r="I80" s="35"/>
      <c r="J80" s="35"/>
      <c r="K80" s="35"/>
      <c r="L80" s="71" t="str">
        <f>IF(K8="","",K8)</f>
        <v>Kolín, Polepská 550</v>
      </c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29" t="s">
        <v>25</v>
      </c>
      <c r="AJ80" s="35"/>
      <c r="AK80" s="35"/>
      <c r="AL80" s="35"/>
      <c r="AM80" s="72" t="str">
        <f>IF(AN8="","",AN8)</f>
        <v>24.05.2016</v>
      </c>
      <c r="AN80" s="35"/>
      <c r="AO80" s="35"/>
      <c r="AP80" s="35"/>
      <c r="AQ80" s="36"/>
    </row>
    <row r="81" spans="2:43" s="1" customFormat="1" ht="6.75" customHeight="1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6"/>
    </row>
    <row r="82" spans="2:56" s="1" customFormat="1" ht="15">
      <c r="B82" s="34"/>
      <c r="C82" s="29" t="s">
        <v>29</v>
      </c>
      <c r="D82" s="35"/>
      <c r="E82" s="35"/>
      <c r="F82" s="35"/>
      <c r="G82" s="35"/>
      <c r="H82" s="35"/>
      <c r="I82" s="35"/>
      <c r="J82" s="35"/>
      <c r="K82" s="35"/>
      <c r="L82" s="65" t="str">
        <f>IF(E11="","",E11)</f>
        <v>Město Kolín, Karlovo nám. 78</v>
      </c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29" t="s">
        <v>36</v>
      </c>
      <c r="AJ82" s="35"/>
      <c r="AK82" s="35"/>
      <c r="AL82" s="35"/>
      <c r="AM82" s="220" t="str">
        <f>IF(E17="","",E17)</f>
        <v>AZ PROJECT s.r.o., Plynárenská 830, Kolín IV</v>
      </c>
      <c r="AN82" s="207"/>
      <c r="AO82" s="207"/>
      <c r="AP82" s="207"/>
      <c r="AQ82" s="36"/>
      <c r="AS82" s="221" t="s">
        <v>64</v>
      </c>
      <c r="AT82" s="222"/>
      <c r="AU82" s="50"/>
      <c r="AV82" s="50"/>
      <c r="AW82" s="50"/>
      <c r="AX82" s="50"/>
      <c r="AY82" s="50"/>
      <c r="AZ82" s="50"/>
      <c r="BA82" s="50"/>
      <c r="BB82" s="50"/>
      <c r="BC82" s="50"/>
      <c r="BD82" s="51"/>
    </row>
    <row r="83" spans="2:56" s="1" customFormat="1" ht="15">
      <c r="B83" s="34"/>
      <c r="C83" s="29" t="s">
        <v>34</v>
      </c>
      <c r="D83" s="35"/>
      <c r="E83" s="35"/>
      <c r="F83" s="35"/>
      <c r="G83" s="35"/>
      <c r="H83" s="35"/>
      <c r="I83" s="35"/>
      <c r="J83" s="35"/>
      <c r="K83" s="35"/>
      <c r="L83" s="65">
        <f>IF(E14="Vyplň údaj","",E14)</f>
      </c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29" t="s">
        <v>41</v>
      </c>
      <c r="AJ83" s="35"/>
      <c r="AK83" s="35"/>
      <c r="AL83" s="35"/>
      <c r="AM83" s="220" t="str">
        <f>IF(E20="","",E20)</f>
        <v>Alena Vrátná, Rubešova 60, Kolín</v>
      </c>
      <c r="AN83" s="207"/>
      <c r="AO83" s="207"/>
      <c r="AP83" s="207"/>
      <c r="AQ83" s="36"/>
      <c r="AS83" s="223"/>
      <c r="AT83" s="207"/>
      <c r="AU83" s="35"/>
      <c r="AV83" s="35"/>
      <c r="AW83" s="35"/>
      <c r="AX83" s="35"/>
      <c r="AY83" s="35"/>
      <c r="AZ83" s="35"/>
      <c r="BA83" s="35"/>
      <c r="BB83" s="35"/>
      <c r="BC83" s="35"/>
      <c r="BD83" s="73"/>
    </row>
    <row r="84" spans="2:56" s="1" customFormat="1" ht="10.5" customHeight="1"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6"/>
      <c r="AS84" s="223"/>
      <c r="AT84" s="207"/>
      <c r="AU84" s="35"/>
      <c r="AV84" s="35"/>
      <c r="AW84" s="35"/>
      <c r="AX84" s="35"/>
      <c r="AY84" s="35"/>
      <c r="AZ84" s="35"/>
      <c r="BA84" s="35"/>
      <c r="BB84" s="35"/>
      <c r="BC84" s="35"/>
      <c r="BD84" s="73"/>
    </row>
    <row r="85" spans="2:56" s="1" customFormat="1" ht="29.25" customHeight="1">
      <c r="B85" s="34"/>
      <c r="C85" s="224" t="s">
        <v>65</v>
      </c>
      <c r="D85" s="225"/>
      <c r="E85" s="225"/>
      <c r="F85" s="225"/>
      <c r="G85" s="225"/>
      <c r="H85" s="74"/>
      <c r="I85" s="226" t="s">
        <v>66</v>
      </c>
      <c r="J85" s="225"/>
      <c r="K85" s="225"/>
      <c r="L85" s="225"/>
      <c r="M85" s="225"/>
      <c r="N85" s="225"/>
      <c r="O85" s="225"/>
      <c r="P85" s="225"/>
      <c r="Q85" s="225"/>
      <c r="R85" s="225"/>
      <c r="S85" s="225"/>
      <c r="T85" s="225"/>
      <c r="U85" s="225"/>
      <c r="V85" s="225"/>
      <c r="W85" s="225"/>
      <c r="X85" s="225"/>
      <c r="Y85" s="225"/>
      <c r="Z85" s="225"/>
      <c r="AA85" s="225"/>
      <c r="AB85" s="225"/>
      <c r="AC85" s="225"/>
      <c r="AD85" s="225"/>
      <c r="AE85" s="225"/>
      <c r="AF85" s="225"/>
      <c r="AG85" s="226" t="s">
        <v>67</v>
      </c>
      <c r="AH85" s="225"/>
      <c r="AI85" s="225"/>
      <c r="AJ85" s="225"/>
      <c r="AK85" s="225"/>
      <c r="AL85" s="225"/>
      <c r="AM85" s="225"/>
      <c r="AN85" s="226" t="s">
        <v>68</v>
      </c>
      <c r="AO85" s="225"/>
      <c r="AP85" s="227"/>
      <c r="AQ85" s="36"/>
      <c r="AS85" s="75" t="s">
        <v>69</v>
      </c>
      <c r="AT85" s="76" t="s">
        <v>70</v>
      </c>
      <c r="AU85" s="76" t="s">
        <v>71</v>
      </c>
      <c r="AV85" s="76" t="s">
        <v>72</v>
      </c>
      <c r="AW85" s="76" t="s">
        <v>73</v>
      </c>
      <c r="AX85" s="76" t="s">
        <v>74</v>
      </c>
      <c r="AY85" s="76" t="s">
        <v>75</v>
      </c>
      <c r="AZ85" s="76" t="s">
        <v>76</v>
      </c>
      <c r="BA85" s="76" t="s">
        <v>77</v>
      </c>
      <c r="BB85" s="76" t="s">
        <v>78</v>
      </c>
      <c r="BC85" s="76" t="s">
        <v>79</v>
      </c>
      <c r="BD85" s="77" t="s">
        <v>80</v>
      </c>
    </row>
    <row r="86" spans="2:56" s="1" customFormat="1" ht="10.5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6"/>
      <c r="AS86" s="78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1"/>
    </row>
    <row r="87" spans="2:76" s="4" customFormat="1" ht="32.25" customHeight="1">
      <c r="B87" s="67"/>
      <c r="C87" s="79" t="s">
        <v>81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210">
        <f>ROUND(AG88,2)</f>
        <v>0</v>
      </c>
      <c r="AH87" s="210"/>
      <c r="AI87" s="210"/>
      <c r="AJ87" s="210"/>
      <c r="AK87" s="210"/>
      <c r="AL87" s="210"/>
      <c r="AM87" s="210"/>
      <c r="AN87" s="211">
        <f>SUM(AG87,AT87)</f>
        <v>0</v>
      </c>
      <c r="AO87" s="211"/>
      <c r="AP87" s="211"/>
      <c r="AQ87" s="70"/>
      <c r="AS87" s="81">
        <f>ROUND(AS88,2)</f>
        <v>0</v>
      </c>
      <c r="AT87" s="82">
        <f>ROUND(SUM(AV87:AW87),2)</f>
        <v>0</v>
      </c>
      <c r="AU87" s="83">
        <f>ROUND(AU88,5)</f>
        <v>0</v>
      </c>
      <c r="AV87" s="82">
        <f>ROUND(AZ87*L31,2)</f>
        <v>0</v>
      </c>
      <c r="AW87" s="82">
        <f>ROUND(BA87*L32,2)</f>
        <v>0</v>
      </c>
      <c r="AX87" s="82">
        <f>ROUND(BB87*L31,2)</f>
        <v>0</v>
      </c>
      <c r="AY87" s="82">
        <f>ROUND(BC87*L32,2)</f>
        <v>0</v>
      </c>
      <c r="AZ87" s="82">
        <f aca="true" t="shared" si="0" ref="AZ87:BD88">ROUND(AZ88,2)</f>
        <v>0</v>
      </c>
      <c r="BA87" s="82">
        <f t="shared" si="0"/>
        <v>0</v>
      </c>
      <c r="BB87" s="82">
        <f t="shared" si="0"/>
        <v>0</v>
      </c>
      <c r="BC87" s="82">
        <f t="shared" si="0"/>
        <v>0</v>
      </c>
      <c r="BD87" s="84">
        <f t="shared" si="0"/>
        <v>0</v>
      </c>
      <c r="BS87" s="85" t="s">
        <v>82</v>
      </c>
      <c r="BT87" s="85" t="s">
        <v>83</v>
      </c>
      <c r="BU87" s="86" t="s">
        <v>84</v>
      </c>
      <c r="BV87" s="85" t="s">
        <v>85</v>
      </c>
      <c r="BW87" s="85" t="s">
        <v>86</v>
      </c>
      <c r="BX87" s="85" t="s">
        <v>87</v>
      </c>
    </row>
    <row r="88" spans="2:76" s="5" customFormat="1" ht="27" customHeight="1">
      <c r="B88" s="87"/>
      <c r="C88" s="88"/>
      <c r="D88" s="215" t="s">
        <v>88</v>
      </c>
      <c r="E88" s="213"/>
      <c r="F88" s="213"/>
      <c r="G88" s="213"/>
      <c r="H88" s="213"/>
      <c r="I88" s="89"/>
      <c r="J88" s="215" t="s">
        <v>89</v>
      </c>
      <c r="K88" s="213"/>
      <c r="L88" s="213"/>
      <c r="M88" s="213"/>
      <c r="N88" s="213"/>
      <c r="O88" s="213"/>
      <c r="P88" s="213"/>
      <c r="Q88" s="213"/>
      <c r="R88" s="213"/>
      <c r="S88" s="213"/>
      <c r="T88" s="213"/>
      <c r="U88" s="213"/>
      <c r="V88" s="213"/>
      <c r="W88" s="213"/>
      <c r="X88" s="213"/>
      <c r="Y88" s="213"/>
      <c r="Z88" s="213"/>
      <c r="AA88" s="213"/>
      <c r="AB88" s="213"/>
      <c r="AC88" s="213"/>
      <c r="AD88" s="213"/>
      <c r="AE88" s="213"/>
      <c r="AF88" s="213"/>
      <c r="AG88" s="214">
        <f>ROUND(AG89,2)</f>
        <v>0</v>
      </c>
      <c r="AH88" s="213"/>
      <c r="AI88" s="213"/>
      <c r="AJ88" s="213"/>
      <c r="AK88" s="213"/>
      <c r="AL88" s="213"/>
      <c r="AM88" s="213"/>
      <c r="AN88" s="212">
        <f>SUM(AG88,AT88)</f>
        <v>0</v>
      </c>
      <c r="AO88" s="213"/>
      <c r="AP88" s="213"/>
      <c r="AQ88" s="90"/>
      <c r="AS88" s="91">
        <f>ROUND(AS89,2)</f>
        <v>0</v>
      </c>
      <c r="AT88" s="92">
        <f>ROUND(SUM(AV88:AW88),2)</f>
        <v>0</v>
      </c>
      <c r="AU88" s="93">
        <f>ROUND(AU89,5)</f>
        <v>0</v>
      </c>
      <c r="AV88" s="92">
        <f>ROUND(AZ88*L31,2)</f>
        <v>0</v>
      </c>
      <c r="AW88" s="92">
        <f>ROUND(BA88*L32,2)</f>
        <v>0</v>
      </c>
      <c r="AX88" s="92">
        <f>ROUND(BB88*L31,2)</f>
        <v>0</v>
      </c>
      <c r="AY88" s="92">
        <f>ROUND(BC88*L32,2)</f>
        <v>0</v>
      </c>
      <c r="AZ88" s="92">
        <f t="shared" si="0"/>
        <v>0</v>
      </c>
      <c r="BA88" s="92">
        <f t="shared" si="0"/>
        <v>0</v>
      </c>
      <c r="BB88" s="92">
        <f t="shared" si="0"/>
        <v>0</v>
      </c>
      <c r="BC88" s="92">
        <f t="shared" si="0"/>
        <v>0</v>
      </c>
      <c r="BD88" s="94">
        <f t="shared" si="0"/>
        <v>0</v>
      </c>
      <c r="BS88" s="95" t="s">
        <v>82</v>
      </c>
      <c r="BT88" s="95" t="s">
        <v>22</v>
      </c>
      <c r="BU88" s="95" t="s">
        <v>84</v>
      </c>
      <c r="BV88" s="95" t="s">
        <v>85</v>
      </c>
      <c r="BW88" s="95" t="s">
        <v>90</v>
      </c>
      <c r="BX88" s="95" t="s">
        <v>86</v>
      </c>
    </row>
    <row r="89" spans="1:76" s="6" customFormat="1" ht="21.75" customHeight="1">
      <c r="A89" s="197" t="s">
        <v>510</v>
      </c>
      <c r="B89" s="96"/>
      <c r="C89" s="97"/>
      <c r="D89" s="97"/>
      <c r="E89" s="217" t="s">
        <v>91</v>
      </c>
      <c r="F89" s="216"/>
      <c r="G89" s="216"/>
      <c r="H89" s="216"/>
      <c r="I89" s="216"/>
      <c r="J89" s="97"/>
      <c r="K89" s="217" t="s">
        <v>92</v>
      </c>
      <c r="L89" s="216"/>
      <c r="M89" s="216"/>
      <c r="N89" s="216"/>
      <c r="O89" s="216"/>
      <c r="P89" s="216"/>
      <c r="Q89" s="216"/>
      <c r="R89" s="216"/>
      <c r="S89" s="216"/>
      <c r="T89" s="216"/>
      <c r="U89" s="216"/>
      <c r="V89" s="216"/>
      <c r="W89" s="216"/>
      <c r="X89" s="216"/>
      <c r="Y89" s="216"/>
      <c r="Z89" s="216"/>
      <c r="AA89" s="216"/>
      <c r="AB89" s="216"/>
      <c r="AC89" s="216"/>
      <c r="AD89" s="216"/>
      <c r="AE89" s="216"/>
      <c r="AF89" s="216"/>
      <c r="AG89" s="209">
        <f>'1642b - Jihozápadní průčelí'!M31</f>
        <v>0</v>
      </c>
      <c r="AH89" s="216"/>
      <c r="AI89" s="216"/>
      <c r="AJ89" s="216"/>
      <c r="AK89" s="216"/>
      <c r="AL89" s="216"/>
      <c r="AM89" s="216"/>
      <c r="AN89" s="209">
        <f>SUM(AG89,AT89)</f>
        <v>0</v>
      </c>
      <c r="AO89" s="216"/>
      <c r="AP89" s="216"/>
      <c r="AQ89" s="98"/>
      <c r="AS89" s="99">
        <f>'1642b - Jihozápadní průčelí'!M29</f>
        <v>0</v>
      </c>
      <c r="AT89" s="100">
        <f>ROUND(SUM(AV89:AW89),2)</f>
        <v>0</v>
      </c>
      <c r="AU89" s="101">
        <f>'1642b - Jihozápadní průčelí'!W130</f>
        <v>0</v>
      </c>
      <c r="AV89" s="100">
        <f>'1642b - Jihozápadní průčelí'!M33</f>
        <v>0</v>
      </c>
      <c r="AW89" s="100">
        <f>'1642b - Jihozápadní průčelí'!M34</f>
        <v>0</v>
      </c>
      <c r="AX89" s="100">
        <f>'1642b - Jihozápadní průčelí'!M35</f>
        <v>0</v>
      </c>
      <c r="AY89" s="100">
        <f>'1642b - Jihozápadní průčelí'!M36</f>
        <v>0</v>
      </c>
      <c r="AZ89" s="100">
        <f>'1642b - Jihozápadní průčelí'!H33</f>
        <v>0</v>
      </c>
      <c r="BA89" s="100">
        <f>'1642b - Jihozápadní průčelí'!H34</f>
        <v>0</v>
      </c>
      <c r="BB89" s="100">
        <f>'1642b - Jihozápadní průčelí'!H35</f>
        <v>0</v>
      </c>
      <c r="BC89" s="100">
        <f>'1642b - Jihozápadní průčelí'!H36</f>
        <v>0</v>
      </c>
      <c r="BD89" s="102">
        <f>'1642b - Jihozápadní průčelí'!H37</f>
        <v>0</v>
      </c>
      <c r="BT89" s="103" t="s">
        <v>93</v>
      </c>
      <c r="BV89" s="103" t="s">
        <v>85</v>
      </c>
      <c r="BW89" s="103" t="s">
        <v>94</v>
      </c>
      <c r="BX89" s="103" t="s">
        <v>90</v>
      </c>
    </row>
    <row r="90" spans="2:43" ht="13.5">
      <c r="B90" s="21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3"/>
    </row>
    <row r="91" spans="2:48" s="1" customFormat="1" ht="30" customHeight="1">
      <c r="B91" s="34"/>
      <c r="C91" s="79" t="s">
        <v>95</v>
      </c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211">
        <f>ROUND(SUM(AG92:AG95),2)</f>
        <v>0</v>
      </c>
      <c r="AH91" s="207"/>
      <c r="AI91" s="207"/>
      <c r="AJ91" s="207"/>
      <c r="AK91" s="207"/>
      <c r="AL91" s="207"/>
      <c r="AM91" s="207"/>
      <c r="AN91" s="211">
        <f>ROUND(SUM(AN92:AN95),2)</f>
        <v>0</v>
      </c>
      <c r="AO91" s="207"/>
      <c r="AP91" s="207"/>
      <c r="AQ91" s="36"/>
      <c r="AS91" s="75" t="s">
        <v>96</v>
      </c>
      <c r="AT91" s="76" t="s">
        <v>97</v>
      </c>
      <c r="AU91" s="76" t="s">
        <v>47</v>
      </c>
      <c r="AV91" s="77" t="s">
        <v>70</v>
      </c>
    </row>
    <row r="92" spans="2:89" s="1" customFormat="1" ht="19.5" customHeight="1">
      <c r="B92" s="34"/>
      <c r="C92" s="35"/>
      <c r="D92" s="104" t="s">
        <v>98</v>
      </c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208">
        <f>ROUND(AG87*AS92,2)</f>
        <v>0</v>
      </c>
      <c r="AH92" s="207"/>
      <c r="AI92" s="207"/>
      <c r="AJ92" s="207"/>
      <c r="AK92" s="207"/>
      <c r="AL92" s="207"/>
      <c r="AM92" s="207"/>
      <c r="AN92" s="209">
        <f>ROUND(AG92+AV92,2)</f>
        <v>0</v>
      </c>
      <c r="AO92" s="207"/>
      <c r="AP92" s="207"/>
      <c r="AQ92" s="36"/>
      <c r="AS92" s="105">
        <v>0</v>
      </c>
      <c r="AT92" s="106" t="s">
        <v>99</v>
      </c>
      <c r="AU92" s="106" t="s">
        <v>48</v>
      </c>
      <c r="AV92" s="107">
        <f>ROUND(IF(AU92="základní",AG92*L31,IF(AU92="snížená",AG92*L32,0)),2)</f>
        <v>0</v>
      </c>
      <c r="BV92" s="17" t="s">
        <v>100</v>
      </c>
      <c r="BY92" s="108">
        <f>IF(AU92="základní",AV92,0)</f>
        <v>0</v>
      </c>
      <c r="BZ92" s="108">
        <f>IF(AU92="snížená",AV92,0)</f>
        <v>0</v>
      </c>
      <c r="CA92" s="108">
        <v>0</v>
      </c>
      <c r="CB92" s="108">
        <v>0</v>
      </c>
      <c r="CC92" s="108">
        <v>0</v>
      </c>
      <c r="CD92" s="108">
        <f>IF(AU92="základní",AG92,0)</f>
        <v>0</v>
      </c>
      <c r="CE92" s="108">
        <f>IF(AU92="snížená",AG92,0)</f>
        <v>0</v>
      </c>
      <c r="CF92" s="108">
        <f>IF(AU92="zákl. přenesená",AG92,0)</f>
        <v>0</v>
      </c>
      <c r="CG92" s="108">
        <f>IF(AU92="sníž. přenesená",AG92,0)</f>
        <v>0</v>
      </c>
      <c r="CH92" s="108">
        <f>IF(AU92="nulová",AG92,0)</f>
        <v>0</v>
      </c>
      <c r="CI92" s="17">
        <f>IF(AU92="základní",1,IF(AU92="snížená",2,IF(AU92="zákl. přenesená",4,IF(AU92="sníž. přenesená",5,3))))</f>
        <v>1</v>
      </c>
      <c r="CJ92" s="17">
        <f>IF(AT92="stavební čast",1,IF(8892="investiční čast",2,3))</f>
        <v>1</v>
      </c>
      <c r="CK92" s="17" t="str">
        <f>IF(D92="Vyplň vlastní","","x")</f>
        <v>x</v>
      </c>
    </row>
    <row r="93" spans="2:89" s="1" customFormat="1" ht="19.5" customHeight="1">
      <c r="B93" s="34"/>
      <c r="C93" s="35"/>
      <c r="D93" s="206" t="s">
        <v>101</v>
      </c>
      <c r="E93" s="207"/>
      <c r="F93" s="207"/>
      <c r="G93" s="207"/>
      <c r="H93" s="207"/>
      <c r="I93" s="207"/>
      <c r="J93" s="207"/>
      <c r="K93" s="207"/>
      <c r="L93" s="207"/>
      <c r="M93" s="207"/>
      <c r="N93" s="207"/>
      <c r="O93" s="207"/>
      <c r="P93" s="207"/>
      <c r="Q93" s="207"/>
      <c r="R93" s="207"/>
      <c r="S93" s="207"/>
      <c r="T93" s="207"/>
      <c r="U93" s="207"/>
      <c r="V93" s="207"/>
      <c r="W93" s="207"/>
      <c r="X93" s="207"/>
      <c r="Y93" s="207"/>
      <c r="Z93" s="207"/>
      <c r="AA93" s="207"/>
      <c r="AB93" s="207"/>
      <c r="AC93" s="35"/>
      <c r="AD93" s="35"/>
      <c r="AE93" s="35"/>
      <c r="AF93" s="35"/>
      <c r="AG93" s="208">
        <f>AG87*AS93</f>
        <v>0</v>
      </c>
      <c r="AH93" s="207"/>
      <c r="AI93" s="207"/>
      <c r="AJ93" s="207"/>
      <c r="AK93" s="207"/>
      <c r="AL93" s="207"/>
      <c r="AM93" s="207"/>
      <c r="AN93" s="209">
        <f>AG93+AV93</f>
        <v>0</v>
      </c>
      <c r="AO93" s="207"/>
      <c r="AP93" s="207"/>
      <c r="AQ93" s="36"/>
      <c r="AS93" s="109">
        <v>0</v>
      </c>
      <c r="AT93" s="110" t="s">
        <v>99</v>
      </c>
      <c r="AU93" s="110" t="s">
        <v>48</v>
      </c>
      <c r="AV93" s="111">
        <f>ROUND(IF(AU93="nulová",0,IF(OR(AU93="základní",AU93="zákl. přenesená"),AG93*L31,AG93*L32)),2)</f>
        <v>0</v>
      </c>
      <c r="BV93" s="17" t="s">
        <v>102</v>
      </c>
      <c r="BY93" s="108">
        <f>IF(AU93="základní",AV93,0)</f>
        <v>0</v>
      </c>
      <c r="BZ93" s="108">
        <f>IF(AU93="snížená",AV93,0)</f>
        <v>0</v>
      </c>
      <c r="CA93" s="108">
        <f>IF(AU93="zákl. přenesená",AV93,0)</f>
        <v>0</v>
      </c>
      <c r="CB93" s="108">
        <f>IF(AU93="sníž. přenesená",AV93,0)</f>
        <v>0</v>
      </c>
      <c r="CC93" s="108">
        <f>IF(AU93="nulová",AV93,0)</f>
        <v>0</v>
      </c>
      <c r="CD93" s="108">
        <f>IF(AU93="základní",AG93,0)</f>
        <v>0</v>
      </c>
      <c r="CE93" s="108">
        <f>IF(AU93="snížená",AG93,0)</f>
        <v>0</v>
      </c>
      <c r="CF93" s="108">
        <f>IF(AU93="zákl. přenesená",AG93,0)</f>
        <v>0</v>
      </c>
      <c r="CG93" s="108">
        <f>IF(AU93="sníž. přenesená",AG93,0)</f>
        <v>0</v>
      </c>
      <c r="CH93" s="108">
        <f>IF(AU93="nulová",AG93,0)</f>
        <v>0</v>
      </c>
      <c r="CI93" s="17">
        <f>IF(AU93="základní",1,IF(AU93="snížená",2,IF(AU93="zákl. přenesená",4,IF(AU93="sníž. přenesená",5,3))))</f>
        <v>1</v>
      </c>
      <c r="CJ93" s="17">
        <f>IF(AT93="stavební čast",1,IF(8893="investiční čast",2,3))</f>
        <v>1</v>
      </c>
      <c r="CK93" s="17">
        <f>IF(D93="Vyplň vlastní","","x")</f>
      </c>
    </row>
    <row r="94" spans="2:89" s="1" customFormat="1" ht="19.5" customHeight="1">
      <c r="B94" s="34"/>
      <c r="C94" s="35"/>
      <c r="D94" s="206" t="s">
        <v>101</v>
      </c>
      <c r="E94" s="207"/>
      <c r="F94" s="207"/>
      <c r="G94" s="207"/>
      <c r="H94" s="207"/>
      <c r="I94" s="207"/>
      <c r="J94" s="207"/>
      <c r="K94" s="207"/>
      <c r="L94" s="207"/>
      <c r="M94" s="207"/>
      <c r="N94" s="207"/>
      <c r="O94" s="207"/>
      <c r="P94" s="207"/>
      <c r="Q94" s="207"/>
      <c r="R94" s="207"/>
      <c r="S94" s="207"/>
      <c r="T94" s="207"/>
      <c r="U94" s="207"/>
      <c r="V94" s="207"/>
      <c r="W94" s="207"/>
      <c r="X94" s="207"/>
      <c r="Y94" s="207"/>
      <c r="Z94" s="207"/>
      <c r="AA94" s="207"/>
      <c r="AB94" s="207"/>
      <c r="AC94" s="35"/>
      <c r="AD94" s="35"/>
      <c r="AE94" s="35"/>
      <c r="AF94" s="35"/>
      <c r="AG94" s="208">
        <f>AG87*AS94</f>
        <v>0</v>
      </c>
      <c r="AH94" s="207"/>
      <c r="AI94" s="207"/>
      <c r="AJ94" s="207"/>
      <c r="AK94" s="207"/>
      <c r="AL94" s="207"/>
      <c r="AM94" s="207"/>
      <c r="AN94" s="209">
        <f>AG94+AV94</f>
        <v>0</v>
      </c>
      <c r="AO94" s="207"/>
      <c r="AP94" s="207"/>
      <c r="AQ94" s="36"/>
      <c r="AS94" s="109">
        <v>0</v>
      </c>
      <c r="AT94" s="110" t="s">
        <v>99</v>
      </c>
      <c r="AU94" s="110" t="s">
        <v>48</v>
      </c>
      <c r="AV94" s="111">
        <f>ROUND(IF(AU94="nulová",0,IF(OR(AU94="základní",AU94="zákl. přenesená"),AG94*L31,AG94*L32)),2)</f>
        <v>0</v>
      </c>
      <c r="BV94" s="17" t="s">
        <v>102</v>
      </c>
      <c r="BY94" s="108">
        <f>IF(AU94="základní",AV94,0)</f>
        <v>0</v>
      </c>
      <c r="BZ94" s="108">
        <f>IF(AU94="snížená",AV94,0)</f>
        <v>0</v>
      </c>
      <c r="CA94" s="108">
        <f>IF(AU94="zákl. přenesená",AV94,0)</f>
        <v>0</v>
      </c>
      <c r="CB94" s="108">
        <f>IF(AU94="sníž. přenesená",AV94,0)</f>
        <v>0</v>
      </c>
      <c r="CC94" s="108">
        <f>IF(AU94="nulová",AV94,0)</f>
        <v>0</v>
      </c>
      <c r="CD94" s="108">
        <f>IF(AU94="základní",AG94,0)</f>
        <v>0</v>
      </c>
      <c r="CE94" s="108">
        <f>IF(AU94="snížená",AG94,0)</f>
        <v>0</v>
      </c>
      <c r="CF94" s="108">
        <f>IF(AU94="zákl. přenesená",AG94,0)</f>
        <v>0</v>
      </c>
      <c r="CG94" s="108">
        <f>IF(AU94="sníž. přenesená",AG94,0)</f>
        <v>0</v>
      </c>
      <c r="CH94" s="108">
        <f>IF(AU94="nulová",AG94,0)</f>
        <v>0</v>
      </c>
      <c r="CI94" s="17">
        <f>IF(AU94="základní",1,IF(AU94="snížená",2,IF(AU94="zákl. přenesená",4,IF(AU94="sníž. přenesená",5,3))))</f>
        <v>1</v>
      </c>
      <c r="CJ94" s="17">
        <f>IF(AT94="stavební čast",1,IF(8894="investiční čast",2,3))</f>
        <v>1</v>
      </c>
      <c r="CK94" s="17">
        <f>IF(D94="Vyplň vlastní","","x")</f>
      </c>
    </row>
    <row r="95" spans="2:89" s="1" customFormat="1" ht="19.5" customHeight="1">
      <c r="B95" s="34"/>
      <c r="C95" s="35"/>
      <c r="D95" s="206" t="s">
        <v>101</v>
      </c>
      <c r="E95" s="207"/>
      <c r="F95" s="207"/>
      <c r="G95" s="207"/>
      <c r="H95" s="207"/>
      <c r="I95" s="207"/>
      <c r="J95" s="207"/>
      <c r="K95" s="207"/>
      <c r="L95" s="207"/>
      <c r="M95" s="207"/>
      <c r="N95" s="207"/>
      <c r="O95" s="207"/>
      <c r="P95" s="207"/>
      <c r="Q95" s="207"/>
      <c r="R95" s="207"/>
      <c r="S95" s="207"/>
      <c r="T95" s="207"/>
      <c r="U95" s="207"/>
      <c r="V95" s="207"/>
      <c r="W95" s="207"/>
      <c r="X95" s="207"/>
      <c r="Y95" s="207"/>
      <c r="Z95" s="207"/>
      <c r="AA95" s="207"/>
      <c r="AB95" s="207"/>
      <c r="AC95" s="35"/>
      <c r="AD95" s="35"/>
      <c r="AE95" s="35"/>
      <c r="AF95" s="35"/>
      <c r="AG95" s="208">
        <f>AG87*AS95</f>
        <v>0</v>
      </c>
      <c r="AH95" s="207"/>
      <c r="AI95" s="207"/>
      <c r="AJ95" s="207"/>
      <c r="AK95" s="207"/>
      <c r="AL95" s="207"/>
      <c r="AM95" s="207"/>
      <c r="AN95" s="209">
        <f>AG95+AV95</f>
        <v>0</v>
      </c>
      <c r="AO95" s="207"/>
      <c r="AP95" s="207"/>
      <c r="AQ95" s="36"/>
      <c r="AS95" s="112">
        <v>0</v>
      </c>
      <c r="AT95" s="113" t="s">
        <v>99</v>
      </c>
      <c r="AU95" s="113" t="s">
        <v>48</v>
      </c>
      <c r="AV95" s="102">
        <f>ROUND(IF(AU95="nulová",0,IF(OR(AU95="základní",AU95="zákl. přenesená"),AG95*L31,AG95*L32)),2)</f>
        <v>0</v>
      </c>
      <c r="BV95" s="17" t="s">
        <v>102</v>
      </c>
      <c r="BY95" s="108">
        <f>IF(AU95="základní",AV95,0)</f>
        <v>0</v>
      </c>
      <c r="BZ95" s="108">
        <f>IF(AU95="snížená",AV95,0)</f>
        <v>0</v>
      </c>
      <c r="CA95" s="108">
        <f>IF(AU95="zákl. přenesená",AV95,0)</f>
        <v>0</v>
      </c>
      <c r="CB95" s="108">
        <f>IF(AU95="sníž. přenesená",AV95,0)</f>
        <v>0</v>
      </c>
      <c r="CC95" s="108">
        <f>IF(AU95="nulová",AV95,0)</f>
        <v>0</v>
      </c>
      <c r="CD95" s="108">
        <f>IF(AU95="základní",AG95,0)</f>
        <v>0</v>
      </c>
      <c r="CE95" s="108">
        <f>IF(AU95="snížená",AG95,0)</f>
        <v>0</v>
      </c>
      <c r="CF95" s="108">
        <f>IF(AU95="zákl. přenesená",AG95,0)</f>
        <v>0</v>
      </c>
      <c r="CG95" s="108">
        <f>IF(AU95="sníž. přenesená",AG95,0)</f>
        <v>0</v>
      </c>
      <c r="CH95" s="108">
        <f>IF(AU95="nulová",AG95,0)</f>
        <v>0</v>
      </c>
      <c r="CI95" s="17">
        <f>IF(AU95="základní",1,IF(AU95="snížená",2,IF(AU95="zákl. přenesená",4,IF(AU95="sníž. přenesená",5,3))))</f>
        <v>1</v>
      </c>
      <c r="CJ95" s="17">
        <f>IF(AT95="stavební čast",1,IF(8895="investiční čast",2,3))</f>
        <v>1</v>
      </c>
      <c r="CK95" s="17">
        <f>IF(D95="Vyplň vlastní","","x")</f>
      </c>
    </row>
    <row r="96" spans="2:43" s="1" customFormat="1" ht="10.5" customHeight="1">
      <c r="B96" s="34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6"/>
    </row>
    <row r="97" spans="2:43" s="1" customFormat="1" ht="30" customHeight="1">
      <c r="B97" s="34"/>
      <c r="C97" s="114" t="s">
        <v>103</v>
      </c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203">
        <f>ROUND(AG87+AG91,2)</f>
        <v>0</v>
      </c>
      <c r="AH97" s="203"/>
      <c r="AI97" s="203"/>
      <c r="AJ97" s="203"/>
      <c r="AK97" s="203"/>
      <c r="AL97" s="203"/>
      <c r="AM97" s="203"/>
      <c r="AN97" s="203">
        <f>AN87+AN91</f>
        <v>0</v>
      </c>
      <c r="AO97" s="203"/>
      <c r="AP97" s="203"/>
      <c r="AQ97" s="36"/>
    </row>
    <row r="98" spans="2:43" s="1" customFormat="1" ht="6.75" customHeight="1">
      <c r="B98" s="58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60"/>
    </row>
  </sheetData>
  <sheetProtection/>
  <mergeCells count="62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N89:AP89"/>
    <mergeCell ref="AG89:AM89"/>
    <mergeCell ref="E89:I89"/>
    <mergeCell ref="K89:AF89"/>
    <mergeCell ref="AG92:AM92"/>
    <mergeCell ref="AN92:AP92"/>
    <mergeCell ref="D93:AB93"/>
    <mergeCell ref="AG93:AM93"/>
    <mergeCell ref="AN93:AP93"/>
    <mergeCell ref="D94:AB94"/>
    <mergeCell ref="AG94:AM94"/>
    <mergeCell ref="AN94:AP94"/>
    <mergeCell ref="AG97:AM97"/>
    <mergeCell ref="AN97:AP97"/>
    <mergeCell ref="AR2:BE2"/>
    <mergeCell ref="D95:AB95"/>
    <mergeCell ref="AG95:AM95"/>
    <mergeCell ref="AN95:AP95"/>
    <mergeCell ref="AG87:AM87"/>
    <mergeCell ref="AN87:AP87"/>
    <mergeCell ref="AG91:AM91"/>
    <mergeCell ref="AN91:AP91"/>
  </mergeCells>
  <dataValidations count="2">
    <dataValidation type="list" allowBlank="1" showInputMessage="1" showErrorMessage="1" error="Povoleny jsou hodnoty základní, snížená, zákl. přenesená, sníž. přenesená, nulová." sqref="AU92:AU96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92:AT96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9" location="'1642b - Jihozápadní průčelí'!C2" tooltip="1642b - Jihozápadní průčelí" display="/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82"/>
  <sheetViews>
    <sheetView showGridLines="0" tabSelected="1" zoomScalePageLayoutView="0" workbookViewId="0" topLeftCell="A1">
      <pane ySplit="1" topLeftCell="A257" activePane="bottomLeft" state="frozen"/>
      <selection pane="topLeft" activeCell="A1" sqref="A1"/>
      <selection pane="bottomLeft" activeCell="F260" sqref="F260:I260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7" width="11.140625" style="0" customWidth="1"/>
    <col min="8" max="8" width="12.421875" style="0" customWidth="1"/>
    <col min="9" max="9" width="7.00390625" style="0" customWidth="1"/>
    <col min="10" max="10" width="5.140625" style="0" customWidth="1"/>
    <col min="11" max="11" width="11.421875" style="0" customWidth="1"/>
    <col min="12" max="12" width="12.00390625" style="0" customWidth="1"/>
    <col min="13" max="14" width="6.00390625" style="0" customWidth="1"/>
    <col min="15" max="15" width="2.00390625" style="0" customWidth="1"/>
    <col min="16" max="16" width="12.421875" style="0" customWidth="1"/>
    <col min="17" max="17" width="4.140625" style="0" customWidth="1"/>
    <col min="18" max="18" width="1.7109375" style="0" customWidth="1"/>
    <col min="19" max="19" width="8.140625" style="0" customWidth="1"/>
    <col min="20" max="20" width="29.7109375" style="0" hidden="1" customWidth="1"/>
    <col min="21" max="21" width="16.28125" style="0" hidden="1" customWidth="1"/>
    <col min="22" max="22" width="12.28125" style="0" hidden="1" customWidth="1"/>
    <col min="23" max="23" width="16.28125" style="0" hidden="1" customWidth="1"/>
    <col min="24" max="24" width="12.140625" style="0" hidden="1" customWidth="1"/>
    <col min="25" max="25" width="15.00390625" style="0" hidden="1" customWidth="1"/>
    <col min="26" max="26" width="11.00390625" style="0" hidden="1" customWidth="1"/>
    <col min="27" max="27" width="15.00390625" style="0" hidden="1" customWidth="1"/>
    <col min="28" max="28" width="16.28125" style="0" hidden="1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4" width="0" style="0" hidden="1" customWidth="1"/>
  </cols>
  <sheetData>
    <row r="1" spans="1:66" ht="21.75" customHeight="1">
      <c r="A1" s="202"/>
      <c r="B1" s="199"/>
      <c r="C1" s="199"/>
      <c r="D1" s="200" t="s">
        <v>1</v>
      </c>
      <c r="E1" s="199"/>
      <c r="F1" s="201" t="s">
        <v>511</v>
      </c>
      <c r="G1" s="201"/>
      <c r="H1" s="248" t="s">
        <v>512</v>
      </c>
      <c r="I1" s="248"/>
      <c r="J1" s="248"/>
      <c r="K1" s="248"/>
      <c r="L1" s="201" t="s">
        <v>513</v>
      </c>
      <c r="M1" s="199"/>
      <c r="N1" s="199"/>
      <c r="O1" s="200" t="s">
        <v>104</v>
      </c>
      <c r="P1" s="199"/>
      <c r="Q1" s="199"/>
      <c r="R1" s="199"/>
      <c r="S1" s="201" t="s">
        <v>514</v>
      </c>
      <c r="T1" s="201"/>
      <c r="U1" s="202"/>
      <c r="V1" s="202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75" customHeight="1">
      <c r="C2" s="236" t="s">
        <v>5</v>
      </c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S2" s="204" t="s">
        <v>6</v>
      </c>
      <c r="T2" s="205"/>
      <c r="U2" s="205"/>
      <c r="V2" s="205"/>
      <c r="W2" s="205"/>
      <c r="X2" s="205"/>
      <c r="Y2" s="205"/>
      <c r="Z2" s="205"/>
      <c r="AA2" s="205"/>
      <c r="AB2" s="205"/>
      <c r="AC2" s="205"/>
      <c r="AT2" s="17" t="s">
        <v>94</v>
      </c>
    </row>
    <row r="3" spans="2:46" ht="6.7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93</v>
      </c>
    </row>
    <row r="4" spans="2:46" ht="36.75" customHeight="1">
      <c r="B4" s="21"/>
      <c r="C4" s="235" t="s">
        <v>105</v>
      </c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"/>
      <c r="T4" s="24" t="s">
        <v>11</v>
      </c>
      <c r="AT4" s="17" t="s">
        <v>4</v>
      </c>
    </row>
    <row r="5" spans="2:18" ht="6.7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3"/>
    </row>
    <row r="6" spans="2:18" ht="24.75" customHeight="1">
      <c r="B6" s="21"/>
      <c r="C6" s="22"/>
      <c r="D6" s="29" t="s">
        <v>17</v>
      </c>
      <c r="E6" s="22"/>
      <c r="F6" s="274" t="str">
        <f>'Rekapitulace stavby'!K6</f>
        <v>Zateplení objektu Polepská - jihozápadní průčelí</v>
      </c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2"/>
      <c r="R6" s="23"/>
    </row>
    <row r="7" spans="2:18" ht="24.75" customHeight="1">
      <c r="B7" s="21"/>
      <c r="C7" s="22"/>
      <c r="D7" s="29" t="s">
        <v>106</v>
      </c>
      <c r="E7" s="22"/>
      <c r="F7" s="274" t="s">
        <v>107</v>
      </c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2"/>
      <c r="R7" s="23"/>
    </row>
    <row r="8" spans="2:18" s="1" customFormat="1" ht="32.25" customHeight="1">
      <c r="B8" s="34"/>
      <c r="C8" s="35"/>
      <c r="D8" s="28" t="s">
        <v>108</v>
      </c>
      <c r="E8" s="35"/>
      <c r="F8" s="242" t="s">
        <v>109</v>
      </c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35"/>
      <c r="R8" s="36"/>
    </row>
    <row r="9" spans="2:18" s="1" customFormat="1" ht="14.25" customHeight="1">
      <c r="B9" s="34"/>
      <c r="C9" s="35"/>
      <c r="D9" s="29" t="s">
        <v>20</v>
      </c>
      <c r="E9" s="35"/>
      <c r="F9" s="27" t="s">
        <v>3</v>
      </c>
      <c r="G9" s="35"/>
      <c r="H9" s="35"/>
      <c r="I9" s="35"/>
      <c r="J9" s="35"/>
      <c r="K9" s="35"/>
      <c r="L9" s="35"/>
      <c r="M9" s="29" t="s">
        <v>21</v>
      </c>
      <c r="N9" s="35"/>
      <c r="O9" s="27" t="s">
        <v>3</v>
      </c>
      <c r="P9" s="35"/>
      <c r="Q9" s="35"/>
      <c r="R9" s="36"/>
    </row>
    <row r="10" spans="2:18" s="1" customFormat="1" ht="14.25" customHeight="1">
      <c r="B10" s="34"/>
      <c r="C10" s="35"/>
      <c r="D10" s="29" t="s">
        <v>23</v>
      </c>
      <c r="E10" s="35"/>
      <c r="F10" s="27" t="s">
        <v>24</v>
      </c>
      <c r="G10" s="35"/>
      <c r="H10" s="35"/>
      <c r="I10" s="35"/>
      <c r="J10" s="35"/>
      <c r="K10" s="35"/>
      <c r="L10" s="35"/>
      <c r="M10" s="29" t="s">
        <v>25</v>
      </c>
      <c r="N10" s="35"/>
      <c r="O10" s="289" t="str">
        <f>'Rekapitulace stavby'!AN8</f>
        <v>24.05.2016</v>
      </c>
      <c r="P10" s="207"/>
      <c r="Q10" s="35"/>
      <c r="R10" s="36"/>
    </row>
    <row r="11" spans="2:18" s="1" customFormat="1" ht="10.5" customHeight="1">
      <c r="B11" s="34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6"/>
    </row>
    <row r="12" spans="2:18" s="1" customFormat="1" ht="14.25" customHeight="1">
      <c r="B12" s="34"/>
      <c r="C12" s="35"/>
      <c r="D12" s="29" t="s">
        <v>29</v>
      </c>
      <c r="E12" s="35"/>
      <c r="F12" s="35"/>
      <c r="G12" s="35"/>
      <c r="H12" s="35"/>
      <c r="I12" s="35"/>
      <c r="J12" s="35"/>
      <c r="K12" s="35"/>
      <c r="L12" s="35"/>
      <c r="M12" s="29" t="s">
        <v>30</v>
      </c>
      <c r="N12" s="35"/>
      <c r="O12" s="241" t="s">
        <v>31</v>
      </c>
      <c r="P12" s="207"/>
      <c r="Q12" s="35"/>
      <c r="R12" s="36"/>
    </row>
    <row r="13" spans="2:18" s="1" customFormat="1" ht="18" customHeight="1">
      <c r="B13" s="34"/>
      <c r="C13" s="35"/>
      <c r="D13" s="35"/>
      <c r="E13" s="27" t="s">
        <v>32</v>
      </c>
      <c r="F13" s="35"/>
      <c r="G13" s="35"/>
      <c r="H13" s="35"/>
      <c r="I13" s="35"/>
      <c r="J13" s="35"/>
      <c r="K13" s="35"/>
      <c r="L13" s="35"/>
      <c r="M13" s="29" t="s">
        <v>33</v>
      </c>
      <c r="N13" s="35"/>
      <c r="O13" s="241" t="s">
        <v>3</v>
      </c>
      <c r="P13" s="207"/>
      <c r="Q13" s="35"/>
      <c r="R13" s="36"/>
    </row>
    <row r="14" spans="2:18" s="1" customFormat="1" ht="6.75" customHeight="1">
      <c r="B14" s="34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6"/>
    </row>
    <row r="15" spans="2:18" s="1" customFormat="1" ht="14.25" customHeight="1">
      <c r="B15" s="34"/>
      <c r="C15" s="35"/>
      <c r="D15" s="29" t="s">
        <v>34</v>
      </c>
      <c r="E15" s="35"/>
      <c r="F15" s="35"/>
      <c r="G15" s="35"/>
      <c r="H15" s="35"/>
      <c r="I15" s="35"/>
      <c r="J15" s="35"/>
      <c r="K15" s="35"/>
      <c r="L15" s="35"/>
      <c r="M15" s="29" t="s">
        <v>30</v>
      </c>
      <c r="N15" s="35"/>
      <c r="O15" s="288" t="str">
        <f>IF('Rekapitulace stavby'!AN13="","",'Rekapitulace stavby'!AN13)</f>
        <v>Vyplň údaj</v>
      </c>
      <c r="P15" s="207"/>
      <c r="Q15" s="35"/>
      <c r="R15" s="36"/>
    </row>
    <row r="16" spans="2:18" s="1" customFormat="1" ht="18" customHeight="1">
      <c r="B16" s="34"/>
      <c r="C16" s="35"/>
      <c r="D16" s="35"/>
      <c r="E16" s="288" t="str">
        <f>IF('Rekapitulace stavby'!E14="","",'Rekapitulace stavby'!E14)</f>
        <v>Vyplň údaj</v>
      </c>
      <c r="F16" s="207"/>
      <c r="G16" s="207"/>
      <c r="H16" s="207"/>
      <c r="I16" s="207"/>
      <c r="J16" s="207"/>
      <c r="K16" s="207"/>
      <c r="L16" s="207"/>
      <c r="M16" s="29" t="s">
        <v>33</v>
      </c>
      <c r="N16" s="35"/>
      <c r="O16" s="288" t="str">
        <f>IF('Rekapitulace stavby'!AN14="","",'Rekapitulace stavby'!AN14)</f>
        <v>Vyplň údaj</v>
      </c>
      <c r="P16" s="207"/>
      <c r="Q16" s="35"/>
      <c r="R16" s="36"/>
    </row>
    <row r="17" spans="2:18" s="1" customFormat="1" ht="6.75" customHeight="1">
      <c r="B17" s="34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6"/>
    </row>
    <row r="18" spans="2:18" s="1" customFormat="1" ht="14.25" customHeight="1">
      <c r="B18" s="34"/>
      <c r="C18" s="35"/>
      <c r="D18" s="29" t="s">
        <v>36</v>
      </c>
      <c r="E18" s="35"/>
      <c r="F18" s="35"/>
      <c r="G18" s="35"/>
      <c r="H18" s="35"/>
      <c r="I18" s="35"/>
      <c r="J18" s="35"/>
      <c r="K18" s="35"/>
      <c r="L18" s="35"/>
      <c r="M18" s="29" t="s">
        <v>30</v>
      </c>
      <c r="N18" s="35"/>
      <c r="O18" s="241" t="s">
        <v>37</v>
      </c>
      <c r="P18" s="207"/>
      <c r="Q18" s="35"/>
      <c r="R18" s="36"/>
    </row>
    <row r="19" spans="2:18" s="1" customFormat="1" ht="18" customHeight="1">
      <c r="B19" s="34"/>
      <c r="C19" s="35"/>
      <c r="D19" s="35"/>
      <c r="E19" s="27" t="s">
        <v>38</v>
      </c>
      <c r="F19" s="35"/>
      <c r="G19" s="35"/>
      <c r="H19" s="35"/>
      <c r="I19" s="35"/>
      <c r="J19" s="35"/>
      <c r="K19" s="35"/>
      <c r="L19" s="35"/>
      <c r="M19" s="29" t="s">
        <v>33</v>
      </c>
      <c r="N19" s="35"/>
      <c r="O19" s="241" t="s">
        <v>39</v>
      </c>
      <c r="P19" s="207"/>
      <c r="Q19" s="35"/>
      <c r="R19" s="36"/>
    </row>
    <row r="20" spans="2:18" s="1" customFormat="1" ht="6.75" customHeight="1">
      <c r="B20" s="34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6"/>
    </row>
    <row r="21" spans="2:18" s="1" customFormat="1" ht="14.25" customHeight="1">
      <c r="B21" s="34"/>
      <c r="C21" s="35"/>
      <c r="D21" s="29" t="s">
        <v>41</v>
      </c>
      <c r="E21" s="35"/>
      <c r="F21" s="35"/>
      <c r="G21" s="35"/>
      <c r="H21" s="35"/>
      <c r="I21" s="35"/>
      <c r="J21" s="35"/>
      <c r="K21" s="35"/>
      <c r="L21" s="35"/>
      <c r="M21" s="29" t="s">
        <v>30</v>
      </c>
      <c r="N21" s="35"/>
      <c r="O21" s="241" t="s">
        <v>3</v>
      </c>
      <c r="P21" s="207"/>
      <c r="Q21" s="35"/>
      <c r="R21" s="36"/>
    </row>
    <row r="22" spans="2:18" s="1" customFormat="1" ht="18" customHeight="1">
      <c r="B22" s="34"/>
      <c r="C22" s="35"/>
      <c r="D22" s="35"/>
      <c r="E22" s="27" t="s">
        <v>42</v>
      </c>
      <c r="F22" s="35"/>
      <c r="G22" s="35"/>
      <c r="H22" s="35"/>
      <c r="I22" s="35"/>
      <c r="J22" s="35"/>
      <c r="K22" s="35"/>
      <c r="L22" s="35"/>
      <c r="M22" s="29" t="s">
        <v>33</v>
      </c>
      <c r="N22" s="35"/>
      <c r="O22" s="241" t="s">
        <v>3</v>
      </c>
      <c r="P22" s="207"/>
      <c r="Q22" s="35"/>
      <c r="R22" s="36"/>
    </row>
    <row r="23" spans="2:18" s="1" customFormat="1" ht="6.75" customHeight="1">
      <c r="B23" s="34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14.25" customHeight="1">
      <c r="B24" s="34"/>
      <c r="C24" s="35"/>
      <c r="D24" s="29" t="s">
        <v>43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6"/>
    </row>
    <row r="25" spans="2:18" s="1" customFormat="1" ht="22.5" customHeight="1">
      <c r="B25" s="34"/>
      <c r="C25" s="35"/>
      <c r="D25" s="35"/>
      <c r="E25" s="244" t="s">
        <v>3</v>
      </c>
      <c r="F25" s="207"/>
      <c r="G25" s="207"/>
      <c r="H25" s="207"/>
      <c r="I25" s="207"/>
      <c r="J25" s="207"/>
      <c r="K25" s="207"/>
      <c r="L25" s="207"/>
      <c r="M25" s="35"/>
      <c r="N25" s="35"/>
      <c r="O25" s="35"/>
      <c r="P25" s="35"/>
      <c r="Q25" s="35"/>
      <c r="R25" s="36"/>
    </row>
    <row r="26" spans="2:18" s="1" customFormat="1" ht="6.75" customHeight="1">
      <c r="B26" s="34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6"/>
    </row>
    <row r="27" spans="2:18" s="1" customFormat="1" ht="6.75" customHeight="1">
      <c r="B27" s="34"/>
      <c r="C27" s="35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35"/>
      <c r="R27" s="36"/>
    </row>
    <row r="28" spans="2:18" s="1" customFormat="1" ht="14.25" customHeight="1">
      <c r="B28" s="34"/>
      <c r="C28" s="35"/>
      <c r="D28" s="116" t="s">
        <v>110</v>
      </c>
      <c r="E28" s="35"/>
      <c r="F28" s="35"/>
      <c r="G28" s="35"/>
      <c r="H28" s="35"/>
      <c r="I28" s="35"/>
      <c r="J28" s="35"/>
      <c r="K28" s="35"/>
      <c r="L28" s="35"/>
      <c r="M28" s="245">
        <f>N89</f>
        <v>0</v>
      </c>
      <c r="N28" s="207"/>
      <c r="O28" s="207"/>
      <c r="P28" s="207"/>
      <c r="Q28" s="35"/>
      <c r="R28" s="36"/>
    </row>
    <row r="29" spans="2:18" s="1" customFormat="1" ht="14.25" customHeight="1">
      <c r="B29" s="34"/>
      <c r="C29" s="35"/>
      <c r="D29" s="33" t="s">
        <v>98</v>
      </c>
      <c r="E29" s="35"/>
      <c r="F29" s="35"/>
      <c r="G29" s="35"/>
      <c r="H29" s="35"/>
      <c r="I29" s="35"/>
      <c r="J29" s="35"/>
      <c r="K29" s="35"/>
      <c r="L29" s="35"/>
      <c r="M29" s="245">
        <f>N104</f>
        <v>0</v>
      </c>
      <c r="N29" s="207"/>
      <c r="O29" s="207"/>
      <c r="P29" s="207"/>
      <c r="Q29" s="35"/>
      <c r="R29" s="36"/>
    </row>
    <row r="30" spans="2:18" s="1" customFormat="1" ht="6.75" customHeight="1"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6"/>
    </row>
    <row r="31" spans="2:18" s="1" customFormat="1" ht="24.75" customHeight="1">
      <c r="B31" s="34"/>
      <c r="C31" s="35"/>
      <c r="D31" s="117" t="s">
        <v>46</v>
      </c>
      <c r="E31" s="35"/>
      <c r="F31" s="35"/>
      <c r="G31" s="35"/>
      <c r="H31" s="35"/>
      <c r="I31" s="35"/>
      <c r="J31" s="35"/>
      <c r="K31" s="35"/>
      <c r="L31" s="35"/>
      <c r="M31" s="287">
        <f>ROUND(M28+M29,2)</f>
        <v>0</v>
      </c>
      <c r="N31" s="207"/>
      <c r="O31" s="207"/>
      <c r="P31" s="207"/>
      <c r="Q31" s="35"/>
      <c r="R31" s="36"/>
    </row>
    <row r="32" spans="2:18" s="1" customFormat="1" ht="6.75" customHeight="1">
      <c r="B32" s="34"/>
      <c r="C32" s="35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35"/>
      <c r="R32" s="36"/>
    </row>
    <row r="33" spans="2:18" s="1" customFormat="1" ht="14.25" customHeight="1">
      <c r="B33" s="34"/>
      <c r="C33" s="35"/>
      <c r="D33" s="41" t="s">
        <v>47</v>
      </c>
      <c r="E33" s="41" t="s">
        <v>48</v>
      </c>
      <c r="F33" s="42">
        <v>0.21</v>
      </c>
      <c r="G33" s="118" t="s">
        <v>49</v>
      </c>
      <c r="H33" s="285">
        <f>(SUM(BE104:BE111)+SUM(BE130:BE280))</f>
        <v>0</v>
      </c>
      <c r="I33" s="207"/>
      <c r="J33" s="207"/>
      <c r="K33" s="35"/>
      <c r="L33" s="35"/>
      <c r="M33" s="285">
        <f>ROUND((SUM(BE104:BE111)+SUM(BE130:BE280)),2)*F33</f>
        <v>0</v>
      </c>
      <c r="N33" s="207"/>
      <c r="O33" s="207"/>
      <c r="P33" s="207"/>
      <c r="Q33" s="35"/>
      <c r="R33" s="36"/>
    </row>
    <row r="34" spans="2:18" s="1" customFormat="1" ht="14.25" customHeight="1">
      <c r="B34" s="34"/>
      <c r="C34" s="35"/>
      <c r="D34" s="35"/>
      <c r="E34" s="41" t="s">
        <v>50</v>
      </c>
      <c r="F34" s="42">
        <v>0.15</v>
      </c>
      <c r="G34" s="118" t="s">
        <v>49</v>
      </c>
      <c r="H34" s="285">
        <f>(SUM(BF104:BF111)+SUM(BF130:BF280))</f>
        <v>0</v>
      </c>
      <c r="I34" s="207"/>
      <c r="J34" s="207"/>
      <c r="K34" s="35"/>
      <c r="L34" s="35"/>
      <c r="M34" s="285">
        <f>ROUND((SUM(BF104:BF111)+SUM(BF130:BF280)),2)*F34</f>
        <v>0</v>
      </c>
      <c r="N34" s="207"/>
      <c r="O34" s="207"/>
      <c r="P34" s="207"/>
      <c r="Q34" s="35"/>
      <c r="R34" s="36"/>
    </row>
    <row r="35" spans="2:18" s="1" customFormat="1" ht="14.25" customHeight="1" hidden="1">
      <c r="B35" s="34"/>
      <c r="C35" s="35"/>
      <c r="D35" s="35"/>
      <c r="E35" s="41" t="s">
        <v>51</v>
      </c>
      <c r="F35" s="42">
        <v>0.21</v>
      </c>
      <c r="G35" s="118" t="s">
        <v>49</v>
      </c>
      <c r="H35" s="285">
        <f>(SUM(BG104:BG111)+SUM(BG130:BG280))</f>
        <v>0</v>
      </c>
      <c r="I35" s="207"/>
      <c r="J35" s="207"/>
      <c r="K35" s="35"/>
      <c r="L35" s="35"/>
      <c r="M35" s="285">
        <v>0</v>
      </c>
      <c r="N35" s="207"/>
      <c r="O35" s="207"/>
      <c r="P35" s="207"/>
      <c r="Q35" s="35"/>
      <c r="R35" s="36"/>
    </row>
    <row r="36" spans="2:18" s="1" customFormat="1" ht="14.25" customHeight="1" hidden="1">
      <c r="B36" s="34"/>
      <c r="C36" s="35"/>
      <c r="D36" s="35"/>
      <c r="E36" s="41" t="s">
        <v>52</v>
      </c>
      <c r="F36" s="42">
        <v>0.15</v>
      </c>
      <c r="G36" s="118" t="s">
        <v>49</v>
      </c>
      <c r="H36" s="285">
        <f>(SUM(BH104:BH111)+SUM(BH130:BH280))</f>
        <v>0</v>
      </c>
      <c r="I36" s="207"/>
      <c r="J36" s="207"/>
      <c r="K36" s="35"/>
      <c r="L36" s="35"/>
      <c r="M36" s="285">
        <v>0</v>
      </c>
      <c r="N36" s="207"/>
      <c r="O36" s="207"/>
      <c r="P36" s="207"/>
      <c r="Q36" s="35"/>
      <c r="R36" s="36"/>
    </row>
    <row r="37" spans="2:18" s="1" customFormat="1" ht="14.25" customHeight="1" hidden="1">
      <c r="B37" s="34"/>
      <c r="C37" s="35"/>
      <c r="D37" s="35"/>
      <c r="E37" s="41" t="s">
        <v>53</v>
      </c>
      <c r="F37" s="42">
        <v>0</v>
      </c>
      <c r="G37" s="118" t="s">
        <v>49</v>
      </c>
      <c r="H37" s="285">
        <f>(SUM(BI104:BI111)+SUM(BI130:BI280))</f>
        <v>0</v>
      </c>
      <c r="I37" s="207"/>
      <c r="J37" s="207"/>
      <c r="K37" s="35"/>
      <c r="L37" s="35"/>
      <c r="M37" s="285">
        <v>0</v>
      </c>
      <c r="N37" s="207"/>
      <c r="O37" s="207"/>
      <c r="P37" s="207"/>
      <c r="Q37" s="35"/>
      <c r="R37" s="36"/>
    </row>
    <row r="38" spans="2:18" s="1" customFormat="1" ht="6.75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6"/>
    </row>
    <row r="39" spans="2:18" s="1" customFormat="1" ht="24.75" customHeight="1">
      <c r="B39" s="34"/>
      <c r="C39" s="115"/>
      <c r="D39" s="119" t="s">
        <v>54</v>
      </c>
      <c r="E39" s="74"/>
      <c r="F39" s="74"/>
      <c r="G39" s="120" t="s">
        <v>55</v>
      </c>
      <c r="H39" s="121" t="s">
        <v>56</v>
      </c>
      <c r="I39" s="74"/>
      <c r="J39" s="74"/>
      <c r="K39" s="74"/>
      <c r="L39" s="286">
        <f>SUM(M31:M37)</f>
        <v>0</v>
      </c>
      <c r="M39" s="225"/>
      <c r="N39" s="225"/>
      <c r="O39" s="225"/>
      <c r="P39" s="227"/>
      <c r="Q39" s="115"/>
      <c r="R39" s="36"/>
    </row>
    <row r="40" spans="2:18" s="1" customFormat="1" ht="14.2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s="1" customFormat="1" ht="14.25" customHeight="1">
      <c r="B41" s="34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6"/>
    </row>
    <row r="42" spans="2:18" ht="13.5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3"/>
    </row>
    <row r="43" spans="2:18" ht="13.5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3"/>
    </row>
    <row r="44" spans="2:18" ht="13.5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3"/>
    </row>
    <row r="45" spans="2:18" ht="13.5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3"/>
    </row>
    <row r="46" spans="2:18" ht="13.5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3"/>
    </row>
    <row r="47" spans="2:18" ht="13.5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3"/>
    </row>
    <row r="48" spans="2:18" ht="13.5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3"/>
    </row>
    <row r="49" spans="2:18" ht="13.5"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3"/>
    </row>
    <row r="50" spans="2:18" s="1" customFormat="1" ht="15">
      <c r="B50" s="34"/>
      <c r="C50" s="35"/>
      <c r="D50" s="49" t="s">
        <v>57</v>
      </c>
      <c r="E50" s="50"/>
      <c r="F50" s="50"/>
      <c r="G50" s="50"/>
      <c r="H50" s="51"/>
      <c r="I50" s="35"/>
      <c r="J50" s="49" t="s">
        <v>58</v>
      </c>
      <c r="K50" s="50"/>
      <c r="L50" s="50"/>
      <c r="M50" s="50"/>
      <c r="N50" s="50"/>
      <c r="O50" s="50"/>
      <c r="P50" s="51"/>
      <c r="Q50" s="35"/>
      <c r="R50" s="36"/>
    </row>
    <row r="51" spans="2:18" ht="13.5">
      <c r="B51" s="21"/>
      <c r="C51" s="22"/>
      <c r="D51" s="52"/>
      <c r="E51" s="22"/>
      <c r="F51" s="22"/>
      <c r="G51" s="22"/>
      <c r="H51" s="53"/>
      <c r="I51" s="22"/>
      <c r="J51" s="52"/>
      <c r="K51" s="22"/>
      <c r="L51" s="22"/>
      <c r="M51" s="22"/>
      <c r="N51" s="22"/>
      <c r="O51" s="22"/>
      <c r="P51" s="53"/>
      <c r="Q51" s="22"/>
      <c r="R51" s="23"/>
    </row>
    <row r="52" spans="2:18" ht="13.5">
      <c r="B52" s="21"/>
      <c r="C52" s="22"/>
      <c r="D52" s="52"/>
      <c r="E52" s="22"/>
      <c r="F52" s="22"/>
      <c r="G52" s="22"/>
      <c r="H52" s="53"/>
      <c r="I52" s="22"/>
      <c r="J52" s="52"/>
      <c r="K52" s="22"/>
      <c r="L52" s="22"/>
      <c r="M52" s="22"/>
      <c r="N52" s="22"/>
      <c r="O52" s="22"/>
      <c r="P52" s="53"/>
      <c r="Q52" s="22"/>
      <c r="R52" s="23"/>
    </row>
    <row r="53" spans="2:18" ht="13.5">
      <c r="B53" s="21"/>
      <c r="C53" s="22"/>
      <c r="D53" s="52"/>
      <c r="E53" s="22"/>
      <c r="F53" s="22"/>
      <c r="G53" s="22"/>
      <c r="H53" s="53"/>
      <c r="I53" s="22"/>
      <c r="J53" s="52"/>
      <c r="K53" s="22"/>
      <c r="L53" s="22"/>
      <c r="M53" s="22"/>
      <c r="N53" s="22"/>
      <c r="O53" s="22"/>
      <c r="P53" s="53"/>
      <c r="Q53" s="22"/>
      <c r="R53" s="23"/>
    </row>
    <row r="54" spans="2:18" ht="13.5">
      <c r="B54" s="21"/>
      <c r="C54" s="22"/>
      <c r="D54" s="52"/>
      <c r="E54" s="22"/>
      <c r="F54" s="22"/>
      <c r="G54" s="22"/>
      <c r="H54" s="53"/>
      <c r="I54" s="22"/>
      <c r="J54" s="52"/>
      <c r="K54" s="22"/>
      <c r="L54" s="22"/>
      <c r="M54" s="22"/>
      <c r="N54" s="22"/>
      <c r="O54" s="22"/>
      <c r="P54" s="53"/>
      <c r="Q54" s="22"/>
      <c r="R54" s="23"/>
    </row>
    <row r="55" spans="2:18" ht="13.5">
      <c r="B55" s="21"/>
      <c r="C55" s="22"/>
      <c r="D55" s="52"/>
      <c r="E55" s="22"/>
      <c r="F55" s="22"/>
      <c r="G55" s="22"/>
      <c r="H55" s="53"/>
      <c r="I55" s="22"/>
      <c r="J55" s="52"/>
      <c r="K55" s="22"/>
      <c r="L55" s="22"/>
      <c r="M55" s="22"/>
      <c r="N55" s="22"/>
      <c r="O55" s="22"/>
      <c r="P55" s="53"/>
      <c r="Q55" s="22"/>
      <c r="R55" s="23"/>
    </row>
    <row r="56" spans="2:18" ht="13.5">
      <c r="B56" s="21"/>
      <c r="C56" s="22"/>
      <c r="D56" s="52"/>
      <c r="E56" s="22"/>
      <c r="F56" s="22"/>
      <c r="G56" s="22"/>
      <c r="H56" s="53"/>
      <c r="I56" s="22"/>
      <c r="J56" s="52"/>
      <c r="K56" s="22"/>
      <c r="L56" s="22"/>
      <c r="M56" s="22"/>
      <c r="N56" s="22"/>
      <c r="O56" s="22"/>
      <c r="P56" s="53"/>
      <c r="Q56" s="22"/>
      <c r="R56" s="23"/>
    </row>
    <row r="57" spans="2:18" ht="13.5">
      <c r="B57" s="21"/>
      <c r="C57" s="22"/>
      <c r="D57" s="52"/>
      <c r="E57" s="22"/>
      <c r="F57" s="22"/>
      <c r="G57" s="22"/>
      <c r="H57" s="53"/>
      <c r="I57" s="22"/>
      <c r="J57" s="52"/>
      <c r="K57" s="22"/>
      <c r="L57" s="22"/>
      <c r="M57" s="22"/>
      <c r="N57" s="22"/>
      <c r="O57" s="22"/>
      <c r="P57" s="53"/>
      <c r="Q57" s="22"/>
      <c r="R57" s="23"/>
    </row>
    <row r="58" spans="2:18" ht="13.5">
      <c r="B58" s="21"/>
      <c r="C58" s="22"/>
      <c r="D58" s="52"/>
      <c r="E58" s="22"/>
      <c r="F58" s="22"/>
      <c r="G58" s="22"/>
      <c r="H58" s="53"/>
      <c r="I58" s="22"/>
      <c r="J58" s="52"/>
      <c r="K58" s="22"/>
      <c r="L58" s="22"/>
      <c r="M58" s="22"/>
      <c r="N58" s="22"/>
      <c r="O58" s="22"/>
      <c r="P58" s="53"/>
      <c r="Q58" s="22"/>
      <c r="R58" s="23"/>
    </row>
    <row r="59" spans="2:18" s="1" customFormat="1" ht="15">
      <c r="B59" s="34"/>
      <c r="C59" s="35"/>
      <c r="D59" s="54" t="s">
        <v>59</v>
      </c>
      <c r="E59" s="55"/>
      <c r="F59" s="55"/>
      <c r="G59" s="56" t="s">
        <v>60</v>
      </c>
      <c r="H59" s="57"/>
      <c r="I59" s="35"/>
      <c r="J59" s="54" t="s">
        <v>59</v>
      </c>
      <c r="K59" s="55"/>
      <c r="L59" s="55"/>
      <c r="M59" s="55"/>
      <c r="N59" s="56" t="s">
        <v>60</v>
      </c>
      <c r="O59" s="55"/>
      <c r="P59" s="57"/>
      <c r="Q59" s="35"/>
      <c r="R59" s="36"/>
    </row>
    <row r="60" spans="2:18" ht="13.5">
      <c r="B60" s="21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3"/>
    </row>
    <row r="61" spans="2:18" s="1" customFormat="1" ht="15">
      <c r="B61" s="34"/>
      <c r="C61" s="35"/>
      <c r="D61" s="49" t="s">
        <v>61</v>
      </c>
      <c r="E61" s="50"/>
      <c r="F61" s="50"/>
      <c r="G61" s="50"/>
      <c r="H61" s="51"/>
      <c r="I61" s="35"/>
      <c r="J61" s="49" t="s">
        <v>62</v>
      </c>
      <c r="K61" s="50"/>
      <c r="L61" s="50"/>
      <c r="M61" s="50"/>
      <c r="N61" s="50"/>
      <c r="O61" s="50"/>
      <c r="P61" s="51"/>
      <c r="Q61" s="35"/>
      <c r="R61" s="36"/>
    </row>
    <row r="62" spans="2:18" ht="13.5">
      <c r="B62" s="21"/>
      <c r="C62" s="22"/>
      <c r="D62" s="52"/>
      <c r="E62" s="22"/>
      <c r="F62" s="22"/>
      <c r="G62" s="22"/>
      <c r="H62" s="53"/>
      <c r="I62" s="22"/>
      <c r="J62" s="52"/>
      <c r="K62" s="22"/>
      <c r="L62" s="22"/>
      <c r="M62" s="22"/>
      <c r="N62" s="22"/>
      <c r="O62" s="22"/>
      <c r="P62" s="53"/>
      <c r="Q62" s="22"/>
      <c r="R62" s="23"/>
    </row>
    <row r="63" spans="2:18" ht="13.5">
      <c r="B63" s="21"/>
      <c r="C63" s="22"/>
      <c r="D63" s="52"/>
      <c r="E63" s="22"/>
      <c r="F63" s="22"/>
      <c r="G63" s="22"/>
      <c r="H63" s="53"/>
      <c r="I63" s="22"/>
      <c r="J63" s="52"/>
      <c r="K63" s="22"/>
      <c r="L63" s="22"/>
      <c r="M63" s="22"/>
      <c r="N63" s="22"/>
      <c r="O63" s="22"/>
      <c r="P63" s="53"/>
      <c r="Q63" s="22"/>
      <c r="R63" s="23"/>
    </row>
    <row r="64" spans="2:18" ht="13.5">
      <c r="B64" s="21"/>
      <c r="C64" s="22"/>
      <c r="D64" s="52"/>
      <c r="E64" s="22"/>
      <c r="F64" s="22"/>
      <c r="G64" s="22"/>
      <c r="H64" s="53"/>
      <c r="I64" s="22"/>
      <c r="J64" s="52"/>
      <c r="K64" s="22"/>
      <c r="L64" s="22"/>
      <c r="M64" s="22"/>
      <c r="N64" s="22"/>
      <c r="O64" s="22"/>
      <c r="P64" s="53"/>
      <c r="Q64" s="22"/>
      <c r="R64" s="23"/>
    </row>
    <row r="65" spans="2:18" ht="13.5">
      <c r="B65" s="21"/>
      <c r="C65" s="22"/>
      <c r="D65" s="52"/>
      <c r="E65" s="22"/>
      <c r="F65" s="22"/>
      <c r="G65" s="22"/>
      <c r="H65" s="53"/>
      <c r="I65" s="22"/>
      <c r="J65" s="52"/>
      <c r="K65" s="22"/>
      <c r="L65" s="22"/>
      <c r="M65" s="22"/>
      <c r="N65" s="22"/>
      <c r="O65" s="22"/>
      <c r="P65" s="53"/>
      <c r="Q65" s="22"/>
      <c r="R65" s="23"/>
    </row>
    <row r="66" spans="2:18" ht="13.5">
      <c r="B66" s="21"/>
      <c r="C66" s="22"/>
      <c r="D66" s="52"/>
      <c r="E66" s="22"/>
      <c r="F66" s="22"/>
      <c r="G66" s="22"/>
      <c r="H66" s="53"/>
      <c r="I66" s="22"/>
      <c r="J66" s="52"/>
      <c r="K66" s="22"/>
      <c r="L66" s="22"/>
      <c r="M66" s="22"/>
      <c r="N66" s="22"/>
      <c r="O66" s="22"/>
      <c r="P66" s="53"/>
      <c r="Q66" s="22"/>
      <c r="R66" s="23"/>
    </row>
    <row r="67" spans="2:18" ht="13.5">
      <c r="B67" s="21"/>
      <c r="C67" s="22"/>
      <c r="D67" s="52"/>
      <c r="E67" s="22"/>
      <c r="F67" s="22"/>
      <c r="G67" s="22"/>
      <c r="H67" s="53"/>
      <c r="I67" s="22"/>
      <c r="J67" s="52"/>
      <c r="K67" s="22"/>
      <c r="L67" s="22"/>
      <c r="M67" s="22"/>
      <c r="N67" s="22"/>
      <c r="O67" s="22"/>
      <c r="P67" s="53"/>
      <c r="Q67" s="22"/>
      <c r="R67" s="23"/>
    </row>
    <row r="68" spans="2:18" ht="13.5">
      <c r="B68" s="21"/>
      <c r="C68" s="22"/>
      <c r="D68" s="52"/>
      <c r="E68" s="22"/>
      <c r="F68" s="22"/>
      <c r="G68" s="22"/>
      <c r="H68" s="53"/>
      <c r="I68" s="22"/>
      <c r="J68" s="52"/>
      <c r="K68" s="22"/>
      <c r="L68" s="22"/>
      <c r="M68" s="22"/>
      <c r="N68" s="22"/>
      <c r="O68" s="22"/>
      <c r="P68" s="53"/>
      <c r="Q68" s="22"/>
      <c r="R68" s="23"/>
    </row>
    <row r="69" spans="2:18" ht="13.5">
      <c r="B69" s="21"/>
      <c r="C69" s="22"/>
      <c r="D69" s="52"/>
      <c r="E69" s="22"/>
      <c r="F69" s="22"/>
      <c r="G69" s="22"/>
      <c r="H69" s="53"/>
      <c r="I69" s="22"/>
      <c r="J69" s="52"/>
      <c r="K69" s="22"/>
      <c r="L69" s="22"/>
      <c r="M69" s="22"/>
      <c r="N69" s="22"/>
      <c r="O69" s="22"/>
      <c r="P69" s="53"/>
      <c r="Q69" s="22"/>
      <c r="R69" s="23"/>
    </row>
    <row r="70" spans="2:18" s="1" customFormat="1" ht="15">
      <c r="B70" s="34"/>
      <c r="C70" s="35"/>
      <c r="D70" s="54" t="s">
        <v>59</v>
      </c>
      <c r="E70" s="55"/>
      <c r="F70" s="55"/>
      <c r="G70" s="56" t="s">
        <v>60</v>
      </c>
      <c r="H70" s="57"/>
      <c r="I70" s="35"/>
      <c r="J70" s="54" t="s">
        <v>59</v>
      </c>
      <c r="K70" s="55"/>
      <c r="L70" s="55"/>
      <c r="M70" s="55"/>
      <c r="N70" s="56" t="s">
        <v>60</v>
      </c>
      <c r="O70" s="55"/>
      <c r="P70" s="57"/>
      <c r="Q70" s="35"/>
      <c r="R70" s="36"/>
    </row>
    <row r="71" spans="2:18" s="1" customFormat="1" ht="14.2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7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75" customHeight="1">
      <c r="B76" s="34"/>
      <c r="C76" s="235" t="s">
        <v>111</v>
      </c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36"/>
    </row>
    <row r="77" spans="2:18" s="1" customFormat="1" ht="6.7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29" t="s">
        <v>17</v>
      </c>
      <c r="D78" s="35"/>
      <c r="E78" s="35"/>
      <c r="F78" s="274" t="str">
        <f>F6</f>
        <v>Zateplení objektu Polepská - jihozápadní průčelí</v>
      </c>
      <c r="G78" s="207"/>
      <c r="H78" s="207"/>
      <c r="I78" s="207"/>
      <c r="J78" s="207"/>
      <c r="K78" s="207"/>
      <c r="L78" s="207"/>
      <c r="M78" s="207"/>
      <c r="N78" s="207"/>
      <c r="O78" s="207"/>
      <c r="P78" s="207"/>
      <c r="Q78" s="35"/>
      <c r="R78" s="36"/>
    </row>
    <row r="79" spans="2:18" ht="30" customHeight="1">
      <c r="B79" s="21"/>
      <c r="C79" s="29" t="s">
        <v>106</v>
      </c>
      <c r="D79" s="22"/>
      <c r="E79" s="22"/>
      <c r="F79" s="274" t="s">
        <v>107</v>
      </c>
      <c r="G79" s="237"/>
      <c r="H79" s="237"/>
      <c r="I79" s="237"/>
      <c r="J79" s="237"/>
      <c r="K79" s="237"/>
      <c r="L79" s="237"/>
      <c r="M79" s="237"/>
      <c r="N79" s="237"/>
      <c r="O79" s="237"/>
      <c r="P79" s="237"/>
      <c r="Q79" s="22"/>
      <c r="R79" s="23"/>
    </row>
    <row r="80" spans="2:18" s="1" customFormat="1" ht="36.75" customHeight="1">
      <c r="B80" s="34"/>
      <c r="C80" s="68" t="s">
        <v>108</v>
      </c>
      <c r="D80" s="35"/>
      <c r="E80" s="35"/>
      <c r="F80" s="218" t="str">
        <f>F8</f>
        <v>1642b - Jihozápadní průčelí</v>
      </c>
      <c r="G80" s="207"/>
      <c r="H80" s="207"/>
      <c r="I80" s="207"/>
      <c r="J80" s="207"/>
      <c r="K80" s="207"/>
      <c r="L80" s="207"/>
      <c r="M80" s="207"/>
      <c r="N80" s="207"/>
      <c r="O80" s="207"/>
      <c r="P80" s="207"/>
      <c r="Q80" s="35"/>
      <c r="R80" s="36"/>
    </row>
    <row r="81" spans="2:18" s="1" customFormat="1" ht="6.75" customHeight="1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6"/>
    </row>
    <row r="82" spans="2:18" s="1" customFormat="1" ht="18" customHeight="1">
      <c r="B82" s="34"/>
      <c r="C82" s="29" t="s">
        <v>23</v>
      </c>
      <c r="D82" s="35"/>
      <c r="E82" s="35"/>
      <c r="F82" s="27" t="str">
        <f>F10</f>
        <v>Kolín, Polepská 550</v>
      </c>
      <c r="G82" s="35"/>
      <c r="H82" s="35"/>
      <c r="I82" s="35"/>
      <c r="J82" s="35"/>
      <c r="K82" s="29" t="s">
        <v>25</v>
      </c>
      <c r="L82" s="35"/>
      <c r="M82" s="275" t="str">
        <f>IF(O10="","",O10)</f>
        <v>24.05.2016</v>
      </c>
      <c r="N82" s="207"/>
      <c r="O82" s="207"/>
      <c r="P82" s="207"/>
      <c r="Q82" s="35"/>
      <c r="R82" s="36"/>
    </row>
    <row r="83" spans="2:18" s="1" customFormat="1" ht="6.75" customHeight="1"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6"/>
    </row>
    <row r="84" spans="2:18" s="1" customFormat="1" ht="15">
      <c r="B84" s="34"/>
      <c r="C84" s="29" t="s">
        <v>29</v>
      </c>
      <c r="D84" s="35"/>
      <c r="E84" s="35"/>
      <c r="F84" s="27" t="str">
        <f>E13</f>
        <v>Město Kolín, Karlovo nám. 78</v>
      </c>
      <c r="G84" s="35"/>
      <c r="H84" s="35"/>
      <c r="I84" s="35"/>
      <c r="J84" s="35"/>
      <c r="K84" s="29" t="s">
        <v>36</v>
      </c>
      <c r="L84" s="35"/>
      <c r="M84" s="241" t="str">
        <f>E19</f>
        <v>AZ PROJECT s.r.o., Plynárenská 830, Kolín IV</v>
      </c>
      <c r="N84" s="207"/>
      <c r="O84" s="207"/>
      <c r="P84" s="207"/>
      <c r="Q84" s="207"/>
      <c r="R84" s="36"/>
    </row>
    <row r="85" spans="2:18" s="1" customFormat="1" ht="14.25" customHeight="1">
      <c r="B85" s="34"/>
      <c r="C85" s="29" t="s">
        <v>34</v>
      </c>
      <c r="D85" s="35"/>
      <c r="E85" s="35"/>
      <c r="F85" s="27" t="str">
        <f>IF(E16="","",E16)</f>
        <v>Vyplň údaj</v>
      </c>
      <c r="G85" s="35"/>
      <c r="H85" s="35"/>
      <c r="I85" s="35"/>
      <c r="J85" s="35"/>
      <c r="K85" s="29" t="s">
        <v>41</v>
      </c>
      <c r="L85" s="35"/>
      <c r="M85" s="241" t="str">
        <f>E22</f>
        <v>Alena Vrátná, Rubešova 60, Kolín</v>
      </c>
      <c r="N85" s="207"/>
      <c r="O85" s="207"/>
      <c r="P85" s="207"/>
      <c r="Q85" s="207"/>
      <c r="R85" s="36"/>
    </row>
    <row r="86" spans="2:18" s="1" customFormat="1" ht="9.75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6"/>
    </row>
    <row r="87" spans="2:18" s="1" customFormat="1" ht="29.25" customHeight="1">
      <c r="B87" s="34"/>
      <c r="C87" s="284" t="s">
        <v>112</v>
      </c>
      <c r="D87" s="281"/>
      <c r="E87" s="281"/>
      <c r="F87" s="281"/>
      <c r="G87" s="281"/>
      <c r="H87" s="115"/>
      <c r="I87" s="115"/>
      <c r="J87" s="115"/>
      <c r="K87" s="115"/>
      <c r="L87" s="115"/>
      <c r="M87" s="115"/>
      <c r="N87" s="284" t="s">
        <v>113</v>
      </c>
      <c r="O87" s="207"/>
      <c r="P87" s="207"/>
      <c r="Q87" s="207"/>
      <c r="R87" s="36"/>
    </row>
    <row r="88" spans="2:18" s="1" customFormat="1" ht="9.75" customHeight="1"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6"/>
    </row>
    <row r="89" spans="2:47" s="1" customFormat="1" ht="29.25" customHeight="1">
      <c r="B89" s="34"/>
      <c r="C89" s="122" t="s">
        <v>114</v>
      </c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211">
        <f>N130</f>
        <v>0</v>
      </c>
      <c r="O89" s="207"/>
      <c r="P89" s="207"/>
      <c r="Q89" s="207"/>
      <c r="R89" s="36"/>
      <c r="AU89" s="17" t="s">
        <v>115</v>
      </c>
    </row>
    <row r="90" spans="2:18" s="7" customFormat="1" ht="24.75" customHeight="1">
      <c r="B90" s="123"/>
      <c r="C90" s="124"/>
      <c r="D90" s="125" t="s">
        <v>116</v>
      </c>
      <c r="E90" s="124"/>
      <c r="F90" s="124"/>
      <c r="G90" s="124"/>
      <c r="H90" s="124"/>
      <c r="I90" s="124"/>
      <c r="J90" s="124"/>
      <c r="K90" s="124"/>
      <c r="L90" s="124"/>
      <c r="M90" s="124"/>
      <c r="N90" s="258">
        <f>N131</f>
        <v>0</v>
      </c>
      <c r="O90" s="282"/>
      <c r="P90" s="282"/>
      <c r="Q90" s="282"/>
      <c r="R90" s="126"/>
    </row>
    <row r="91" spans="2:18" s="8" customFormat="1" ht="19.5" customHeight="1">
      <c r="B91" s="127"/>
      <c r="C91" s="97"/>
      <c r="D91" s="104" t="s">
        <v>117</v>
      </c>
      <c r="E91" s="97"/>
      <c r="F91" s="97"/>
      <c r="G91" s="97"/>
      <c r="H91" s="97"/>
      <c r="I91" s="97"/>
      <c r="J91" s="97"/>
      <c r="K91" s="97"/>
      <c r="L91" s="97"/>
      <c r="M91" s="97"/>
      <c r="N91" s="209">
        <f>N132</f>
        <v>0</v>
      </c>
      <c r="O91" s="216"/>
      <c r="P91" s="216"/>
      <c r="Q91" s="216"/>
      <c r="R91" s="128"/>
    </row>
    <row r="92" spans="2:18" s="8" customFormat="1" ht="19.5" customHeight="1">
      <c r="B92" s="127"/>
      <c r="C92" s="97"/>
      <c r="D92" s="104" t="s">
        <v>118</v>
      </c>
      <c r="E92" s="97"/>
      <c r="F92" s="97"/>
      <c r="G92" s="97"/>
      <c r="H92" s="97"/>
      <c r="I92" s="97"/>
      <c r="J92" s="97"/>
      <c r="K92" s="97"/>
      <c r="L92" s="97"/>
      <c r="M92" s="97"/>
      <c r="N92" s="209">
        <f>N147</f>
        <v>0</v>
      </c>
      <c r="O92" s="216"/>
      <c r="P92" s="216"/>
      <c r="Q92" s="216"/>
      <c r="R92" s="128"/>
    </row>
    <row r="93" spans="2:18" s="8" customFormat="1" ht="19.5" customHeight="1">
      <c r="B93" s="127"/>
      <c r="C93" s="97"/>
      <c r="D93" s="104" t="s">
        <v>119</v>
      </c>
      <c r="E93" s="97"/>
      <c r="F93" s="97"/>
      <c r="G93" s="97"/>
      <c r="H93" s="97"/>
      <c r="I93" s="97"/>
      <c r="J93" s="97"/>
      <c r="K93" s="97"/>
      <c r="L93" s="97"/>
      <c r="M93" s="97"/>
      <c r="N93" s="209">
        <f>N150</f>
        <v>0</v>
      </c>
      <c r="O93" s="216"/>
      <c r="P93" s="216"/>
      <c r="Q93" s="216"/>
      <c r="R93" s="128"/>
    </row>
    <row r="94" spans="2:18" s="8" customFormat="1" ht="19.5" customHeight="1">
      <c r="B94" s="127"/>
      <c r="C94" s="97"/>
      <c r="D94" s="104" t="s">
        <v>120</v>
      </c>
      <c r="E94" s="97"/>
      <c r="F94" s="97"/>
      <c r="G94" s="97"/>
      <c r="H94" s="97"/>
      <c r="I94" s="97"/>
      <c r="J94" s="97"/>
      <c r="K94" s="97"/>
      <c r="L94" s="97"/>
      <c r="M94" s="97"/>
      <c r="N94" s="209">
        <f>N155</f>
        <v>0</v>
      </c>
      <c r="O94" s="216"/>
      <c r="P94" s="216"/>
      <c r="Q94" s="216"/>
      <c r="R94" s="128"/>
    </row>
    <row r="95" spans="2:18" s="8" customFormat="1" ht="19.5" customHeight="1">
      <c r="B95" s="127"/>
      <c r="C95" s="97"/>
      <c r="D95" s="104" t="s">
        <v>121</v>
      </c>
      <c r="E95" s="97"/>
      <c r="F95" s="97"/>
      <c r="G95" s="97"/>
      <c r="H95" s="97"/>
      <c r="I95" s="97"/>
      <c r="J95" s="97"/>
      <c r="K95" s="97"/>
      <c r="L95" s="97"/>
      <c r="M95" s="97"/>
      <c r="N95" s="209">
        <f>N159</f>
        <v>0</v>
      </c>
      <c r="O95" s="216"/>
      <c r="P95" s="216"/>
      <c r="Q95" s="216"/>
      <c r="R95" s="128"/>
    </row>
    <row r="96" spans="2:18" s="8" customFormat="1" ht="19.5" customHeight="1">
      <c r="B96" s="127"/>
      <c r="C96" s="97"/>
      <c r="D96" s="104" t="s">
        <v>122</v>
      </c>
      <c r="E96" s="97"/>
      <c r="F96" s="97"/>
      <c r="G96" s="97"/>
      <c r="H96" s="97"/>
      <c r="I96" s="97"/>
      <c r="J96" s="97"/>
      <c r="K96" s="97"/>
      <c r="L96" s="97"/>
      <c r="M96" s="97"/>
      <c r="N96" s="209">
        <f>N235</f>
        <v>0</v>
      </c>
      <c r="O96" s="216"/>
      <c r="P96" s="216"/>
      <c r="Q96" s="216"/>
      <c r="R96" s="128"/>
    </row>
    <row r="97" spans="2:18" s="8" customFormat="1" ht="14.25" customHeight="1">
      <c r="B97" s="127"/>
      <c r="C97" s="97"/>
      <c r="D97" s="104" t="s">
        <v>123</v>
      </c>
      <c r="E97" s="97"/>
      <c r="F97" s="97"/>
      <c r="G97" s="97"/>
      <c r="H97" s="97"/>
      <c r="I97" s="97"/>
      <c r="J97" s="97"/>
      <c r="K97" s="97"/>
      <c r="L97" s="97"/>
      <c r="M97" s="97"/>
      <c r="N97" s="209">
        <f>N249</f>
        <v>0</v>
      </c>
      <c r="O97" s="216"/>
      <c r="P97" s="216"/>
      <c r="Q97" s="216"/>
      <c r="R97" s="128"/>
    </row>
    <row r="98" spans="2:18" s="8" customFormat="1" ht="19.5" customHeight="1">
      <c r="B98" s="127"/>
      <c r="C98" s="97"/>
      <c r="D98" s="104" t="s">
        <v>124</v>
      </c>
      <c r="E98" s="97"/>
      <c r="F98" s="97"/>
      <c r="G98" s="97"/>
      <c r="H98" s="97"/>
      <c r="I98" s="97"/>
      <c r="J98" s="97"/>
      <c r="K98" s="97"/>
      <c r="L98" s="97"/>
      <c r="M98" s="97"/>
      <c r="N98" s="209">
        <f>N255</f>
        <v>0</v>
      </c>
      <c r="O98" s="216"/>
      <c r="P98" s="216"/>
      <c r="Q98" s="216"/>
      <c r="R98" s="128"/>
    </row>
    <row r="99" spans="2:18" s="7" customFormat="1" ht="24.75" customHeight="1">
      <c r="B99" s="123"/>
      <c r="C99" s="124"/>
      <c r="D99" s="125" t="s">
        <v>125</v>
      </c>
      <c r="E99" s="124"/>
      <c r="F99" s="124"/>
      <c r="G99" s="124"/>
      <c r="H99" s="124"/>
      <c r="I99" s="124"/>
      <c r="J99" s="124"/>
      <c r="K99" s="124"/>
      <c r="L99" s="124"/>
      <c r="M99" s="124"/>
      <c r="N99" s="258">
        <f>N257</f>
        <v>0</v>
      </c>
      <c r="O99" s="282"/>
      <c r="P99" s="282"/>
      <c r="Q99" s="282"/>
      <c r="R99" s="126"/>
    </row>
    <row r="100" spans="2:18" s="8" customFormat="1" ht="19.5" customHeight="1">
      <c r="B100" s="127"/>
      <c r="C100" s="97"/>
      <c r="D100" s="104" t="s">
        <v>126</v>
      </c>
      <c r="E100" s="97"/>
      <c r="F100" s="97"/>
      <c r="G100" s="97"/>
      <c r="H100" s="97"/>
      <c r="I100" s="97"/>
      <c r="J100" s="97"/>
      <c r="K100" s="97"/>
      <c r="L100" s="97"/>
      <c r="M100" s="97"/>
      <c r="N100" s="209">
        <f>N258</f>
        <v>0</v>
      </c>
      <c r="O100" s="216"/>
      <c r="P100" s="216"/>
      <c r="Q100" s="216"/>
      <c r="R100" s="128"/>
    </row>
    <row r="101" spans="2:18" s="8" customFormat="1" ht="19.5" customHeight="1">
      <c r="B101" s="127"/>
      <c r="C101" s="97"/>
      <c r="D101" s="104" t="s">
        <v>127</v>
      </c>
      <c r="E101" s="97"/>
      <c r="F101" s="97"/>
      <c r="G101" s="97"/>
      <c r="H101" s="97"/>
      <c r="I101" s="97"/>
      <c r="J101" s="97"/>
      <c r="K101" s="97"/>
      <c r="L101" s="97"/>
      <c r="M101" s="97"/>
      <c r="N101" s="209">
        <f>N262</f>
        <v>0</v>
      </c>
      <c r="O101" s="216"/>
      <c r="P101" s="216"/>
      <c r="Q101" s="216"/>
      <c r="R101" s="128"/>
    </row>
    <row r="102" spans="2:18" s="8" customFormat="1" ht="19.5" customHeight="1">
      <c r="B102" s="127"/>
      <c r="C102" s="97"/>
      <c r="D102" s="104" t="s">
        <v>128</v>
      </c>
      <c r="E102" s="97"/>
      <c r="F102" s="97"/>
      <c r="G102" s="97"/>
      <c r="H102" s="97"/>
      <c r="I102" s="97"/>
      <c r="J102" s="97"/>
      <c r="K102" s="97"/>
      <c r="L102" s="97"/>
      <c r="M102" s="97"/>
      <c r="N102" s="209">
        <f>N275</f>
        <v>0</v>
      </c>
      <c r="O102" s="216"/>
      <c r="P102" s="216"/>
      <c r="Q102" s="216"/>
      <c r="R102" s="128"/>
    </row>
    <row r="103" spans="2:18" s="1" customFormat="1" ht="21.75" customHeight="1">
      <c r="B103" s="34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6"/>
    </row>
    <row r="104" spans="2:21" s="1" customFormat="1" ht="29.25" customHeight="1">
      <c r="B104" s="34"/>
      <c r="C104" s="122" t="s">
        <v>129</v>
      </c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283">
        <f>ROUND(N105+N106+N107+N108+N109+N110,2)</f>
        <v>0</v>
      </c>
      <c r="O104" s="207"/>
      <c r="P104" s="207"/>
      <c r="Q104" s="207"/>
      <c r="R104" s="36"/>
      <c r="T104" s="129"/>
      <c r="U104" s="130" t="s">
        <v>47</v>
      </c>
    </row>
    <row r="105" spans="2:65" s="1" customFormat="1" ht="18" customHeight="1">
      <c r="B105" s="131"/>
      <c r="C105" s="132"/>
      <c r="D105" s="206" t="s">
        <v>130</v>
      </c>
      <c r="E105" s="280"/>
      <c r="F105" s="280"/>
      <c r="G105" s="280"/>
      <c r="H105" s="280"/>
      <c r="I105" s="132"/>
      <c r="J105" s="132"/>
      <c r="K105" s="132"/>
      <c r="L105" s="132"/>
      <c r="M105" s="132"/>
      <c r="N105" s="208">
        <f>ROUND(N89*T105,2)</f>
        <v>0</v>
      </c>
      <c r="O105" s="280"/>
      <c r="P105" s="280"/>
      <c r="Q105" s="280"/>
      <c r="R105" s="133"/>
      <c r="S105" s="132"/>
      <c r="T105" s="134"/>
      <c r="U105" s="135" t="s">
        <v>48</v>
      </c>
      <c r="V105" s="136"/>
      <c r="W105" s="136"/>
      <c r="X105" s="136"/>
      <c r="Y105" s="136"/>
      <c r="Z105" s="136"/>
      <c r="AA105" s="136"/>
      <c r="AB105" s="136"/>
      <c r="AC105" s="136"/>
      <c r="AD105" s="136"/>
      <c r="AE105" s="136"/>
      <c r="AF105" s="136"/>
      <c r="AG105" s="136"/>
      <c r="AH105" s="136"/>
      <c r="AI105" s="136"/>
      <c r="AJ105" s="136"/>
      <c r="AK105" s="136"/>
      <c r="AL105" s="136"/>
      <c r="AM105" s="136"/>
      <c r="AN105" s="136"/>
      <c r="AO105" s="136"/>
      <c r="AP105" s="136"/>
      <c r="AQ105" s="136"/>
      <c r="AR105" s="136"/>
      <c r="AS105" s="136"/>
      <c r="AT105" s="136"/>
      <c r="AU105" s="136"/>
      <c r="AV105" s="136"/>
      <c r="AW105" s="136"/>
      <c r="AX105" s="136"/>
      <c r="AY105" s="137" t="s">
        <v>131</v>
      </c>
      <c r="AZ105" s="136"/>
      <c r="BA105" s="136"/>
      <c r="BB105" s="136"/>
      <c r="BC105" s="136"/>
      <c r="BD105" s="136"/>
      <c r="BE105" s="138">
        <f aca="true" t="shared" si="0" ref="BE105:BE110">IF(U105="základní",N105,0)</f>
        <v>0</v>
      </c>
      <c r="BF105" s="138">
        <f aca="true" t="shared" si="1" ref="BF105:BF110">IF(U105="snížená",N105,0)</f>
        <v>0</v>
      </c>
      <c r="BG105" s="138">
        <f aca="true" t="shared" si="2" ref="BG105:BG110">IF(U105="zákl. přenesená",N105,0)</f>
        <v>0</v>
      </c>
      <c r="BH105" s="138">
        <f aca="true" t="shared" si="3" ref="BH105:BH110">IF(U105="sníž. přenesená",N105,0)</f>
        <v>0</v>
      </c>
      <c r="BI105" s="138">
        <f aca="true" t="shared" si="4" ref="BI105:BI110">IF(U105="nulová",N105,0)</f>
        <v>0</v>
      </c>
      <c r="BJ105" s="137" t="s">
        <v>22</v>
      </c>
      <c r="BK105" s="136"/>
      <c r="BL105" s="136"/>
      <c r="BM105" s="136"/>
    </row>
    <row r="106" spans="2:65" s="1" customFormat="1" ht="18" customHeight="1">
      <c r="B106" s="131"/>
      <c r="C106" s="132"/>
      <c r="D106" s="206" t="s">
        <v>132</v>
      </c>
      <c r="E106" s="280"/>
      <c r="F106" s="280"/>
      <c r="G106" s="280"/>
      <c r="H106" s="280"/>
      <c r="I106" s="132"/>
      <c r="J106" s="132"/>
      <c r="K106" s="132"/>
      <c r="L106" s="132"/>
      <c r="M106" s="132"/>
      <c r="N106" s="208">
        <f>ROUND(N89*T106,2)</f>
        <v>0</v>
      </c>
      <c r="O106" s="280"/>
      <c r="P106" s="280"/>
      <c r="Q106" s="280"/>
      <c r="R106" s="133"/>
      <c r="S106" s="132"/>
      <c r="T106" s="134"/>
      <c r="U106" s="135" t="s">
        <v>48</v>
      </c>
      <c r="V106" s="136"/>
      <c r="W106" s="136"/>
      <c r="X106" s="136"/>
      <c r="Y106" s="136"/>
      <c r="Z106" s="136"/>
      <c r="AA106" s="136"/>
      <c r="AB106" s="136"/>
      <c r="AC106" s="136"/>
      <c r="AD106" s="136"/>
      <c r="AE106" s="136"/>
      <c r="AF106" s="136"/>
      <c r="AG106" s="136"/>
      <c r="AH106" s="136"/>
      <c r="AI106" s="136"/>
      <c r="AJ106" s="136"/>
      <c r="AK106" s="136"/>
      <c r="AL106" s="136"/>
      <c r="AM106" s="136"/>
      <c r="AN106" s="136"/>
      <c r="AO106" s="136"/>
      <c r="AP106" s="136"/>
      <c r="AQ106" s="136"/>
      <c r="AR106" s="136"/>
      <c r="AS106" s="136"/>
      <c r="AT106" s="136"/>
      <c r="AU106" s="136"/>
      <c r="AV106" s="136"/>
      <c r="AW106" s="136"/>
      <c r="AX106" s="136"/>
      <c r="AY106" s="137" t="s">
        <v>131</v>
      </c>
      <c r="AZ106" s="136"/>
      <c r="BA106" s="136"/>
      <c r="BB106" s="136"/>
      <c r="BC106" s="136"/>
      <c r="BD106" s="136"/>
      <c r="BE106" s="138">
        <f t="shared" si="0"/>
        <v>0</v>
      </c>
      <c r="BF106" s="138">
        <f t="shared" si="1"/>
        <v>0</v>
      </c>
      <c r="BG106" s="138">
        <f t="shared" si="2"/>
        <v>0</v>
      </c>
      <c r="BH106" s="138">
        <f t="shared" si="3"/>
        <v>0</v>
      </c>
      <c r="BI106" s="138">
        <f t="shared" si="4"/>
        <v>0</v>
      </c>
      <c r="BJ106" s="137" t="s">
        <v>22</v>
      </c>
      <c r="BK106" s="136"/>
      <c r="BL106" s="136"/>
      <c r="BM106" s="136"/>
    </row>
    <row r="107" spans="2:65" s="1" customFormat="1" ht="18" customHeight="1">
      <c r="B107" s="131"/>
      <c r="C107" s="132"/>
      <c r="D107" s="206" t="s">
        <v>133</v>
      </c>
      <c r="E107" s="280"/>
      <c r="F107" s="280"/>
      <c r="G107" s="280"/>
      <c r="H107" s="280"/>
      <c r="I107" s="132"/>
      <c r="J107" s="132"/>
      <c r="K107" s="132"/>
      <c r="L107" s="132"/>
      <c r="M107" s="132"/>
      <c r="N107" s="208">
        <f>ROUND(N89*T107,2)</f>
        <v>0</v>
      </c>
      <c r="O107" s="280"/>
      <c r="P107" s="280"/>
      <c r="Q107" s="280"/>
      <c r="R107" s="133"/>
      <c r="S107" s="132"/>
      <c r="T107" s="134"/>
      <c r="U107" s="135" t="s">
        <v>48</v>
      </c>
      <c r="V107" s="136"/>
      <c r="W107" s="136"/>
      <c r="X107" s="136"/>
      <c r="Y107" s="136"/>
      <c r="Z107" s="136"/>
      <c r="AA107" s="136"/>
      <c r="AB107" s="136"/>
      <c r="AC107" s="136"/>
      <c r="AD107" s="136"/>
      <c r="AE107" s="136"/>
      <c r="AF107" s="136"/>
      <c r="AG107" s="136"/>
      <c r="AH107" s="136"/>
      <c r="AI107" s="136"/>
      <c r="AJ107" s="136"/>
      <c r="AK107" s="136"/>
      <c r="AL107" s="136"/>
      <c r="AM107" s="136"/>
      <c r="AN107" s="136"/>
      <c r="AO107" s="136"/>
      <c r="AP107" s="136"/>
      <c r="AQ107" s="136"/>
      <c r="AR107" s="136"/>
      <c r="AS107" s="136"/>
      <c r="AT107" s="136"/>
      <c r="AU107" s="136"/>
      <c r="AV107" s="136"/>
      <c r="AW107" s="136"/>
      <c r="AX107" s="136"/>
      <c r="AY107" s="137" t="s">
        <v>131</v>
      </c>
      <c r="AZ107" s="136"/>
      <c r="BA107" s="136"/>
      <c r="BB107" s="136"/>
      <c r="BC107" s="136"/>
      <c r="BD107" s="136"/>
      <c r="BE107" s="138">
        <f t="shared" si="0"/>
        <v>0</v>
      </c>
      <c r="BF107" s="138">
        <f t="shared" si="1"/>
        <v>0</v>
      </c>
      <c r="BG107" s="138">
        <f t="shared" si="2"/>
        <v>0</v>
      </c>
      <c r="BH107" s="138">
        <f t="shared" si="3"/>
        <v>0</v>
      </c>
      <c r="BI107" s="138">
        <f t="shared" si="4"/>
        <v>0</v>
      </c>
      <c r="BJ107" s="137" t="s">
        <v>22</v>
      </c>
      <c r="BK107" s="136"/>
      <c r="BL107" s="136"/>
      <c r="BM107" s="136"/>
    </row>
    <row r="108" spans="2:65" s="1" customFormat="1" ht="18" customHeight="1">
      <c r="B108" s="131"/>
      <c r="C108" s="132"/>
      <c r="D108" s="206" t="s">
        <v>134</v>
      </c>
      <c r="E108" s="280"/>
      <c r="F108" s="280"/>
      <c r="G108" s="280"/>
      <c r="H108" s="280"/>
      <c r="I108" s="132"/>
      <c r="J108" s="132"/>
      <c r="K108" s="132"/>
      <c r="L108" s="132"/>
      <c r="M108" s="132"/>
      <c r="N108" s="208">
        <f>ROUND(N89*T108,2)</f>
        <v>0</v>
      </c>
      <c r="O108" s="280"/>
      <c r="P108" s="280"/>
      <c r="Q108" s="280"/>
      <c r="R108" s="133"/>
      <c r="S108" s="132"/>
      <c r="T108" s="134"/>
      <c r="U108" s="135" t="s">
        <v>48</v>
      </c>
      <c r="V108" s="136"/>
      <c r="W108" s="136"/>
      <c r="X108" s="136"/>
      <c r="Y108" s="136"/>
      <c r="Z108" s="136"/>
      <c r="AA108" s="136"/>
      <c r="AB108" s="136"/>
      <c r="AC108" s="136"/>
      <c r="AD108" s="136"/>
      <c r="AE108" s="136"/>
      <c r="AF108" s="136"/>
      <c r="AG108" s="136"/>
      <c r="AH108" s="136"/>
      <c r="AI108" s="136"/>
      <c r="AJ108" s="136"/>
      <c r="AK108" s="136"/>
      <c r="AL108" s="136"/>
      <c r="AM108" s="136"/>
      <c r="AN108" s="136"/>
      <c r="AO108" s="136"/>
      <c r="AP108" s="136"/>
      <c r="AQ108" s="136"/>
      <c r="AR108" s="136"/>
      <c r="AS108" s="136"/>
      <c r="AT108" s="136"/>
      <c r="AU108" s="136"/>
      <c r="AV108" s="136"/>
      <c r="AW108" s="136"/>
      <c r="AX108" s="136"/>
      <c r="AY108" s="137" t="s">
        <v>131</v>
      </c>
      <c r="AZ108" s="136"/>
      <c r="BA108" s="136"/>
      <c r="BB108" s="136"/>
      <c r="BC108" s="136"/>
      <c r="BD108" s="136"/>
      <c r="BE108" s="138">
        <f t="shared" si="0"/>
        <v>0</v>
      </c>
      <c r="BF108" s="138">
        <f t="shared" si="1"/>
        <v>0</v>
      </c>
      <c r="BG108" s="138">
        <f t="shared" si="2"/>
        <v>0</v>
      </c>
      <c r="BH108" s="138">
        <f t="shared" si="3"/>
        <v>0</v>
      </c>
      <c r="BI108" s="138">
        <f t="shared" si="4"/>
        <v>0</v>
      </c>
      <c r="BJ108" s="137" t="s">
        <v>22</v>
      </c>
      <c r="BK108" s="136"/>
      <c r="BL108" s="136"/>
      <c r="BM108" s="136"/>
    </row>
    <row r="109" spans="2:65" s="1" customFormat="1" ht="18" customHeight="1">
      <c r="B109" s="131"/>
      <c r="C109" s="132"/>
      <c r="D109" s="206" t="s">
        <v>135</v>
      </c>
      <c r="E109" s="280"/>
      <c r="F109" s="280"/>
      <c r="G109" s="280"/>
      <c r="H109" s="280"/>
      <c r="I109" s="132"/>
      <c r="J109" s="132"/>
      <c r="K109" s="132"/>
      <c r="L109" s="132"/>
      <c r="M109" s="132"/>
      <c r="N109" s="208">
        <f>ROUND(N89*T109,2)</f>
        <v>0</v>
      </c>
      <c r="O109" s="280"/>
      <c r="P109" s="280"/>
      <c r="Q109" s="280"/>
      <c r="R109" s="133"/>
      <c r="S109" s="132"/>
      <c r="T109" s="134"/>
      <c r="U109" s="135" t="s">
        <v>48</v>
      </c>
      <c r="V109" s="136"/>
      <c r="W109" s="136"/>
      <c r="X109" s="136"/>
      <c r="Y109" s="136"/>
      <c r="Z109" s="136"/>
      <c r="AA109" s="136"/>
      <c r="AB109" s="136"/>
      <c r="AC109" s="136"/>
      <c r="AD109" s="136"/>
      <c r="AE109" s="136"/>
      <c r="AF109" s="136"/>
      <c r="AG109" s="136"/>
      <c r="AH109" s="136"/>
      <c r="AI109" s="136"/>
      <c r="AJ109" s="136"/>
      <c r="AK109" s="136"/>
      <c r="AL109" s="136"/>
      <c r="AM109" s="136"/>
      <c r="AN109" s="136"/>
      <c r="AO109" s="136"/>
      <c r="AP109" s="136"/>
      <c r="AQ109" s="136"/>
      <c r="AR109" s="136"/>
      <c r="AS109" s="136"/>
      <c r="AT109" s="136"/>
      <c r="AU109" s="136"/>
      <c r="AV109" s="136"/>
      <c r="AW109" s="136"/>
      <c r="AX109" s="136"/>
      <c r="AY109" s="137" t="s">
        <v>131</v>
      </c>
      <c r="AZ109" s="136"/>
      <c r="BA109" s="136"/>
      <c r="BB109" s="136"/>
      <c r="BC109" s="136"/>
      <c r="BD109" s="136"/>
      <c r="BE109" s="138">
        <f t="shared" si="0"/>
        <v>0</v>
      </c>
      <c r="BF109" s="138">
        <f t="shared" si="1"/>
        <v>0</v>
      </c>
      <c r="BG109" s="138">
        <f t="shared" si="2"/>
        <v>0</v>
      </c>
      <c r="BH109" s="138">
        <f t="shared" si="3"/>
        <v>0</v>
      </c>
      <c r="BI109" s="138">
        <f t="shared" si="4"/>
        <v>0</v>
      </c>
      <c r="BJ109" s="137" t="s">
        <v>22</v>
      </c>
      <c r="BK109" s="136"/>
      <c r="BL109" s="136"/>
      <c r="BM109" s="136"/>
    </row>
    <row r="110" spans="2:65" s="1" customFormat="1" ht="18" customHeight="1">
      <c r="B110" s="131"/>
      <c r="C110" s="132"/>
      <c r="D110" s="139" t="s">
        <v>136</v>
      </c>
      <c r="E110" s="132"/>
      <c r="F110" s="132"/>
      <c r="G110" s="132"/>
      <c r="H110" s="132"/>
      <c r="I110" s="132"/>
      <c r="J110" s="132"/>
      <c r="K110" s="132"/>
      <c r="L110" s="132"/>
      <c r="M110" s="132"/>
      <c r="N110" s="208">
        <f>ROUND(N89*T110,2)</f>
        <v>0</v>
      </c>
      <c r="O110" s="280"/>
      <c r="P110" s="280"/>
      <c r="Q110" s="280"/>
      <c r="R110" s="133"/>
      <c r="S110" s="132"/>
      <c r="T110" s="140"/>
      <c r="U110" s="141" t="s">
        <v>48</v>
      </c>
      <c r="V110" s="136"/>
      <c r="W110" s="136"/>
      <c r="X110" s="136"/>
      <c r="Y110" s="136"/>
      <c r="Z110" s="136"/>
      <c r="AA110" s="136"/>
      <c r="AB110" s="136"/>
      <c r="AC110" s="136"/>
      <c r="AD110" s="136"/>
      <c r="AE110" s="136"/>
      <c r="AF110" s="136"/>
      <c r="AG110" s="136"/>
      <c r="AH110" s="136"/>
      <c r="AI110" s="136"/>
      <c r="AJ110" s="136"/>
      <c r="AK110" s="136"/>
      <c r="AL110" s="136"/>
      <c r="AM110" s="136"/>
      <c r="AN110" s="136"/>
      <c r="AO110" s="136"/>
      <c r="AP110" s="136"/>
      <c r="AQ110" s="136"/>
      <c r="AR110" s="136"/>
      <c r="AS110" s="136"/>
      <c r="AT110" s="136"/>
      <c r="AU110" s="136"/>
      <c r="AV110" s="136"/>
      <c r="AW110" s="136"/>
      <c r="AX110" s="136"/>
      <c r="AY110" s="137" t="s">
        <v>137</v>
      </c>
      <c r="AZ110" s="136"/>
      <c r="BA110" s="136"/>
      <c r="BB110" s="136"/>
      <c r="BC110" s="136"/>
      <c r="BD110" s="136"/>
      <c r="BE110" s="138">
        <f t="shared" si="0"/>
        <v>0</v>
      </c>
      <c r="BF110" s="138">
        <f t="shared" si="1"/>
        <v>0</v>
      </c>
      <c r="BG110" s="138">
        <f t="shared" si="2"/>
        <v>0</v>
      </c>
      <c r="BH110" s="138">
        <f t="shared" si="3"/>
        <v>0</v>
      </c>
      <c r="BI110" s="138">
        <f t="shared" si="4"/>
        <v>0</v>
      </c>
      <c r="BJ110" s="137" t="s">
        <v>22</v>
      </c>
      <c r="BK110" s="136"/>
      <c r="BL110" s="136"/>
      <c r="BM110" s="136"/>
    </row>
    <row r="111" spans="2:18" s="1" customFormat="1" ht="13.5">
      <c r="B111" s="34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6"/>
    </row>
    <row r="112" spans="2:18" s="1" customFormat="1" ht="29.25" customHeight="1">
      <c r="B112" s="34"/>
      <c r="C112" s="114" t="s">
        <v>103</v>
      </c>
      <c r="D112" s="115"/>
      <c r="E112" s="115"/>
      <c r="F112" s="115"/>
      <c r="G112" s="115"/>
      <c r="H112" s="115"/>
      <c r="I112" s="115"/>
      <c r="J112" s="115"/>
      <c r="K112" s="115"/>
      <c r="L112" s="203">
        <f>ROUND(SUM(N89+N104),2)</f>
        <v>0</v>
      </c>
      <c r="M112" s="281"/>
      <c r="N112" s="281"/>
      <c r="O112" s="281"/>
      <c r="P112" s="281"/>
      <c r="Q112" s="281"/>
      <c r="R112" s="36"/>
    </row>
    <row r="113" spans="2:18" s="1" customFormat="1" ht="6.75" customHeight="1">
      <c r="B113" s="58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60"/>
    </row>
    <row r="117" spans="2:18" s="1" customFormat="1" ht="6.75" customHeight="1">
      <c r="B117" s="61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3"/>
    </row>
    <row r="118" spans="2:18" s="1" customFormat="1" ht="36.75" customHeight="1">
      <c r="B118" s="34"/>
      <c r="C118" s="235" t="s">
        <v>138</v>
      </c>
      <c r="D118" s="207"/>
      <c r="E118" s="207"/>
      <c r="F118" s="207"/>
      <c r="G118" s="207"/>
      <c r="H118" s="207"/>
      <c r="I118" s="207"/>
      <c r="J118" s="207"/>
      <c r="K118" s="207"/>
      <c r="L118" s="207"/>
      <c r="M118" s="207"/>
      <c r="N118" s="207"/>
      <c r="O118" s="207"/>
      <c r="P118" s="207"/>
      <c r="Q118" s="207"/>
      <c r="R118" s="36"/>
    </row>
    <row r="119" spans="2:18" s="1" customFormat="1" ht="6.75" customHeight="1">
      <c r="B119" s="34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6"/>
    </row>
    <row r="120" spans="2:18" s="1" customFormat="1" ht="30" customHeight="1">
      <c r="B120" s="34"/>
      <c r="C120" s="29" t="s">
        <v>17</v>
      </c>
      <c r="D120" s="35"/>
      <c r="E120" s="35"/>
      <c r="F120" s="274" t="str">
        <f>F6</f>
        <v>Zateplení objektu Polepská - jihozápadní průčelí</v>
      </c>
      <c r="G120" s="207"/>
      <c r="H120" s="207"/>
      <c r="I120" s="207"/>
      <c r="J120" s="207"/>
      <c r="K120" s="207"/>
      <c r="L120" s="207"/>
      <c r="M120" s="207"/>
      <c r="N120" s="207"/>
      <c r="O120" s="207"/>
      <c r="P120" s="207"/>
      <c r="Q120" s="35"/>
      <c r="R120" s="36"/>
    </row>
    <row r="121" spans="2:18" ht="30" customHeight="1">
      <c r="B121" s="21"/>
      <c r="C121" s="29" t="s">
        <v>106</v>
      </c>
      <c r="D121" s="22"/>
      <c r="E121" s="22"/>
      <c r="F121" s="274" t="s">
        <v>107</v>
      </c>
      <c r="G121" s="237"/>
      <c r="H121" s="237"/>
      <c r="I121" s="237"/>
      <c r="J121" s="237"/>
      <c r="K121" s="237"/>
      <c r="L121" s="237"/>
      <c r="M121" s="237"/>
      <c r="N121" s="237"/>
      <c r="O121" s="237"/>
      <c r="P121" s="237"/>
      <c r="Q121" s="22"/>
      <c r="R121" s="23"/>
    </row>
    <row r="122" spans="2:18" s="1" customFormat="1" ht="36.75" customHeight="1">
      <c r="B122" s="34"/>
      <c r="C122" s="68" t="s">
        <v>108</v>
      </c>
      <c r="D122" s="35"/>
      <c r="E122" s="35"/>
      <c r="F122" s="218" t="str">
        <f>F8</f>
        <v>1642b - Jihozápadní průčelí</v>
      </c>
      <c r="G122" s="207"/>
      <c r="H122" s="207"/>
      <c r="I122" s="207"/>
      <c r="J122" s="207"/>
      <c r="K122" s="207"/>
      <c r="L122" s="207"/>
      <c r="M122" s="207"/>
      <c r="N122" s="207"/>
      <c r="O122" s="207"/>
      <c r="P122" s="207"/>
      <c r="Q122" s="35"/>
      <c r="R122" s="36"/>
    </row>
    <row r="123" spans="2:18" s="1" customFormat="1" ht="6.75" customHeight="1">
      <c r="B123" s="34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6"/>
    </row>
    <row r="124" spans="2:18" s="1" customFormat="1" ht="18" customHeight="1">
      <c r="B124" s="34"/>
      <c r="C124" s="29" t="s">
        <v>23</v>
      </c>
      <c r="D124" s="35"/>
      <c r="E124" s="35"/>
      <c r="F124" s="27" t="str">
        <f>F10</f>
        <v>Kolín, Polepská 550</v>
      </c>
      <c r="G124" s="35"/>
      <c r="H124" s="35"/>
      <c r="I124" s="35"/>
      <c r="J124" s="35"/>
      <c r="K124" s="29" t="s">
        <v>25</v>
      </c>
      <c r="L124" s="35"/>
      <c r="M124" s="275" t="str">
        <f>IF(O10="","",O10)</f>
        <v>24.05.2016</v>
      </c>
      <c r="N124" s="207"/>
      <c r="O124" s="207"/>
      <c r="P124" s="207"/>
      <c r="Q124" s="35"/>
      <c r="R124" s="36"/>
    </row>
    <row r="125" spans="2:18" s="1" customFormat="1" ht="6.75" customHeight="1">
      <c r="B125" s="34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6"/>
    </row>
    <row r="126" spans="2:18" s="1" customFormat="1" ht="15">
      <c r="B126" s="34"/>
      <c r="C126" s="29" t="s">
        <v>29</v>
      </c>
      <c r="D126" s="35"/>
      <c r="E126" s="35"/>
      <c r="F126" s="27" t="str">
        <f>E13</f>
        <v>Město Kolín, Karlovo nám. 78</v>
      </c>
      <c r="G126" s="35"/>
      <c r="H126" s="35"/>
      <c r="I126" s="35"/>
      <c r="J126" s="35"/>
      <c r="K126" s="29" t="s">
        <v>36</v>
      </c>
      <c r="L126" s="35"/>
      <c r="M126" s="241" t="str">
        <f>E19</f>
        <v>AZ PROJECT s.r.o., Plynárenská 830, Kolín IV</v>
      </c>
      <c r="N126" s="207"/>
      <c r="O126" s="207"/>
      <c r="P126" s="207"/>
      <c r="Q126" s="207"/>
      <c r="R126" s="36"/>
    </row>
    <row r="127" spans="2:18" s="1" customFormat="1" ht="14.25" customHeight="1">
      <c r="B127" s="34"/>
      <c r="C127" s="29" t="s">
        <v>34</v>
      </c>
      <c r="D127" s="35"/>
      <c r="E127" s="35"/>
      <c r="F127" s="27" t="str">
        <f>IF(E16="","",E16)</f>
        <v>Vyplň údaj</v>
      </c>
      <c r="G127" s="35"/>
      <c r="H127" s="35"/>
      <c r="I127" s="35"/>
      <c r="J127" s="35"/>
      <c r="K127" s="29" t="s">
        <v>41</v>
      </c>
      <c r="L127" s="35"/>
      <c r="M127" s="241" t="str">
        <f>E22</f>
        <v>Alena Vrátná, Rubešova 60, Kolín</v>
      </c>
      <c r="N127" s="207"/>
      <c r="O127" s="207"/>
      <c r="P127" s="207"/>
      <c r="Q127" s="207"/>
      <c r="R127" s="36"/>
    </row>
    <row r="128" spans="2:18" s="1" customFormat="1" ht="9.75" customHeight="1">
      <c r="B128" s="34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6"/>
    </row>
    <row r="129" spans="2:27" s="9" customFormat="1" ht="29.25" customHeight="1">
      <c r="B129" s="142"/>
      <c r="C129" s="143" t="s">
        <v>139</v>
      </c>
      <c r="D129" s="144" t="s">
        <v>140</v>
      </c>
      <c r="E129" s="144" t="s">
        <v>65</v>
      </c>
      <c r="F129" s="276" t="s">
        <v>141</v>
      </c>
      <c r="G129" s="277"/>
      <c r="H129" s="277"/>
      <c r="I129" s="277"/>
      <c r="J129" s="144" t="s">
        <v>142</v>
      </c>
      <c r="K129" s="144" t="s">
        <v>143</v>
      </c>
      <c r="L129" s="278" t="s">
        <v>144</v>
      </c>
      <c r="M129" s="277"/>
      <c r="N129" s="276" t="s">
        <v>113</v>
      </c>
      <c r="O129" s="277"/>
      <c r="P129" s="277"/>
      <c r="Q129" s="279"/>
      <c r="R129" s="145"/>
      <c r="T129" s="75" t="s">
        <v>145</v>
      </c>
      <c r="U129" s="76" t="s">
        <v>47</v>
      </c>
      <c r="V129" s="76" t="s">
        <v>146</v>
      </c>
      <c r="W129" s="76" t="s">
        <v>147</v>
      </c>
      <c r="X129" s="76" t="s">
        <v>148</v>
      </c>
      <c r="Y129" s="76" t="s">
        <v>149</v>
      </c>
      <c r="Z129" s="76" t="s">
        <v>150</v>
      </c>
      <c r="AA129" s="77" t="s">
        <v>151</v>
      </c>
    </row>
    <row r="130" spans="2:63" s="1" customFormat="1" ht="29.25" customHeight="1">
      <c r="B130" s="34"/>
      <c r="C130" s="79" t="s">
        <v>110</v>
      </c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255">
        <f>BK130</f>
        <v>0</v>
      </c>
      <c r="O130" s="256"/>
      <c r="P130" s="256"/>
      <c r="Q130" s="256"/>
      <c r="R130" s="36"/>
      <c r="T130" s="78"/>
      <c r="U130" s="50"/>
      <c r="V130" s="50"/>
      <c r="W130" s="146">
        <f>W131+W257+W281</f>
        <v>0</v>
      </c>
      <c r="X130" s="50"/>
      <c r="Y130" s="146">
        <f>Y131+Y257+Y281</f>
        <v>25.37055378</v>
      </c>
      <c r="Z130" s="50"/>
      <c r="AA130" s="147">
        <f>AA131+AA257+AA281</f>
        <v>6.308269200000001</v>
      </c>
      <c r="AT130" s="17" t="s">
        <v>82</v>
      </c>
      <c r="AU130" s="17" t="s">
        <v>115</v>
      </c>
      <c r="BK130" s="148">
        <f>BK131+BK257+BK281</f>
        <v>0</v>
      </c>
    </row>
    <row r="131" spans="2:63" s="10" customFormat="1" ht="36.75" customHeight="1">
      <c r="B131" s="149"/>
      <c r="C131" s="150"/>
      <c r="D131" s="151" t="s">
        <v>116</v>
      </c>
      <c r="E131" s="151"/>
      <c r="F131" s="151"/>
      <c r="G131" s="151"/>
      <c r="H131" s="151"/>
      <c r="I131" s="151"/>
      <c r="J131" s="151"/>
      <c r="K131" s="151"/>
      <c r="L131" s="151"/>
      <c r="M131" s="151"/>
      <c r="N131" s="257">
        <f>BK131</f>
        <v>0</v>
      </c>
      <c r="O131" s="258"/>
      <c r="P131" s="258"/>
      <c r="Q131" s="258"/>
      <c r="R131" s="152"/>
      <c r="T131" s="153"/>
      <c r="U131" s="150"/>
      <c r="V131" s="150"/>
      <c r="W131" s="154">
        <f>W132+W147+W150+W155+W159+W235+W255</f>
        <v>0</v>
      </c>
      <c r="X131" s="150"/>
      <c r="Y131" s="154">
        <f>Y132+Y147+Y150+Y155+Y159+Y235+Y255</f>
        <v>25.276668580000003</v>
      </c>
      <c r="Z131" s="150"/>
      <c r="AA131" s="155">
        <f>AA132+AA147+AA150+AA155+AA159+AA235+AA255</f>
        <v>6.272138000000001</v>
      </c>
      <c r="AR131" s="156" t="s">
        <v>22</v>
      </c>
      <c r="AT131" s="157" t="s">
        <v>82</v>
      </c>
      <c r="AU131" s="157" t="s">
        <v>83</v>
      </c>
      <c r="AY131" s="156" t="s">
        <v>152</v>
      </c>
      <c r="BK131" s="158">
        <f>BK132+BK147+BK150+BK155+BK159+BK235+BK255</f>
        <v>0</v>
      </c>
    </row>
    <row r="132" spans="2:63" s="10" customFormat="1" ht="19.5" customHeight="1">
      <c r="B132" s="149"/>
      <c r="C132" s="150"/>
      <c r="D132" s="159" t="s">
        <v>117</v>
      </c>
      <c r="E132" s="159"/>
      <c r="F132" s="159"/>
      <c r="G132" s="159"/>
      <c r="H132" s="159"/>
      <c r="I132" s="159"/>
      <c r="J132" s="159"/>
      <c r="K132" s="159"/>
      <c r="L132" s="159"/>
      <c r="M132" s="159"/>
      <c r="N132" s="253">
        <f>BK132</f>
        <v>0</v>
      </c>
      <c r="O132" s="254"/>
      <c r="P132" s="254"/>
      <c r="Q132" s="254"/>
      <c r="R132" s="152"/>
      <c r="T132" s="153"/>
      <c r="U132" s="150"/>
      <c r="V132" s="150"/>
      <c r="W132" s="154">
        <f>SUM(W133:W146)</f>
        <v>0</v>
      </c>
      <c r="X132" s="150"/>
      <c r="Y132" s="154">
        <f>SUM(Y133:Y146)</f>
        <v>0</v>
      </c>
      <c r="Z132" s="150"/>
      <c r="AA132" s="155">
        <f>SUM(AA133:AA146)</f>
        <v>0.12408</v>
      </c>
      <c r="AR132" s="156" t="s">
        <v>22</v>
      </c>
      <c r="AT132" s="157" t="s">
        <v>82</v>
      </c>
      <c r="AU132" s="157" t="s">
        <v>22</v>
      </c>
      <c r="AY132" s="156" t="s">
        <v>152</v>
      </c>
      <c r="BK132" s="158">
        <f>SUM(BK133:BK146)</f>
        <v>0</v>
      </c>
    </row>
    <row r="133" spans="2:65" s="1" customFormat="1" ht="31.5" customHeight="1">
      <c r="B133" s="131"/>
      <c r="C133" s="160" t="s">
        <v>22</v>
      </c>
      <c r="D133" s="160" t="s">
        <v>153</v>
      </c>
      <c r="E133" s="161" t="s">
        <v>154</v>
      </c>
      <c r="F133" s="266" t="s">
        <v>155</v>
      </c>
      <c r="G133" s="265"/>
      <c r="H133" s="265"/>
      <c r="I133" s="265"/>
      <c r="J133" s="162" t="s">
        <v>156</v>
      </c>
      <c r="K133" s="163">
        <v>0.528</v>
      </c>
      <c r="L133" s="267">
        <v>0</v>
      </c>
      <c r="M133" s="265"/>
      <c r="N133" s="268">
        <f>ROUND(L133*K133,2)</f>
        <v>0</v>
      </c>
      <c r="O133" s="265"/>
      <c r="P133" s="265"/>
      <c r="Q133" s="265"/>
      <c r="R133" s="133"/>
      <c r="T133" s="164" t="s">
        <v>3</v>
      </c>
      <c r="U133" s="43" t="s">
        <v>48</v>
      </c>
      <c r="V133" s="35"/>
      <c r="W133" s="165">
        <f>V133*K133</f>
        <v>0</v>
      </c>
      <c r="X133" s="165">
        <v>0</v>
      </c>
      <c r="Y133" s="165">
        <f>X133*K133</f>
        <v>0</v>
      </c>
      <c r="Z133" s="165">
        <v>0.235</v>
      </c>
      <c r="AA133" s="166">
        <f>Z133*K133</f>
        <v>0.12408</v>
      </c>
      <c r="AR133" s="17" t="s">
        <v>157</v>
      </c>
      <c r="AT133" s="17" t="s">
        <v>153</v>
      </c>
      <c r="AU133" s="17" t="s">
        <v>93</v>
      </c>
      <c r="AY133" s="17" t="s">
        <v>152</v>
      </c>
      <c r="BE133" s="108">
        <f>IF(U133="základní",N133,0)</f>
        <v>0</v>
      </c>
      <c r="BF133" s="108">
        <f>IF(U133="snížená",N133,0)</f>
        <v>0</v>
      </c>
      <c r="BG133" s="108">
        <f>IF(U133="zákl. přenesená",N133,0)</f>
        <v>0</v>
      </c>
      <c r="BH133" s="108">
        <f>IF(U133="sníž. přenesená",N133,0)</f>
        <v>0</v>
      </c>
      <c r="BI133" s="108">
        <f>IF(U133="nulová",N133,0)</f>
        <v>0</v>
      </c>
      <c r="BJ133" s="17" t="s">
        <v>22</v>
      </c>
      <c r="BK133" s="108">
        <f>ROUND(L133*K133,2)</f>
        <v>0</v>
      </c>
      <c r="BL133" s="17" t="s">
        <v>157</v>
      </c>
      <c r="BM133" s="17" t="s">
        <v>158</v>
      </c>
    </row>
    <row r="134" spans="2:51" s="11" customFormat="1" ht="22.5" customHeight="1">
      <c r="B134" s="167"/>
      <c r="C134" s="168"/>
      <c r="D134" s="168"/>
      <c r="E134" s="169" t="s">
        <v>3</v>
      </c>
      <c r="F134" s="259" t="s">
        <v>159</v>
      </c>
      <c r="G134" s="260"/>
      <c r="H134" s="260"/>
      <c r="I134" s="260"/>
      <c r="J134" s="168"/>
      <c r="K134" s="170">
        <v>0.528</v>
      </c>
      <c r="L134" s="168"/>
      <c r="M134" s="168"/>
      <c r="N134" s="168"/>
      <c r="O134" s="168"/>
      <c r="P134" s="168"/>
      <c r="Q134" s="168"/>
      <c r="R134" s="171"/>
      <c r="T134" s="172"/>
      <c r="U134" s="168"/>
      <c r="V134" s="168"/>
      <c r="W134" s="168"/>
      <c r="X134" s="168"/>
      <c r="Y134" s="168"/>
      <c r="Z134" s="168"/>
      <c r="AA134" s="173"/>
      <c r="AT134" s="174" t="s">
        <v>160</v>
      </c>
      <c r="AU134" s="174" t="s">
        <v>93</v>
      </c>
      <c r="AV134" s="11" t="s">
        <v>93</v>
      </c>
      <c r="AW134" s="11" t="s">
        <v>40</v>
      </c>
      <c r="AX134" s="11" t="s">
        <v>22</v>
      </c>
      <c r="AY134" s="174" t="s">
        <v>152</v>
      </c>
    </row>
    <row r="135" spans="2:65" s="1" customFormat="1" ht="31.5" customHeight="1">
      <c r="B135" s="131"/>
      <c r="C135" s="160" t="s">
        <v>93</v>
      </c>
      <c r="D135" s="160" t="s">
        <v>153</v>
      </c>
      <c r="E135" s="161" t="s">
        <v>161</v>
      </c>
      <c r="F135" s="266" t="s">
        <v>162</v>
      </c>
      <c r="G135" s="265"/>
      <c r="H135" s="265"/>
      <c r="I135" s="265"/>
      <c r="J135" s="162" t="s">
        <v>163</v>
      </c>
      <c r="K135" s="163">
        <v>10.745</v>
      </c>
      <c r="L135" s="267">
        <v>0</v>
      </c>
      <c r="M135" s="265"/>
      <c r="N135" s="268">
        <f>ROUND(L135*K135,2)</f>
        <v>0</v>
      </c>
      <c r="O135" s="265"/>
      <c r="P135" s="265"/>
      <c r="Q135" s="265"/>
      <c r="R135" s="133"/>
      <c r="T135" s="164" t="s">
        <v>3</v>
      </c>
      <c r="U135" s="43" t="s">
        <v>48</v>
      </c>
      <c r="V135" s="35"/>
      <c r="W135" s="165">
        <f>V135*K135</f>
        <v>0</v>
      </c>
      <c r="X135" s="165">
        <v>0</v>
      </c>
      <c r="Y135" s="165">
        <f>X135*K135</f>
        <v>0</v>
      </c>
      <c r="Z135" s="165">
        <v>0</v>
      </c>
      <c r="AA135" s="166">
        <f>Z135*K135</f>
        <v>0</v>
      </c>
      <c r="AR135" s="17" t="s">
        <v>157</v>
      </c>
      <c r="AT135" s="17" t="s">
        <v>153</v>
      </c>
      <c r="AU135" s="17" t="s">
        <v>93</v>
      </c>
      <c r="AY135" s="17" t="s">
        <v>152</v>
      </c>
      <c r="BE135" s="108">
        <f>IF(U135="základní",N135,0)</f>
        <v>0</v>
      </c>
      <c r="BF135" s="108">
        <f>IF(U135="snížená",N135,0)</f>
        <v>0</v>
      </c>
      <c r="BG135" s="108">
        <f>IF(U135="zákl. přenesená",N135,0)</f>
        <v>0</v>
      </c>
      <c r="BH135" s="108">
        <f>IF(U135="sníž. přenesená",N135,0)</f>
        <v>0</v>
      </c>
      <c r="BI135" s="108">
        <f>IF(U135="nulová",N135,0)</f>
        <v>0</v>
      </c>
      <c r="BJ135" s="17" t="s">
        <v>22</v>
      </c>
      <c r="BK135" s="108">
        <f>ROUND(L135*K135,2)</f>
        <v>0</v>
      </c>
      <c r="BL135" s="17" t="s">
        <v>157</v>
      </c>
      <c r="BM135" s="17" t="s">
        <v>164</v>
      </c>
    </row>
    <row r="136" spans="2:51" s="11" customFormat="1" ht="22.5" customHeight="1">
      <c r="B136" s="167"/>
      <c r="C136" s="168"/>
      <c r="D136" s="168"/>
      <c r="E136" s="169" t="s">
        <v>3</v>
      </c>
      <c r="F136" s="259" t="s">
        <v>165</v>
      </c>
      <c r="G136" s="260"/>
      <c r="H136" s="260"/>
      <c r="I136" s="260"/>
      <c r="J136" s="168"/>
      <c r="K136" s="170">
        <v>10.745</v>
      </c>
      <c r="L136" s="168"/>
      <c r="M136" s="168"/>
      <c r="N136" s="168"/>
      <c r="O136" s="168"/>
      <c r="P136" s="168"/>
      <c r="Q136" s="168"/>
      <c r="R136" s="171"/>
      <c r="T136" s="172"/>
      <c r="U136" s="168"/>
      <c r="V136" s="168"/>
      <c r="W136" s="168"/>
      <c r="X136" s="168"/>
      <c r="Y136" s="168"/>
      <c r="Z136" s="168"/>
      <c r="AA136" s="173"/>
      <c r="AT136" s="174" t="s">
        <v>160</v>
      </c>
      <c r="AU136" s="174" t="s">
        <v>93</v>
      </c>
      <c r="AV136" s="11" t="s">
        <v>93</v>
      </c>
      <c r="AW136" s="11" t="s">
        <v>40</v>
      </c>
      <c r="AX136" s="11" t="s">
        <v>22</v>
      </c>
      <c r="AY136" s="174" t="s">
        <v>152</v>
      </c>
    </row>
    <row r="137" spans="2:65" s="1" customFormat="1" ht="31.5" customHeight="1">
      <c r="B137" s="131"/>
      <c r="C137" s="160" t="s">
        <v>166</v>
      </c>
      <c r="D137" s="160" t="s">
        <v>153</v>
      </c>
      <c r="E137" s="161" t="s">
        <v>167</v>
      </c>
      <c r="F137" s="266" t="s">
        <v>168</v>
      </c>
      <c r="G137" s="265"/>
      <c r="H137" s="265"/>
      <c r="I137" s="265"/>
      <c r="J137" s="162" t="s">
        <v>163</v>
      </c>
      <c r="K137" s="163">
        <v>5.373</v>
      </c>
      <c r="L137" s="267">
        <v>0</v>
      </c>
      <c r="M137" s="265"/>
      <c r="N137" s="268">
        <f>ROUND(L137*K137,2)</f>
        <v>0</v>
      </c>
      <c r="O137" s="265"/>
      <c r="P137" s="265"/>
      <c r="Q137" s="265"/>
      <c r="R137" s="133"/>
      <c r="T137" s="164" t="s">
        <v>3</v>
      </c>
      <c r="U137" s="43" t="s">
        <v>48</v>
      </c>
      <c r="V137" s="35"/>
      <c r="W137" s="165">
        <f>V137*K137</f>
        <v>0</v>
      </c>
      <c r="X137" s="165">
        <v>0</v>
      </c>
      <c r="Y137" s="165">
        <f>X137*K137</f>
        <v>0</v>
      </c>
      <c r="Z137" s="165">
        <v>0</v>
      </c>
      <c r="AA137" s="166">
        <f>Z137*K137</f>
        <v>0</v>
      </c>
      <c r="AR137" s="17" t="s">
        <v>157</v>
      </c>
      <c r="AT137" s="17" t="s">
        <v>153</v>
      </c>
      <c r="AU137" s="17" t="s">
        <v>93</v>
      </c>
      <c r="AY137" s="17" t="s">
        <v>152</v>
      </c>
      <c r="BE137" s="108">
        <f>IF(U137="základní",N137,0)</f>
        <v>0</v>
      </c>
      <c r="BF137" s="108">
        <f>IF(U137="snížená",N137,0)</f>
        <v>0</v>
      </c>
      <c r="BG137" s="108">
        <f>IF(U137="zákl. přenesená",N137,0)</f>
        <v>0</v>
      </c>
      <c r="BH137" s="108">
        <f>IF(U137="sníž. přenesená",N137,0)</f>
        <v>0</v>
      </c>
      <c r="BI137" s="108">
        <f>IF(U137="nulová",N137,0)</f>
        <v>0</v>
      </c>
      <c r="BJ137" s="17" t="s">
        <v>22</v>
      </c>
      <c r="BK137" s="108">
        <f>ROUND(L137*K137,2)</f>
        <v>0</v>
      </c>
      <c r="BL137" s="17" t="s">
        <v>157</v>
      </c>
      <c r="BM137" s="17" t="s">
        <v>169</v>
      </c>
    </row>
    <row r="138" spans="2:51" s="11" customFormat="1" ht="22.5" customHeight="1">
      <c r="B138" s="167"/>
      <c r="C138" s="168"/>
      <c r="D138" s="168"/>
      <c r="E138" s="169" t="s">
        <v>3</v>
      </c>
      <c r="F138" s="259" t="s">
        <v>170</v>
      </c>
      <c r="G138" s="260"/>
      <c r="H138" s="260"/>
      <c r="I138" s="260"/>
      <c r="J138" s="168"/>
      <c r="K138" s="170">
        <v>5.373</v>
      </c>
      <c r="L138" s="168"/>
      <c r="M138" s="168"/>
      <c r="N138" s="168"/>
      <c r="O138" s="168"/>
      <c r="P138" s="168"/>
      <c r="Q138" s="168"/>
      <c r="R138" s="171"/>
      <c r="T138" s="172"/>
      <c r="U138" s="168"/>
      <c r="V138" s="168"/>
      <c r="W138" s="168"/>
      <c r="X138" s="168"/>
      <c r="Y138" s="168"/>
      <c r="Z138" s="168"/>
      <c r="AA138" s="173"/>
      <c r="AT138" s="174" t="s">
        <v>160</v>
      </c>
      <c r="AU138" s="174" t="s">
        <v>93</v>
      </c>
      <c r="AV138" s="11" t="s">
        <v>93</v>
      </c>
      <c r="AW138" s="11" t="s">
        <v>40</v>
      </c>
      <c r="AX138" s="11" t="s">
        <v>22</v>
      </c>
      <c r="AY138" s="174" t="s">
        <v>152</v>
      </c>
    </row>
    <row r="139" spans="2:65" s="1" customFormat="1" ht="31.5" customHeight="1">
      <c r="B139" s="131"/>
      <c r="C139" s="160" t="s">
        <v>157</v>
      </c>
      <c r="D139" s="160" t="s">
        <v>153</v>
      </c>
      <c r="E139" s="161" t="s">
        <v>171</v>
      </c>
      <c r="F139" s="266" t="s">
        <v>172</v>
      </c>
      <c r="G139" s="265"/>
      <c r="H139" s="265"/>
      <c r="I139" s="265"/>
      <c r="J139" s="162" t="s">
        <v>163</v>
      </c>
      <c r="K139" s="163">
        <v>2.664</v>
      </c>
      <c r="L139" s="267">
        <v>0</v>
      </c>
      <c r="M139" s="265"/>
      <c r="N139" s="268">
        <f>ROUND(L139*K139,2)</f>
        <v>0</v>
      </c>
      <c r="O139" s="265"/>
      <c r="P139" s="265"/>
      <c r="Q139" s="265"/>
      <c r="R139" s="133"/>
      <c r="T139" s="164" t="s">
        <v>3</v>
      </c>
      <c r="U139" s="43" t="s">
        <v>48</v>
      </c>
      <c r="V139" s="35"/>
      <c r="W139" s="165">
        <f>V139*K139</f>
        <v>0</v>
      </c>
      <c r="X139" s="165">
        <v>0</v>
      </c>
      <c r="Y139" s="165">
        <f>X139*K139</f>
        <v>0</v>
      </c>
      <c r="Z139" s="165">
        <v>0</v>
      </c>
      <c r="AA139" s="166">
        <f>Z139*K139</f>
        <v>0</v>
      </c>
      <c r="AR139" s="17" t="s">
        <v>157</v>
      </c>
      <c r="AT139" s="17" t="s">
        <v>153</v>
      </c>
      <c r="AU139" s="17" t="s">
        <v>93</v>
      </c>
      <c r="AY139" s="17" t="s">
        <v>152</v>
      </c>
      <c r="BE139" s="108">
        <f>IF(U139="základní",N139,0)</f>
        <v>0</v>
      </c>
      <c r="BF139" s="108">
        <f>IF(U139="snížená",N139,0)</f>
        <v>0</v>
      </c>
      <c r="BG139" s="108">
        <f>IF(U139="zákl. přenesená",N139,0)</f>
        <v>0</v>
      </c>
      <c r="BH139" s="108">
        <f>IF(U139="sníž. přenesená",N139,0)</f>
        <v>0</v>
      </c>
      <c r="BI139" s="108">
        <f>IF(U139="nulová",N139,0)</f>
        <v>0</v>
      </c>
      <c r="BJ139" s="17" t="s">
        <v>22</v>
      </c>
      <c r="BK139" s="108">
        <f>ROUND(L139*K139,2)</f>
        <v>0</v>
      </c>
      <c r="BL139" s="17" t="s">
        <v>157</v>
      </c>
      <c r="BM139" s="17" t="s">
        <v>173</v>
      </c>
    </row>
    <row r="140" spans="2:51" s="11" customFormat="1" ht="22.5" customHeight="1">
      <c r="B140" s="167"/>
      <c r="C140" s="168"/>
      <c r="D140" s="168"/>
      <c r="E140" s="169" t="s">
        <v>3</v>
      </c>
      <c r="F140" s="259" t="s">
        <v>174</v>
      </c>
      <c r="G140" s="260"/>
      <c r="H140" s="260"/>
      <c r="I140" s="260"/>
      <c r="J140" s="168"/>
      <c r="K140" s="170">
        <v>2.664</v>
      </c>
      <c r="L140" s="168"/>
      <c r="M140" s="168"/>
      <c r="N140" s="168"/>
      <c r="O140" s="168"/>
      <c r="P140" s="168"/>
      <c r="Q140" s="168"/>
      <c r="R140" s="171"/>
      <c r="T140" s="172"/>
      <c r="U140" s="168"/>
      <c r="V140" s="168"/>
      <c r="W140" s="168"/>
      <c r="X140" s="168"/>
      <c r="Y140" s="168"/>
      <c r="Z140" s="168"/>
      <c r="AA140" s="173"/>
      <c r="AT140" s="174" t="s">
        <v>160</v>
      </c>
      <c r="AU140" s="174" t="s">
        <v>93</v>
      </c>
      <c r="AV140" s="11" t="s">
        <v>93</v>
      </c>
      <c r="AW140" s="11" t="s">
        <v>40</v>
      </c>
      <c r="AX140" s="11" t="s">
        <v>22</v>
      </c>
      <c r="AY140" s="174" t="s">
        <v>152</v>
      </c>
    </row>
    <row r="141" spans="2:65" s="1" customFormat="1" ht="22.5" customHeight="1">
      <c r="B141" s="131"/>
      <c r="C141" s="160" t="s">
        <v>175</v>
      </c>
      <c r="D141" s="160" t="s">
        <v>153</v>
      </c>
      <c r="E141" s="161" t="s">
        <v>176</v>
      </c>
      <c r="F141" s="266" t="s">
        <v>177</v>
      </c>
      <c r="G141" s="265"/>
      <c r="H141" s="265"/>
      <c r="I141" s="265"/>
      <c r="J141" s="162" t="s">
        <v>163</v>
      </c>
      <c r="K141" s="163">
        <v>2.664</v>
      </c>
      <c r="L141" s="267">
        <v>0</v>
      </c>
      <c r="M141" s="265"/>
      <c r="N141" s="268">
        <f>ROUND(L141*K141,2)</f>
        <v>0</v>
      </c>
      <c r="O141" s="265"/>
      <c r="P141" s="265"/>
      <c r="Q141" s="265"/>
      <c r="R141" s="133"/>
      <c r="T141" s="164" t="s">
        <v>3</v>
      </c>
      <c r="U141" s="43" t="s">
        <v>48</v>
      </c>
      <c r="V141" s="35"/>
      <c r="W141" s="165">
        <f>V141*K141</f>
        <v>0</v>
      </c>
      <c r="X141" s="165">
        <v>0</v>
      </c>
      <c r="Y141" s="165">
        <f>X141*K141</f>
        <v>0</v>
      </c>
      <c r="Z141" s="165">
        <v>0</v>
      </c>
      <c r="AA141" s="166">
        <f>Z141*K141</f>
        <v>0</v>
      </c>
      <c r="AR141" s="17" t="s">
        <v>157</v>
      </c>
      <c r="AT141" s="17" t="s">
        <v>153</v>
      </c>
      <c r="AU141" s="17" t="s">
        <v>93</v>
      </c>
      <c r="AY141" s="17" t="s">
        <v>152</v>
      </c>
      <c r="BE141" s="108">
        <f>IF(U141="základní",N141,0)</f>
        <v>0</v>
      </c>
      <c r="BF141" s="108">
        <f>IF(U141="snížená",N141,0)</f>
        <v>0</v>
      </c>
      <c r="BG141" s="108">
        <f>IF(U141="zákl. přenesená",N141,0)</f>
        <v>0</v>
      </c>
      <c r="BH141" s="108">
        <f>IF(U141="sníž. přenesená",N141,0)</f>
        <v>0</v>
      </c>
      <c r="BI141" s="108">
        <f>IF(U141="nulová",N141,0)</f>
        <v>0</v>
      </c>
      <c r="BJ141" s="17" t="s">
        <v>22</v>
      </c>
      <c r="BK141" s="108">
        <f>ROUND(L141*K141,2)</f>
        <v>0</v>
      </c>
      <c r="BL141" s="17" t="s">
        <v>157</v>
      </c>
      <c r="BM141" s="17" t="s">
        <v>178</v>
      </c>
    </row>
    <row r="142" spans="2:65" s="1" customFormat="1" ht="22.5" customHeight="1">
      <c r="B142" s="131"/>
      <c r="C142" s="160" t="s">
        <v>179</v>
      </c>
      <c r="D142" s="160" t="s">
        <v>153</v>
      </c>
      <c r="E142" s="161" t="s">
        <v>180</v>
      </c>
      <c r="F142" s="266" t="s">
        <v>181</v>
      </c>
      <c r="G142" s="265"/>
      <c r="H142" s="265"/>
      <c r="I142" s="265"/>
      <c r="J142" s="162" t="s">
        <v>163</v>
      </c>
      <c r="K142" s="163">
        <v>2.664</v>
      </c>
      <c r="L142" s="267">
        <v>0</v>
      </c>
      <c r="M142" s="265"/>
      <c r="N142" s="268">
        <f>ROUND(L142*K142,2)</f>
        <v>0</v>
      </c>
      <c r="O142" s="265"/>
      <c r="P142" s="265"/>
      <c r="Q142" s="265"/>
      <c r="R142" s="133"/>
      <c r="T142" s="164" t="s">
        <v>3</v>
      </c>
      <c r="U142" s="43" t="s">
        <v>48</v>
      </c>
      <c r="V142" s="35"/>
      <c r="W142" s="165">
        <f>V142*K142</f>
        <v>0</v>
      </c>
      <c r="X142" s="165">
        <v>0</v>
      </c>
      <c r="Y142" s="165">
        <f>X142*K142</f>
        <v>0</v>
      </c>
      <c r="Z142" s="165">
        <v>0</v>
      </c>
      <c r="AA142" s="166">
        <f>Z142*K142</f>
        <v>0</v>
      </c>
      <c r="AR142" s="17" t="s">
        <v>157</v>
      </c>
      <c r="AT142" s="17" t="s">
        <v>153</v>
      </c>
      <c r="AU142" s="17" t="s">
        <v>93</v>
      </c>
      <c r="AY142" s="17" t="s">
        <v>152</v>
      </c>
      <c r="BE142" s="108">
        <f>IF(U142="základní",N142,0)</f>
        <v>0</v>
      </c>
      <c r="BF142" s="108">
        <f>IF(U142="snížená",N142,0)</f>
        <v>0</v>
      </c>
      <c r="BG142" s="108">
        <f>IF(U142="zákl. přenesená",N142,0)</f>
        <v>0</v>
      </c>
      <c r="BH142" s="108">
        <f>IF(U142="sníž. přenesená",N142,0)</f>
        <v>0</v>
      </c>
      <c r="BI142" s="108">
        <f>IF(U142="nulová",N142,0)</f>
        <v>0</v>
      </c>
      <c r="BJ142" s="17" t="s">
        <v>22</v>
      </c>
      <c r="BK142" s="108">
        <f>ROUND(L142*K142,2)</f>
        <v>0</v>
      </c>
      <c r="BL142" s="17" t="s">
        <v>157</v>
      </c>
      <c r="BM142" s="17" t="s">
        <v>182</v>
      </c>
    </row>
    <row r="143" spans="2:65" s="1" customFormat="1" ht="31.5" customHeight="1">
      <c r="B143" s="131"/>
      <c r="C143" s="160" t="s">
        <v>183</v>
      </c>
      <c r="D143" s="160" t="s">
        <v>153</v>
      </c>
      <c r="E143" s="161" t="s">
        <v>184</v>
      </c>
      <c r="F143" s="266" t="s">
        <v>185</v>
      </c>
      <c r="G143" s="265"/>
      <c r="H143" s="265"/>
      <c r="I143" s="265"/>
      <c r="J143" s="162" t="s">
        <v>186</v>
      </c>
      <c r="K143" s="163">
        <v>5.328</v>
      </c>
      <c r="L143" s="267">
        <v>0</v>
      </c>
      <c r="M143" s="265"/>
      <c r="N143" s="268">
        <f>ROUND(L143*K143,2)</f>
        <v>0</v>
      </c>
      <c r="O143" s="265"/>
      <c r="P143" s="265"/>
      <c r="Q143" s="265"/>
      <c r="R143" s="133"/>
      <c r="T143" s="164" t="s">
        <v>3</v>
      </c>
      <c r="U143" s="43" t="s">
        <v>48</v>
      </c>
      <c r="V143" s="35"/>
      <c r="W143" s="165">
        <f>V143*K143</f>
        <v>0</v>
      </c>
      <c r="X143" s="165">
        <v>0</v>
      </c>
      <c r="Y143" s="165">
        <f>X143*K143</f>
        <v>0</v>
      </c>
      <c r="Z143" s="165">
        <v>0</v>
      </c>
      <c r="AA143" s="166">
        <f>Z143*K143</f>
        <v>0</v>
      </c>
      <c r="AR143" s="17" t="s">
        <v>157</v>
      </c>
      <c r="AT143" s="17" t="s">
        <v>153</v>
      </c>
      <c r="AU143" s="17" t="s">
        <v>93</v>
      </c>
      <c r="AY143" s="17" t="s">
        <v>152</v>
      </c>
      <c r="BE143" s="108">
        <f>IF(U143="základní",N143,0)</f>
        <v>0</v>
      </c>
      <c r="BF143" s="108">
        <f>IF(U143="snížená",N143,0)</f>
        <v>0</v>
      </c>
      <c r="BG143" s="108">
        <f>IF(U143="zákl. přenesená",N143,0)</f>
        <v>0</v>
      </c>
      <c r="BH143" s="108">
        <f>IF(U143="sníž. přenesená",N143,0)</f>
        <v>0</v>
      </c>
      <c r="BI143" s="108">
        <f>IF(U143="nulová",N143,0)</f>
        <v>0</v>
      </c>
      <c r="BJ143" s="17" t="s">
        <v>22</v>
      </c>
      <c r="BK143" s="108">
        <f>ROUND(L143*K143,2)</f>
        <v>0</v>
      </c>
      <c r="BL143" s="17" t="s">
        <v>157</v>
      </c>
      <c r="BM143" s="17" t="s">
        <v>187</v>
      </c>
    </row>
    <row r="144" spans="2:51" s="11" customFormat="1" ht="22.5" customHeight="1">
      <c r="B144" s="167"/>
      <c r="C144" s="168"/>
      <c r="D144" s="168"/>
      <c r="E144" s="169" t="s">
        <v>3</v>
      </c>
      <c r="F144" s="259" t="s">
        <v>188</v>
      </c>
      <c r="G144" s="260"/>
      <c r="H144" s="260"/>
      <c r="I144" s="260"/>
      <c r="J144" s="168"/>
      <c r="K144" s="170">
        <v>5.328</v>
      </c>
      <c r="L144" s="168"/>
      <c r="M144" s="168"/>
      <c r="N144" s="168"/>
      <c r="O144" s="168"/>
      <c r="P144" s="168"/>
      <c r="Q144" s="168"/>
      <c r="R144" s="171"/>
      <c r="T144" s="172"/>
      <c r="U144" s="168"/>
      <c r="V144" s="168"/>
      <c r="W144" s="168"/>
      <c r="X144" s="168"/>
      <c r="Y144" s="168"/>
      <c r="Z144" s="168"/>
      <c r="AA144" s="173"/>
      <c r="AT144" s="174" t="s">
        <v>160</v>
      </c>
      <c r="AU144" s="174" t="s">
        <v>93</v>
      </c>
      <c r="AV144" s="11" t="s">
        <v>93</v>
      </c>
      <c r="AW144" s="11" t="s">
        <v>40</v>
      </c>
      <c r="AX144" s="11" t="s">
        <v>22</v>
      </c>
      <c r="AY144" s="174" t="s">
        <v>152</v>
      </c>
    </row>
    <row r="145" spans="2:65" s="1" customFormat="1" ht="31.5" customHeight="1">
      <c r="B145" s="131"/>
      <c r="C145" s="160" t="s">
        <v>189</v>
      </c>
      <c r="D145" s="160" t="s">
        <v>153</v>
      </c>
      <c r="E145" s="161" t="s">
        <v>190</v>
      </c>
      <c r="F145" s="266" t="s">
        <v>191</v>
      </c>
      <c r="G145" s="265"/>
      <c r="H145" s="265"/>
      <c r="I145" s="265"/>
      <c r="J145" s="162" t="s">
        <v>163</v>
      </c>
      <c r="K145" s="163">
        <v>8.081</v>
      </c>
      <c r="L145" s="267">
        <v>0</v>
      </c>
      <c r="M145" s="265"/>
      <c r="N145" s="268">
        <f>ROUND(L145*K145,2)</f>
        <v>0</v>
      </c>
      <c r="O145" s="265"/>
      <c r="P145" s="265"/>
      <c r="Q145" s="265"/>
      <c r="R145" s="133"/>
      <c r="T145" s="164" t="s">
        <v>3</v>
      </c>
      <c r="U145" s="43" t="s">
        <v>48</v>
      </c>
      <c r="V145" s="35"/>
      <c r="W145" s="165">
        <f>V145*K145</f>
        <v>0</v>
      </c>
      <c r="X145" s="165">
        <v>0</v>
      </c>
      <c r="Y145" s="165">
        <f>X145*K145</f>
        <v>0</v>
      </c>
      <c r="Z145" s="165">
        <v>0</v>
      </c>
      <c r="AA145" s="166">
        <f>Z145*K145</f>
        <v>0</v>
      </c>
      <c r="AR145" s="17" t="s">
        <v>157</v>
      </c>
      <c r="AT145" s="17" t="s">
        <v>153</v>
      </c>
      <c r="AU145" s="17" t="s">
        <v>93</v>
      </c>
      <c r="AY145" s="17" t="s">
        <v>152</v>
      </c>
      <c r="BE145" s="108">
        <f>IF(U145="základní",N145,0)</f>
        <v>0</v>
      </c>
      <c r="BF145" s="108">
        <f>IF(U145="snížená",N145,0)</f>
        <v>0</v>
      </c>
      <c r="BG145" s="108">
        <f>IF(U145="zákl. přenesená",N145,0)</f>
        <v>0</v>
      </c>
      <c r="BH145" s="108">
        <f>IF(U145="sníž. přenesená",N145,0)</f>
        <v>0</v>
      </c>
      <c r="BI145" s="108">
        <f>IF(U145="nulová",N145,0)</f>
        <v>0</v>
      </c>
      <c r="BJ145" s="17" t="s">
        <v>22</v>
      </c>
      <c r="BK145" s="108">
        <f>ROUND(L145*K145,2)</f>
        <v>0</v>
      </c>
      <c r="BL145" s="17" t="s">
        <v>157</v>
      </c>
      <c r="BM145" s="17" t="s">
        <v>192</v>
      </c>
    </row>
    <row r="146" spans="2:51" s="11" customFormat="1" ht="22.5" customHeight="1">
      <c r="B146" s="167"/>
      <c r="C146" s="168"/>
      <c r="D146" s="168"/>
      <c r="E146" s="169" t="s">
        <v>3</v>
      </c>
      <c r="F146" s="259" t="s">
        <v>193</v>
      </c>
      <c r="G146" s="260"/>
      <c r="H146" s="260"/>
      <c r="I146" s="260"/>
      <c r="J146" s="168"/>
      <c r="K146" s="170">
        <v>8.081</v>
      </c>
      <c r="L146" s="168"/>
      <c r="M146" s="168"/>
      <c r="N146" s="168"/>
      <c r="O146" s="168"/>
      <c r="P146" s="168"/>
      <c r="Q146" s="168"/>
      <c r="R146" s="171"/>
      <c r="T146" s="172"/>
      <c r="U146" s="168"/>
      <c r="V146" s="168"/>
      <c r="W146" s="168"/>
      <c r="X146" s="168"/>
      <c r="Y146" s="168"/>
      <c r="Z146" s="168"/>
      <c r="AA146" s="173"/>
      <c r="AT146" s="174" t="s">
        <v>160</v>
      </c>
      <c r="AU146" s="174" t="s">
        <v>93</v>
      </c>
      <c r="AV146" s="11" t="s">
        <v>93</v>
      </c>
      <c r="AW146" s="11" t="s">
        <v>40</v>
      </c>
      <c r="AX146" s="11" t="s">
        <v>22</v>
      </c>
      <c r="AY146" s="174" t="s">
        <v>152</v>
      </c>
    </row>
    <row r="147" spans="2:63" s="10" customFormat="1" ht="29.25" customHeight="1">
      <c r="B147" s="149"/>
      <c r="C147" s="150"/>
      <c r="D147" s="159" t="s">
        <v>118</v>
      </c>
      <c r="E147" s="159"/>
      <c r="F147" s="159"/>
      <c r="G147" s="159"/>
      <c r="H147" s="159"/>
      <c r="I147" s="159"/>
      <c r="J147" s="159"/>
      <c r="K147" s="159"/>
      <c r="L147" s="159"/>
      <c r="M147" s="159"/>
      <c r="N147" s="253">
        <f>BK147</f>
        <v>0</v>
      </c>
      <c r="O147" s="254"/>
      <c r="P147" s="254"/>
      <c r="Q147" s="254"/>
      <c r="R147" s="152"/>
      <c r="T147" s="153"/>
      <c r="U147" s="150"/>
      <c r="V147" s="150"/>
      <c r="W147" s="154">
        <f>SUM(W148:W149)</f>
        <v>0</v>
      </c>
      <c r="X147" s="150"/>
      <c r="Y147" s="154">
        <f>SUM(Y148:Y149)</f>
        <v>2.2016249999999995</v>
      </c>
      <c r="Z147" s="150"/>
      <c r="AA147" s="155">
        <f>SUM(AA148:AA149)</f>
        <v>0</v>
      </c>
      <c r="AR147" s="156" t="s">
        <v>22</v>
      </c>
      <c r="AT147" s="157" t="s">
        <v>82</v>
      </c>
      <c r="AU147" s="157" t="s">
        <v>22</v>
      </c>
      <c r="AY147" s="156" t="s">
        <v>152</v>
      </c>
      <c r="BK147" s="158">
        <f>SUM(BK148:BK149)</f>
        <v>0</v>
      </c>
    </row>
    <row r="148" spans="2:65" s="1" customFormat="1" ht="31.5" customHeight="1">
      <c r="B148" s="131"/>
      <c r="C148" s="160" t="s">
        <v>194</v>
      </c>
      <c r="D148" s="160" t="s">
        <v>153</v>
      </c>
      <c r="E148" s="161" t="s">
        <v>195</v>
      </c>
      <c r="F148" s="266" t="s">
        <v>196</v>
      </c>
      <c r="G148" s="265"/>
      <c r="H148" s="265"/>
      <c r="I148" s="265"/>
      <c r="J148" s="162" t="s">
        <v>163</v>
      </c>
      <c r="K148" s="163">
        <v>1.14</v>
      </c>
      <c r="L148" s="267">
        <v>0</v>
      </c>
      <c r="M148" s="265"/>
      <c r="N148" s="268">
        <f>ROUND(L148*K148,2)</f>
        <v>0</v>
      </c>
      <c r="O148" s="265"/>
      <c r="P148" s="265"/>
      <c r="Q148" s="265"/>
      <c r="R148" s="133"/>
      <c r="T148" s="164" t="s">
        <v>3</v>
      </c>
      <c r="U148" s="43" t="s">
        <v>48</v>
      </c>
      <c r="V148" s="35"/>
      <c r="W148" s="165">
        <f>V148*K148</f>
        <v>0</v>
      </c>
      <c r="X148" s="165">
        <v>1.93125</v>
      </c>
      <c r="Y148" s="165">
        <f>X148*K148</f>
        <v>2.2016249999999995</v>
      </c>
      <c r="Z148" s="165">
        <v>0</v>
      </c>
      <c r="AA148" s="166">
        <f>Z148*K148</f>
        <v>0</v>
      </c>
      <c r="AR148" s="17" t="s">
        <v>157</v>
      </c>
      <c r="AT148" s="17" t="s">
        <v>153</v>
      </c>
      <c r="AU148" s="17" t="s">
        <v>93</v>
      </c>
      <c r="AY148" s="17" t="s">
        <v>152</v>
      </c>
      <c r="BE148" s="108">
        <f>IF(U148="základní",N148,0)</f>
        <v>0</v>
      </c>
      <c r="BF148" s="108">
        <f>IF(U148="snížená",N148,0)</f>
        <v>0</v>
      </c>
      <c r="BG148" s="108">
        <f>IF(U148="zákl. přenesená",N148,0)</f>
        <v>0</v>
      </c>
      <c r="BH148" s="108">
        <f>IF(U148="sníž. přenesená",N148,0)</f>
        <v>0</v>
      </c>
      <c r="BI148" s="108">
        <f>IF(U148="nulová",N148,0)</f>
        <v>0</v>
      </c>
      <c r="BJ148" s="17" t="s">
        <v>22</v>
      </c>
      <c r="BK148" s="108">
        <f>ROUND(L148*K148,2)</f>
        <v>0</v>
      </c>
      <c r="BL148" s="17" t="s">
        <v>157</v>
      </c>
      <c r="BM148" s="17" t="s">
        <v>197</v>
      </c>
    </row>
    <row r="149" spans="2:51" s="11" customFormat="1" ht="22.5" customHeight="1">
      <c r="B149" s="167"/>
      <c r="C149" s="168"/>
      <c r="D149" s="168"/>
      <c r="E149" s="169" t="s">
        <v>3</v>
      </c>
      <c r="F149" s="259" t="s">
        <v>198</v>
      </c>
      <c r="G149" s="260"/>
      <c r="H149" s="260"/>
      <c r="I149" s="260"/>
      <c r="J149" s="168"/>
      <c r="K149" s="170">
        <v>1.14</v>
      </c>
      <c r="L149" s="168"/>
      <c r="M149" s="168"/>
      <c r="N149" s="168"/>
      <c r="O149" s="168"/>
      <c r="P149" s="168"/>
      <c r="Q149" s="168"/>
      <c r="R149" s="171"/>
      <c r="T149" s="172"/>
      <c r="U149" s="168"/>
      <c r="V149" s="168"/>
      <c r="W149" s="168"/>
      <c r="X149" s="168"/>
      <c r="Y149" s="168"/>
      <c r="Z149" s="168"/>
      <c r="AA149" s="173"/>
      <c r="AT149" s="174" t="s">
        <v>160</v>
      </c>
      <c r="AU149" s="174" t="s">
        <v>93</v>
      </c>
      <c r="AV149" s="11" t="s">
        <v>93</v>
      </c>
      <c r="AW149" s="11" t="s">
        <v>40</v>
      </c>
      <c r="AX149" s="11" t="s">
        <v>22</v>
      </c>
      <c r="AY149" s="174" t="s">
        <v>152</v>
      </c>
    </row>
    <row r="150" spans="2:63" s="10" customFormat="1" ht="29.25" customHeight="1">
      <c r="B150" s="149"/>
      <c r="C150" s="150"/>
      <c r="D150" s="159" t="s">
        <v>119</v>
      </c>
      <c r="E150" s="159"/>
      <c r="F150" s="159"/>
      <c r="G150" s="159"/>
      <c r="H150" s="159"/>
      <c r="I150" s="159"/>
      <c r="J150" s="159"/>
      <c r="K150" s="159"/>
      <c r="L150" s="159"/>
      <c r="M150" s="159"/>
      <c r="N150" s="253">
        <f>BK150</f>
        <v>0</v>
      </c>
      <c r="O150" s="254"/>
      <c r="P150" s="254"/>
      <c r="Q150" s="254"/>
      <c r="R150" s="152"/>
      <c r="T150" s="153"/>
      <c r="U150" s="150"/>
      <c r="V150" s="150"/>
      <c r="W150" s="154">
        <f>SUM(W151:W154)</f>
        <v>0</v>
      </c>
      <c r="X150" s="150"/>
      <c r="Y150" s="154">
        <f>SUM(Y151:Y154)</f>
        <v>6.122651800000001</v>
      </c>
      <c r="Z150" s="150"/>
      <c r="AA150" s="155">
        <f>SUM(AA151:AA154)</f>
        <v>0</v>
      </c>
      <c r="AR150" s="156" t="s">
        <v>22</v>
      </c>
      <c r="AT150" s="157" t="s">
        <v>82</v>
      </c>
      <c r="AU150" s="157" t="s">
        <v>22</v>
      </c>
      <c r="AY150" s="156" t="s">
        <v>152</v>
      </c>
      <c r="BK150" s="158">
        <f>SUM(BK151:BK154)</f>
        <v>0</v>
      </c>
    </row>
    <row r="151" spans="2:65" s="1" customFormat="1" ht="31.5" customHeight="1">
      <c r="B151" s="131"/>
      <c r="C151" s="160" t="s">
        <v>27</v>
      </c>
      <c r="D151" s="160" t="s">
        <v>153</v>
      </c>
      <c r="E151" s="161" t="s">
        <v>199</v>
      </c>
      <c r="F151" s="266" t="s">
        <v>200</v>
      </c>
      <c r="G151" s="265"/>
      <c r="H151" s="265"/>
      <c r="I151" s="265"/>
      <c r="J151" s="162" t="s">
        <v>163</v>
      </c>
      <c r="K151" s="163">
        <v>3.2</v>
      </c>
      <c r="L151" s="267">
        <v>0</v>
      </c>
      <c r="M151" s="265"/>
      <c r="N151" s="268">
        <f>ROUND(L151*K151,2)</f>
        <v>0</v>
      </c>
      <c r="O151" s="265"/>
      <c r="P151" s="265"/>
      <c r="Q151" s="265"/>
      <c r="R151" s="133"/>
      <c r="T151" s="164" t="s">
        <v>3</v>
      </c>
      <c r="U151" s="43" t="s">
        <v>48</v>
      </c>
      <c r="V151" s="35"/>
      <c r="W151" s="165">
        <f>V151*K151</f>
        <v>0</v>
      </c>
      <c r="X151" s="165">
        <v>1.6873</v>
      </c>
      <c r="Y151" s="165">
        <f>X151*K151</f>
        <v>5.399360000000001</v>
      </c>
      <c r="Z151" s="165">
        <v>0</v>
      </c>
      <c r="AA151" s="166">
        <f>Z151*K151</f>
        <v>0</v>
      </c>
      <c r="AR151" s="17" t="s">
        <v>157</v>
      </c>
      <c r="AT151" s="17" t="s">
        <v>153</v>
      </c>
      <c r="AU151" s="17" t="s">
        <v>93</v>
      </c>
      <c r="AY151" s="17" t="s">
        <v>152</v>
      </c>
      <c r="BE151" s="108">
        <f>IF(U151="základní",N151,0)</f>
        <v>0</v>
      </c>
      <c r="BF151" s="108">
        <f>IF(U151="snížená",N151,0)</f>
        <v>0</v>
      </c>
      <c r="BG151" s="108">
        <f>IF(U151="zákl. přenesená",N151,0)</f>
        <v>0</v>
      </c>
      <c r="BH151" s="108">
        <f>IF(U151="sníž. přenesená",N151,0)</f>
        <v>0</v>
      </c>
      <c r="BI151" s="108">
        <f>IF(U151="nulová",N151,0)</f>
        <v>0</v>
      </c>
      <c r="BJ151" s="17" t="s">
        <v>22</v>
      </c>
      <c r="BK151" s="108">
        <f>ROUND(L151*K151,2)</f>
        <v>0</v>
      </c>
      <c r="BL151" s="17" t="s">
        <v>157</v>
      </c>
      <c r="BM151" s="17" t="s">
        <v>201</v>
      </c>
    </row>
    <row r="152" spans="2:51" s="11" customFormat="1" ht="22.5" customHeight="1">
      <c r="B152" s="167"/>
      <c r="C152" s="168"/>
      <c r="D152" s="168"/>
      <c r="E152" s="169" t="s">
        <v>3</v>
      </c>
      <c r="F152" s="259" t="s">
        <v>202</v>
      </c>
      <c r="G152" s="260"/>
      <c r="H152" s="260"/>
      <c r="I152" s="260"/>
      <c r="J152" s="168"/>
      <c r="K152" s="170">
        <v>3.2</v>
      </c>
      <c r="L152" s="168"/>
      <c r="M152" s="168"/>
      <c r="N152" s="168"/>
      <c r="O152" s="168"/>
      <c r="P152" s="168"/>
      <c r="Q152" s="168"/>
      <c r="R152" s="171"/>
      <c r="T152" s="172"/>
      <c r="U152" s="168"/>
      <c r="V152" s="168"/>
      <c r="W152" s="168"/>
      <c r="X152" s="168"/>
      <c r="Y152" s="168"/>
      <c r="Z152" s="168"/>
      <c r="AA152" s="173"/>
      <c r="AT152" s="174" t="s">
        <v>160</v>
      </c>
      <c r="AU152" s="174" t="s">
        <v>93</v>
      </c>
      <c r="AV152" s="11" t="s">
        <v>93</v>
      </c>
      <c r="AW152" s="11" t="s">
        <v>40</v>
      </c>
      <c r="AX152" s="11" t="s">
        <v>22</v>
      </c>
      <c r="AY152" s="174" t="s">
        <v>152</v>
      </c>
    </row>
    <row r="153" spans="2:65" s="1" customFormat="1" ht="31.5" customHeight="1">
      <c r="B153" s="131"/>
      <c r="C153" s="160" t="s">
        <v>203</v>
      </c>
      <c r="D153" s="160" t="s">
        <v>153</v>
      </c>
      <c r="E153" s="161" t="s">
        <v>204</v>
      </c>
      <c r="F153" s="266" t="s">
        <v>205</v>
      </c>
      <c r="G153" s="265"/>
      <c r="H153" s="265"/>
      <c r="I153" s="265"/>
      <c r="J153" s="162" t="s">
        <v>156</v>
      </c>
      <c r="K153" s="163">
        <v>2.804</v>
      </c>
      <c r="L153" s="267">
        <v>0</v>
      </c>
      <c r="M153" s="265"/>
      <c r="N153" s="268">
        <f>ROUND(L153*K153,2)</f>
        <v>0</v>
      </c>
      <c r="O153" s="265"/>
      <c r="P153" s="265"/>
      <c r="Q153" s="265"/>
      <c r="R153" s="133"/>
      <c r="T153" s="164" t="s">
        <v>3</v>
      </c>
      <c r="U153" s="43" t="s">
        <v>48</v>
      </c>
      <c r="V153" s="35"/>
      <c r="W153" s="165">
        <f>V153*K153</f>
        <v>0</v>
      </c>
      <c r="X153" s="165">
        <v>0.25795</v>
      </c>
      <c r="Y153" s="165">
        <f>X153*K153</f>
        <v>0.7232918</v>
      </c>
      <c r="Z153" s="165">
        <v>0</v>
      </c>
      <c r="AA153" s="166">
        <f>Z153*K153</f>
        <v>0</v>
      </c>
      <c r="AR153" s="17" t="s">
        <v>157</v>
      </c>
      <c r="AT153" s="17" t="s">
        <v>153</v>
      </c>
      <c r="AU153" s="17" t="s">
        <v>93</v>
      </c>
      <c r="AY153" s="17" t="s">
        <v>152</v>
      </c>
      <c r="BE153" s="108">
        <f>IF(U153="základní",N153,0)</f>
        <v>0</v>
      </c>
      <c r="BF153" s="108">
        <f>IF(U153="snížená",N153,0)</f>
        <v>0</v>
      </c>
      <c r="BG153" s="108">
        <f>IF(U153="zákl. přenesená",N153,0)</f>
        <v>0</v>
      </c>
      <c r="BH153" s="108">
        <f>IF(U153="sníž. přenesená",N153,0)</f>
        <v>0</v>
      </c>
      <c r="BI153" s="108">
        <f>IF(U153="nulová",N153,0)</f>
        <v>0</v>
      </c>
      <c r="BJ153" s="17" t="s">
        <v>22</v>
      </c>
      <c r="BK153" s="108">
        <f>ROUND(L153*K153,2)</f>
        <v>0</v>
      </c>
      <c r="BL153" s="17" t="s">
        <v>157</v>
      </c>
      <c r="BM153" s="17" t="s">
        <v>206</v>
      </c>
    </row>
    <row r="154" spans="2:51" s="11" customFormat="1" ht="22.5" customHeight="1">
      <c r="B154" s="167"/>
      <c r="C154" s="168"/>
      <c r="D154" s="168"/>
      <c r="E154" s="169" t="s">
        <v>3</v>
      </c>
      <c r="F154" s="259" t="s">
        <v>207</v>
      </c>
      <c r="G154" s="260"/>
      <c r="H154" s="260"/>
      <c r="I154" s="260"/>
      <c r="J154" s="168"/>
      <c r="K154" s="170">
        <v>2.804</v>
      </c>
      <c r="L154" s="168"/>
      <c r="M154" s="168"/>
      <c r="N154" s="168"/>
      <c r="O154" s="168"/>
      <c r="P154" s="168"/>
      <c r="Q154" s="168"/>
      <c r="R154" s="171"/>
      <c r="T154" s="172"/>
      <c r="U154" s="168"/>
      <c r="V154" s="168"/>
      <c r="W154" s="168"/>
      <c r="X154" s="168"/>
      <c r="Y154" s="168"/>
      <c r="Z154" s="168"/>
      <c r="AA154" s="173"/>
      <c r="AT154" s="174" t="s">
        <v>160</v>
      </c>
      <c r="AU154" s="174" t="s">
        <v>93</v>
      </c>
      <c r="AV154" s="11" t="s">
        <v>93</v>
      </c>
      <c r="AW154" s="11" t="s">
        <v>40</v>
      </c>
      <c r="AX154" s="11" t="s">
        <v>22</v>
      </c>
      <c r="AY154" s="174" t="s">
        <v>152</v>
      </c>
    </row>
    <row r="155" spans="2:63" s="10" customFormat="1" ht="29.25" customHeight="1">
      <c r="B155" s="149"/>
      <c r="C155" s="150"/>
      <c r="D155" s="159" t="s">
        <v>120</v>
      </c>
      <c r="E155" s="159"/>
      <c r="F155" s="159"/>
      <c r="G155" s="159"/>
      <c r="H155" s="159"/>
      <c r="I155" s="159"/>
      <c r="J155" s="159"/>
      <c r="K155" s="159"/>
      <c r="L155" s="159"/>
      <c r="M155" s="159"/>
      <c r="N155" s="253">
        <f>BK155</f>
        <v>0</v>
      </c>
      <c r="O155" s="254"/>
      <c r="P155" s="254"/>
      <c r="Q155" s="254"/>
      <c r="R155" s="152"/>
      <c r="T155" s="153"/>
      <c r="U155" s="150"/>
      <c r="V155" s="150"/>
      <c r="W155" s="154">
        <f>SUM(W156:W158)</f>
        <v>0</v>
      </c>
      <c r="X155" s="150"/>
      <c r="Y155" s="154">
        <f>SUM(Y156:Y158)</f>
        <v>0.0897</v>
      </c>
      <c r="Z155" s="150"/>
      <c r="AA155" s="155">
        <f>SUM(AA156:AA158)</f>
        <v>0</v>
      </c>
      <c r="AR155" s="156" t="s">
        <v>22</v>
      </c>
      <c r="AT155" s="157" t="s">
        <v>82</v>
      </c>
      <c r="AU155" s="157" t="s">
        <v>22</v>
      </c>
      <c r="AY155" s="156" t="s">
        <v>152</v>
      </c>
      <c r="BK155" s="158">
        <f>SUM(BK156:BK158)</f>
        <v>0</v>
      </c>
    </row>
    <row r="156" spans="2:65" s="1" customFormat="1" ht="31.5" customHeight="1">
      <c r="B156" s="131"/>
      <c r="C156" s="160" t="s">
        <v>208</v>
      </c>
      <c r="D156" s="160" t="s">
        <v>153</v>
      </c>
      <c r="E156" s="161" t="s">
        <v>209</v>
      </c>
      <c r="F156" s="266" t="s">
        <v>210</v>
      </c>
      <c r="G156" s="265"/>
      <c r="H156" s="265"/>
      <c r="I156" s="265"/>
      <c r="J156" s="162" t="s">
        <v>156</v>
      </c>
      <c r="K156" s="163">
        <v>0.4</v>
      </c>
      <c r="L156" s="267">
        <v>0</v>
      </c>
      <c r="M156" s="265"/>
      <c r="N156" s="268">
        <f>ROUND(L156*K156,2)</f>
        <v>0</v>
      </c>
      <c r="O156" s="265"/>
      <c r="P156" s="265"/>
      <c r="Q156" s="265"/>
      <c r="R156" s="133"/>
      <c r="T156" s="164" t="s">
        <v>3</v>
      </c>
      <c r="U156" s="43" t="s">
        <v>48</v>
      </c>
      <c r="V156" s="35"/>
      <c r="W156" s="165">
        <f>V156*K156</f>
        <v>0</v>
      </c>
      <c r="X156" s="165">
        <v>0.08425</v>
      </c>
      <c r="Y156" s="165">
        <f>X156*K156</f>
        <v>0.0337</v>
      </c>
      <c r="Z156" s="165">
        <v>0</v>
      </c>
      <c r="AA156" s="166">
        <f>Z156*K156</f>
        <v>0</v>
      </c>
      <c r="AR156" s="17" t="s">
        <v>157</v>
      </c>
      <c r="AT156" s="17" t="s">
        <v>153</v>
      </c>
      <c r="AU156" s="17" t="s">
        <v>93</v>
      </c>
      <c r="AY156" s="17" t="s">
        <v>152</v>
      </c>
      <c r="BE156" s="108">
        <f>IF(U156="základní",N156,0)</f>
        <v>0</v>
      </c>
      <c r="BF156" s="108">
        <f>IF(U156="snížená",N156,0)</f>
        <v>0</v>
      </c>
      <c r="BG156" s="108">
        <f>IF(U156="zákl. přenesená",N156,0)</f>
        <v>0</v>
      </c>
      <c r="BH156" s="108">
        <f>IF(U156="sníž. přenesená",N156,0)</f>
        <v>0</v>
      </c>
      <c r="BI156" s="108">
        <f>IF(U156="nulová",N156,0)</f>
        <v>0</v>
      </c>
      <c r="BJ156" s="17" t="s">
        <v>22</v>
      </c>
      <c r="BK156" s="108">
        <f>ROUND(L156*K156,2)</f>
        <v>0</v>
      </c>
      <c r="BL156" s="17" t="s">
        <v>157</v>
      </c>
      <c r="BM156" s="17" t="s">
        <v>211</v>
      </c>
    </row>
    <row r="157" spans="2:51" s="11" customFormat="1" ht="22.5" customHeight="1">
      <c r="B157" s="167"/>
      <c r="C157" s="168"/>
      <c r="D157" s="168"/>
      <c r="E157" s="169" t="s">
        <v>3</v>
      </c>
      <c r="F157" s="259" t="s">
        <v>212</v>
      </c>
      <c r="G157" s="260"/>
      <c r="H157" s="260"/>
      <c r="I157" s="260"/>
      <c r="J157" s="168"/>
      <c r="K157" s="170">
        <v>0.4</v>
      </c>
      <c r="L157" s="168"/>
      <c r="M157" s="168"/>
      <c r="N157" s="168"/>
      <c r="O157" s="168"/>
      <c r="P157" s="168"/>
      <c r="Q157" s="168"/>
      <c r="R157" s="171"/>
      <c r="T157" s="172"/>
      <c r="U157" s="168"/>
      <c r="V157" s="168"/>
      <c r="W157" s="168"/>
      <c r="X157" s="168"/>
      <c r="Y157" s="168"/>
      <c r="Z157" s="168"/>
      <c r="AA157" s="173"/>
      <c r="AT157" s="174" t="s">
        <v>160</v>
      </c>
      <c r="AU157" s="174" t="s">
        <v>93</v>
      </c>
      <c r="AV157" s="11" t="s">
        <v>93</v>
      </c>
      <c r="AW157" s="11" t="s">
        <v>40</v>
      </c>
      <c r="AX157" s="11" t="s">
        <v>22</v>
      </c>
      <c r="AY157" s="174" t="s">
        <v>152</v>
      </c>
    </row>
    <row r="158" spans="2:65" s="1" customFormat="1" ht="22.5" customHeight="1">
      <c r="B158" s="131"/>
      <c r="C158" s="175" t="s">
        <v>213</v>
      </c>
      <c r="D158" s="175" t="s">
        <v>214</v>
      </c>
      <c r="E158" s="176" t="s">
        <v>215</v>
      </c>
      <c r="F158" s="261" t="s">
        <v>216</v>
      </c>
      <c r="G158" s="262"/>
      <c r="H158" s="262"/>
      <c r="I158" s="262"/>
      <c r="J158" s="177" t="s">
        <v>156</v>
      </c>
      <c r="K158" s="178">
        <v>0.4</v>
      </c>
      <c r="L158" s="263">
        <v>0</v>
      </c>
      <c r="M158" s="262"/>
      <c r="N158" s="264">
        <f>ROUND(L158*K158,2)</f>
        <v>0</v>
      </c>
      <c r="O158" s="265"/>
      <c r="P158" s="265"/>
      <c r="Q158" s="265"/>
      <c r="R158" s="133"/>
      <c r="T158" s="164" t="s">
        <v>3</v>
      </c>
      <c r="U158" s="43" t="s">
        <v>48</v>
      </c>
      <c r="V158" s="35"/>
      <c r="W158" s="165">
        <f>V158*K158</f>
        <v>0</v>
      </c>
      <c r="X158" s="165">
        <v>0.14</v>
      </c>
      <c r="Y158" s="165">
        <f>X158*K158</f>
        <v>0.05600000000000001</v>
      </c>
      <c r="Z158" s="165">
        <v>0</v>
      </c>
      <c r="AA158" s="166">
        <f>Z158*K158</f>
        <v>0</v>
      </c>
      <c r="AR158" s="17" t="s">
        <v>189</v>
      </c>
      <c r="AT158" s="17" t="s">
        <v>214</v>
      </c>
      <c r="AU158" s="17" t="s">
        <v>93</v>
      </c>
      <c r="AY158" s="17" t="s">
        <v>152</v>
      </c>
      <c r="BE158" s="108">
        <f>IF(U158="základní",N158,0)</f>
        <v>0</v>
      </c>
      <c r="BF158" s="108">
        <f>IF(U158="snížená",N158,0)</f>
        <v>0</v>
      </c>
      <c r="BG158" s="108">
        <f>IF(U158="zákl. přenesená",N158,0)</f>
        <v>0</v>
      </c>
      <c r="BH158" s="108">
        <f>IF(U158="sníž. přenesená",N158,0)</f>
        <v>0</v>
      </c>
      <c r="BI158" s="108">
        <f>IF(U158="nulová",N158,0)</f>
        <v>0</v>
      </c>
      <c r="BJ158" s="17" t="s">
        <v>22</v>
      </c>
      <c r="BK158" s="108">
        <f>ROUND(L158*K158,2)</f>
        <v>0</v>
      </c>
      <c r="BL158" s="17" t="s">
        <v>157</v>
      </c>
      <c r="BM158" s="17" t="s">
        <v>217</v>
      </c>
    </row>
    <row r="159" spans="2:63" s="10" customFormat="1" ht="29.25" customHeight="1">
      <c r="B159" s="149"/>
      <c r="C159" s="150"/>
      <c r="D159" s="159" t="s">
        <v>121</v>
      </c>
      <c r="E159" s="159"/>
      <c r="F159" s="159"/>
      <c r="G159" s="159"/>
      <c r="H159" s="159"/>
      <c r="I159" s="159"/>
      <c r="J159" s="159"/>
      <c r="K159" s="159"/>
      <c r="L159" s="159"/>
      <c r="M159" s="159"/>
      <c r="N159" s="249">
        <f>BK159</f>
        <v>0</v>
      </c>
      <c r="O159" s="250"/>
      <c r="P159" s="250"/>
      <c r="Q159" s="250"/>
      <c r="R159" s="152"/>
      <c r="T159" s="153"/>
      <c r="U159" s="150"/>
      <c r="V159" s="150"/>
      <c r="W159" s="154">
        <f>SUM(W160:W234)</f>
        <v>0</v>
      </c>
      <c r="X159" s="150"/>
      <c r="Y159" s="154">
        <f>SUM(Y160:Y234)</f>
        <v>16.82969178</v>
      </c>
      <c r="Z159" s="150"/>
      <c r="AA159" s="155">
        <f>SUM(AA160:AA234)</f>
        <v>0</v>
      </c>
      <c r="AR159" s="156" t="s">
        <v>22</v>
      </c>
      <c r="AT159" s="157" t="s">
        <v>82</v>
      </c>
      <c r="AU159" s="157" t="s">
        <v>22</v>
      </c>
      <c r="AY159" s="156" t="s">
        <v>152</v>
      </c>
      <c r="BK159" s="158">
        <f>SUM(BK160:BK234)</f>
        <v>0</v>
      </c>
    </row>
    <row r="160" spans="2:65" s="1" customFormat="1" ht="22.5" customHeight="1">
      <c r="B160" s="131"/>
      <c r="C160" s="160" t="s">
        <v>218</v>
      </c>
      <c r="D160" s="160" t="s">
        <v>153</v>
      </c>
      <c r="E160" s="161" t="s">
        <v>219</v>
      </c>
      <c r="F160" s="266" t="s">
        <v>220</v>
      </c>
      <c r="G160" s="265"/>
      <c r="H160" s="265"/>
      <c r="I160" s="265"/>
      <c r="J160" s="162" t="s">
        <v>156</v>
      </c>
      <c r="K160" s="163">
        <v>23.8</v>
      </c>
      <c r="L160" s="267">
        <v>0</v>
      </c>
      <c r="M160" s="265"/>
      <c r="N160" s="268">
        <f>ROUND(L160*K160,2)</f>
        <v>0</v>
      </c>
      <c r="O160" s="265"/>
      <c r="P160" s="265"/>
      <c r="Q160" s="265"/>
      <c r="R160" s="133"/>
      <c r="T160" s="164" t="s">
        <v>3</v>
      </c>
      <c r="U160" s="43" t="s">
        <v>48</v>
      </c>
      <c r="V160" s="35"/>
      <c r="W160" s="165">
        <f>V160*K160</f>
        <v>0</v>
      </c>
      <c r="X160" s="165">
        <v>0.04</v>
      </c>
      <c r="Y160" s="165">
        <f>X160*K160</f>
        <v>0.9520000000000001</v>
      </c>
      <c r="Z160" s="165">
        <v>0</v>
      </c>
      <c r="AA160" s="166">
        <f>Z160*K160</f>
        <v>0</v>
      </c>
      <c r="AR160" s="17" t="s">
        <v>157</v>
      </c>
      <c r="AT160" s="17" t="s">
        <v>153</v>
      </c>
      <c r="AU160" s="17" t="s">
        <v>93</v>
      </c>
      <c r="AY160" s="17" t="s">
        <v>152</v>
      </c>
      <c r="BE160" s="108">
        <f>IF(U160="základní",N160,0)</f>
        <v>0</v>
      </c>
      <c r="BF160" s="108">
        <f>IF(U160="snížená",N160,0)</f>
        <v>0</v>
      </c>
      <c r="BG160" s="108">
        <f>IF(U160="zákl. přenesená",N160,0)</f>
        <v>0</v>
      </c>
      <c r="BH160" s="108">
        <f>IF(U160="sníž. přenesená",N160,0)</f>
        <v>0</v>
      </c>
      <c r="BI160" s="108">
        <f>IF(U160="nulová",N160,0)</f>
        <v>0</v>
      </c>
      <c r="BJ160" s="17" t="s">
        <v>22</v>
      </c>
      <c r="BK160" s="108">
        <f>ROUND(L160*K160,2)</f>
        <v>0</v>
      </c>
      <c r="BL160" s="17" t="s">
        <v>157</v>
      </c>
      <c r="BM160" s="17" t="s">
        <v>221</v>
      </c>
    </row>
    <row r="161" spans="2:51" s="11" customFormat="1" ht="22.5" customHeight="1">
      <c r="B161" s="167"/>
      <c r="C161" s="168"/>
      <c r="D161" s="168"/>
      <c r="E161" s="169" t="s">
        <v>3</v>
      </c>
      <c r="F161" s="259" t="s">
        <v>222</v>
      </c>
      <c r="G161" s="260"/>
      <c r="H161" s="260"/>
      <c r="I161" s="260"/>
      <c r="J161" s="168"/>
      <c r="K161" s="170">
        <v>23.8</v>
      </c>
      <c r="L161" s="168"/>
      <c r="M161" s="168"/>
      <c r="N161" s="168"/>
      <c r="O161" s="168"/>
      <c r="P161" s="168"/>
      <c r="Q161" s="168"/>
      <c r="R161" s="171"/>
      <c r="T161" s="172"/>
      <c r="U161" s="168"/>
      <c r="V161" s="168"/>
      <c r="W161" s="168"/>
      <c r="X161" s="168"/>
      <c r="Y161" s="168"/>
      <c r="Z161" s="168"/>
      <c r="AA161" s="173"/>
      <c r="AT161" s="174" t="s">
        <v>160</v>
      </c>
      <c r="AU161" s="174" t="s">
        <v>93</v>
      </c>
      <c r="AV161" s="11" t="s">
        <v>93</v>
      </c>
      <c r="AW161" s="11" t="s">
        <v>40</v>
      </c>
      <c r="AX161" s="11" t="s">
        <v>22</v>
      </c>
      <c r="AY161" s="174" t="s">
        <v>152</v>
      </c>
    </row>
    <row r="162" spans="2:65" s="1" customFormat="1" ht="31.5" customHeight="1">
      <c r="B162" s="131"/>
      <c r="C162" s="160" t="s">
        <v>9</v>
      </c>
      <c r="D162" s="160" t="s">
        <v>153</v>
      </c>
      <c r="E162" s="161" t="s">
        <v>223</v>
      </c>
      <c r="F162" s="266" t="s">
        <v>224</v>
      </c>
      <c r="G162" s="265"/>
      <c r="H162" s="265"/>
      <c r="I162" s="265"/>
      <c r="J162" s="162" t="s">
        <v>156</v>
      </c>
      <c r="K162" s="163">
        <v>0.36</v>
      </c>
      <c r="L162" s="267">
        <v>0</v>
      </c>
      <c r="M162" s="265"/>
      <c r="N162" s="268">
        <f>ROUND(L162*K162,2)</f>
        <v>0</v>
      </c>
      <c r="O162" s="265"/>
      <c r="P162" s="265"/>
      <c r="Q162" s="265"/>
      <c r="R162" s="133"/>
      <c r="T162" s="164" t="s">
        <v>3</v>
      </c>
      <c r="U162" s="43" t="s">
        <v>48</v>
      </c>
      <c r="V162" s="35"/>
      <c r="W162" s="165">
        <f>V162*K162</f>
        <v>0</v>
      </c>
      <c r="X162" s="165">
        <v>0.00828</v>
      </c>
      <c r="Y162" s="165">
        <f>X162*K162</f>
        <v>0.0029807999999999996</v>
      </c>
      <c r="Z162" s="165">
        <v>0</v>
      </c>
      <c r="AA162" s="166">
        <f>Z162*K162</f>
        <v>0</v>
      </c>
      <c r="AR162" s="17" t="s">
        <v>157</v>
      </c>
      <c r="AT162" s="17" t="s">
        <v>153</v>
      </c>
      <c r="AU162" s="17" t="s">
        <v>93</v>
      </c>
      <c r="AY162" s="17" t="s">
        <v>152</v>
      </c>
      <c r="BE162" s="108">
        <f>IF(U162="základní",N162,0)</f>
        <v>0</v>
      </c>
      <c r="BF162" s="108">
        <f>IF(U162="snížená",N162,0)</f>
        <v>0</v>
      </c>
      <c r="BG162" s="108">
        <f>IF(U162="zákl. přenesená",N162,0)</f>
        <v>0</v>
      </c>
      <c r="BH162" s="108">
        <f>IF(U162="sníž. přenesená",N162,0)</f>
        <v>0</v>
      </c>
      <c r="BI162" s="108">
        <f>IF(U162="nulová",N162,0)</f>
        <v>0</v>
      </c>
      <c r="BJ162" s="17" t="s">
        <v>22</v>
      </c>
      <c r="BK162" s="108">
        <f>ROUND(L162*K162,2)</f>
        <v>0</v>
      </c>
      <c r="BL162" s="17" t="s">
        <v>157</v>
      </c>
      <c r="BM162" s="17" t="s">
        <v>225</v>
      </c>
    </row>
    <row r="163" spans="2:51" s="11" customFormat="1" ht="22.5" customHeight="1">
      <c r="B163" s="167"/>
      <c r="C163" s="168"/>
      <c r="D163" s="168"/>
      <c r="E163" s="169" t="s">
        <v>3</v>
      </c>
      <c r="F163" s="259" t="s">
        <v>226</v>
      </c>
      <c r="G163" s="260"/>
      <c r="H163" s="260"/>
      <c r="I163" s="260"/>
      <c r="J163" s="168"/>
      <c r="K163" s="170">
        <v>0.36</v>
      </c>
      <c r="L163" s="168"/>
      <c r="M163" s="168"/>
      <c r="N163" s="168"/>
      <c r="O163" s="168"/>
      <c r="P163" s="168"/>
      <c r="Q163" s="168"/>
      <c r="R163" s="171"/>
      <c r="T163" s="172"/>
      <c r="U163" s="168"/>
      <c r="V163" s="168"/>
      <c r="W163" s="168"/>
      <c r="X163" s="168"/>
      <c r="Y163" s="168"/>
      <c r="Z163" s="168"/>
      <c r="AA163" s="173"/>
      <c r="AT163" s="174" t="s">
        <v>160</v>
      </c>
      <c r="AU163" s="174" t="s">
        <v>93</v>
      </c>
      <c r="AV163" s="11" t="s">
        <v>93</v>
      </c>
      <c r="AW163" s="11" t="s">
        <v>40</v>
      </c>
      <c r="AX163" s="11" t="s">
        <v>22</v>
      </c>
      <c r="AY163" s="174" t="s">
        <v>152</v>
      </c>
    </row>
    <row r="164" spans="2:65" s="1" customFormat="1" ht="31.5" customHeight="1">
      <c r="B164" s="131"/>
      <c r="C164" s="175" t="s">
        <v>227</v>
      </c>
      <c r="D164" s="175" t="s">
        <v>214</v>
      </c>
      <c r="E164" s="176" t="s">
        <v>228</v>
      </c>
      <c r="F164" s="261" t="s">
        <v>229</v>
      </c>
      <c r="G164" s="262"/>
      <c r="H164" s="262"/>
      <c r="I164" s="262"/>
      <c r="J164" s="177" t="s">
        <v>156</v>
      </c>
      <c r="K164" s="178">
        <v>0.367</v>
      </c>
      <c r="L164" s="263">
        <v>0</v>
      </c>
      <c r="M164" s="262"/>
      <c r="N164" s="264">
        <f>ROUND(L164*K164,2)</f>
        <v>0</v>
      </c>
      <c r="O164" s="265"/>
      <c r="P164" s="265"/>
      <c r="Q164" s="265"/>
      <c r="R164" s="133"/>
      <c r="T164" s="164" t="s">
        <v>3</v>
      </c>
      <c r="U164" s="43" t="s">
        <v>48</v>
      </c>
      <c r="V164" s="35"/>
      <c r="W164" s="165">
        <f>V164*K164</f>
        <v>0</v>
      </c>
      <c r="X164" s="165">
        <v>0.00051</v>
      </c>
      <c r="Y164" s="165">
        <f>X164*K164</f>
        <v>0.00018717</v>
      </c>
      <c r="Z164" s="165">
        <v>0</v>
      </c>
      <c r="AA164" s="166">
        <f>Z164*K164</f>
        <v>0</v>
      </c>
      <c r="AR164" s="17" t="s">
        <v>189</v>
      </c>
      <c r="AT164" s="17" t="s">
        <v>214</v>
      </c>
      <c r="AU164" s="17" t="s">
        <v>93</v>
      </c>
      <c r="AY164" s="17" t="s">
        <v>152</v>
      </c>
      <c r="BE164" s="108">
        <f>IF(U164="základní",N164,0)</f>
        <v>0</v>
      </c>
      <c r="BF164" s="108">
        <f>IF(U164="snížená",N164,0)</f>
        <v>0</v>
      </c>
      <c r="BG164" s="108">
        <f>IF(U164="zákl. přenesená",N164,0)</f>
        <v>0</v>
      </c>
      <c r="BH164" s="108">
        <f>IF(U164="sníž. přenesená",N164,0)</f>
        <v>0</v>
      </c>
      <c r="BI164" s="108">
        <f>IF(U164="nulová",N164,0)</f>
        <v>0</v>
      </c>
      <c r="BJ164" s="17" t="s">
        <v>22</v>
      </c>
      <c r="BK164" s="108">
        <f>ROUND(L164*K164,2)</f>
        <v>0</v>
      </c>
      <c r="BL164" s="17" t="s">
        <v>157</v>
      </c>
      <c r="BM164" s="17" t="s">
        <v>230</v>
      </c>
    </row>
    <row r="165" spans="2:65" s="1" customFormat="1" ht="22.5" customHeight="1">
      <c r="B165" s="131"/>
      <c r="C165" s="160" t="s">
        <v>231</v>
      </c>
      <c r="D165" s="160" t="s">
        <v>153</v>
      </c>
      <c r="E165" s="161" t="s">
        <v>232</v>
      </c>
      <c r="F165" s="266" t="s">
        <v>233</v>
      </c>
      <c r="G165" s="265"/>
      <c r="H165" s="265"/>
      <c r="I165" s="265"/>
      <c r="J165" s="162" t="s">
        <v>234</v>
      </c>
      <c r="K165" s="163">
        <v>1</v>
      </c>
      <c r="L165" s="267">
        <v>0</v>
      </c>
      <c r="M165" s="265"/>
      <c r="N165" s="268">
        <f>ROUND(L165*K165,2)</f>
        <v>0</v>
      </c>
      <c r="O165" s="265"/>
      <c r="P165" s="265"/>
      <c r="Q165" s="265"/>
      <c r="R165" s="133"/>
      <c r="T165" s="164" t="s">
        <v>3</v>
      </c>
      <c r="U165" s="43" t="s">
        <v>48</v>
      </c>
      <c r="V165" s="35"/>
      <c r="W165" s="165">
        <f>V165*K165</f>
        <v>0</v>
      </c>
      <c r="X165" s="165">
        <v>0.00865</v>
      </c>
      <c r="Y165" s="165">
        <f>X165*K165</f>
        <v>0.00865</v>
      </c>
      <c r="Z165" s="165">
        <v>0</v>
      </c>
      <c r="AA165" s="166">
        <f>Z165*K165</f>
        <v>0</v>
      </c>
      <c r="AR165" s="17" t="s">
        <v>157</v>
      </c>
      <c r="AT165" s="17" t="s">
        <v>153</v>
      </c>
      <c r="AU165" s="17" t="s">
        <v>93</v>
      </c>
      <c r="AY165" s="17" t="s">
        <v>152</v>
      </c>
      <c r="BE165" s="108">
        <f>IF(U165="základní",N165,0)</f>
        <v>0</v>
      </c>
      <c r="BF165" s="108">
        <f>IF(U165="snížená",N165,0)</f>
        <v>0</v>
      </c>
      <c r="BG165" s="108">
        <f>IF(U165="zákl. přenesená",N165,0)</f>
        <v>0</v>
      </c>
      <c r="BH165" s="108">
        <f>IF(U165="sníž. přenesená",N165,0)</f>
        <v>0</v>
      </c>
      <c r="BI165" s="108">
        <f>IF(U165="nulová",N165,0)</f>
        <v>0</v>
      </c>
      <c r="BJ165" s="17" t="s">
        <v>22</v>
      </c>
      <c r="BK165" s="108">
        <f>ROUND(L165*K165,2)</f>
        <v>0</v>
      </c>
      <c r="BL165" s="17" t="s">
        <v>157</v>
      </c>
      <c r="BM165" s="17" t="s">
        <v>235</v>
      </c>
    </row>
    <row r="166" spans="2:65" s="1" customFormat="1" ht="22.5" customHeight="1">
      <c r="B166" s="131"/>
      <c r="C166" s="160" t="s">
        <v>236</v>
      </c>
      <c r="D166" s="160" t="s">
        <v>153</v>
      </c>
      <c r="E166" s="161" t="s">
        <v>237</v>
      </c>
      <c r="F166" s="266" t="s">
        <v>238</v>
      </c>
      <c r="G166" s="265"/>
      <c r="H166" s="265"/>
      <c r="I166" s="265"/>
      <c r="J166" s="162" t="s">
        <v>234</v>
      </c>
      <c r="K166" s="163">
        <v>1</v>
      </c>
      <c r="L166" s="267">
        <v>0</v>
      </c>
      <c r="M166" s="265"/>
      <c r="N166" s="268">
        <f>ROUND(L166*K166,2)</f>
        <v>0</v>
      </c>
      <c r="O166" s="265"/>
      <c r="P166" s="265"/>
      <c r="Q166" s="265"/>
      <c r="R166" s="133"/>
      <c r="T166" s="164" t="s">
        <v>3</v>
      </c>
      <c r="U166" s="43" t="s">
        <v>48</v>
      </c>
      <c r="V166" s="35"/>
      <c r="W166" s="165">
        <f>V166*K166</f>
        <v>0</v>
      </c>
      <c r="X166" s="165">
        <v>0.00865</v>
      </c>
      <c r="Y166" s="165">
        <f>X166*K166</f>
        <v>0.00865</v>
      </c>
      <c r="Z166" s="165">
        <v>0</v>
      </c>
      <c r="AA166" s="166">
        <f>Z166*K166</f>
        <v>0</v>
      </c>
      <c r="AR166" s="17" t="s">
        <v>157</v>
      </c>
      <c r="AT166" s="17" t="s">
        <v>153</v>
      </c>
      <c r="AU166" s="17" t="s">
        <v>93</v>
      </c>
      <c r="AY166" s="17" t="s">
        <v>152</v>
      </c>
      <c r="BE166" s="108">
        <f>IF(U166="základní",N166,0)</f>
        <v>0</v>
      </c>
      <c r="BF166" s="108">
        <f>IF(U166="snížená",N166,0)</f>
        <v>0</v>
      </c>
      <c r="BG166" s="108">
        <f>IF(U166="zákl. přenesená",N166,0)</f>
        <v>0</v>
      </c>
      <c r="BH166" s="108">
        <f>IF(U166="sníž. přenesená",N166,0)</f>
        <v>0</v>
      </c>
      <c r="BI166" s="108">
        <f>IF(U166="nulová",N166,0)</f>
        <v>0</v>
      </c>
      <c r="BJ166" s="17" t="s">
        <v>22</v>
      </c>
      <c r="BK166" s="108">
        <f>ROUND(L166*K166,2)</f>
        <v>0</v>
      </c>
      <c r="BL166" s="17" t="s">
        <v>157</v>
      </c>
      <c r="BM166" s="17" t="s">
        <v>239</v>
      </c>
    </row>
    <row r="167" spans="2:65" s="1" customFormat="1" ht="22.5" customHeight="1">
      <c r="B167" s="131"/>
      <c r="C167" s="160" t="s">
        <v>240</v>
      </c>
      <c r="D167" s="160" t="s">
        <v>153</v>
      </c>
      <c r="E167" s="161" t="s">
        <v>241</v>
      </c>
      <c r="F167" s="266" t="s">
        <v>242</v>
      </c>
      <c r="G167" s="265"/>
      <c r="H167" s="265"/>
      <c r="I167" s="265"/>
      <c r="J167" s="162" t="s">
        <v>156</v>
      </c>
      <c r="K167" s="163">
        <v>15.686</v>
      </c>
      <c r="L167" s="267">
        <v>0</v>
      </c>
      <c r="M167" s="265"/>
      <c r="N167" s="268">
        <f>ROUND(L167*K167,2)</f>
        <v>0</v>
      </c>
      <c r="O167" s="265"/>
      <c r="P167" s="265"/>
      <c r="Q167" s="265"/>
      <c r="R167" s="133"/>
      <c r="T167" s="164" t="s">
        <v>3</v>
      </c>
      <c r="U167" s="43" t="s">
        <v>48</v>
      </c>
      <c r="V167" s="35"/>
      <c r="W167" s="165">
        <f>V167*K167</f>
        <v>0</v>
      </c>
      <c r="X167" s="165">
        <v>4E-05</v>
      </c>
      <c r="Y167" s="165">
        <f>X167*K167</f>
        <v>0.00062744</v>
      </c>
      <c r="Z167" s="165">
        <v>0</v>
      </c>
      <c r="AA167" s="166">
        <f>Z167*K167</f>
        <v>0</v>
      </c>
      <c r="AR167" s="17" t="s">
        <v>157</v>
      </c>
      <c r="AT167" s="17" t="s">
        <v>153</v>
      </c>
      <c r="AU167" s="17" t="s">
        <v>93</v>
      </c>
      <c r="AY167" s="17" t="s">
        <v>152</v>
      </c>
      <c r="BE167" s="108">
        <f>IF(U167="základní",N167,0)</f>
        <v>0</v>
      </c>
      <c r="BF167" s="108">
        <f>IF(U167="snížená",N167,0)</f>
        <v>0</v>
      </c>
      <c r="BG167" s="108">
        <f>IF(U167="zákl. přenesená",N167,0)</f>
        <v>0</v>
      </c>
      <c r="BH167" s="108">
        <f>IF(U167="sníž. přenesená",N167,0)</f>
        <v>0</v>
      </c>
      <c r="BI167" s="108">
        <f>IF(U167="nulová",N167,0)</f>
        <v>0</v>
      </c>
      <c r="BJ167" s="17" t="s">
        <v>22</v>
      </c>
      <c r="BK167" s="108">
        <f>ROUND(L167*K167,2)</f>
        <v>0</v>
      </c>
      <c r="BL167" s="17" t="s">
        <v>157</v>
      </c>
      <c r="BM167" s="17" t="s">
        <v>243</v>
      </c>
    </row>
    <row r="168" spans="2:51" s="11" customFormat="1" ht="22.5" customHeight="1">
      <c r="B168" s="167"/>
      <c r="C168" s="168"/>
      <c r="D168" s="168"/>
      <c r="E168" s="169" t="s">
        <v>3</v>
      </c>
      <c r="F168" s="259" t="s">
        <v>244</v>
      </c>
      <c r="G168" s="260"/>
      <c r="H168" s="260"/>
      <c r="I168" s="260"/>
      <c r="J168" s="168"/>
      <c r="K168" s="170">
        <v>15.686</v>
      </c>
      <c r="L168" s="168"/>
      <c r="M168" s="168"/>
      <c r="N168" s="168"/>
      <c r="O168" s="168"/>
      <c r="P168" s="168"/>
      <c r="Q168" s="168"/>
      <c r="R168" s="171"/>
      <c r="T168" s="172"/>
      <c r="U168" s="168"/>
      <c r="V168" s="168"/>
      <c r="W168" s="168"/>
      <c r="X168" s="168"/>
      <c r="Y168" s="168"/>
      <c r="Z168" s="168"/>
      <c r="AA168" s="173"/>
      <c r="AT168" s="174" t="s">
        <v>160</v>
      </c>
      <c r="AU168" s="174" t="s">
        <v>93</v>
      </c>
      <c r="AV168" s="11" t="s">
        <v>93</v>
      </c>
      <c r="AW168" s="11" t="s">
        <v>40</v>
      </c>
      <c r="AX168" s="11" t="s">
        <v>22</v>
      </c>
      <c r="AY168" s="174" t="s">
        <v>152</v>
      </c>
    </row>
    <row r="169" spans="2:65" s="1" customFormat="1" ht="31.5" customHeight="1">
      <c r="B169" s="131"/>
      <c r="C169" s="160" t="s">
        <v>245</v>
      </c>
      <c r="D169" s="160" t="s">
        <v>153</v>
      </c>
      <c r="E169" s="161" t="s">
        <v>246</v>
      </c>
      <c r="F169" s="266" t="s">
        <v>247</v>
      </c>
      <c r="G169" s="265"/>
      <c r="H169" s="265"/>
      <c r="I169" s="265"/>
      <c r="J169" s="162" t="s">
        <v>248</v>
      </c>
      <c r="K169" s="163">
        <v>20.01</v>
      </c>
      <c r="L169" s="267">
        <v>0</v>
      </c>
      <c r="M169" s="265"/>
      <c r="N169" s="268">
        <f>ROUND(L169*K169,2)</f>
        <v>0</v>
      </c>
      <c r="O169" s="265"/>
      <c r="P169" s="265"/>
      <c r="Q169" s="265"/>
      <c r="R169" s="133"/>
      <c r="T169" s="164" t="s">
        <v>3</v>
      </c>
      <c r="U169" s="43" t="s">
        <v>48</v>
      </c>
      <c r="V169" s="35"/>
      <c r="W169" s="165">
        <f>V169*K169</f>
        <v>0</v>
      </c>
      <c r="X169" s="165">
        <v>2E-05</v>
      </c>
      <c r="Y169" s="165">
        <f>X169*K169</f>
        <v>0.0004002000000000001</v>
      </c>
      <c r="Z169" s="165">
        <v>0</v>
      </c>
      <c r="AA169" s="166">
        <f>Z169*K169</f>
        <v>0</v>
      </c>
      <c r="AR169" s="17" t="s">
        <v>157</v>
      </c>
      <c r="AT169" s="17" t="s">
        <v>153</v>
      </c>
      <c r="AU169" s="17" t="s">
        <v>93</v>
      </c>
      <c r="AY169" s="17" t="s">
        <v>152</v>
      </c>
      <c r="BE169" s="108">
        <f>IF(U169="základní",N169,0)</f>
        <v>0</v>
      </c>
      <c r="BF169" s="108">
        <f>IF(U169="snížená",N169,0)</f>
        <v>0</v>
      </c>
      <c r="BG169" s="108">
        <f>IF(U169="zákl. přenesená",N169,0)</f>
        <v>0</v>
      </c>
      <c r="BH169" s="108">
        <f>IF(U169="sníž. přenesená",N169,0)</f>
        <v>0</v>
      </c>
      <c r="BI169" s="108">
        <f>IF(U169="nulová",N169,0)</f>
        <v>0</v>
      </c>
      <c r="BJ169" s="17" t="s">
        <v>22</v>
      </c>
      <c r="BK169" s="108">
        <f>ROUND(L169*K169,2)</f>
        <v>0</v>
      </c>
      <c r="BL169" s="17" t="s">
        <v>157</v>
      </c>
      <c r="BM169" s="17" t="s">
        <v>249</v>
      </c>
    </row>
    <row r="170" spans="2:51" s="11" customFormat="1" ht="22.5" customHeight="1">
      <c r="B170" s="167"/>
      <c r="C170" s="168"/>
      <c r="D170" s="168"/>
      <c r="E170" s="169" t="s">
        <v>3</v>
      </c>
      <c r="F170" s="259" t="s">
        <v>250</v>
      </c>
      <c r="G170" s="260"/>
      <c r="H170" s="260"/>
      <c r="I170" s="260"/>
      <c r="J170" s="168"/>
      <c r="K170" s="170">
        <v>20.01</v>
      </c>
      <c r="L170" s="168"/>
      <c r="M170" s="168"/>
      <c r="N170" s="168"/>
      <c r="O170" s="168"/>
      <c r="P170" s="168"/>
      <c r="Q170" s="168"/>
      <c r="R170" s="171"/>
      <c r="T170" s="172"/>
      <c r="U170" s="168"/>
      <c r="V170" s="168"/>
      <c r="W170" s="168"/>
      <c r="X170" s="168"/>
      <c r="Y170" s="168"/>
      <c r="Z170" s="168"/>
      <c r="AA170" s="173"/>
      <c r="AT170" s="174" t="s">
        <v>160</v>
      </c>
      <c r="AU170" s="174" t="s">
        <v>93</v>
      </c>
      <c r="AV170" s="11" t="s">
        <v>93</v>
      </c>
      <c r="AW170" s="11" t="s">
        <v>40</v>
      </c>
      <c r="AX170" s="11" t="s">
        <v>22</v>
      </c>
      <c r="AY170" s="174" t="s">
        <v>152</v>
      </c>
    </row>
    <row r="171" spans="2:65" s="1" customFormat="1" ht="22.5" customHeight="1">
      <c r="B171" s="131"/>
      <c r="C171" s="175" t="s">
        <v>8</v>
      </c>
      <c r="D171" s="175" t="s">
        <v>214</v>
      </c>
      <c r="E171" s="176" t="s">
        <v>251</v>
      </c>
      <c r="F171" s="261" t="s">
        <v>252</v>
      </c>
      <c r="G171" s="262"/>
      <c r="H171" s="262"/>
      <c r="I171" s="262"/>
      <c r="J171" s="177" t="s">
        <v>248</v>
      </c>
      <c r="K171" s="178">
        <v>14.26</v>
      </c>
      <c r="L171" s="263">
        <v>0</v>
      </c>
      <c r="M171" s="262"/>
      <c r="N171" s="264">
        <f>ROUND(L171*K171,2)</f>
        <v>0</v>
      </c>
      <c r="O171" s="265"/>
      <c r="P171" s="265"/>
      <c r="Q171" s="265"/>
      <c r="R171" s="133"/>
      <c r="T171" s="164" t="s">
        <v>3</v>
      </c>
      <c r="U171" s="43" t="s">
        <v>48</v>
      </c>
      <c r="V171" s="35"/>
      <c r="W171" s="165">
        <f>V171*K171</f>
        <v>0</v>
      </c>
      <c r="X171" s="165">
        <v>0.00056</v>
      </c>
      <c r="Y171" s="165">
        <f>X171*K171</f>
        <v>0.007985599999999999</v>
      </c>
      <c r="Z171" s="165">
        <v>0</v>
      </c>
      <c r="AA171" s="166">
        <f>Z171*K171</f>
        <v>0</v>
      </c>
      <c r="AR171" s="17" t="s">
        <v>189</v>
      </c>
      <c r="AT171" s="17" t="s">
        <v>214</v>
      </c>
      <c r="AU171" s="17" t="s">
        <v>93</v>
      </c>
      <c r="AY171" s="17" t="s">
        <v>152</v>
      </c>
      <c r="BE171" s="108">
        <f>IF(U171="základní",N171,0)</f>
        <v>0</v>
      </c>
      <c r="BF171" s="108">
        <f>IF(U171="snížená",N171,0)</f>
        <v>0</v>
      </c>
      <c r="BG171" s="108">
        <f>IF(U171="zákl. přenesená",N171,0)</f>
        <v>0</v>
      </c>
      <c r="BH171" s="108">
        <f>IF(U171="sníž. přenesená",N171,0)</f>
        <v>0</v>
      </c>
      <c r="BI171" s="108">
        <f>IF(U171="nulová",N171,0)</f>
        <v>0</v>
      </c>
      <c r="BJ171" s="17" t="s">
        <v>22</v>
      </c>
      <c r="BK171" s="108">
        <f>ROUND(L171*K171,2)</f>
        <v>0</v>
      </c>
      <c r="BL171" s="17" t="s">
        <v>157</v>
      </c>
      <c r="BM171" s="17" t="s">
        <v>253</v>
      </c>
    </row>
    <row r="172" spans="2:51" s="11" customFormat="1" ht="22.5" customHeight="1">
      <c r="B172" s="167"/>
      <c r="C172" s="168"/>
      <c r="D172" s="168"/>
      <c r="E172" s="169" t="s">
        <v>3</v>
      </c>
      <c r="F172" s="259" t="s">
        <v>254</v>
      </c>
      <c r="G172" s="260"/>
      <c r="H172" s="260"/>
      <c r="I172" s="260"/>
      <c r="J172" s="168"/>
      <c r="K172" s="170">
        <v>14.26</v>
      </c>
      <c r="L172" s="168"/>
      <c r="M172" s="168"/>
      <c r="N172" s="168"/>
      <c r="O172" s="168"/>
      <c r="P172" s="168"/>
      <c r="Q172" s="168"/>
      <c r="R172" s="171"/>
      <c r="T172" s="172"/>
      <c r="U172" s="168"/>
      <c r="V172" s="168"/>
      <c r="W172" s="168"/>
      <c r="X172" s="168"/>
      <c r="Y172" s="168"/>
      <c r="Z172" s="168"/>
      <c r="AA172" s="173"/>
      <c r="AT172" s="174" t="s">
        <v>160</v>
      </c>
      <c r="AU172" s="174" t="s">
        <v>93</v>
      </c>
      <c r="AV172" s="11" t="s">
        <v>93</v>
      </c>
      <c r="AW172" s="11" t="s">
        <v>40</v>
      </c>
      <c r="AX172" s="11" t="s">
        <v>22</v>
      </c>
      <c r="AY172" s="174" t="s">
        <v>152</v>
      </c>
    </row>
    <row r="173" spans="2:65" s="1" customFormat="1" ht="22.5" customHeight="1">
      <c r="B173" s="131"/>
      <c r="C173" s="175" t="s">
        <v>255</v>
      </c>
      <c r="D173" s="175" t="s">
        <v>214</v>
      </c>
      <c r="E173" s="176" t="s">
        <v>256</v>
      </c>
      <c r="F173" s="261" t="s">
        <v>257</v>
      </c>
      <c r="G173" s="262"/>
      <c r="H173" s="262"/>
      <c r="I173" s="262"/>
      <c r="J173" s="177" t="s">
        <v>248</v>
      </c>
      <c r="K173" s="178">
        <v>5.75</v>
      </c>
      <c r="L173" s="263">
        <v>0</v>
      </c>
      <c r="M173" s="262"/>
      <c r="N173" s="264">
        <f>ROUND(L173*K173,2)</f>
        <v>0</v>
      </c>
      <c r="O173" s="265"/>
      <c r="P173" s="265"/>
      <c r="Q173" s="265"/>
      <c r="R173" s="133"/>
      <c r="T173" s="164" t="s">
        <v>3</v>
      </c>
      <c r="U173" s="43" t="s">
        <v>48</v>
      </c>
      <c r="V173" s="35"/>
      <c r="W173" s="165">
        <f>V173*K173</f>
        <v>0</v>
      </c>
      <c r="X173" s="165">
        <v>0.00039</v>
      </c>
      <c r="Y173" s="165">
        <f>X173*K173</f>
        <v>0.0022425</v>
      </c>
      <c r="Z173" s="165">
        <v>0</v>
      </c>
      <c r="AA173" s="166">
        <f>Z173*K173</f>
        <v>0</v>
      </c>
      <c r="AR173" s="17" t="s">
        <v>189</v>
      </c>
      <c r="AT173" s="17" t="s">
        <v>214</v>
      </c>
      <c r="AU173" s="17" t="s">
        <v>93</v>
      </c>
      <c r="AY173" s="17" t="s">
        <v>152</v>
      </c>
      <c r="BE173" s="108">
        <f>IF(U173="základní",N173,0)</f>
        <v>0</v>
      </c>
      <c r="BF173" s="108">
        <f>IF(U173="snížená",N173,0)</f>
        <v>0</v>
      </c>
      <c r="BG173" s="108">
        <f>IF(U173="zákl. přenesená",N173,0)</f>
        <v>0</v>
      </c>
      <c r="BH173" s="108">
        <f>IF(U173="sníž. přenesená",N173,0)</f>
        <v>0</v>
      </c>
      <c r="BI173" s="108">
        <f>IF(U173="nulová",N173,0)</f>
        <v>0</v>
      </c>
      <c r="BJ173" s="17" t="s">
        <v>22</v>
      </c>
      <c r="BK173" s="108">
        <f>ROUND(L173*K173,2)</f>
        <v>0</v>
      </c>
      <c r="BL173" s="17" t="s">
        <v>157</v>
      </c>
      <c r="BM173" s="17" t="s">
        <v>258</v>
      </c>
    </row>
    <row r="174" spans="2:51" s="11" customFormat="1" ht="22.5" customHeight="1">
      <c r="B174" s="167"/>
      <c r="C174" s="168"/>
      <c r="D174" s="168"/>
      <c r="E174" s="169" t="s">
        <v>3</v>
      </c>
      <c r="F174" s="259" t="s">
        <v>259</v>
      </c>
      <c r="G174" s="260"/>
      <c r="H174" s="260"/>
      <c r="I174" s="260"/>
      <c r="J174" s="168"/>
      <c r="K174" s="170">
        <v>5.75</v>
      </c>
      <c r="L174" s="168"/>
      <c r="M174" s="168"/>
      <c r="N174" s="168"/>
      <c r="O174" s="168"/>
      <c r="P174" s="168"/>
      <c r="Q174" s="168"/>
      <c r="R174" s="171"/>
      <c r="T174" s="172"/>
      <c r="U174" s="168"/>
      <c r="V174" s="168"/>
      <c r="W174" s="168"/>
      <c r="X174" s="168"/>
      <c r="Y174" s="168"/>
      <c r="Z174" s="168"/>
      <c r="AA174" s="173"/>
      <c r="AT174" s="174" t="s">
        <v>160</v>
      </c>
      <c r="AU174" s="174" t="s">
        <v>93</v>
      </c>
      <c r="AV174" s="11" t="s">
        <v>93</v>
      </c>
      <c r="AW174" s="11" t="s">
        <v>40</v>
      </c>
      <c r="AX174" s="11" t="s">
        <v>22</v>
      </c>
      <c r="AY174" s="174" t="s">
        <v>152</v>
      </c>
    </row>
    <row r="175" spans="2:65" s="1" customFormat="1" ht="22.5" customHeight="1">
      <c r="B175" s="131"/>
      <c r="C175" s="175" t="s">
        <v>260</v>
      </c>
      <c r="D175" s="175" t="s">
        <v>214</v>
      </c>
      <c r="E175" s="176" t="s">
        <v>261</v>
      </c>
      <c r="F175" s="261" t="s">
        <v>262</v>
      </c>
      <c r="G175" s="262"/>
      <c r="H175" s="262"/>
      <c r="I175" s="262"/>
      <c r="J175" s="177" t="s">
        <v>263</v>
      </c>
      <c r="K175" s="178">
        <v>60.03</v>
      </c>
      <c r="L175" s="263">
        <v>0</v>
      </c>
      <c r="M175" s="262"/>
      <c r="N175" s="264">
        <f>ROUND(L175*K175,2)</f>
        <v>0</v>
      </c>
      <c r="O175" s="265"/>
      <c r="P175" s="265"/>
      <c r="Q175" s="265"/>
      <c r="R175" s="133"/>
      <c r="T175" s="164" t="s">
        <v>3</v>
      </c>
      <c r="U175" s="43" t="s">
        <v>48</v>
      </c>
      <c r="V175" s="35"/>
      <c r="W175" s="165">
        <f>V175*K175</f>
        <v>0</v>
      </c>
      <c r="X175" s="165">
        <v>1E-05</v>
      </c>
      <c r="Y175" s="165">
        <f>X175*K175</f>
        <v>0.0006003</v>
      </c>
      <c r="Z175" s="165">
        <v>0</v>
      </c>
      <c r="AA175" s="166">
        <f>Z175*K175</f>
        <v>0</v>
      </c>
      <c r="AR175" s="17" t="s">
        <v>189</v>
      </c>
      <c r="AT175" s="17" t="s">
        <v>214</v>
      </c>
      <c r="AU175" s="17" t="s">
        <v>93</v>
      </c>
      <c r="AY175" s="17" t="s">
        <v>152</v>
      </c>
      <c r="BE175" s="108">
        <f>IF(U175="základní",N175,0)</f>
        <v>0</v>
      </c>
      <c r="BF175" s="108">
        <f>IF(U175="snížená",N175,0)</f>
        <v>0</v>
      </c>
      <c r="BG175" s="108">
        <f>IF(U175="zákl. přenesená",N175,0)</f>
        <v>0</v>
      </c>
      <c r="BH175" s="108">
        <f>IF(U175="sníž. přenesená",N175,0)</f>
        <v>0</v>
      </c>
      <c r="BI175" s="108">
        <f>IF(U175="nulová",N175,0)</f>
        <v>0</v>
      </c>
      <c r="BJ175" s="17" t="s">
        <v>22</v>
      </c>
      <c r="BK175" s="108">
        <f>ROUND(L175*K175,2)</f>
        <v>0</v>
      </c>
      <c r="BL175" s="17" t="s">
        <v>157</v>
      </c>
      <c r="BM175" s="17" t="s">
        <v>264</v>
      </c>
    </row>
    <row r="176" spans="2:51" s="11" customFormat="1" ht="22.5" customHeight="1">
      <c r="B176" s="167"/>
      <c r="C176" s="168"/>
      <c r="D176" s="168"/>
      <c r="E176" s="169" t="s">
        <v>3</v>
      </c>
      <c r="F176" s="259" t="s">
        <v>265</v>
      </c>
      <c r="G176" s="260"/>
      <c r="H176" s="260"/>
      <c r="I176" s="260"/>
      <c r="J176" s="168"/>
      <c r="K176" s="170">
        <v>60.03</v>
      </c>
      <c r="L176" s="168"/>
      <c r="M176" s="168"/>
      <c r="N176" s="168"/>
      <c r="O176" s="168"/>
      <c r="P176" s="168"/>
      <c r="Q176" s="168"/>
      <c r="R176" s="171"/>
      <c r="T176" s="172"/>
      <c r="U176" s="168"/>
      <c r="V176" s="168"/>
      <c r="W176" s="168"/>
      <c r="X176" s="168"/>
      <c r="Y176" s="168"/>
      <c r="Z176" s="168"/>
      <c r="AA176" s="173"/>
      <c r="AT176" s="174" t="s">
        <v>160</v>
      </c>
      <c r="AU176" s="174" t="s">
        <v>93</v>
      </c>
      <c r="AV176" s="11" t="s">
        <v>93</v>
      </c>
      <c r="AW176" s="11" t="s">
        <v>40</v>
      </c>
      <c r="AX176" s="11" t="s">
        <v>22</v>
      </c>
      <c r="AY176" s="174" t="s">
        <v>152</v>
      </c>
    </row>
    <row r="177" spans="2:65" s="1" customFormat="1" ht="22.5" customHeight="1">
      <c r="B177" s="131"/>
      <c r="C177" s="175" t="s">
        <v>266</v>
      </c>
      <c r="D177" s="175" t="s">
        <v>214</v>
      </c>
      <c r="E177" s="176" t="s">
        <v>267</v>
      </c>
      <c r="F177" s="261" t="s">
        <v>268</v>
      </c>
      <c r="G177" s="262"/>
      <c r="H177" s="262"/>
      <c r="I177" s="262"/>
      <c r="J177" s="177" t="s">
        <v>263</v>
      </c>
      <c r="K177" s="178">
        <v>21</v>
      </c>
      <c r="L177" s="263">
        <v>0</v>
      </c>
      <c r="M177" s="262"/>
      <c r="N177" s="264">
        <f>ROUND(L177*K177,2)</f>
        <v>0</v>
      </c>
      <c r="O177" s="265"/>
      <c r="P177" s="265"/>
      <c r="Q177" s="265"/>
      <c r="R177" s="133"/>
      <c r="T177" s="164" t="s">
        <v>3</v>
      </c>
      <c r="U177" s="43" t="s">
        <v>48</v>
      </c>
      <c r="V177" s="35"/>
      <c r="W177" s="165">
        <f>V177*K177</f>
        <v>0</v>
      </c>
      <c r="X177" s="165">
        <v>0</v>
      </c>
      <c r="Y177" s="165">
        <f>X177*K177</f>
        <v>0</v>
      </c>
      <c r="Z177" s="165">
        <v>0</v>
      </c>
      <c r="AA177" s="166">
        <f>Z177*K177</f>
        <v>0</v>
      </c>
      <c r="AR177" s="17" t="s">
        <v>189</v>
      </c>
      <c r="AT177" s="17" t="s">
        <v>214</v>
      </c>
      <c r="AU177" s="17" t="s">
        <v>93</v>
      </c>
      <c r="AY177" s="17" t="s">
        <v>152</v>
      </c>
      <c r="BE177" s="108">
        <f>IF(U177="základní",N177,0)</f>
        <v>0</v>
      </c>
      <c r="BF177" s="108">
        <f>IF(U177="snížená",N177,0)</f>
        <v>0</v>
      </c>
      <c r="BG177" s="108">
        <f>IF(U177="zákl. přenesená",N177,0)</f>
        <v>0</v>
      </c>
      <c r="BH177" s="108">
        <f>IF(U177="sníž. přenesená",N177,0)</f>
        <v>0</v>
      </c>
      <c r="BI177" s="108">
        <f>IF(U177="nulová",N177,0)</f>
        <v>0</v>
      </c>
      <c r="BJ177" s="17" t="s">
        <v>22</v>
      </c>
      <c r="BK177" s="108">
        <f>ROUND(L177*K177,2)</f>
        <v>0</v>
      </c>
      <c r="BL177" s="17" t="s">
        <v>157</v>
      </c>
      <c r="BM177" s="17" t="s">
        <v>269</v>
      </c>
    </row>
    <row r="178" spans="2:65" s="1" customFormat="1" ht="22.5" customHeight="1">
      <c r="B178" s="131"/>
      <c r="C178" s="175" t="s">
        <v>270</v>
      </c>
      <c r="D178" s="175" t="s">
        <v>214</v>
      </c>
      <c r="E178" s="176" t="s">
        <v>271</v>
      </c>
      <c r="F178" s="261" t="s">
        <v>272</v>
      </c>
      <c r="G178" s="262"/>
      <c r="H178" s="262"/>
      <c r="I178" s="262"/>
      <c r="J178" s="177" t="s">
        <v>263</v>
      </c>
      <c r="K178" s="178">
        <v>60.03</v>
      </c>
      <c r="L178" s="263">
        <v>0</v>
      </c>
      <c r="M178" s="262"/>
      <c r="N178" s="264">
        <f>ROUND(L178*K178,2)</f>
        <v>0</v>
      </c>
      <c r="O178" s="265"/>
      <c r="P178" s="265"/>
      <c r="Q178" s="265"/>
      <c r="R178" s="133"/>
      <c r="T178" s="164" t="s">
        <v>3</v>
      </c>
      <c r="U178" s="43" t="s">
        <v>48</v>
      </c>
      <c r="V178" s="35"/>
      <c r="W178" s="165">
        <f>V178*K178</f>
        <v>0</v>
      </c>
      <c r="X178" s="165">
        <v>1E-05</v>
      </c>
      <c r="Y178" s="165">
        <f>X178*K178</f>
        <v>0.0006003</v>
      </c>
      <c r="Z178" s="165">
        <v>0</v>
      </c>
      <c r="AA178" s="166">
        <f>Z178*K178</f>
        <v>0</v>
      </c>
      <c r="AR178" s="17" t="s">
        <v>189</v>
      </c>
      <c r="AT178" s="17" t="s">
        <v>214</v>
      </c>
      <c r="AU178" s="17" t="s">
        <v>93</v>
      </c>
      <c r="AY178" s="17" t="s">
        <v>152</v>
      </c>
      <c r="BE178" s="108">
        <f>IF(U178="základní",N178,0)</f>
        <v>0</v>
      </c>
      <c r="BF178" s="108">
        <f>IF(U178="snížená",N178,0)</f>
        <v>0</v>
      </c>
      <c r="BG178" s="108">
        <f>IF(U178="zákl. přenesená",N178,0)</f>
        <v>0</v>
      </c>
      <c r="BH178" s="108">
        <f>IF(U178="sníž. přenesená",N178,0)</f>
        <v>0</v>
      </c>
      <c r="BI178" s="108">
        <f>IF(U178="nulová",N178,0)</f>
        <v>0</v>
      </c>
      <c r="BJ178" s="17" t="s">
        <v>22</v>
      </c>
      <c r="BK178" s="108">
        <f>ROUND(L178*K178,2)</f>
        <v>0</v>
      </c>
      <c r="BL178" s="17" t="s">
        <v>157</v>
      </c>
      <c r="BM178" s="17" t="s">
        <v>273</v>
      </c>
    </row>
    <row r="179" spans="2:51" s="11" customFormat="1" ht="22.5" customHeight="1">
      <c r="B179" s="167"/>
      <c r="C179" s="168"/>
      <c r="D179" s="168"/>
      <c r="E179" s="169" t="s">
        <v>3</v>
      </c>
      <c r="F179" s="259" t="s">
        <v>265</v>
      </c>
      <c r="G179" s="260"/>
      <c r="H179" s="260"/>
      <c r="I179" s="260"/>
      <c r="J179" s="168"/>
      <c r="K179" s="170">
        <v>60.03</v>
      </c>
      <c r="L179" s="168"/>
      <c r="M179" s="168"/>
      <c r="N179" s="168"/>
      <c r="O179" s="168"/>
      <c r="P179" s="168"/>
      <c r="Q179" s="168"/>
      <c r="R179" s="171"/>
      <c r="T179" s="172"/>
      <c r="U179" s="168"/>
      <c r="V179" s="168"/>
      <c r="W179" s="168"/>
      <c r="X179" s="168"/>
      <c r="Y179" s="168"/>
      <c r="Z179" s="168"/>
      <c r="AA179" s="173"/>
      <c r="AT179" s="174" t="s">
        <v>160</v>
      </c>
      <c r="AU179" s="174" t="s">
        <v>93</v>
      </c>
      <c r="AV179" s="11" t="s">
        <v>93</v>
      </c>
      <c r="AW179" s="11" t="s">
        <v>40</v>
      </c>
      <c r="AX179" s="11" t="s">
        <v>22</v>
      </c>
      <c r="AY179" s="174" t="s">
        <v>152</v>
      </c>
    </row>
    <row r="180" spans="2:65" s="1" customFormat="1" ht="31.5" customHeight="1">
      <c r="B180" s="131"/>
      <c r="C180" s="160" t="s">
        <v>274</v>
      </c>
      <c r="D180" s="160" t="s">
        <v>153</v>
      </c>
      <c r="E180" s="161" t="s">
        <v>275</v>
      </c>
      <c r="F180" s="266" t="s">
        <v>276</v>
      </c>
      <c r="G180" s="265"/>
      <c r="H180" s="265"/>
      <c r="I180" s="265"/>
      <c r="J180" s="162" t="s">
        <v>248</v>
      </c>
      <c r="K180" s="163">
        <v>96.32</v>
      </c>
      <c r="L180" s="267">
        <v>0</v>
      </c>
      <c r="M180" s="265"/>
      <c r="N180" s="268">
        <f>ROUND(L180*K180,2)</f>
        <v>0</v>
      </c>
      <c r="O180" s="265"/>
      <c r="P180" s="265"/>
      <c r="Q180" s="265"/>
      <c r="R180" s="133"/>
      <c r="T180" s="164" t="s">
        <v>3</v>
      </c>
      <c r="U180" s="43" t="s">
        <v>48</v>
      </c>
      <c r="V180" s="35"/>
      <c r="W180" s="165">
        <f>V180*K180</f>
        <v>0</v>
      </c>
      <c r="X180" s="165">
        <v>0</v>
      </c>
      <c r="Y180" s="165">
        <f>X180*K180</f>
        <v>0</v>
      </c>
      <c r="Z180" s="165">
        <v>0</v>
      </c>
      <c r="AA180" s="166">
        <f>Z180*K180</f>
        <v>0</v>
      </c>
      <c r="AR180" s="17" t="s">
        <v>157</v>
      </c>
      <c r="AT180" s="17" t="s">
        <v>153</v>
      </c>
      <c r="AU180" s="17" t="s">
        <v>93</v>
      </c>
      <c r="AY180" s="17" t="s">
        <v>152</v>
      </c>
      <c r="BE180" s="108">
        <f>IF(U180="základní",N180,0)</f>
        <v>0</v>
      </c>
      <c r="BF180" s="108">
        <f>IF(U180="snížená",N180,0)</f>
        <v>0</v>
      </c>
      <c r="BG180" s="108">
        <f>IF(U180="zákl. přenesená",N180,0)</f>
        <v>0</v>
      </c>
      <c r="BH180" s="108">
        <f>IF(U180="sníž. přenesená",N180,0)</f>
        <v>0</v>
      </c>
      <c r="BI180" s="108">
        <f>IF(U180="nulová",N180,0)</f>
        <v>0</v>
      </c>
      <c r="BJ180" s="17" t="s">
        <v>22</v>
      </c>
      <c r="BK180" s="108">
        <f>ROUND(L180*K180,2)</f>
        <v>0</v>
      </c>
      <c r="BL180" s="17" t="s">
        <v>157</v>
      </c>
      <c r="BM180" s="17" t="s">
        <v>277</v>
      </c>
    </row>
    <row r="181" spans="2:51" s="11" customFormat="1" ht="22.5" customHeight="1">
      <c r="B181" s="167"/>
      <c r="C181" s="168"/>
      <c r="D181" s="168"/>
      <c r="E181" s="169" t="s">
        <v>3</v>
      </c>
      <c r="F181" s="259" t="s">
        <v>278</v>
      </c>
      <c r="G181" s="260"/>
      <c r="H181" s="260"/>
      <c r="I181" s="260"/>
      <c r="J181" s="168"/>
      <c r="K181" s="170">
        <v>96.32</v>
      </c>
      <c r="L181" s="168"/>
      <c r="M181" s="168"/>
      <c r="N181" s="168"/>
      <c r="O181" s="168"/>
      <c r="P181" s="168"/>
      <c r="Q181" s="168"/>
      <c r="R181" s="171"/>
      <c r="T181" s="172"/>
      <c r="U181" s="168"/>
      <c r="V181" s="168"/>
      <c r="W181" s="168"/>
      <c r="X181" s="168"/>
      <c r="Y181" s="168"/>
      <c r="Z181" s="168"/>
      <c r="AA181" s="173"/>
      <c r="AT181" s="174" t="s">
        <v>160</v>
      </c>
      <c r="AU181" s="174" t="s">
        <v>93</v>
      </c>
      <c r="AV181" s="11" t="s">
        <v>93</v>
      </c>
      <c r="AW181" s="11" t="s">
        <v>40</v>
      </c>
      <c r="AX181" s="11" t="s">
        <v>22</v>
      </c>
      <c r="AY181" s="174" t="s">
        <v>152</v>
      </c>
    </row>
    <row r="182" spans="2:65" s="1" customFormat="1" ht="22.5" customHeight="1">
      <c r="B182" s="131"/>
      <c r="C182" s="175" t="s">
        <v>279</v>
      </c>
      <c r="D182" s="175" t="s">
        <v>214</v>
      </c>
      <c r="E182" s="176" t="s">
        <v>280</v>
      </c>
      <c r="F182" s="261" t="s">
        <v>281</v>
      </c>
      <c r="G182" s="262"/>
      <c r="H182" s="262"/>
      <c r="I182" s="262"/>
      <c r="J182" s="177" t="s">
        <v>248</v>
      </c>
      <c r="K182" s="178">
        <v>2.4</v>
      </c>
      <c r="L182" s="263">
        <v>0</v>
      </c>
      <c r="M182" s="262"/>
      <c r="N182" s="264">
        <f>ROUND(L182*K182,2)</f>
        <v>0</v>
      </c>
      <c r="O182" s="265"/>
      <c r="P182" s="265"/>
      <c r="Q182" s="265"/>
      <c r="R182" s="133"/>
      <c r="T182" s="164" t="s">
        <v>3</v>
      </c>
      <c r="U182" s="43" t="s">
        <v>48</v>
      </c>
      <c r="V182" s="35"/>
      <c r="W182" s="165">
        <f>V182*K182</f>
        <v>0</v>
      </c>
      <c r="X182" s="165">
        <v>0.0004</v>
      </c>
      <c r="Y182" s="165">
        <f>X182*K182</f>
        <v>0.00096</v>
      </c>
      <c r="Z182" s="165">
        <v>0</v>
      </c>
      <c r="AA182" s="166">
        <f>Z182*K182</f>
        <v>0</v>
      </c>
      <c r="AR182" s="17" t="s">
        <v>189</v>
      </c>
      <c r="AT182" s="17" t="s">
        <v>214</v>
      </c>
      <c r="AU182" s="17" t="s">
        <v>93</v>
      </c>
      <c r="AY182" s="17" t="s">
        <v>152</v>
      </c>
      <c r="BE182" s="108">
        <f>IF(U182="základní",N182,0)</f>
        <v>0</v>
      </c>
      <c r="BF182" s="108">
        <f>IF(U182="snížená",N182,0)</f>
        <v>0</v>
      </c>
      <c r="BG182" s="108">
        <f>IF(U182="zákl. přenesená",N182,0)</f>
        <v>0</v>
      </c>
      <c r="BH182" s="108">
        <f>IF(U182="sníž. přenesená",N182,0)</f>
        <v>0</v>
      </c>
      <c r="BI182" s="108">
        <f>IF(U182="nulová",N182,0)</f>
        <v>0</v>
      </c>
      <c r="BJ182" s="17" t="s">
        <v>22</v>
      </c>
      <c r="BK182" s="108">
        <f>ROUND(L182*K182,2)</f>
        <v>0</v>
      </c>
      <c r="BL182" s="17" t="s">
        <v>157</v>
      </c>
      <c r="BM182" s="17" t="s">
        <v>282</v>
      </c>
    </row>
    <row r="183" spans="2:51" s="11" customFormat="1" ht="22.5" customHeight="1">
      <c r="B183" s="167"/>
      <c r="C183" s="168"/>
      <c r="D183" s="168"/>
      <c r="E183" s="169" t="s">
        <v>3</v>
      </c>
      <c r="F183" s="259" t="s">
        <v>283</v>
      </c>
      <c r="G183" s="260"/>
      <c r="H183" s="260"/>
      <c r="I183" s="260"/>
      <c r="J183" s="168"/>
      <c r="K183" s="170">
        <v>2.4</v>
      </c>
      <c r="L183" s="168"/>
      <c r="M183" s="168"/>
      <c r="N183" s="168"/>
      <c r="O183" s="168"/>
      <c r="P183" s="168"/>
      <c r="Q183" s="168"/>
      <c r="R183" s="171"/>
      <c r="T183" s="172"/>
      <c r="U183" s="168"/>
      <c r="V183" s="168"/>
      <c r="W183" s="168"/>
      <c r="X183" s="168"/>
      <c r="Y183" s="168"/>
      <c r="Z183" s="168"/>
      <c r="AA183" s="173"/>
      <c r="AT183" s="174" t="s">
        <v>160</v>
      </c>
      <c r="AU183" s="174" t="s">
        <v>93</v>
      </c>
      <c r="AV183" s="11" t="s">
        <v>93</v>
      </c>
      <c r="AW183" s="11" t="s">
        <v>40</v>
      </c>
      <c r="AX183" s="11" t="s">
        <v>22</v>
      </c>
      <c r="AY183" s="174" t="s">
        <v>152</v>
      </c>
    </row>
    <row r="184" spans="2:65" s="1" customFormat="1" ht="22.5" customHeight="1">
      <c r="B184" s="131"/>
      <c r="C184" s="175" t="s">
        <v>284</v>
      </c>
      <c r="D184" s="175" t="s">
        <v>214</v>
      </c>
      <c r="E184" s="176" t="s">
        <v>285</v>
      </c>
      <c r="F184" s="261" t="s">
        <v>286</v>
      </c>
      <c r="G184" s="262"/>
      <c r="H184" s="262"/>
      <c r="I184" s="262"/>
      <c r="J184" s="177" t="s">
        <v>248</v>
      </c>
      <c r="K184" s="178">
        <v>10.4</v>
      </c>
      <c r="L184" s="263">
        <v>0</v>
      </c>
      <c r="M184" s="262"/>
      <c r="N184" s="264">
        <f>ROUND(L184*K184,2)</f>
        <v>0</v>
      </c>
      <c r="O184" s="265"/>
      <c r="P184" s="265"/>
      <c r="Q184" s="265"/>
      <c r="R184" s="133"/>
      <c r="T184" s="164" t="s">
        <v>3</v>
      </c>
      <c r="U184" s="43" t="s">
        <v>48</v>
      </c>
      <c r="V184" s="35"/>
      <c r="W184" s="165">
        <f>V184*K184</f>
        <v>0</v>
      </c>
      <c r="X184" s="165">
        <v>0.0003</v>
      </c>
      <c r="Y184" s="165">
        <f>X184*K184</f>
        <v>0.00312</v>
      </c>
      <c r="Z184" s="165">
        <v>0</v>
      </c>
      <c r="AA184" s="166">
        <f>Z184*K184</f>
        <v>0</v>
      </c>
      <c r="AR184" s="17" t="s">
        <v>189</v>
      </c>
      <c r="AT184" s="17" t="s">
        <v>214</v>
      </c>
      <c r="AU184" s="17" t="s">
        <v>93</v>
      </c>
      <c r="AY184" s="17" t="s">
        <v>152</v>
      </c>
      <c r="BE184" s="108">
        <f>IF(U184="základní",N184,0)</f>
        <v>0</v>
      </c>
      <c r="BF184" s="108">
        <f>IF(U184="snížená",N184,0)</f>
        <v>0</v>
      </c>
      <c r="BG184" s="108">
        <f>IF(U184="zákl. přenesená",N184,0)</f>
        <v>0</v>
      </c>
      <c r="BH184" s="108">
        <f>IF(U184="sníž. přenesená",N184,0)</f>
        <v>0</v>
      </c>
      <c r="BI184" s="108">
        <f>IF(U184="nulová",N184,0)</f>
        <v>0</v>
      </c>
      <c r="BJ184" s="17" t="s">
        <v>22</v>
      </c>
      <c r="BK184" s="108">
        <f>ROUND(L184*K184,2)</f>
        <v>0</v>
      </c>
      <c r="BL184" s="17" t="s">
        <v>157</v>
      </c>
      <c r="BM184" s="17" t="s">
        <v>287</v>
      </c>
    </row>
    <row r="185" spans="2:51" s="11" customFormat="1" ht="22.5" customHeight="1">
      <c r="B185" s="167"/>
      <c r="C185" s="168"/>
      <c r="D185" s="168"/>
      <c r="E185" s="169" t="s">
        <v>3</v>
      </c>
      <c r="F185" s="259" t="s">
        <v>288</v>
      </c>
      <c r="G185" s="260"/>
      <c r="H185" s="260"/>
      <c r="I185" s="260"/>
      <c r="J185" s="168"/>
      <c r="K185" s="170">
        <v>10.4</v>
      </c>
      <c r="L185" s="168"/>
      <c r="M185" s="168"/>
      <c r="N185" s="168"/>
      <c r="O185" s="168"/>
      <c r="P185" s="168"/>
      <c r="Q185" s="168"/>
      <c r="R185" s="171"/>
      <c r="T185" s="172"/>
      <c r="U185" s="168"/>
      <c r="V185" s="168"/>
      <c r="W185" s="168"/>
      <c r="X185" s="168"/>
      <c r="Y185" s="168"/>
      <c r="Z185" s="168"/>
      <c r="AA185" s="173"/>
      <c r="AT185" s="174" t="s">
        <v>160</v>
      </c>
      <c r="AU185" s="174" t="s">
        <v>93</v>
      </c>
      <c r="AV185" s="11" t="s">
        <v>93</v>
      </c>
      <c r="AW185" s="11" t="s">
        <v>40</v>
      </c>
      <c r="AX185" s="11" t="s">
        <v>22</v>
      </c>
      <c r="AY185" s="174" t="s">
        <v>152</v>
      </c>
    </row>
    <row r="186" spans="2:65" s="1" customFormat="1" ht="22.5" customHeight="1">
      <c r="B186" s="131"/>
      <c r="C186" s="175" t="s">
        <v>289</v>
      </c>
      <c r="D186" s="175" t="s">
        <v>214</v>
      </c>
      <c r="E186" s="176" t="s">
        <v>290</v>
      </c>
      <c r="F186" s="261" t="s">
        <v>291</v>
      </c>
      <c r="G186" s="262"/>
      <c r="H186" s="262"/>
      <c r="I186" s="262"/>
      <c r="J186" s="177" t="s">
        <v>248</v>
      </c>
      <c r="K186" s="178">
        <v>69.72</v>
      </c>
      <c r="L186" s="263">
        <v>0</v>
      </c>
      <c r="M186" s="262"/>
      <c r="N186" s="264">
        <f>ROUND(L186*K186,2)</f>
        <v>0</v>
      </c>
      <c r="O186" s="265"/>
      <c r="P186" s="265"/>
      <c r="Q186" s="265"/>
      <c r="R186" s="133"/>
      <c r="T186" s="164" t="s">
        <v>3</v>
      </c>
      <c r="U186" s="43" t="s">
        <v>48</v>
      </c>
      <c r="V186" s="35"/>
      <c r="W186" s="165">
        <f>V186*K186</f>
        <v>0</v>
      </c>
      <c r="X186" s="165">
        <v>0.0005</v>
      </c>
      <c r="Y186" s="165">
        <f>X186*K186</f>
        <v>0.03486</v>
      </c>
      <c r="Z186" s="165">
        <v>0</v>
      </c>
      <c r="AA186" s="166">
        <f>Z186*K186</f>
        <v>0</v>
      </c>
      <c r="AR186" s="17" t="s">
        <v>189</v>
      </c>
      <c r="AT186" s="17" t="s">
        <v>214</v>
      </c>
      <c r="AU186" s="17" t="s">
        <v>93</v>
      </c>
      <c r="AY186" s="17" t="s">
        <v>152</v>
      </c>
      <c r="BE186" s="108">
        <f>IF(U186="základní",N186,0)</f>
        <v>0</v>
      </c>
      <c r="BF186" s="108">
        <f>IF(U186="snížená",N186,0)</f>
        <v>0</v>
      </c>
      <c r="BG186" s="108">
        <f>IF(U186="zákl. přenesená",N186,0)</f>
        <v>0</v>
      </c>
      <c r="BH186" s="108">
        <f>IF(U186="sníž. přenesená",N186,0)</f>
        <v>0</v>
      </c>
      <c r="BI186" s="108">
        <f>IF(U186="nulová",N186,0)</f>
        <v>0</v>
      </c>
      <c r="BJ186" s="17" t="s">
        <v>22</v>
      </c>
      <c r="BK186" s="108">
        <f>ROUND(L186*K186,2)</f>
        <v>0</v>
      </c>
      <c r="BL186" s="17" t="s">
        <v>157</v>
      </c>
      <c r="BM186" s="17" t="s">
        <v>292</v>
      </c>
    </row>
    <row r="187" spans="2:51" s="11" customFormat="1" ht="22.5" customHeight="1">
      <c r="B187" s="167"/>
      <c r="C187" s="168"/>
      <c r="D187" s="168"/>
      <c r="E187" s="169" t="s">
        <v>3</v>
      </c>
      <c r="F187" s="259" t="s">
        <v>293</v>
      </c>
      <c r="G187" s="260"/>
      <c r="H187" s="260"/>
      <c r="I187" s="260"/>
      <c r="J187" s="168"/>
      <c r="K187" s="170">
        <v>69.72</v>
      </c>
      <c r="L187" s="168"/>
      <c r="M187" s="168"/>
      <c r="N187" s="168"/>
      <c r="O187" s="168"/>
      <c r="P187" s="168"/>
      <c r="Q187" s="168"/>
      <c r="R187" s="171"/>
      <c r="T187" s="172"/>
      <c r="U187" s="168"/>
      <c r="V187" s="168"/>
      <c r="W187" s="168"/>
      <c r="X187" s="168"/>
      <c r="Y187" s="168"/>
      <c r="Z187" s="168"/>
      <c r="AA187" s="173"/>
      <c r="AT187" s="174" t="s">
        <v>160</v>
      </c>
      <c r="AU187" s="174" t="s">
        <v>93</v>
      </c>
      <c r="AV187" s="11" t="s">
        <v>93</v>
      </c>
      <c r="AW187" s="11" t="s">
        <v>40</v>
      </c>
      <c r="AX187" s="11" t="s">
        <v>22</v>
      </c>
      <c r="AY187" s="174" t="s">
        <v>152</v>
      </c>
    </row>
    <row r="188" spans="2:65" s="1" customFormat="1" ht="22.5" customHeight="1">
      <c r="B188" s="131"/>
      <c r="C188" s="175" t="s">
        <v>294</v>
      </c>
      <c r="D188" s="175" t="s">
        <v>214</v>
      </c>
      <c r="E188" s="176" t="s">
        <v>295</v>
      </c>
      <c r="F188" s="261" t="s">
        <v>296</v>
      </c>
      <c r="G188" s="262"/>
      <c r="H188" s="262"/>
      <c r="I188" s="262"/>
      <c r="J188" s="177" t="s">
        <v>248</v>
      </c>
      <c r="K188" s="178">
        <v>3.4</v>
      </c>
      <c r="L188" s="263">
        <v>0</v>
      </c>
      <c r="M188" s="262"/>
      <c r="N188" s="264">
        <f>ROUND(L188*K188,2)</f>
        <v>0</v>
      </c>
      <c r="O188" s="265"/>
      <c r="P188" s="265"/>
      <c r="Q188" s="265"/>
      <c r="R188" s="133"/>
      <c r="T188" s="164" t="s">
        <v>3</v>
      </c>
      <c r="U188" s="43" t="s">
        <v>48</v>
      </c>
      <c r="V188" s="35"/>
      <c r="W188" s="165">
        <f>V188*K188</f>
        <v>0</v>
      </c>
      <c r="X188" s="165">
        <v>0.0003</v>
      </c>
      <c r="Y188" s="165">
        <f>X188*K188</f>
        <v>0.0010199999999999999</v>
      </c>
      <c r="Z188" s="165">
        <v>0</v>
      </c>
      <c r="AA188" s="166">
        <f>Z188*K188</f>
        <v>0</v>
      </c>
      <c r="AR188" s="17" t="s">
        <v>189</v>
      </c>
      <c r="AT188" s="17" t="s">
        <v>214</v>
      </c>
      <c r="AU188" s="17" t="s">
        <v>93</v>
      </c>
      <c r="AY188" s="17" t="s">
        <v>152</v>
      </c>
      <c r="BE188" s="108">
        <f>IF(U188="základní",N188,0)</f>
        <v>0</v>
      </c>
      <c r="BF188" s="108">
        <f>IF(U188="snížená",N188,0)</f>
        <v>0</v>
      </c>
      <c r="BG188" s="108">
        <f>IF(U188="zákl. přenesená",N188,0)</f>
        <v>0</v>
      </c>
      <c r="BH188" s="108">
        <f>IF(U188="sníž. přenesená",N188,0)</f>
        <v>0</v>
      </c>
      <c r="BI188" s="108">
        <f>IF(U188="nulová",N188,0)</f>
        <v>0</v>
      </c>
      <c r="BJ188" s="17" t="s">
        <v>22</v>
      </c>
      <c r="BK188" s="108">
        <f>ROUND(L188*K188,2)</f>
        <v>0</v>
      </c>
      <c r="BL188" s="17" t="s">
        <v>157</v>
      </c>
      <c r="BM188" s="17" t="s">
        <v>297</v>
      </c>
    </row>
    <row r="189" spans="2:51" s="11" customFormat="1" ht="22.5" customHeight="1">
      <c r="B189" s="167"/>
      <c r="C189" s="168"/>
      <c r="D189" s="168"/>
      <c r="E189" s="169" t="s">
        <v>3</v>
      </c>
      <c r="F189" s="259" t="s">
        <v>298</v>
      </c>
      <c r="G189" s="260"/>
      <c r="H189" s="260"/>
      <c r="I189" s="260"/>
      <c r="J189" s="168"/>
      <c r="K189" s="170">
        <v>3.4</v>
      </c>
      <c r="L189" s="168"/>
      <c r="M189" s="168"/>
      <c r="N189" s="168"/>
      <c r="O189" s="168"/>
      <c r="P189" s="168"/>
      <c r="Q189" s="168"/>
      <c r="R189" s="171"/>
      <c r="T189" s="172"/>
      <c r="U189" s="168"/>
      <c r="V189" s="168"/>
      <c r="W189" s="168"/>
      <c r="X189" s="168"/>
      <c r="Y189" s="168"/>
      <c r="Z189" s="168"/>
      <c r="AA189" s="173"/>
      <c r="AT189" s="174" t="s">
        <v>160</v>
      </c>
      <c r="AU189" s="174" t="s">
        <v>93</v>
      </c>
      <c r="AV189" s="11" t="s">
        <v>93</v>
      </c>
      <c r="AW189" s="11" t="s">
        <v>40</v>
      </c>
      <c r="AX189" s="11" t="s">
        <v>22</v>
      </c>
      <c r="AY189" s="174" t="s">
        <v>152</v>
      </c>
    </row>
    <row r="190" spans="2:65" s="1" customFormat="1" ht="22.5" customHeight="1">
      <c r="B190" s="131"/>
      <c r="C190" s="175" t="s">
        <v>299</v>
      </c>
      <c r="D190" s="175" t="s">
        <v>214</v>
      </c>
      <c r="E190" s="176" t="s">
        <v>300</v>
      </c>
      <c r="F190" s="261" t="s">
        <v>301</v>
      </c>
      <c r="G190" s="262"/>
      <c r="H190" s="262"/>
      <c r="I190" s="262"/>
      <c r="J190" s="177" t="s">
        <v>248</v>
      </c>
      <c r="K190" s="178">
        <v>10.4</v>
      </c>
      <c r="L190" s="263">
        <v>0</v>
      </c>
      <c r="M190" s="262"/>
      <c r="N190" s="264">
        <f>ROUND(L190*K190,2)</f>
        <v>0</v>
      </c>
      <c r="O190" s="265"/>
      <c r="P190" s="265"/>
      <c r="Q190" s="265"/>
      <c r="R190" s="133"/>
      <c r="T190" s="164" t="s">
        <v>3</v>
      </c>
      <c r="U190" s="43" t="s">
        <v>48</v>
      </c>
      <c r="V190" s="35"/>
      <c r="W190" s="165">
        <f>V190*K190</f>
        <v>0</v>
      </c>
      <c r="X190" s="165">
        <v>2E-05</v>
      </c>
      <c r="Y190" s="165">
        <f>X190*K190</f>
        <v>0.00020800000000000001</v>
      </c>
      <c r="Z190" s="165">
        <v>0</v>
      </c>
      <c r="AA190" s="166">
        <f>Z190*K190</f>
        <v>0</v>
      </c>
      <c r="AR190" s="17" t="s">
        <v>189</v>
      </c>
      <c r="AT190" s="17" t="s">
        <v>214</v>
      </c>
      <c r="AU190" s="17" t="s">
        <v>93</v>
      </c>
      <c r="AY190" s="17" t="s">
        <v>152</v>
      </c>
      <c r="BE190" s="108">
        <f>IF(U190="základní",N190,0)</f>
        <v>0</v>
      </c>
      <c r="BF190" s="108">
        <f>IF(U190="snížená",N190,0)</f>
        <v>0</v>
      </c>
      <c r="BG190" s="108">
        <f>IF(U190="zákl. přenesená",N190,0)</f>
        <v>0</v>
      </c>
      <c r="BH190" s="108">
        <f>IF(U190="sníž. přenesená",N190,0)</f>
        <v>0</v>
      </c>
      <c r="BI190" s="108">
        <f>IF(U190="nulová",N190,0)</f>
        <v>0</v>
      </c>
      <c r="BJ190" s="17" t="s">
        <v>22</v>
      </c>
      <c r="BK190" s="108">
        <f>ROUND(L190*K190,2)</f>
        <v>0</v>
      </c>
      <c r="BL190" s="17" t="s">
        <v>157</v>
      </c>
      <c r="BM190" s="17" t="s">
        <v>302</v>
      </c>
    </row>
    <row r="191" spans="2:51" s="11" customFormat="1" ht="22.5" customHeight="1">
      <c r="B191" s="167"/>
      <c r="C191" s="168"/>
      <c r="D191" s="168"/>
      <c r="E191" s="169" t="s">
        <v>3</v>
      </c>
      <c r="F191" s="259" t="s">
        <v>288</v>
      </c>
      <c r="G191" s="260"/>
      <c r="H191" s="260"/>
      <c r="I191" s="260"/>
      <c r="J191" s="168"/>
      <c r="K191" s="170">
        <v>10.4</v>
      </c>
      <c r="L191" s="168"/>
      <c r="M191" s="168"/>
      <c r="N191" s="168"/>
      <c r="O191" s="168"/>
      <c r="P191" s="168"/>
      <c r="Q191" s="168"/>
      <c r="R191" s="171"/>
      <c r="T191" s="172"/>
      <c r="U191" s="168"/>
      <c r="V191" s="168"/>
      <c r="W191" s="168"/>
      <c r="X191" s="168"/>
      <c r="Y191" s="168"/>
      <c r="Z191" s="168"/>
      <c r="AA191" s="173"/>
      <c r="AT191" s="174" t="s">
        <v>160</v>
      </c>
      <c r="AU191" s="174" t="s">
        <v>93</v>
      </c>
      <c r="AV191" s="11" t="s">
        <v>93</v>
      </c>
      <c r="AW191" s="11" t="s">
        <v>40</v>
      </c>
      <c r="AX191" s="11" t="s">
        <v>22</v>
      </c>
      <c r="AY191" s="174" t="s">
        <v>152</v>
      </c>
    </row>
    <row r="192" spans="2:65" s="1" customFormat="1" ht="31.5" customHeight="1">
      <c r="B192" s="131"/>
      <c r="C192" s="160" t="s">
        <v>303</v>
      </c>
      <c r="D192" s="160" t="s">
        <v>153</v>
      </c>
      <c r="E192" s="161" t="s">
        <v>304</v>
      </c>
      <c r="F192" s="266" t="s">
        <v>305</v>
      </c>
      <c r="G192" s="265"/>
      <c r="H192" s="265"/>
      <c r="I192" s="265"/>
      <c r="J192" s="162" t="s">
        <v>156</v>
      </c>
      <c r="K192" s="163">
        <v>19.55</v>
      </c>
      <c r="L192" s="267">
        <v>0</v>
      </c>
      <c r="M192" s="265"/>
      <c r="N192" s="268">
        <f>ROUND(L192*K192,2)</f>
        <v>0</v>
      </c>
      <c r="O192" s="265"/>
      <c r="P192" s="265"/>
      <c r="Q192" s="265"/>
      <c r="R192" s="133"/>
      <c r="T192" s="164" t="s">
        <v>3</v>
      </c>
      <c r="U192" s="43" t="s">
        <v>48</v>
      </c>
      <c r="V192" s="35"/>
      <c r="W192" s="165">
        <f>V192*K192</f>
        <v>0</v>
      </c>
      <c r="X192" s="165">
        <v>0.00825</v>
      </c>
      <c r="Y192" s="165">
        <f>X192*K192</f>
        <v>0.1612875</v>
      </c>
      <c r="Z192" s="165">
        <v>0</v>
      </c>
      <c r="AA192" s="166">
        <f>Z192*K192</f>
        <v>0</v>
      </c>
      <c r="AR192" s="17" t="s">
        <v>157</v>
      </c>
      <c r="AT192" s="17" t="s">
        <v>153</v>
      </c>
      <c r="AU192" s="17" t="s">
        <v>93</v>
      </c>
      <c r="AY192" s="17" t="s">
        <v>152</v>
      </c>
      <c r="BE192" s="108">
        <f>IF(U192="základní",N192,0)</f>
        <v>0</v>
      </c>
      <c r="BF192" s="108">
        <f>IF(U192="snížená",N192,0)</f>
        <v>0</v>
      </c>
      <c r="BG192" s="108">
        <f>IF(U192="zákl. přenesená",N192,0)</f>
        <v>0</v>
      </c>
      <c r="BH192" s="108">
        <f>IF(U192="sníž. přenesená",N192,0)</f>
        <v>0</v>
      </c>
      <c r="BI192" s="108">
        <f>IF(U192="nulová",N192,0)</f>
        <v>0</v>
      </c>
      <c r="BJ192" s="17" t="s">
        <v>22</v>
      </c>
      <c r="BK192" s="108">
        <f>ROUND(L192*K192,2)</f>
        <v>0</v>
      </c>
      <c r="BL192" s="17" t="s">
        <v>157</v>
      </c>
      <c r="BM192" s="17" t="s">
        <v>306</v>
      </c>
    </row>
    <row r="193" spans="2:51" s="11" customFormat="1" ht="22.5" customHeight="1">
      <c r="B193" s="167"/>
      <c r="C193" s="168"/>
      <c r="D193" s="168"/>
      <c r="E193" s="169" t="s">
        <v>3</v>
      </c>
      <c r="F193" s="259" t="s">
        <v>307</v>
      </c>
      <c r="G193" s="260"/>
      <c r="H193" s="260"/>
      <c r="I193" s="260"/>
      <c r="J193" s="168"/>
      <c r="K193" s="170">
        <v>19.55</v>
      </c>
      <c r="L193" s="168"/>
      <c r="M193" s="168"/>
      <c r="N193" s="168"/>
      <c r="O193" s="168"/>
      <c r="P193" s="168"/>
      <c r="Q193" s="168"/>
      <c r="R193" s="171"/>
      <c r="T193" s="172"/>
      <c r="U193" s="168"/>
      <c r="V193" s="168"/>
      <c r="W193" s="168"/>
      <c r="X193" s="168"/>
      <c r="Y193" s="168"/>
      <c r="Z193" s="168"/>
      <c r="AA193" s="173"/>
      <c r="AT193" s="174" t="s">
        <v>160</v>
      </c>
      <c r="AU193" s="174" t="s">
        <v>93</v>
      </c>
      <c r="AV193" s="11" t="s">
        <v>93</v>
      </c>
      <c r="AW193" s="11" t="s">
        <v>40</v>
      </c>
      <c r="AX193" s="11" t="s">
        <v>22</v>
      </c>
      <c r="AY193" s="174" t="s">
        <v>152</v>
      </c>
    </row>
    <row r="194" spans="2:65" s="1" customFormat="1" ht="31.5" customHeight="1">
      <c r="B194" s="131"/>
      <c r="C194" s="175" t="s">
        <v>308</v>
      </c>
      <c r="D194" s="175" t="s">
        <v>214</v>
      </c>
      <c r="E194" s="176" t="s">
        <v>309</v>
      </c>
      <c r="F194" s="261" t="s">
        <v>310</v>
      </c>
      <c r="G194" s="262"/>
      <c r="H194" s="262"/>
      <c r="I194" s="262"/>
      <c r="J194" s="177" t="s">
        <v>156</v>
      </c>
      <c r="K194" s="178">
        <v>19.941</v>
      </c>
      <c r="L194" s="263">
        <v>0</v>
      </c>
      <c r="M194" s="262"/>
      <c r="N194" s="264">
        <f>ROUND(L194*K194,2)</f>
        <v>0</v>
      </c>
      <c r="O194" s="265"/>
      <c r="P194" s="265"/>
      <c r="Q194" s="265"/>
      <c r="R194" s="133"/>
      <c r="T194" s="164" t="s">
        <v>3</v>
      </c>
      <c r="U194" s="43" t="s">
        <v>48</v>
      </c>
      <c r="V194" s="35"/>
      <c r="W194" s="165">
        <f>V194*K194</f>
        <v>0</v>
      </c>
      <c r="X194" s="165">
        <v>0.00136</v>
      </c>
      <c r="Y194" s="165">
        <f>X194*K194</f>
        <v>0.02711976</v>
      </c>
      <c r="Z194" s="165">
        <v>0</v>
      </c>
      <c r="AA194" s="166">
        <f>Z194*K194</f>
        <v>0</v>
      </c>
      <c r="AR194" s="17" t="s">
        <v>189</v>
      </c>
      <c r="AT194" s="17" t="s">
        <v>214</v>
      </c>
      <c r="AU194" s="17" t="s">
        <v>93</v>
      </c>
      <c r="AY194" s="17" t="s">
        <v>152</v>
      </c>
      <c r="BE194" s="108">
        <f>IF(U194="základní",N194,0)</f>
        <v>0</v>
      </c>
      <c r="BF194" s="108">
        <f>IF(U194="snížená",N194,0)</f>
        <v>0</v>
      </c>
      <c r="BG194" s="108">
        <f>IF(U194="zákl. přenesená",N194,0)</f>
        <v>0</v>
      </c>
      <c r="BH194" s="108">
        <f>IF(U194="sníž. přenesená",N194,0)</f>
        <v>0</v>
      </c>
      <c r="BI194" s="108">
        <f>IF(U194="nulová",N194,0)</f>
        <v>0</v>
      </c>
      <c r="BJ194" s="17" t="s">
        <v>22</v>
      </c>
      <c r="BK194" s="108">
        <f>ROUND(L194*K194,2)</f>
        <v>0</v>
      </c>
      <c r="BL194" s="17" t="s">
        <v>157</v>
      </c>
      <c r="BM194" s="17" t="s">
        <v>311</v>
      </c>
    </row>
    <row r="195" spans="2:65" s="1" customFormat="1" ht="31.5" customHeight="1">
      <c r="B195" s="131"/>
      <c r="C195" s="160" t="s">
        <v>312</v>
      </c>
      <c r="D195" s="160" t="s">
        <v>153</v>
      </c>
      <c r="E195" s="161" t="s">
        <v>313</v>
      </c>
      <c r="F195" s="266" t="s">
        <v>314</v>
      </c>
      <c r="G195" s="265"/>
      <c r="H195" s="265"/>
      <c r="I195" s="265"/>
      <c r="J195" s="162" t="s">
        <v>156</v>
      </c>
      <c r="K195" s="163">
        <v>197.34</v>
      </c>
      <c r="L195" s="267">
        <v>0</v>
      </c>
      <c r="M195" s="265"/>
      <c r="N195" s="268">
        <f>ROUND(L195*K195,2)</f>
        <v>0</v>
      </c>
      <c r="O195" s="265"/>
      <c r="P195" s="265"/>
      <c r="Q195" s="265"/>
      <c r="R195" s="133"/>
      <c r="T195" s="164" t="s">
        <v>3</v>
      </c>
      <c r="U195" s="43" t="s">
        <v>48</v>
      </c>
      <c r="V195" s="35"/>
      <c r="W195" s="165">
        <f>V195*K195</f>
        <v>0</v>
      </c>
      <c r="X195" s="165">
        <v>0.0085</v>
      </c>
      <c r="Y195" s="165">
        <f>X195*K195</f>
        <v>1.6773900000000002</v>
      </c>
      <c r="Z195" s="165">
        <v>0</v>
      </c>
      <c r="AA195" s="166">
        <f>Z195*K195</f>
        <v>0</v>
      </c>
      <c r="AR195" s="17" t="s">
        <v>157</v>
      </c>
      <c r="AT195" s="17" t="s">
        <v>153</v>
      </c>
      <c r="AU195" s="17" t="s">
        <v>93</v>
      </c>
      <c r="AY195" s="17" t="s">
        <v>152</v>
      </c>
      <c r="BE195" s="108">
        <f>IF(U195="základní",N195,0)</f>
        <v>0</v>
      </c>
      <c r="BF195" s="108">
        <f>IF(U195="snížená",N195,0)</f>
        <v>0</v>
      </c>
      <c r="BG195" s="108">
        <f>IF(U195="zákl. přenesená",N195,0)</f>
        <v>0</v>
      </c>
      <c r="BH195" s="108">
        <f>IF(U195="sníž. přenesená",N195,0)</f>
        <v>0</v>
      </c>
      <c r="BI195" s="108">
        <f>IF(U195="nulová",N195,0)</f>
        <v>0</v>
      </c>
      <c r="BJ195" s="17" t="s">
        <v>22</v>
      </c>
      <c r="BK195" s="108">
        <f>ROUND(L195*K195,2)</f>
        <v>0</v>
      </c>
      <c r="BL195" s="17" t="s">
        <v>157</v>
      </c>
      <c r="BM195" s="17" t="s">
        <v>315</v>
      </c>
    </row>
    <row r="196" spans="2:51" s="11" customFormat="1" ht="44.25" customHeight="1">
      <c r="B196" s="167"/>
      <c r="C196" s="168"/>
      <c r="D196" s="168"/>
      <c r="E196" s="169" t="s">
        <v>3</v>
      </c>
      <c r="F196" s="259" t="s">
        <v>316</v>
      </c>
      <c r="G196" s="260"/>
      <c r="H196" s="260"/>
      <c r="I196" s="260"/>
      <c r="J196" s="168"/>
      <c r="K196" s="170">
        <v>184.829</v>
      </c>
      <c r="L196" s="168"/>
      <c r="M196" s="168"/>
      <c r="N196" s="168"/>
      <c r="O196" s="168"/>
      <c r="P196" s="168"/>
      <c r="Q196" s="168"/>
      <c r="R196" s="171"/>
      <c r="T196" s="172"/>
      <c r="U196" s="168"/>
      <c r="V196" s="168"/>
      <c r="W196" s="168"/>
      <c r="X196" s="168"/>
      <c r="Y196" s="168"/>
      <c r="Z196" s="168"/>
      <c r="AA196" s="173"/>
      <c r="AT196" s="174" t="s">
        <v>160</v>
      </c>
      <c r="AU196" s="174" t="s">
        <v>93</v>
      </c>
      <c r="AV196" s="11" t="s">
        <v>93</v>
      </c>
      <c r="AW196" s="11" t="s">
        <v>40</v>
      </c>
      <c r="AX196" s="11" t="s">
        <v>83</v>
      </c>
      <c r="AY196" s="174" t="s">
        <v>152</v>
      </c>
    </row>
    <row r="197" spans="2:51" s="11" customFormat="1" ht="22.5" customHeight="1">
      <c r="B197" s="167"/>
      <c r="C197" s="168"/>
      <c r="D197" s="168"/>
      <c r="E197" s="169" t="s">
        <v>3</v>
      </c>
      <c r="F197" s="271" t="s">
        <v>317</v>
      </c>
      <c r="G197" s="260"/>
      <c r="H197" s="260"/>
      <c r="I197" s="260"/>
      <c r="J197" s="168"/>
      <c r="K197" s="170">
        <v>-3.12</v>
      </c>
      <c r="L197" s="168"/>
      <c r="M197" s="168"/>
      <c r="N197" s="168"/>
      <c r="O197" s="168"/>
      <c r="P197" s="168"/>
      <c r="Q197" s="168"/>
      <c r="R197" s="171"/>
      <c r="T197" s="172"/>
      <c r="U197" s="168"/>
      <c r="V197" s="168"/>
      <c r="W197" s="168"/>
      <c r="X197" s="168"/>
      <c r="Y197" s="168"/>
      <c r="Z197" s="168"/>
      <c r="AA197" s="173"/>
      <c r="AT197" s="174" t="s">
        <v>160</v>
      </c>
      <c r="AU197" s="174" t="s">
        <v>93</v>
      </c>
      <c r="AV197" s="11" t="s">
        <v>93</v>
      </c>
      <c r="AW197" s="11" t="s">
        <v>40</v>
      </c>
      <c r="AX197" s="11" t="s">
        <v>83</v>
      </c>
      <c r="AY197" s="174" t="s">
        <v>152</v>
      </c>
    </row>
    <row r="198" spans="2:51" s="11" customFormat="1" ht="22.5" customHeight="1">
      <c r="B198" s="167"/>
      <c r="C198" s="168"/>
      <c r="D198" s="168"/>
      <c r="E198" s="169" t="s">
        <v>3</v>
      </c>
      <c r="F198" s="271" t="s">
        <v>318</v>
      </c>
      <c r="G198" s="260"/>
      <c r="H198" s="260"/>
      <c r="I198" s="260"/>
      <c r="J198" s="168"/>
      <c r="K198" s="170">
        <v>15.631</v>
      </c>
      <c r="L198" s="168"/>
      <c r="M198" s="168"/>
      <c r="N198" s="168"/>
      <c r="O198" s="168"/>
      <c r="P198" s="168"/>
      <c r="Q198" s="168"/>
      <c r="R198" s="171"/>
      <c r="T198" s="172"/>
      <c r="U198" s="168"/>
      <c r="V198" s="168"/>
      <c r="W198" s="168"/>
      <c r="X198" s="168"/>
      <c r="Y198" s="168"/>
      <c r="Z198" s="168"/>
      <c r="AA198" s="173"/>
      <c r="AT198" s="174" t="s">
        <v>160</v>
      </c>
      <c r="AU198" s="174" t="s">
        <v>93</v>
      </c>
      <c r="AV198" s="11" t="s">
        <v>93</v>
      </c>
      <c r="AW198" s="11" t="s">
        <v>40</v>
      </c>
      <c r="AX198" s="11" t="s">
        <v>83</v>
      </c>
      <c r="AY198" s="174" t="s">
        <v>152</v>
      </c>
    </row>
    <row r="199" spans="2:51" s="12" customFormat="1" ht="22.5" customHeight="1">
      <c r="B199" s="179"/>
      <c r="C199" s="180"/>
      <c r="D199" s="180"/>
      <c r="E199" s="181" t="s">
        <v>3</v>
      </c>
      <c r="F199" s="269" t="s">
        <v>319</v>
      </c>
      <c r="G199" s="270"/>
      <c r="H199" s="270"/>
      <c r="I199" s="270"/>
      <c r="J199" s="180"/>
      <c r="K199" s="182">
        <v>197.34</v>
      </c>
      <c r="L199" s="180"/>
      <c r="M199" s="180"/>
      <c r="N199" s="180"/>
      <c r="O199" s="180"/>
      <c r="P199" s="180"/>
      <c r="Q199" s="180"/>
      <c r="R199" s="183"/>
      <c r="T199" s="184"/>
      <c r="U199" s="180"/>
      <c r="V199" s="180"/>
      <c r="W199" s="180"/>
      <c r="X199" s="180"/>
      <c r="Y199" s="180"/>
      <c r="Z199" s="180"/>
      <c r="AA199" s="185"/>
      <c r="AT199" s="186" t="s">
        <v>160</v>
      </c>
      <c r="AU199" s="186" t="s">
        <v>93</v>
      </c>
      <c r="AV199" s="12" t="s">
        <v>157</v>
      </c>
      <c r="AW199" s="12" t="s">
        <v>40</v>
      </c>
      <c r="AX199" s="12" t="s">
        <v>22</v>
      </c>
      <c r="AY199" s="186" t="s">
        <v>152</v>
      </c>
    </row>
    <row r="200" spans="2:65" s="1" customFormat="1" ht="31.5" customHeight="1">
      <c r="B200" s="131"/>
      <c r="C200" s="175" t="s">
        <v>320</v>
      </c>
      <c r="D200" s="175" t="s">
        <v>214</v>
      </c>
      <c r="E200" s="176" t="s">
        <v>321</v>
      </c>
      <c r="F200" s="261" t="s">
        <v>322</v>
      </c>
      <c r="G200" s="262"/>
      <c r="H200" s="262"/>
      <c r="I200" s="262"/>
      <c r="J200" s="177" t="s">
        <v>156</v>
      </c>
      <c r="K200" s="178">
        <v>185.343</v>
      </c>
      <c r="L200" s="263">
        <v>0</v>
      </c>
      <c r="M200" s="262"/>
      <c r="N200" s="264">
        <f>ROUND(L200*K200,2)</f>
        <v>0</v>
      </c>
      <c r="O200" s="265"/>
      <c r="P200" s="265"/>
      <c r="Q200" s="265"/>
      <c r="R200" s="133"/>
      <c r="T200" s="164" t="s">
        <v>3</v>
      </c>
      <c r="U200" s="43" t="s">
        <v>48</v>
      </c>
      <c r="V200" s="35"/>
      <c r="W200" s="165">
        <f>V200*K200</f>
        <v>0</v>
      </c>
      <c r="X200" s="165">
        <v>0.00272</v>
      </c>
      <c r="Y200" s="165">
        <f>X200*K200</f>
        <v>0.50413296</v>
      </c>
      <c r="Z200" s="165">
        <v>0</v>
      </c>
      <c r="AA200" s="166">
        <f>Z200*K200</f>
        <v>0</v>
      </c>
      <c r="AR200" s="17" t="s">
        <v>189</v>
      </c>
      <c r="AT200" s="17" t="s">
        <v>214</v>
      </c>
      <c r="AU200" s="17" t="s">
        <v>93</v>
      </c>
      <c r="AY200" s="17" t="s">
        <v>152</v>
      </c>
      <c r="BE200" s="108">
        <f>IF(U200="základní",N200,0)</f>
        <v>0</v>
      </c>
      <c r="BF200" s="108">
        <f>IF(U200="snížená",N200,0)</f>
        <v>0</v>
      </c>
      <c r="BG200" s="108">
        <f>IF(U200="zákl. přenesená",N200,0)</f>
        <v>0</v>
      </c>
      <c r="BH200" s="108">
        <f>IF(U200="sníž. přenesená",N200,0)</f>
        <v>0</v>
      </c>
      <c r="BI200" s="108">
        <f>IF(U200="nulová",N200,0)</f>
        <v>0</v>
      </c>
      <c r="BJ200" s="17" t="s">
        <v>22</v>
      </c>
      <c r="BK200" s="108">
        <f>ROUND(L200*K200,2)</f>
        <v>0</v>
      </c>
      <c r="BL200" s="17" t="s">
        <v>157</v>
      </c>
      <c r="BM200" s="17" t="s">
        <v>323</v>
      </c>
    </row>
    <row r="201" spans="2:51" s="11" customFormat="1" ht="22.5" customHeight="1">
      <c r="B201" s="167"/>
      <c r="C201" s="168"/>
      <c r="D201" s="168"/>
      <c r="E201" s="169" t="s">
        <v>3</v>
      </c>
      <c r="F201" s="259" t="s">
        <v>324</v>
      </c>
      <c r="G201" s="260"/>
      <c r="H201" s="260"/>
      <c r="I201" s="260"/>
      <c r="J201" s="168"/>
      <c r="K201" s="170">
        <v>181.709</v>
      </c>
      <c r="L201" s="168"/>
      <c r="M201" s="168"/>
      <c r="N201" s="168"/>
      <c r="O201" s="168"/>
      <c r="P201" s="168"/>
      <c r="Q201" s="168"/>
      <c r="R201" s="171"/>
      <c r="T201" s="172"/>
      <c r="U201" s="168"/>
      <c r="V201" s="168"/>
      <c r="W201" s="168"/>
      <c r="X201" s="168"/>
      <c r="Y201" s="168"/>
      <c r="Z201" s="168"/>
      <c r="AA201" s="173"/>
      <c r="AT201" s="174" t="s">
        <v>160</v>
      </c>
      <c r="AU201" s="174" t="s">
        <v>93</v>
      </c>
      <c r="AV201" s="11" t="s">
        <v>93</v>
      </c>
      <c r="AW201" s="11" t="s">
        <v>40</v>
      </c>
      <c r="AX201" s="11" t="s">
        <v>22</v>
      </c>
      <c r="AY201" s="174" t="s">
        <v>152</v>
      </c>
    </row>
    <row r="202" spans="2:65" s="1" customFormat="1" ht="22.5" customHeight="1">
      <c r="B202" s="131"/>
      <c r="C202" s="175" t="s">
        <v>325</v>
      </c>
      <c r="D202" s="175" t="s">
        <v>214</v>
      </c>
      <c r="E202" s="176" t="s">
        <v>326</v>
      </c>
      <c r="F202" s="261" t="s">
        <v>327</v>
      </c>
      <c r="G202" s="262"/>
      <c r="H202" s="262"/>
      <c r="I202" s="262"/>
      <c r="J202" s="177" t="s">
        <v>163</v>
      </c>
      <c r="K202" s="178">
        <v>2.501</v>
      </c>
      <c r="L202" s="263">
        <v>0</v>
      </c>
      <c r="M202" s="262"/>
      <c r="N202" s="264">
        <f>ROUND(L202*K202,2)</f>
        <v>0</v>
      </c>
      <c r="O202" s="265"/>
      <c r="P202" s="265"/>
      <c r="Q202" s="265"/>
      <c r="R202" s="133"/>
      <c r="T202" s="164" t="s">
        <v>3</v>
      </c>
      <c r="U202" s="43" t="s">
        <v>48</v>
      </c>
      <c r="V202" s="35"/>
      <c r="W202" s="165">
        <f>V202*K202</f>
        <v>0</v>
      </c>
      <c r="X202" s="165">
        <v>0.032</v>
      </c>
      <c r="Y202" s="165">
        <f>X202*K202</f>
        <v>0.08003199999999999</v>
      </c>
      <c r="Z202" s="165">
        <v>0</v>
      </c>
      <c r="AA202" s="166">
        <f>Z202*K202</f>
        <v>0</v>
      </c>
      <c r="AR202" s="17" t="s">
        <v>189</v>
      </c>
      <c r="AT202" s="17" t="s">
        <v>214</v>
      </c>
      <c r="AU202" s="17" t="s">
        <v>93</v>
      </c>
      <c r="AY202" s="17" t="s">
        <v>152</v>
      </c>
      <c r="BE202" s="108">
        <f>IF(U202="základní",N202,0)</f>
        <v>0</v>
      </c>
      <c r="BF202" s="108">
        <f>IF(U202="snížená",N202,0)</f>
        <v>0</v>
      </c>
      <c r="BG202" s="108">
        <f>IF(U202="zákl. přenesená",N202,0)</f>
        <v>0</v>
      </c>
      <c r="BH202" s="108">
        <f>IF(U202="sníž. přenesená",N202,0)</f>
        <v>0</v>
      </c>
      <c r="BI202" s="108">
        <f>IF(U202="nulová",N202,0)</f>
        <v>0</v>
      </c>
      <c r="BJ202" s="17" t="s">
        <v>22</v>
      </c>
      <c r="BK202" s="108">
        <f>ROUND(L202*K202,2)</f>
        <v>0</v>
      </c>
      <c r="BL202" s="17" t="s">
        <v>157</v>
      </c>
      <c r="BM202" s="17" t="s">
        <v>328</v>
      </c>
    </row>
    <row r="203" spans="2:51" s="11" customFormat="1" ht="22.5" customHeight="1">
      <c r="B203" s="167"/>
      <c r="C203" s="168"/>
      <c r="D203" s="168"/>
      <c r="E203" s="169" t="s">
        <v>3</v>
      </c>
      <c r="F203" s="259" t="s">
        <v>329</v>
      </c>
      <c r="G203" s="260"/>
      <c r="H203" s="260"/>
      <c r="I203" s="260"/>
      <c r="J203" s="168"/>
      <c r="K203" s="170">
        <v>2.501</v>
      </c>
      <c r="L203" s="168"/>
      <c r="M203" s="168"/>
      <c r="N203" s="168"/>
      <c r="O203" s="168"/>
      <c r="P203" s="168"/>
      <c r="Q203" s="168"/>
      <c r="R203" s="171"/>
      <c r="T203" s="172"/>
      <c r="U203" s="168"/>
      <c r="V203" s="168"/>
      <c r="W203" s="168"/>
      <c r="X203" s="168"/>
      <c r="Y203" s="168"/>
      <c r="Z203" s="168"/>
      <c r="AA203" s="173"/>
      <c r="AT203" s="174" t="s">
        <v>160</v>
      </c>
      <c r="AU203" s="174" t="s">
        <v>93</v>
      </c>
      <c r="AV203" s="11" t="s">
        <v>93</v>
      </c>
      <c r="AW203" s="11" t="s">
        <v>40</v>
      </c>
      <c r="AX203" s="11" t="s">
        <v>22</v>
      </c>
      <c r="AY203" s="174" t="s">
        <v>152</v>
      </c>
    </row>
    <row r="204" spans="2:65" s="1" customFormat="1" ht="31.5" customHeight="1">
      <c r="B204" s="131"/>
      <c r="C204" s="160" t="s">
        <v>330</v>
      </c>
      <c r="D204" s="160" t="s">
        <v>153</v>
      </c>
      <c r="E204" s="161" t="s">
        <v>331</v>
      </c>
      <c r="F204" s="266" t="s">
        <v>332</v>
      </c>
      <c r="G204" s="265"/>
      <c r="H204" s="265"/>
      <c r="I204" s="265"/>
      <c r="J204" s="162" t="s">
        <v>248</v>
      </c>
      <c r="K204" s="163">
        <v>1.2</v>
      </c>
      <c r="L204" s="267">
        <v>0</v>
      </c>
      <c r="M204" s="265"/>
      <c r="N204" s="268">
        <f>ROUND(L204*K204,2)</f>
        <v>0</v>
      </c>
      <c r="O204" s="265"/>
      <c r="P204" s="265"/>
      <c r="Q204" s="265"/>
      <c r="R204" s="133"/>
      <c r="T204" s="164" t="s">
        <v>3</v>
      </c>
      <c r="U204" s="43" t="s">
        <v>48</v>
      </c>
      <c r="V204" s="35"/>
      <c r="W204" s="165">
        <f>V204*K204</f>
        <v>0</v>
      </c>
      <c r="X204" s="165">
        <v>0.00331</v>
      </c>
      <c r="Y204" s="165">
        <f>X204*K204</f>
        <v>0.003972</v>
      </c>
      <c r="Z204" s="165">
        <v>0</v>
      </c>
      <c r="AA204" s="166">
        <f>Z204*K204</f>
        <v>0</v>
      </c>
      <c r="AR204" s="17" t="s">
        <v>157</v>
      </c>
      <c r="AT204" s="17" t="s">
        <v>153</v>
      </c>
      <c r="AU204" s="17" t="s">
        <v>93</v>
      </c>
      <c r="AY204" s="17" t="s">
        <v>152</v>
      </c>
      <c r="BE204" s="108">
        <f>IF(U204="základní",N204,0)</f>
        <v>0</v>
      </c>
      <c r="BF204" s="108">
        <f>IF(U204="snížená",N204,0)</f>
        <v>0</v>
      </c>
      <c r="BG204" s="108">
        <f>IF(U204="zákl. přenesená",N204,0)</f>
        <v>0</v>
      </c>
      <c r="BH204" s="108">
        <f>IF(U204="sníž. přenesená",N204,0)</f>
        <v>0</v>
      </c>
      <c r="BI204" s="108">
        <f>IF(U204="nulová",N204,0)</f>
        <v>0</v>
      </c>
      <c r="BJ204" s="17" t="s">
        <v>22</v>
      </c>
      <c r="BK204" s="108">
        <f>ROUND(L204*K204,2)</f>
        <v>0</v>
      </c>
      <c r="BL204" s="17" t="s">
        <v>157</v>
      </c>
      <c r="BM204" s="17" t="s">
        <v>333</v>
      </c>
    </row>
    <row r="205" spans="2:51" s="11" customFormat="1" ht="22.5" customHeight="1">
      <c r="B205" s="167"/>
      <c r="C205" s="168"/>
      <c r="D205" s="168"/>
      <c r="E205" s="169" t="s">
        <v>3</v>
      </c>
      <c r="F205" s="259" t="s">
        <v>334</v>
      </c>
      <c r="G205" s="260"/>
      <c r="H205" s="260"/>
      <c r="I205" s="260"/>
      <c r="J205" s="168"/>
      <c r="K205" s="170">
        <v>1.2</v>
      </c>
      <c r="L205" s="168"/>
      <c r="M205" s="168"/>
      <c r="N205" s="168"/>
      <c r="O205" s="168"/>
      <c r="P205" s="168"/>
      <c r="Q205" s="168"/>
      <c r="R205" s="171"/>
      <c r="T205" s="172"/>
      <c r="U205" s="168"/>
      <c r="V205" s="168"/>
      <c r="W205" s="168"/>
      <c r="X205" s="168"/>
      <c r="Y205" s="168"/>
      <c r="Z205" s="168"/>
      <c r="AA205" s="173"/>
      <c r="AT205" s="174" t="s">
        <v>160</v>
      </c>
      <c r="AU205" s="174" t="s">
        <v>93</v>
      </c>
      <c r="AV205" s="11" t="s">
        <v>93</v>
      </c>
      <c r="AW205" s="11" t="s">
        <v>40</v>
      </c>
      <c r="AX205" s="11" t="s">
        <v>22</v>
      </c>
      <c r="AY205" s="174" t="s">
        <v>152</v>
      </c>
    </row>
    <row r="206" spans="2:65" s="1" customFormat="1" ht="31.5" customHeight="1">
      <c r="B206" s="131"/>
      <c r="C206" s="175" t="s">
        <v>335</v>
      </c>
      <c r="D206" s="175" t="s">
        <v>214</v>
      </c>
      <c r="E206" s="176" t="s">
        <v>228</v>
      </c>
      <c r="F206" s="261" t="s">
        <v>229</v>
      </c>
      <c r="G206" s="262"/>
      <c r="H206" s="262"/>
      <c r="I206" s="262"/>
      <c r="J206" s="177" t="s">
        <v>156</v>
      </c>
      <c r="K206" s="178">
        <v>1.224</v>
      </c>
      <c r="L206" s="263">
        <v>0</v>
      </c>
      <c r="M206" s="262"/>
      <c r="N206" s="264">
        <f>ROUND(L206*K206,2)</f>
        <v>0</v>
      </c>
      <c r="O206" s="265"/>
      <c r="P206" s="265"/>
      <c r="Q206" s="265"/>
      <c r="R206" s="133"/>
      <c r="T206" s="164" t="s">
        <v>3</v>
      </c>
      <c r="U206" s="43" t="s">
        <v>48</v>
      </c>
      <c r="V206" s="35"/>
      <c r="W206" s="165">
        <f>V206*K206</f>
        <v>0</v>
      </c>
      <c r="X206" s="165">
        <v>0.00051</v>
      </c>
      <c r="Y206" s="165">
        <f>X206*K206</f>
        <v>0.0006242400000000001</v>
      </c>
      <c r="Z206" s="165">
        <v>0</v>
      </c>
      <c r="AA206" s="166">
        <f>Z206*K206</f>
        <v>0</v>
      </c>
      <c r="AR206" s="17" t="s">
        <v>189</v>
      </c>
      <c r="AT206" s="17" t="s">
        <v>214</v>
      </c>
      <c r="AU206" s="17" t="s">
        <v>93</v>
      </c>
      <c r="AY206" s="17" t="s">
        <v>152</v>
      </c>
      <c r="BE206" s="108">
        <f>IF(U206="základní",N206,0)</f>
        <v>0</v>
      </c>
      <c r="BF206" s="108">
        <f>IF(U206="snížená",N206,0)</f>
        <v>0</v>
      </c>
      <c r="BG206" s="108">
        <f>IF(U206="zákl. přenesená",N206,0)</f>
        <v>0</v>
      </c>
      <c r="BH206" s="108">
        <f>IF(U206="sníž. přenesená",N206,0)</f>
        <v>0</v>
      </c>
      <c r="BI206" s="108">
        <f>IF(U206="nulová",N206,0)</f>
        <v>0</v>
      </c>
      <c r="BJ206" s="17" t="s">
        <v>22</v>
      </c>
      <c r="BK206" s="108">
        <f>ROUND(L206*K206,2)</f>
        <v>0</v>
      </c>
      <c r="BL206" s="17" t="s">
        <v>157</v>
      </c>
      <c r="BM206" s="17" t="s">
        <v>336</v>
      </c>
    </row>
    <row r="207" spans="2:51" s="11" customFormat="1" ht="22.5" customHeight="1">
      <c r="B207" s="167"/>
      <c r="C207" s="168"/>
      <c r="D207" s="168"/>
      <c r="E207" s="169" t="s">
        <v>3</v>
      </c>
      <c r="F207" s="259" t="s">
        <v>337</v>
      </c>
      <c r="G207" s="260"/>
      <c r="H207" s="260"/>
      <c r="I207" s="260"/>
      <c r="J207" s="168"/>
      <c r="K207" s="170">
        <v>1.2</v>
      </c>
      <c r="L207" s="168"/>
      <c r="M207" s="168"/>
      <c r="N207" s="168"/>
      <c r="O207" s="168"/>
      <c r="P207" s="168"/>
      <c r="Q207" s="168"/>
      <c r="R207" s="171"/>
      <c r="T207" s="172"/>
      <c r="U207" s="168"/>
      <c r="V207" s="168"/>
      <c r="W207" s="168"/>
      <c r="X207" s="168"/>
      <c r="Y207" s="168"/>
      <c r="Z207" s="168"/>
      <c r="AA207" s="173"/>
      <c r="AT207" s="174" t="s">
        <v>160</v>
      </c>
      <c r="AU207" s="174" t="s">
        <v>93</v>
      </c>
      <c r="AV207" s="11" t="s">
        <v>93</v>
      </c>
      <c r="AW207" s="11" t="s">
        <v>40</v>
      </c>
      <c r="AX207" s="11" t="s">
        <v>22</v>
      </c>
      <c r="AY207" s="174" t="s">
        <v>152</v>
      </c>
    </row>
    <row r="208" spans="2:65" s="1" customFormat="1" ht="31.5" customHeight="1">
      <c r="B208" s="131"/>
      <c r="C208" s="160" t="s">
        <v>338</v>
      </c>
      <c r="D208" s="160" t="s">
        <v>153</v>
      </c>
      <c r="E208" s="161" t="s">
        <v>339</v>
      </c>
      <c r="F208" s="266" t="s">
        <v>340</v>
      </c>
      <c r="G208" s="265"/>
      <c r="H208" s="265"/>
      <c r="I208" s="265"/>
      <c r="J208" s="162" t="s">
        <v>156</v>
      </c>
      <c r="K208" s="163">
        <v>194.729</v>
      </c>
      <c r="L208" s="267">
        <v>0</v>
      </c>
      <c r="M208" s="265"/>
      <c r="N208" s="268">
        <f>ROUND(L208*K208,2)</f>
        <v>0</v>
      </c>
      <c r="O208" s="265"/>
      <c r="P208" s="265"/>
      <c r="Q208" s="265"/>
      <c r="R208" s="133"/>
      <c r="T208" s="164" t="s">
        <v>3</v>
      </c>
      <c r="U208" s="43" t="s">
        <v>48</v>
      </c>
      <c r="V208" s="35"/>
      <c r="W208" s="165">
        <f>V208*K208</f>
        <v>0</v>
      </c>
      <c r="X208" s="165">
        <v>0.02363</v>
      </c>
      <c r="Y208" s="165">
        <f>X208*K208</f>
        <v>4.60144627</v>
      </c>
      <c r="Z208" s="165">
        <v>0</v>
      </c>
      <c r="AA208" s="166">
        <f>Z208*K208</f>
        <v>0</v>
      </c>
      <c r="AR208" s="17" t="s">
        <v>157</v>
      </c>
      <c r="AT208" s="17" t="s">
        <v>153</v>
      </c>
      <c r="AU208" s="17" t="s">
        <v>93</v>
      </c>
      <c r="AY208" s="17" t="s">
        <v>152</v>
      </c>
      <c r="BE208" s="108">
        <f>IF(U208="základní",N208,0)</f>
        <v>0</v>
      </c>
      <c r="BF208" s="108">
        <f>IF(U208="snížená",N208,0)</f>
        <v>0</v>
      </c>
      <c r="BG208" s="108">
        <f>IF(U208="zákl. přenesená",N208,0)</f>
        <v>0</v>
      </c>
      <c r="BH208" s="108">
        <f>IF(U208="sníž. přenesená",N208,0)</f>
        <v>0</v>
      </c>
      <c r="BI208" s="108">
        <f>IF(U208="nulová",N208,0)</f>
        <v>0</v>
      </c>
      <c r="BJ208" s="17" t="s">
        <v>22</v>
      </c>
      <c r="BK208" s="108">
        <f>ROUND(L208*K208,2)</f>
        <v>0</v>
      </c>
      <c r="BL208" s="17" t="s">
        <v>157</v>
      </c>
      <c r="BM208" s="17" t="s">
        <v>341</v>
      </c>
    </row>
    <row r="209" spans="2:51" s="11" customFormat="1" ht="31.5" customHeight="1">
      <c r="B209" s="167"/>
      <c r="C209" s="168"/>
      <c r="D209" s="168"/>
      <c r="E209" s="169" t="s">
        <v>3</v>
      </c>
      <c r="F209" s="259" t="s">
        <v>342</v>
      </c>
      <c r="G209" s="260"/>
      <c r="H209" s="260"/>
      <c r="I209" s="260"/>
      <c r="J209" s="168"/>
      <c r="K209" s="170">
        <v>175.745</v>
      </c>
      <c r="L209" s="168"/>
      <c r="M209" s="168"/>
      <c r="N209" s="168"/>
      <c r="O209" s="168"/>
      <c r="P209" s="168"/>
      <c r="Q209" s="168"/>
      <c r="R209" s="171"/>
      <c r="T209" s="172"/>
      <c r="U209" s="168"/>
      <c r="V209" s="168"/>
      <c r="W209" s="168"/>
      <c r="X209" s="168"/>
      <c r="Y209" s="168"/>
      <c r="Z209" s="168"/>
      <c r="AA209" s="173"/>
      <c r="AT209" s="174" t="s">
        <v>160</v>
      </c>
      <c r="AU209" s="174" t="s">
        <v>93</v>
      </c>
      <c r="AV209" s="11" t="s">
        <v>93</v>
      </c>
      <c r="AW209" s="11" t="s">
        <v>40</v>
      </c>
      <c r="AX209" s="11" t="s">
        <v>83</v>
      </c>
      <c r="AY209" s="174" t="s">
        <v>152</v>
      </c>
    </row>
    <row r="210" spans="2:51" s="11" customFormat="1" ht="22.5" customHeight="1">
      <c r="B210" s="167"/>
      <c r="C210" s="168"/>
      <c r="D210" s="168"/>
      <c r="E210" s="169" t="s">
        <v>3</v>
      </c>
      <c r="F210" s="271" t="s">
        <v>343</v>
      </c>
      <c r="G210" s="260"/>
      <c r="H210" s="260"/>
      <c r="I210" s="260"/>
      <c r="J210" s="168"/>
      <c r="K210" s="170">
        <v>1.92</v>
      </c>
      <c r="L210" s="168"/>
      <c r="M210" s="168"/>
      <c r="N210" s="168"/>
      <c r="O210" s="168"/>
      <c r="P210" s="168"/>
      <c r="Q210" s="168"/>
      <c r="R210" s="171"/>
      <c r="T210" s="172"/>
      <c r="U210" s="168"/>
      <c r="V210" s="168"/>
      <c r="W210" s="168"/>
      <c r="X210" s="168"/>
      <c r="Y210" s="168"/>
      <c r="Z210" s="168"/>
      <c r="AA210" s="173"/>
      <c r="AT210" s="174" t="s">
        <v>160</v>
      </c>
      <c r="AU210" s="174" t="s">
        <v>93</v>
      </c>
      <c r="AV210" s="11" t="s">
        <v>93</v>
      </c>
      <c r="AW210" s="11" t="s">
        <v>40</v>
      </c>
      <c r="AX210" s="11" t="s">
        <v>83</v>
      </c>
      <c r="AY210" s="174" t="s">
        <v>152</v>
      </c>
    </row>
    <row r="211" spans="2:51" s="11" customFormat="1" ht="22.5" customHeight="1">
      <c r="B211" s="167"/>
      <c r="C211" s="168"/>
      <c r="D211" s="168"/>
      <c r="E211" s="169" t="s">
        <v>3</v>
      </c>
      <c r="F211" s="271" t="s">
        <v>344</v>
      </c>
      <c r="G211" s="260"/>
      <c r="H211" s="260"/>
      <c r="I211" s="260"/>
      <c r="J211" s="168"/>
      <c r="K211" s="170">
        <v>10.52</v>
      </c>
      <c r="L211" s="168"/>
      <c r="M211" s="168"/>
      <c r="N211" s="168"/>
      <c r="O211" s="168"/>
      <c r="P211" s="168"/>
      <c r="Q211" s="168"/>
      <c r="R211" s="171"/>
      <c r="T211" s="172"/>
      <c r="U211" s="168"/>
      <c r="V211" s="168"/>
      <c r="W211" s="168"/>
      <c r="X211" s="168"/>
      <c r="Y211" s="168"/>
      <c r="Z211" s="168"/>
      <c r="AA211" s="173"/>
      <c r="AT211" s="174" t="s">
        <v>160</v>
      </c>
      <c r="AU211" s="174" t="s">
        <v>93</v>
      </c>
      <c r="AV211" s="11" t="s">
        <v>93</v>
      </c>
      <c r="AW211" s="11" t="s">
        <v>40</v>
      </c>
      <c r="AX211" s="11" t="s">
        <v>83</v>
      </c>
      <c r="AY211" s="174" t="s">
        <v>152</v>
      </c>
    </row>
    <row r="212" spans="2:51" s="11" customFormat="1" ht="22.5" customHeight="1">
      <c r="B212" s="167"/>
      <c r="C212" s="168"/>
      <c r="D212" s="168"/>
      <c r="E212" s="169" t="s">
        <v>3</v>
      </c>
      <c r="F212" s="271" t="s">
        <v>345</v>
      </c>
      <c r="G212" s="260"/>
      <c r="H212" s="260"/>
      <c r="I212" s="260"/>
      <c r="J212" s="168"/>
      <c r="K212" s="170">
        <v>-3.12</v>
      </c>
      <c r="L212" s="168"/>
      <c r="M212" s="168"/>
      <c r="N212" s="168"/>
      <c r="O212" s="168"/>
      <c r="P212" s="168"/>
      <c r="Q212" s="168"/>
      <c r="R212" s="171"/>
      <c r="T212" s="172"/>
      <c r="U212" s="168"/>
      <c r="V212" s="168"/>
      <c r="W212" s="168"/>
      <c r="X212" s="168"/>
      <c r="Y212" s="168"/>
      <c r="Z212" s="168"/>
      <c r="AA212" s="173"/>
      <c r="AT212" s="174" t="s">
        <v>160</v>
      </c>
      <c r="AU212" s="174" t="s">
        <v>93</v>
      </c>
      <c r="AV212" s="11" t="s">
        <v>93</v>
      </c>
      <c r="AW212" s="11" t="s">
        <v>40</v>
      </c>
      <c r="AX212" s="11" t="s">
        <v>83</v>
      </c>
      <c r="AY212" s="174" t="s">
        <v>152</v>
      </c>
    </row>
    <row r="213" spans="2:51" s="13" customFormat="1" ht="22.5" customHeight="1">
      <c r="B213" s="187"/>
      <c r="C213" s="188"/>
      <c r="D213" s="188"/>
      <c r="E213" s="189" t="s">
        <v>3</v>
      </c>
      <c r="F213" s="272" t="s">
        <v>346</v>
      </c>
      <c r="G213" s="273"/>
      <c r="H213" s="273"/>
      <c r="I213" s="273"/>
      <c r="J213" s="188"/>
      <c r="K213" s="190">
        <v>185.065</v>
      </c>
      <c r="L213" s="188"/>
      <c r="M213" s="188"/>
      <c r="N213" s="188"/>
      <c r="O213" s="188"/>
      <c r="P213" s="188"/>
      <c r="Q213" s="188"/>
      <c r="R213" s="191"/>
      <c r="T213" s="192"/>
      <c r="U213" s="188"/>
      <c r="V213" s="188"/>
      <c r="W213" s="188"/>
      <c r="X213" s="188"/>
      <c r="Y213" s="188"/>
      <c r="Z213" s="188"/>
      <c r="AA213" s="193"/>
      <c r="AT213" s="194" t="s">
        <v>160</v>
      </c>
      <c r="AU213" s="194" t="s">
        <v>93</v>
      </c>
      <c r="AV213" s="13" t="s">
        <v>166</v>
      </c>
      <c r="AW213" s="13" t="s">
        <v>40</v>
      </c>
      <c r="AX213" s="13" t="s">
        <v>83</v>
      </c>
      <c r="AY213" s="194" t="s">
        <v>152</v>
      </c>
    </row>
    <row r="214" spans="2:51" s="11" customFormat="1" ht="22.5" customHeight="1">
      <c r="B214" s="167"/>
      <c r="C214" s="168"/>
      <c r="D214" s="168"/>
      <c r="E214" s="169" t="s">
        <v>3</v>
      </c>
      <c r="F214" s="271" t="s">
        <v>347</v>
      </c>
      <c r="G214" s="260"/>
      <c r="H214" s="260"/>
      <c r="I214" s="260"/>
      <c r="J214" s="168"/>
      <c r="K214" s="170">
        <v>9.664</v>
      </c>
      <c r="L214" s="168"/>
      <c r="M214" s="168"/>
      <c r="N214" s="168"/>
      <c r="O214" s="168"/>
      <c r="P214" s="168"/>
      <c r="Q214" s="168"/>
      <c r="R214" s="171"/>
      <c r="T214" s="172"/>
      <c r="U214" s="168"/>
      <c r="V214" s="168"/>
      <c r="W214" s="168"/>
      <c r="X214" s="168"/>
      <c r="Y214" s="168"/>
      <c r="Z214" s="168"/>
      <c r="AA214" s="173"/>
      <c r="AT214" s="174" t="s">
        <v>160</v>
      </c>
      <c r="AU214" s="174" t="s">
        <v>93</v>
      </c>
      <c r="AV214" s="11" t="s">
        <v>93</v>
      </c>
      <c r="AW214" s="11" t="s">
        <v>40</v>
      </c>
      <c r="AX214" s="11" t="s">
        <v>83</v>
      </c>
      <c r="AY214" s="174" t="s">
        <v>152</v>
      </c>
    </row>
    <row r="215" spans="2:51" s="12" customFormat="1" ht="22.5" customHeight="1">
      <c r="B215" s="179"/>
      <c r="C215" s="180"/>
      <c r="D215" s="180"/>
      <c r="E215" s="181" t="s">
        <v>3</v>
      </c>
      <c r="F215" s="269" t="s">
        <v>319</v>
      </c>
      <c r="G215" s="270"/>
      <c r="H215" s="270"/>
      <c r="I215" s="270"/>
      <c r="J215" s="180"/>
      <c r="K215" s="182">
        <v>194.729</v>
      </c>
      <c r="L215" s="180"/>
      <c r="M215" s="180"/>
      <c r="N215" s="180"/>
      <c r="O215" s="180"/>
      <c r="P215" s="180"/>
      <c r="Q215" s="180"/>
      <c r="R215" s="183"/>
      <c r="T215" s="184"/>
      <c r="U215" s="180"/>
      <c r="V215" s="180"/>
      <c r="W215" s="180"/>
      <c r="X215" s="180"/>
      <c r="Y215" s="180"/>
      <c r="Z215" s="180"/>
      <c r="AA215" s="185"/>
      <c r="AT215" s="186" t="s">
        <v>160</v>
      </c>
      <c r="AU215" s="186" t="s">
        <v>93</v>
      </c>
      <c r="AV215" s="12" t="s">
        <v>157</v>
      </c>
      <c r="AW215" s="12" t="s">
        <v>40</v>
      </c>
      <c r="AX215" s="12" t="s">
        <v>22</v>
      </c>
      <c r="AY215" s="186" t="s">
        <v>152</v>
      </c>
    </row>
    <row r="216" spans="2:65" s="1" customFormat="1" ht="22.5" customHeight="1">
      <c r="B216" s="131"/>
      <c r="C216" s="160" t="s">
        <v>348</v>
      </c>
      <c r="D216" s="160" t="s">
        <v>153</v>
      </c>
      <c r="E216" s="161" t="s">
        <v>349</v>
      </c>
      <c r="F216" s="266" t="s">
        <v>350</v>
      </c>
      <c r="G216" s="265"/>
      <c r="H216" s="265"/>
      <c r="I216" s="265"/>
      <c r="J216" s="162" t="s">
        <v>156</v>
      </c>
      <c r="K216" s="163">
        <v>22.204</v>
      </c>
      <c r="L216" s="267">
        <v>0</v>
      </c>
      <c r="M216" s="265"/>
      <c r="N216" s="268">
        <f>ROUND(L216*K216,2)</f>
        <v>0</v>
      </c>
      <c r="O216" s="265"/>
      <c r="P216" s="265"/>
      <c r="Q216" s="265"/>
      <c r="R216" s="133"/>
      <c r="T216" s="164" t="s">
        <v>3</v>
      </c>
      <c r="U216" s="43" t="s">
        <v>48</v>
      </c>
      <c r="V216" s="35"/>
      <c r="W216" s="165">
        <f>V216*K216</f>
        <v>0</v>
      </c>
      <c r="X216" s="165">
        <v>0.01255</v>
      </c>
      <c r="Y216" s="165">
        <f>X216*K216</f>
        <v>0.2786602</v>
      </c>
      <c r="Z216" s="165">
        <v>0</v>
      </c>
      <c r="AA216" s="166">
        <f>Z216*K216</f>
        <v>0</v>
      </c>
      <c r="AR216" s="17" t="s">
        <v>157</v>
      </c>
      <c r="AT216" s="17" t="s">
        <v>153</v>
      </c>
      <c r="AU216" s="17" t="s">
        <v>93</v>
      </c>
      <c r="AY216" s="17" t="s">
        <v>152</v>
      </c>
      <c r="BE216" s="108">
        <f>IF(U216="základní",N216,0)</f>
        <v>0</v>
      </c>
      <c r="BF216" s="108">
        <f>IF(U216="snížená",N216,0)</f>
        <v>0</v>
      </c>
      <c r="BG216" s="108">
        <f>IF(U216="zákl. přenesená",N216,0)</f>
        <v>0</v>
      </c>
      <c r="BH216" s="108">
        <f>IF(U216="sníž. přenesená",N216,0)</f>
        <v>0</v>
      </c>
      <c r="BI216" s="108">
        <f>IF(U216="nulová",N216,0)</f>
        <v>0</v>
      </c>
      <c r="BJ216" s="17" t="s">
        <v>22</v>
      </c>
      <c r="BK216" s="108">
        <f>ROUND(L216*K216,2)</f>
        <v>0</v>
      </c>
      <c r="BL216" s="17" t="s">
        <v>157</v>
      </c>
      <c r="BM216" s="17" t="s">
        <v>351</v>
      </c>
    </row>
    <row r="217" spans="2:51" s="11" customFormat="1" ht="22.5" customHeight="1">
      <c r="B217" s="167"/>
      <c r="C217" s="168"/>
      <c r="D217" s="168"/>
      <c r="E217" s="169" t="s">
        <v>3</v>
      </c>
      <c r="F217" s="259" t="s">
        <v>352</v>
      </c>
      <c r="G217" s="260"/>
      <c r="H217" s="260"/>
      <c r="I217" s="260"/>
      <c r="J217" s="168"/>
      <c r="K217" s="170">
        <v>22.204</v>
      </c>
      <c r="L217" s="168"/>
      <c r="M217" s="168"/>
      <c r="N217" s="168"/>
      <c r="O217" s="168"/>
      <c r="P217" s="168"/>
      <c r="Q217" s="168"/>
      <c r="R217" s="171"/>
      <c r="T217" s="172"/>
      <c r="U217" s="168"/>
      <c r="V217" s="168"/>
      <c r="W217" s="168"/>
      <c r="X217" s="168"/>
      <c r="Y217" s="168"/>
      <c r="Z217" s="168"/>
      <c r="AA217" s="173"/>
      <c r="AT217" s="174" t="s">
        <v>160</v>
      </c>
      <c r="AU217" s="174" t="s">
        <v>93</v>
      </c>
      <c r="AV217" s="11" t="s">
        <v>93</v>
      </c>
      <c r="AW217" s="11" t="s">
        <v>40</v>
      </c>
      <c r="AX217" s="11" t="s">
        <v>22</v>
      </c>
      <c r="AY217" s="174" t="s">
        <v>152</v>
      </c>
    </row>
    <row r="218" spans="2:65" s="1" customFormat="1" ht="31.5" customHeight="1">
      <c r="B218" s="131"/>
      <c r="C218" s="160" t="s">
        <v>353</v>
      </c>
      <c r="D218" s="160" t="s">
        <v>153</v>
      </c>
      <c r="E218" s="161" t="s">
        <v>354</v>
      </c>
      <c r="F218" s="266" t="s">
        <v>355</v>
      </c>
      <c r="G218" s="265"/>
      <c r="H218" s="265"/>
      <c r="I218" s="265"/>
      <c r="J218" s="162" t="s">
        <v>156</v>
      </c>
      <c r="K218" s="163">
        <v>194.729</v>
      </c>
      <c r="L218" s="267">
        <v>0</v>
      </c>
      <c r="M218" s="265"/>
      <c r="N218" s="268">
        <f>ROUND(L218*K218,2)</f>
        <v>0</v>
      </c>
      <c r="O218" s="265"/>
      <c r="P218" s="265"/>
      <c r="Q218" s="265"/>
      <c r="R218" s="133"/>
      <c r="T218" s="164" t="s">
        <v>3</v>
      </c>
      <c r="U218" s="43" t="s">
        <v>48</v>
      </c>
      <c r="V218" s="35"/>
      <c r="W218" s="165">
        <f>V218*K218</f>
        <v>0</v>
      </c>
      <c r="X218" s="165">
        <v>0.0315</v>
      </c>
      <c r="Y218" s="165">
        <f>X218*K218</f>
        <v>6.1339635</v>
      </c>
      <c r="Z218" s="165">
        <v>0</v>
      </c>
      <c r="AA218" s="166">
        <f>Z218*K218</f>
        <v>0</v>
      </c>
      <c r="AR218" s="17" t="s">
        <v>157</v>
      </c>
      <c r="AT218" s="17" t="s">
        <v>153</v>
      </c>
      <c r="AU218" s="17" t="s">
        <v>93</v>
      </c>
      <c r="AY218" s="17" t="s">
        <v>152</v>
      </c>
      <c r="BE218" s="108">
        <f>IF(U218="základní",N218,0)</f>
        <v>0</v>
      </c>
      <c r="BF218" s="108">
        <f>IF(U218="snížená",N218,0)</f>
        <v>0</v>
      </c>
      <c r="BG218" s="108">
        <f>IF(U218="zákl. přenesená",N218,0)</f>
        <v>0</v>
      </c>
      <c r="BH218" s="108">
        <f>IF(U218="sníž. přenesená",N218,0)</f>
        <v>0</v>
      </c>
      <c r="BI218" s="108">
        <f>IF(U218="nulová",N218,0)</f>
        <v>0</v>
      </c>
      <c r="BJ218" s="17" t="s">
        <v>22</v>
      </c>
      <c r="BK218" s="108">
        <f>ROUND(L218*K218,2)</f>
        <v>0</v>
      </c>
      <c r="BL218" s="17" t="s">
        <v>157</v>
      </c>
      <c r="BM218" s="17" t="s">
        <v>356</v>
      </c>
    </row>
    <row r="219" spans="2:65" s="1" customFormat="1" ht="31.5" customHeight="1">
      <c r="B219" s="131"/>
      <c r="C219" s="160" t="s">
        <v>357</v>
      </c>
      <c r="D219" s="160" t="s">
        <v>153</v>
      </c>
      <c r="E219" s="161" t="s">
        <v>358</v>
      </c>
      <c r="F219" s="266" t="s">
        <v>359</v>
      </c>
      <c r="G219" s="265"/>
      <c r="H219" s="265"/>
      <c r="I219" s="265"/>
      <c r="J219" s="162" t="s">
        <v>156</v>
      </c>
      <c r="K219" s="163">
        <v>232.571</v>
      </c>
      <c r="L219" s="267">
        <v>0</v>
      </c>
      <c r="M219" s="265"/>
      <c r="N219" s="268">
        <f>ROUND(L219*K219,2)</f>
        <v>0</v>
      </c>
      <c r="O219" s="265"/>
      <c r="P219" s="265"/>
      <c r="Q219" s="265"/>
      <c r="R219" s="133"/>
      <c r="T219" s="164" t="s">
        <v>3</v>
      </c>
      <c r="U219" s="43" t="s">
        <v>48</v>
      </c>
      <c r="V219" s="35"/>
      <c r="W219" s="165">
        <f>V219*K219</f>
        <v>0</v>
      </c>
      <c r="X219" s="165">
        <v>0.00268</v>
      </c>
      <c r="Y219" s="165">
        <f>X219*K219</f>
        <v>0.62329028</v>
      </c>
      <c r="Z219" s="165">
        <v>0</v>
      </c>
      <c r="AA219" s="166">
        <f>Z219*K219</f>
        <v>0</v>
      </c>
      <c r="AR219" s="17" t="s">
        <v>157</v>
      </c>
      <c r="AT219" s="17" t="s">
        <v>153</v>
      </c>
      <c r="AU219" s="17" t="s">
        <v>93</v>
      </c>
      <c r="AY219" s="17" t="s">
        <v>152</v>
      </c>
      <c r="BE219" s="108">
        <f>IF(U219="základní",N219,0)</f>
        <v>0</v>
      </c>
      <c r="BF219" s="108">
        <f>IF(U219="snížená",N219,0)</f>
        <v>0</v>
      </c>
      <c r="BG219" s="108">
        <f>IF(U219="zákl. přenesená",N219,0)</f>
        <v>0</v>
      </c>
      <c r="BH219" s="108">
        <f>IF(U219="sníž. přenesená",N219,0)</f>
        <v>0</v>
      </c>
      <c r="BI219" s="108">
        <f>IF(U219="nulová",N219,0)</f>
        <v>0</v>
      </c>
      <c r="BJ219" s="17" t="s">
        <v>22</v>
      </c>
      <c r="BK219" s="108">
        <f>ROUND(L219*K219,2)</f>
        <v>0</v>
      </c>
      <c r="BL219" s="17" t="s">
        <v>157</v>
      </c>
      <c r="BM219" s="17" t="s">
        <v>360</v>
      </c>
    </row>
    <row r="220" spans="2:51" s="11" customFormat="1" ht="31.5" customHeight="1">
      <c r="B220" s="167"/>
      <c r="C220" s="168"/>
      <c r="D220" s="168"/>
      <c r="E220" s="169" t="s">
        <v>3</v>
      </c>
      <c r="F220" s="259" t="s">
        <v>361</v>
      </c>
      <c r="G220" s="260"/>
      <c r="H220" s="260"/>
      <c r="I220" s="260"/>
      <c r="J220" s="168"/>
      <c r="K220" s="170">
        <v>219.821</v>
      </c>
      <c r="L220" s="168"/>
      <c r="M220" s="168"/>
      <c r="N220" s="168"/>
      <c r="O220" s="168"/>
      <c r="P220" s="168"/>
      <c r="Q220" s="168"/>
      <c r="R220" s="171"/>
      <c r="T220" s="172"/>
      <c r="U220" s="168"/>
      <c r="V220" s="168"/>
      <c r="W220" s="168"/>
      <c r="X220" s="168"/>
      <c r="Y220" s="168"/>
      <c r="Z220" s="168"/>
      <c r="AA220" s="173"/>
      <c r="AT220" s="174" t="s">
        <v>160</v>
      </c>
      <c r="AU220" s="174" t="s">
        <v>93</v>
      </c>
      <c r="AV220" s="11" t="s">
        <v>93</v>
      </c>
      <c r="AW220" s="11" t="s">
        <v>40</v>
      </c>
      <c r="AX220" s="11" t="s">
        <v>83</v>
      </c>
      <c r="AY220" s="174" t="s">
        <v>152</v>
      </c>
    </row>
    <row r="221" spans="2:51" s="11" customFormat="1" ht="22.5" customHeight="1">
      <c r="B221" s="167"/>
      <c r="C221" s="168"/>
      <c r="D221" s="168"/>
      <c r="E221" s="169" t="s">
        <v>3</v>
      </c>
      <c r="F221" s="271" t="s">
        <v>362</v>
      </c>
      <c r="G221" s="260"/>
      <c r="H221" s="260"/>
      <c r="I221" s="260"/>
      <c r="J221" s="168"/>
      <c r="K221" s="170">
        <v>10.605</v>
      </c>
      <c r="L221" s="168"/>
      <c r="M221" s="168"/>
      <c r="N221" s="168"/>
      <c r="O221" s="168"/>
      <c r="P221" s="168"/>
      <c r="Q221" s="168"/>
      <c r="R221" s="171"/>
      <c r="T221" s="172"/>
      <c r="U221" s="168"/>
      <c r="V221" s="168"/>
      <c r="W221" s="168"/>
      <c r="X221" s="168"/>
      <c r="Y221" s="168"/>
      <c r="Z221" s="168"/>
      <c r="AA221" s="173"/>
      <c r="AT221" s="174" t="s">
        <v>160</v>
      </c>
      <c r="AU221" s="174" t="s">
        <v>93</v>
      </c>
      <c r="AV221" s="11" t="s">
        <v>93</v>
      </c>
      <c r="AW221" s="11" t="s">
        <v>40</v>
      </c>
      <c r="AX221" s="11" t="s">
        <v>83</v>
      </c>
      <c r="AY221" s="174" t="s">
        <v>152</v>
      </c>
    </row>
    <row r="222" spans="2:51" s="11" customFormat="1" ht="22.5" customHeight="1">
      <c r="B222" s="167"/>
      <c r="C222" s="168"/>
      <c r="D222" s="168"/>
      <c r="E222" s="169" t="s">
        <v>3</v>
      </c>
      <c r="F222" s="271" t="s">
        <v>363</v>
      </c>
      <c r="G222" s="260"/>
      <c r="H222" s="260"/>
      <c r="I222" s="260"/>
      <c r="J222" s="168"/>
      <c r="K222" s="170">
        <v>4.888</v>
      </c>
      <c r="L222" s="168"/>
      <c r="M222" s="168"/>
      <c r="N222" s="168"/>
      <c r="O222" s="168"/>
      <c r="P222" s="168"/>
      <c r="Q222" s="168"/>
      <c r="R222" s="171"/>
      <c r="T222" s="172"/>
      <c r="U222" s="168"/>
      <c r="V222" s="168"/>
      <c r="W222" s="168"/>
      <c r="X222" s="168"/>
      <c r="Y222" s="168"/>
      <c r="Z222" s="168"/>
      <c r="AA222" s="173"/>
      <c r="AT222" s="174" t="s">
        <v>160</v>
      </c>
      <c r="AU222" s="174" t="s">
        <v>93</v>
      </c>
      <c r="AV222" s="11" t="s">
        <v>93</v>
      </c>
      <c r="AW222" s="11" t="s">
        <v>40</v>
      </c>
      <c r="AX222" s="11" t="s">
        <v>83</v>
      </c>
      <c r="AY222" s="174" t="s">
        <v>152</v>
      </c>
    </row>
    <row r="223" spans="2:51" s="11" customFormat="1" ht="22.5" customHeight="1">
      <c r="B223" s="167"/>
      <c r="C223" s="168"/>
      <c r="D223" s="168"/>
      <c r="E223" s="169" t="s">
        <v>3</v>
      </c>
      <c r="F223" s="271" t="s">
        <v>364</v>
      </c>
      <c r="G223" s="260"/>
      <c r="H223" s="260"/>
      <c r="I223" s="260"/>
      <c r="J223" s="168"/>
      <c r="K223" s="170">
        <v>-2.743</v>
      </c>
      <c r="L223" s="168"/>
      <c r="M223" s="168"/>
      <c r="N223" s="168"/>
      <c r="O223" s="168"/>
      <c r="P223" s="168"/>
      <c r="Q223" s="168"/>
      <c r="R223" s="171"/>
      <c r="T223" s="172"/>
      <c r="U223" s="168"/>
      <c r="V223" s="168"/>
      <c r="W223" s="168"/>
      <c r="X223" s="168"/>
      <c r="Y223" s="168"/>
      <c r="Z223" s="168"/>
      <c r="AA223" s="173"/>
      <c r="AT223" s="174" t="s">
        <v>160</v>
      </c>
      <c r="AU223" s="174" t="s">
        <v>93</v>
      </c>
      <c r="AV223" s="11" t="s">
        <v>93</v>
      </c>
      <c r="AW223" s="11" t="s">
        <v>40</v>
      </c>
      <c r="AX223" s="11" t="s">
        <v>83</v>
      </c>
      <c r="AY223" s="174" t="s">
        <v>152</v>
      </c>
    </row>
    <row r="224" spans="2:51" s="12" customFormat="1" ht="22.5" customHeight="1">
      <c r="B224" s="179"/>
      <c r="C224" s="180"/>
      <c r="D224" s="180"/>
      <c r="E224" s="181" t="s">
        <v>3</v>
      </c>
      <c r="F224" s="269" t="s">
        <v>319</v>
      </c>
      <c r="G224" s="270"/>
      <c r="H224" s="270"/>
      <c r="I224" s="270"/>
      <c r="J224" s="180"/>
      <c r="K224" s="182">
        <v>232.571</v>
      </c>
      <c r="L224" s="180"/>
      <c r="M224" s="180"/>
      <c r="N224" s="180"/>
      <c r="O224" s="180"/>
      <c r="P224" s="180"/>
      <c r="Q224" s="180"/>
      <c r="R224" s="183"/>
      <c r="T224" s="184"/>
      <c r="U224" s="180"/>
      <c r="V224" s="180"/>
      <c r="W224" s="180"/>
      <c r="X224" s="180"/>
      <c r="Y224" s="180"/>
      <c r="Z224" s="180"/>
      <c r="AA224" s="185"/>
      <c r="AT224" s="186" t="s">
        <v>160</v>
      </c>
      <c r="AU224" s="186" t="s">
        <v>93</v>
      </c>
      <c r="AV224" s="12" t="s">
        <v>157</v>
      </c>
      <c r="AW224" s="12" t="s">
        <v>40</v>
      </c>
      <c r="AX224" s="12" t="s">
        <v>22</v>
      </c>
      <c r="AY224" s="186" t="s">
        <v>152</v>
      </c>
    </row>
    <row r="225" spans="2:65" s="1" customFormat="1" ht="31.5" customHeight="1">
      <c r="B225" s="131"/>
      <c r="C225" s="160" t="s">
        <v>365</v>
      </c>
      <c r="D225" s="160" t="s">
        <v>153</v>
      </c>
      <c r="E225" s="161" t="s">
        <v>366</v>
      </c>
      <c r="F225" s="266" t="s">
        <v>367</v>
      </c>
      <c r="G225" s="265"/>
      <c r="H225" s="265"/>
      <c r="I225" s="265"/>
      <c r="J225" s="162" t="s">
        <v>156</v>
      </c>
      <c r="K225" s="163">
        <v>7.785</v>
      </c>
      <c r="L225" s="267">
        <v>0</v>
      </c>
      <c r="M225" s="265"/>
      <c r="N225" s="268">
        <f>ROUND(L225*K225,2)</f>
        <v>0</v>
      </c>
      <c r="O225" s="265"/>
      <c r="P225" s="265"/>
      <c r="Q225" s="265"/>
      <c r="R225" s="133"/>
      <c r="T225" s="164" t="s">
        <v>3</v>
      </c>
      <c r="U225" s="43" t="s">
        <v>48</v>
      </c>
      <c r="V225" s="35"/>
      <c r="W225" s="165">
        <f>V225*K225</f>
        <v>0</v>
      </c>
      <c r="X225" s="165">
        <v>0.00288</v>
      </c>
      <c r="Y225" s="165">
        <f>X225*K225</f>
        <v>0.0224208</v>
      </c>
      <c r="Z225" s="165">
        <v>0</v>
      </c>
      <c r="AA225" s="166">
        <f>Z225*K225</f>
        <v>0</v>
      </c>
      <c r="AR225" s="17" t="s">
        <v>157</v>
      </c>
      <c r="AT225" s="17" t="s">
        <v>153</v>
      </c>
      <c r="AU225" s="17" t="s">
        <v>93</v>
      </c>
      <c r="AY225" s="17" t="s">
        <v>152</v>
      </c>
      <c r="BE225" s="108">
        <f>IF(U225="základní",N225,0)</f>
        <v>0</v>
      </c>
      <c r="BF225" s="108">
        <f>IF(U225="snížená",N225,0)</f>
        <v>0</v>
      </c>
      <c r="BG225" s="108">
        <f>IF(U225="zákl. přenesená",N225,0)</f>
        <v>0</v>
      </c>
      <c r="BH225" s="108">
        <f>IF(U225="sníž. přenesená",N225,0)</f>
        <v>0</v>
      </c>
      <c r="BI225" s="108">
        <f>IF(U225="nulová",N225,0)</f>
        <v>0</v>
      </c>
      <c r="BJ225" s="17" t="s">
        <v>22</v>
      </c>
      <c r="BK225" s="108">
        <f>ROUND(L225*K225,2)</f>
        <v>0</v>
      </c>
      <c r="BL225" s="17" t="s">
        <v>157</v>
      </c>
      <c r="BM225" s="17" t="s">
        <v>368</v>
      </c>
    </row>
    <row r="226" spans="2:51" s="11" customFormat="1" ht="31.5" customHeight="1">
      <c r="B226" s="167"/>
      <c r="C226" s="168"/>
      <c r="D226" s="168"/>
      <c r="E226" s="169" t="s">
        <v>3</v>
      </c>
      <c r="F226" s="259" t="s">
        <v>369</v>
      </c>
      <c r="G226" s="260"/>
      <c r="H226" s="260"/>
      <c r="I226" s="260"/>
      <c r="J226" s="168"/>
      <c r="K226" s="170">
        <v>7.785</v>
      </c>
      <c r="L226" s="168"/>
      <c r="M226" s="168"/>
      <c r="N226" s="168"/>
      <c r="O226" s="168"/>
      <c r="P226" s="168"/>
      <c r="Q226" s="168"/>
      <c r="R226" s="171"/>
      <c r="T226" s="172"/>
      <c r="U226" s="168"/>
      <c r="V226" s="168"/>
      <c r="W226" s="168"/>
      <c r="X226" s="168"/>
      <c r="Y226" s="168"/>
      <c r="Z226" s="168"/>
      <c r="AA226" s="173"/>
      <c r="AT226" s="174" t="s">
        <v>160</v>
      </c>
      <c r="AU226" s="174" t="s">
        <v>93</v>
      </c>
      <c r="AV226" s="11" t="s">
        <v>93</v>
      </c>
      <c r="AW226" s="11" t="s">
        <v>40</v>
      </c>
      <c r="AX226" s="11" t="s">
        <v>83</v>
      </c>
      <c r="AY226" s="174" t="s">
        <v>152</v>
      </c>
    </row>
    <row r="227" spans="2:51" s="12" customFormat="1" ht="22.5" customHeight="1">
      <c r="B227" s="179"/>
      <c r="C227" s="180"/>
      <c r="D227" s="180"/>
      <c r="E227" s="181" t="s">
        <v>3</v>
      </c>
      <c r="F227" s="269" t="s">
        <v>319</v>
      </c>
      <c r="G227" s="270"/>
      <c r="H227" s="270"/>
      <c r="I227" s="270"/>
      <c r="J227" s="180"/>
      <c r="K227" s="182">
        <v>7.785</v>
      </c>
      <c r="L227" s="180"/>
      <c r="M227" s="180"/>
      <c r="N227" s="180"/>
      <c r="O227" s="180"/>
      <c r="P227" s="180"/>
      <c r="Q227" s="180"/>
      <c r="R227" s="183"/>
      <c r="T227" s="184"/>
      <c r="U227" s="180"/>
      <c r="V227" s="180"/>
      <c r="W227" s="180"/>
      <c r="X227" s="180"/>
      <c r="Y227" s="180"/>
      <c r="Z227" s="180"/>
      <c r="AA227" s="185"/>
      <c r="AT227" s="186" t="s">
        <v>160</v>
      </c>
      <c r="AU227" s="186" t="s">
        <v>93</v>
      </c>
      <c r="AV227" s="12" t="s">
        <v>157</v>
      </c>
      <c r="AW227" s="12" t="s">
        <v>40</v>
      </c>
      <c r="AX227" s="12" t="s">
        <v>22</v>
      </c>
      <c r="AY227" s="186" t="s">
        <v>152</v>
      </c>
    </row>
    <row r="228" spans="2:65" s="1" customFormat="1" ht="31.5" customHeight="1">
      <c r="B228" s="131"/>
      <c r="C228" s="160" t="s">
        <v>370</v>
      </c>
      <c r="D228" s="160" t="s">
        <v>153</v>
      </c>
      <c r="E228" s="161" t="s">
        <v>371</v>
      </c>
      <c r="F228" s="266" t="s">
        <v>372</v>
      </c>
      <c r="G228" s="265"/>
      <c r="H228" s="265"/>
      <c r="I228" s="265"/>
      <c r="J228" s="162" t="s">
        <v>156</v>
      </c>
      <c r="K228" s="163">
        <v>2.743</v>
      </c>
      <c r="L228" s="267">
        <v>0</v>
      </c>
      <c r="M228" s="265"/>
      <c r="N228" s="268">
        <f>ROUND(L228*K228,2)</f>
        <v>0</v>
      </c>
      <c r="O228" s="265"/>
      <c r="P228" s="265"/>
      <c r="Q228" s="265"/>
      <c r="R228" s="133"/>
      <c r="T228" s="164" t="s">
        <v>3</v>
      </c>
      <c r="U228" s="43" t="s">
        <v>48</v>
      </c>
      <c r="V228" s="35"/>
      <c r="W228" s="165">
        <f>V228*K228</f>
        <v>0</v>
      </c>
      <c r="X228" s="165">
        <v>0.00012</v>
      </c>
      <c r="Y228" s="165">
        <f>X228*K228</f>
        <v>0.00032916</v>
      </c>
      <c r="Z228" s="165">
        <v>0</v>
      </c>
      <c r="AA228" s="166">
        <f>Z228*K228</f>
        <v>0</v>
      </c>
      <c r="AR228" s="17" t="s">
        <v>157</v>
      </c>
      <c r="AT228" s="17" t="s">
        <v>153</v>
      </c>
      <c r="AU228" s="17" t="s">
        <v>93</v>
      </c>
      <c r="AY228" s="17" t="s">
        <v>152</v>
      </c>
      <c r="BE228" s="108">
        <f>IF(U228="základní",N228,0)</f>
        <v>0</v>
      </c>
      <c r="BF228" s="108">
        <f>IF(U228="snížená",N228,0)</f>
        <v>0</v>
      </c>
      <c r="BG228" s="108">
        <f>IF(U228="zákl. přenesená",N228,0)</f>
        <v>0</v>
      </c>
      <c r="BH228" s="108">
        <f>IF(U228="sníž. přenesená",N228,0)</f>
        <v>0</v>
      </c>
      <c r="BI228" s="108">
        <f>IF(U228="nulová",N228,0)</f>
        <v>0</v>
      </c>
      <c r="BJ228" s="17" t="s">
        <v>22</v>
      </c>
      <c r="BK228" s="108">
        <f>ROUND(L228*K228,2)</f>
        <v>0</v>
      </c>
      <c r="BL228" s="17" t="s">
        <v>157</v>
      </c>
      <c r="BM228" s="17" t="s">
        <v>373</v>
      </c>
    </row>
    <row r="229" spans="2:51" s="11" customFormat="1" ht="22.5" customHeight="1">
      <c r="B229" s="167"/>
      <c r="C229" s="168"/>
      <c r="D229" s="168"/>
      <c r="E229" s="169" t="s">
        <v>3</v>
      </c>
      <c r="F229" s="259" t="s">
        <v>374</v>
      </c>
      <c r="G229" s="260"/>
      <c r="H229" s="260"/>
      <c r="I229" s="260"/>
      <c r="J229" s="168"/>
      <c r="K229" s="170">
        <v>2.743</v>
      </c>
      <c r="L229" s="168"/>
      <c r="M229" s="168"/>
      <c r="N229" s="168"/>
      <c r="O229" s="168"/>
      <c r="P229" s="168"/>
      <c r="Q229" s="168"/>
      <c r="R229" s="171"/>
      <c r="T229" s="172"/>
      <c r="U229" s="168"/>
      <c r="V229" s="168"/>
      <c r="W229" s="168"/>
      <c r="X229" s="168"/>
      <c r="Y229" s="168"/>
      <c r="Z229" s="168"/>
      <c r="AA229" s="173"/>
      <c r="AT229" s="174" t="s">
        <v>160</v>
      </c>
      <c r="AU229" s="174" t="s">
        <v>93</v>
      </c>
      <c r="AV229" s="11" t="s">
        <v>93</v>
      </c>
      <c r="AW229" s="11" t="s">
        <v>40</v>
      </c>
      <c r="AX229" s="11" t="s">
        <v>22</v>
      </c>
      <c r="AY229" s="174" t="s">
        <v>152</v>
      </c>
    </row>
    <row r="230" spans="2:65" s="1" customFormat="1" ht="22.5" customHeight="1">
      <c r="B230" s="131"/>
      <c r="C230" s="160" t="s">
        <v>375</v>
      </c>
      <c r="D230" s="160" t="s">
        <v>153</v>
      </c>
      <c r="E230" s="161" t="s">
        <v>376</v>
      </c>
      <c r="F230" s="266" t="s">
        <v>377</v>
      </c>
      <c r="G230" s="265"/>
      <c r="H230" s="265"/>
      <c r="I230" s="265"/>
      <c r="J230" s="162" t="s">
        <v>156</v>
      </c>
      <c r="K230" s="163">
        <v>194.729</v>
      </c>
      <c r="L230" s="267">
        <v>0</v>
      </c>
      <c r="M230" s="265"/>
      <c r="N230" s="268">
        <f>ROUND(L230*K230,2)</f>
        <v>0</v>
      </c>
      <c r="O230" s="265"/>
      <c r="P230" s="265"/>
      <c r="Q230" s="265"/>
      <c r="R230" s="133"/>
      <c r="T230" s="164" t="s">
        <v>3</v>
      </c>
      <c r="U230" s="43" t="s">
        <v>48</v>
      </c>
      <c r="V230" s="35"/>
      <c r="W230" s="165">
        <f>V230*K230</f>
        <v>0</v>
      </c>
      <c r="X230" s="165">
        <v>0</v>
      </c>
      <c r="Y230" s="165">
        <f>X230*K230</f>
        <v>0</v>
      </c>
      <c r="Z230" s="165">
        <v>0</v>
      </c>
      <c r="AA230" s="166">
        <f>Z230*K230</f>
        <v>0</v>
      </c>
      <c r="AR230" s="17" t="s">
        <v>157</v>
      </c>
      <c r="AT230" s="17" t="s">
        <v>153</v>
      </c>
      <c r="AU230" s="17" t="s">
        <v>93</v>
      </c>
      <c r="AY230" s="17" t="s">
        <v>152</v>
      </c>
      <c r="BE230" s="108">
        <f>IF(U230="základní",N230,0)</f>
        <v>0</v>
      </c>
      <c r="BF230" s="108">
        <f>IF(U230="snížená",N230,0)</f>
        <v>0</v>
      </c>
      <c r="BG230" s="108">
        <f>IF(U230="zákl. přenesená",N230,0)</f>
        <v>0</v>
      </c>
      <c r="BH230" s="108">
        <f>IF(U230="sníž. přenesená",N230,0)</f>
        <v>0</v>
      </c>
      <c r="BI230" s="108">
        <f>IF(U230="nulová",N230,0)</f>
        <v>0</v>
      </c>
      <c r="BJ230" s="17" t="s">
        <v>22</v>
      </c>
      <c r="BK230" s="108">
        <f>ROUND(L230*K230,2)</f>
        <v>0</v>
      </c>
      <c r="BL230" s="17" t="s">
        <v>157</v>
      </c>
      <c r="BM230" s="17" t="s">
        <v>378</v>
      </c>
    </row>
    <row r="231" spans="2:65" s="1" customFormat="1" ht="22.5" customHeight="1">
      <c r="B231" s="131"/>
      <c r="C231" s="160" t="s">
        <v>379</v>
      </c>
      <c r="D231" s="160" t="s">
        <v>153</v>
      </c>
      <c r="E231" s="161" t="s">
        <v>380</v>
      </c>
      <c r="F231" s="266" t="s">
        <v>381</v>
      </c>
      <c r="G231" s="265"/>
      <c r="H231" s="265"/>
      <c r="I231" s="265"/>
      <c r="J231" s="162" t="s">
        <v>156</v>
      </c>
      <c r="K231" s="163">
        <v>0.24</v>
      </c>
      <c r="L231" s="267">
        <v>0</v>
      </c>
      <c r="M231" s="265"/>
      <c r="N231" s="268">
        <f>ROUND(L231*K231,2)</f>
        <v>0</v>
      </c>
      <c r="O231" s="265"/>
      <c r="P231" s="265"/>
      <c r="Q231" s="265"/>
      <c r="R231" s="133"/>
      <c r="T231" s="164" t="s">
        <v>3</v>
      </c>
      <c r="U231" s="43" t="s">
        <v>48</v>
      </c>
      <c r="V231" s="35"/>
      <c r="W231" s="165">
        <f>V231*K231</f>
        <v>0</v>
      </c>
      <c r="X231" s="165">
        <v>0.01192</v>
      </c>
      <c r="Y231" s="165">
        <f>X231*K231</f>
        <v>0.0028607999999999997</v>
      </c>
      <c r="Z231" s="165">
        <v>0</v>
      </c>
      <c r="AA231" s="166">
        <f>Z231*K231</f>
        <v>0</v>
      </c>
      <c r="AR231" s="17" t="s">
        <v>157</v>
      </c>
      <c r="AT231" s="17" t="s">
        <v>153</v>
      </c>
      <c r="AU231" s="17" t="s">
        <v>93</v>
      </c>
      <c r="AY231" s="17" t="s">
        <v>152</v>
      </c>
      <c r="BE231" s="108">
        <f>IF(U231="základní",N231,0)</f>
        <v>0</v>
      </c>
      <c r="BF231" s="108">
        <f>IF(U231="snížená",N231,0)</f>
        <v>0</v>
      </c>
      <c r="BG231" s="108">
        <f>IF(U231="zákl. přenesená",N231,0)</f>
        <v>0</v>
      </c>
      <c r="BH231" s="108">
        <f>IF(U231="sníž. přenesená",N231,0)</f>
        <v>0</v>
      </c>
      <c r="BI231" s="108">
        <f>IF(U231="nulová",N231,0)</f>
        <v>0</v>
      </c>
      <c r="BJ231" s="17" t="s">
        <v>22</v>
      </c>
      <c r="BK231" s="108">
        <f>ROUND(L231*K231,2)</f>
        <v>0</v>
      </c>
      <c r="BL231" s="17" t="s">
        <v>157</v>
      </c>
      <c r="BM231" s="17" t="s">
        <v>382</v>
      </c>
    </row>
    <row r="232" spans="2:51" s="11" customFormat="1" ht="22.5" customHeight="1">
      <c r="B232" s="167"/>
      <c r="C232" s="168"/>
      <c r="D232" s="168"/>
      <c r="E232" s="169" t="s">
        <v>3</v>
      </c>
      <c r="F232" s="259" t="s">
        <v>383</v>
      </c>
      <c r="G232" s="260"/>
      <c r="H232" s="260"/>
      <c r="I232" s="260"/>
      <c r="J232" s="168"/>
      <c r="K232" s="170">
        <v>0.24</v>
      </c>
      <c r="L232" s="168"/>
      <c r="M232" s="168"/>
      <c r="N232" s="168"/>
      <c r="O232" s="168"/>
      <c r="P232" s="168"/>
      <c r="Q232" s="168"/>
      <c r="R232" s="171"/>
      <c r="T232" s="172"/>
      <c r="U232" s="168"/>
      <c r="V232" s="168"/>
      <c r="W232" s="168"/>
      <c r="X232" s="168"/>
      <c r="Y232" s="168"/>
      <c r="Z232" s="168"/>
      <c r="AA232" s="173"/>
      <c r="AT232" s="174" t="s">
        <v>160</v>
      </c>
      <c r="AU232" s="174" t="s">
        <v>93</v>
      </c>
      <c r="AV232" s="11" t="s">
        <v>93</v>
      </c>
      <c r="AW232" s="11" t="s">
        <v>40</v>
      </c>
      <c r="AX232" s="11" t="s">
        <v>22</v>
      </c>
      <c r="AY232" s="174" t="s">
        <v>152</v>
      </c>
    </row>
    <row r="233" spans="2:65" s="1" customFormat="1" ht="31.5" customHeight="1">
      <c r="B233" s="131"/>
      <c r="C233" s="160" t="s">
        <v>384</v>
      </c>
      <c r="D233" s="160" t="s">
        <v>153</v>
      </c>
      <c r="E233" s="161" t="s">
        <v>385</v>
      </c>
      <c r="F233" s="266" t="s">
        <v>386</v>
      </c>
      <c r="G233" s="265"/>
      <c r="H233" s="265"/>
      <c r="I233" s="265"/>
      <c r="J233" s="162" t="s">
        <v>156</v>
      </c>
      <c r="K233" s="163">
        <v>7</v>
      </c>
      <c r="L233" s="267">
        <v>0</v>
      </c>
      <c r="M233" s="265"/>
      <c r="N233" s="268">
        <f>ROUND(L233*K233,2)</f>
        <v>0</v>
      </c>
      <c r="O233" s="265"/>
      <c r="P233" s="265"/>
      <c r="Q233" s="265"/>
      <c r="R233" s="133"/>
      <c r="T233" s="164" t="s">
        <v>3</v>
      </c>
      <c r="U233" s="43" t="s">
        <v>48</v>
      </c>
      <c r="V233" s="35"/>
      <c r="W233" s="165">
        <f>V233*K233</f>
        <v>0</v>
      </c>
      <c r="X233" s="165">
        <v>0.24101</v>
      </c>
      <c r="Y233" s="165">
        <f>X233*K233</f>
        <v>1.68707</v>
      </c>
      <c r="Z233" s="165">
        <v>0</v>
      </c>
      <c r="AA233" s="166">
        <f>Z233*K233</f>
        <v>0</v>
      </c>
      <c r="AR233" s="17" t="s">
        <v>157</v>
      </c>
      <c r="AT233" s="17" t="s">
        <v>153</v>
      </c>
      <c r="AU233" s="17" t="s">
        <v>93</v>
      </c>
      <c r="AY233" s="17" t="s">
        <v>152</v>
      </c>
      <c r="BE233" s="108">
        <f>IF(U233="základní",N233,0)</f>
        <v>0</v>
      </c>
      <c r="BF233" s="108">
        <f>IF(U233="snížená",N233,0)</f>
        <v>0</v>
      </c>
      <c r="BG233" s="108">
        <f>IF(U233="zákl. přenesená",N233,0)</f>
        <v>0</v>
      </c>
      <c r="BH233" s="108">
        <f>IF(U233="sníž. přenesená",N233,0)</f>
        <v>0</v>
      </c>
      <c r="BI233" s="108">
        <f>IF(U233="nulová",N233,0)</f>
        <v>0</v>
      </c>
      <c r="BJ233" s="17" t="s">
        <v>22</v>
      </c>
      <c r="BK233" s="108">
        <f>ROUND(L233*K233,2)</f>
        <v>0</v>
      </c>
      <c r="BL233" s="17" t="s">
        <v>157</v>
      </c>
      <c r="BM233" s="17" t="s">
        <v>387</v>
      </c>
    </row>
    <row r="234" spans="2:51" s="11" customFormat="1" ht="22.5" customHeight="1">
      <c r="B234" s="167"/>
      <c r="C234" s="168"/>
      <c r="D234" s="168"/>
      <c r="E234" s="169" t="s">
        <v>3</v>
      </c>
      <c r="F234" s="259" t="s">
        <v>388</v>
      </c>
      <c r="G234" s="260"/>
      <c r="H234" s="260"/>
      <c r="I234" s="260"/>
      <c r="J234" s="168"/>
      <c r="K234" s="170">
        <v>7</v>
      </c>
      <c r="L234" s="168"/>
      <c r="M234" s="168"/>
      <c r="N234" s="168"/>
      <c r="O234" s="168"/>
      <c r="P234" s="168"/>
      <c r="Q234" s="168"/>
      <c r="R234" s="171"/>
      <c r="T234" s="172"/>
      <c r="U234" s="168"/>
      <c r="V234" s="168"/>
      <c r="W234" s="168"/>
      <c r="X234" s="168"/>
      <c r="Y234" s="168"/>
      <c r="Z234" s="168"/>
      <c r="AA234" s="173"/>
      <c r="AT234" s="174" t="s">
        <v>160</v>
      </c>
      <c r="AU234" s="174" t="s">
        <v>93</v>
      </c>
      <c r="AV234" s="11" t="s">
        <v>93</v>
      </c>
      <c r="AW234" s="11" t="s">
        <v>40</v>
      </c>
      <c r="AX234" s="11" t="s">
        <v>22</v>
      </c>
      <c r="AY234" s="174" t="s">
        <v>152</v>
      </c>
    </row>
    <row r="235" spans="2:63" s="10" customFormat="1" ht="29.25" customHeight="1">
      <c r="B235" s="149"/>
      <c r="C235" s="150"/>
      <c r="D235" s="159" t="s">
        <v>122</v>
      </c>
      <c r="E235" s="159"/>
      <c r="F235" s="159"/>
      <c r="G235" s="159"/>
      <c r="H235" s="159"/>
      <c r="I235" s="159"/>
      <c r="J235" s="159"/>
      <c r="K235" s="159"/>
      <c r="L235" s="159"/>
      <c r="M235" s="159"/>
      <c r="N235" s="253">
        <f>BK235</f>
        <v>0</v>
      </c>
      <c r="O235" s="254"/>
      <c r="P235" s="254"/>
      <c r="Q235" s="254"/>
      <c r="R235" s="152"/>
      <c r="T235" s="153"/>
      <c r="U235" s="150"/>
      <c r="V235" s="150"/>
      <c r="W235" s="154">
        <f>W236+SUM(W237:W249)</f>
        <v>0</v>
      </c>
      <c r="X235" s="150"/>
      <c r="Y235" s="154">
        <f>Y236+SUM(Y237:Y249)</f>
        <v>0.033</v>
      </c>
      <c r="Z235" s="150"/>
      <c r="AA235" s="155">
        <f>AA236+SUM(AA237:AA249)</f>
        <v>6.148058000000001</v>
      </c>
      <c r="AR235" s="156" t="s">
        <v>22</v>
      </c>
      <c r="AT235" s="157" t="s">
        <v>82</v>
      </c>
      <c r="AU235" s="157" t="s">
        <v>22</v>
      </c>
      <c r="AY235" s="156" t="s">
        <v>152</v>
      </c>
      <c r="BK235" s="158">
        <f>BK236+SUM(BK237:BK249)</f>
        <v>0</v>
      </c>
    </row>
    <row r="236" spans="2:65" s="1" customFormat="1" ht="31.5" customHeight="1">
      <c r="B236" s="131"/>
      <c r="C236" s="160" t="s">
        <v>389</v>
      </c>
      <c r="D236" s="160" t="s">
        <v>153</v>
      </c>
      <c r="E236" s="161" t="s">
        <v>390</v>
      </c>
      <c r="F236" s="266" t="s">
        <v>391</v>
      </c>
      <c r="G236" s="265"/>
      <c r="H236" s="265"/>
      <c r="I236" s="265"/>
      <c r="J236" s="162" t="s">
        <v>156</v>
      </c>
      <c r="K236" s="163">
        <v>211.7</v>
      </c>
      <c r="L236" s="267">
        <v>0</v>
      </c>
      <c r="M236" s="265"/>
      <c r="N236" s="268">
        <f>ROUND(L236*K236,2)</f>
        <v>0</v>
      </c>
      <c r="O236" s="265"/>
      <c r="P236" s="265"/>
      <c r="Q236" s="265"/>
      <c r="R236" s="133"/>
      <c r="T236" s="164" t="s">
        <v>3</v>
      </c>
      <c r="U236" s="43" t="s">
        <v>48</v>
      </c>
      <c r="V236" s="35"/>
      <c r="W236" s="165">
        <f>V236*K236</f>
        <v>0</v>
      </c>
      <c r="X236" s="165">
        <v>0</v>
      </c>
      <c r="Y236" s="165">
        <f>X236*K236</f>
        <v>0</v>
      </c>
      <c r="Z236" s="165">
        <v>0</v>
      </c>
      <c r="AA236" s="166">
        <f>Z236*K236</f>
        <v>0</v>
      </c>
      <c r="AR236" s="17" t="s">
        <v>157</v>
      </c>
      <c r="AT236" s="17" t="s">
        <v>153</v>
      </c>
      <c r="AU236" s="17" t="s">
        <v>93</v>
      </c>
      <c r="AY236" s="17" t="s">
        <v>152</v>
      </c>
      <c r="BE236" s="108">
        <f>IF(U236="základní",N236,0)</f>
        <v>0</v>
      </c>
      <c r="BF236" s="108">
        <f>IF(U236="snížená",N236,0)</f>
        <v>0</v>
      </c>
      <c r="BG236" s="108">
        <f>IF(U236="zákl. přenesená",N236,0)</f>
        <v>0</v>
      </c>
      <c r="BH236" s="108">
        <f>IF(U236="sníž. přenesená",N236,0)</f>
        <v>0</v>
      </c>
      <c r="BI236" s="108">
        <f>IF(U236="nulová",N236,0)</f>
        <v>0</v>
      </c>
      <c r="BJ236" s="17" t="s">
        <v>22</v>
      </c>
      <c r="BK236" s="108">
        <f>ROUND(L236*K236,2)</f>
        <v>0</v>
      </c>
      <c r="BL236" s="17" t="s">
        <v>157</v>
      </c>
      <c r="BM236" s="17" t="s">
        <v>392</v>
      </c>
    </row>
    <row r="237" spans="2:51" s="11" customFormat="1" ht="22.5" customHeight="1">
      <c r="B237" s="167"/>
      <c r="C237" s="168"/>
      <c r="D237" s="168"/>
      <c r="E237" s="169" t="s">
        <v>3</v>
      </c>
      <c r="F237" s="259" t="s">
        <v>393</v>
      </c>
      <c r="G237" s="260"/>
      <c r="H237" s="260"/>
      <c r="I237" s="260"/>
      <c r="J237" s="168"/>
      <c r="K237" s="170">
        <v>211.7</v>
      </c>
      <c r="L237" s="168"/>
      <c r="M237" s="168"/>
      <c r="N237" s="168"/>
      <c r="O237" s="168"/>
      <c r="P237" s="168"/>
      <c r="Q237" s="168"/>
      <c r="R237" s="171"/>
      <c r="T237" s="172"/>
      <c r="U237" s="168"/>
      <c r="V237" s="168"/>
      <c r="W237" s="168"/>
      <c r="X237" s="168"/>
      <c r="Y237" s="168"/>
      <c r="Z237" s="168"/>
      <c r="AA237" s="173"/>
      <c r="AT237" s="174" t="s">
        <v>160</v>
      </c>
      <c r="AU237" s="174" t="s">
        <v>93</v>
      </c>
      <c r="AV237" s="11" t="s">
        <v>93</v>
      </c>
      <c r="AW237" s="11" t="s">
        <v>40</v>
      </c>
      <c r="AX237" s="11" t="s">
        <v>22</v>
      </c>
      <c r="AY237" s="174" t="s">
        <v>152</v>
      </c>
    </row>
    <row r="238" spans="2:65" s="1" customFormat="1" ht="31.5" customHeight="1">
      <c r="B238" s="131"/>
      <c r="C238" s="160" t="s">
        <v>394</v>
      </c>
      <c r="D238" s="160" t="s">
        <v>153</v>
      </c>
      <c r="E238" s="161" t="s">
        <v>395</v>
      </c>
      <c r="F238" s="266" t="s">
        <v>396</v>
      </c>
      <c r="G238" s="265"/>
      <c r="H238" s="265"/>
      <c r="I238" s="265"/>
      <c r="J238" s="162" t="s">
        <v>156</v>
      </c>
      <c r="K238" s="163">
        <v>12702</v>
      </c>
      <c r="L238" s="267">
        <v>0</v>
      </c>
      <c r="M238" s="265"/>
      <c r="N238" s="268">
        <f>ROUND(L238*K238,2)</f>
        <v>0</v>
      </c>
      <c r="O238" s="265"/>
      <c r="P238" s="265"/>
      <c r="Q238" s="265"/>
      <c r="R238" s="133"/>
      <c r="T238" s="164" t="s">
        <v>3</v>
      </c>
      <c r="U238" s="43" t="s">
        <v>48</v>
      </c>
      <c r="V238" s="35"/>
      <c r="W238" s="165">
        <f>V238*K238</f>
        <v>0</v>
      </c>
      <c r="X238" s="165">
        <v>0</v>
      </c>
      <c r="Y238" s="165">
        <f>X238*K238</f>
        <v>0</v>
      </c>
      <c r="Z238" s="165">
        <v>0</v>
      </c>
      <c r="AA238" s="166">
        <f>Z238*K238</f>
        <v>0</v>
      </c>
      <c r="AR238" s="17" t="s">
        <v>157</v>
      </c>
      <c r="AT238" s="17" t="s">
        <v>153</v>
      </c>
      <c r="AU238" s="17" t="s">
        <v>93</v>
      </c>
      <c r="AY238" s="17" t="s">
        <v>152</v>
      </c>
      <c r="BE238" s="108">
        <f>IF(U238="základní",N238,0)</f>
        <v>0</v>
      </c>
      <c r="BF238" s="108">
        <f>IF(U238="snížená",N238,0)</f>
        <v>0</v>
      </c>
      <c r="BG238" s="108">
        <f>IF(U238="zákl. přenesená",N238,0)</f>
        <v>0</v>
      </c>
      <c r="BH238" s="108">
        <f>IF(U238="sníž. přenesená",N238,0)</f>
        <v>0</v>
      </c>
      <c r="BI238" s="108">
        <f>IF(U238="nulová",N238,0)</f>
        <v>0</v>
      </c>
      <c r="BJ238" s="17" t="s">
        <v>22</v>
      </c>
      <c r="BK238" s="108">
        <f>ROUND(L238*K238,2)</f>
        <v>0</v>
      </c>
      <c r="BL238" s="17" t="s">
        <v>157</v>
      </c>
      <c r="BM238" s="17" t="s">
        <v>397</v>
      </c>
    </row>
    <row r="239" spans="2:51" s="11" customFormat="1" ht="22.5" customHeight="1">
      <c r="B239" s="167"/>
      <c r="C239" s="168"/>
      <c r="D239" s="168"/>
      <c r="E239" s="169" t="s">
        <v>3</v>
      </c>
      <c r="F239" s="259" t="s">
        <v>398</v>
      </c>
      <c r="G239" s="260"/>
      <c r="H239" s="260"/>
      <c r="I239" s="260"/>
      <c r="J239" s="168"/>
      <c r="K239" s="170">
        <v>12702</v>
      </c>
      <c r="L239" s="168"/>
      <c r="M239" s="168"/>
      <c r="N239" s="168"/>
      <c r="O239" s="168"/>
      <c r="P239" s="168"/>
      <c r="Q239" s="168"/>
      <c r="R239" s="171"/>
      <c r="T239" s="172"/>
      <c r="U239" s="168"/>
      <c r="V239" s="168"/>
      <c r="W239" s="168"/>
      <c r="X239" s="168"/>
      <c r="Y239" s="168"/>
      <c r="Z239" s="168"/>
      <c r="AA239" s="173"/>
      <c r="AT239" s="174" t="s">
        <v>160</v>
      </c>
      <c r="AU239" s="174" t="s">
        <v>93</v>
      </c>
      <c r="AV239" s="11" t="s">
        <v>93</v>
      </c>
      <c r="AW239" s="11" t="s">
        <v>40</v>
      </c>
      <c r="AX239" s="11" t="s">
        <v>22</v>
      </c>
      <c r="AY239" s="174" t="s">
        <v>152</v>
      </c>
    </row>
    <row r="240" spans="2:65" s="1" customFormat="1" ht="31.5" customHeight="1">
      <c r="B240" s="131"/>
      <c r="C240" s="160" t="s">
        <v>399</v>
      </c>
      <c r="D240" s="160" t="s">
        <v>153</v>
      </c>
      <c r="E240" s="161" t="s">
        <v>400</v>
      </c>
      <c r="F240" s="266" t="s">
        <v>401</v>
      </c>
      <c r="G240" s="265"/>
      <c r="H240" s="265"/>
      <c r="I240" s="265"/>
      <c r="J240" s="162" t="s">
        <v>156</v>
      </c>
      <c r="K240" s="163">
        <v>211.7</v>
      </c>
      <c r="L240" s="267">
        <v>0</v>
      </c>
      <c r="M240" s="265"/>
      <c r="N240" s="268">
        <f>ROUND(L240*K240,2)</f>
        <v>0</v>
      </c>
      <c r="O240" s="265"/>
      <c r="P240" s="265"/>
      <c r="Q240" s="265"/>
      <c r="R240" s="133"/>
      <c r="T240" s="164" t="s">
        <v>3</v>
      </c>
      <c r="U240" s="43" t="s">
        <v>48</v>
      </c>
      <c r="V240" s="35"/>
      <c r="W240" s="165">
        <f>V240*K240</f>
        <v>0</v>
      </c>
      <c r="X240" s="165">
        <v>0</v>
      </c>
      <c r="Y240" s="165">
        <f>X240*K240</f>
        <v>0</v>
      </c>
      <c r="Z240" s="165">
        <v>0</v>
      </c>
      <c r="AA240" s="166">
        <f>Z240*K240</f>
        <v>0</v>
      </c>
      <c r="AR240" s="17" t="s">
        <v>157</v>
      </c>
      <c r="AT240" s="17" t="s">
        <v>153</v>
      </c>
      <c r="AU240" s="17" t="s">
        <v>93</v>
      </c>
      <c r="AY240" s="17" t="s">
        <v>152</v>
      </c>
      <c r="BE240" s="108">
        <f>IF(U240="základní",N240,0)</f>
        <v>0</v>
      </c>
      <c r="BF240" s="108">
        <f>IF(U240="snížená",N240,0)</f>
        <v>0</v>
      </c>
      <c r="BG240" s="108">
        <f>IF(U240="zákl. přenesená",N240,0)</f>
        <v>0</v>
      </c>
      <c r="BH240" s="108">
        <f>IF(U240="sníž. přenesená",N240,0)</f>
        <v>0</v>
      </c>
      <c r="BI240" s="108">
        <f>IF(U240="nulová",N240,0)</f>
        <v>0</v>
      </c>
      <c r="BJ240" s="17" t="s">
        <v>22</v>
      </c>
      <c r="BK240" s="108">
        <f>ROUND(L240*K240,2)</f>
        <v>0</v>
      </c>
      <c r="BL240" s="17" t="s">
        <v>157</v>
      </c>
      <c r="BM240" s="17" t="s">
        <v>402</v>
      </c>
    </row>
    <row r="241" spans="2:65" s="1" customFormat="1" ht="22.5" customHeight="1">
      <c r="B241" s="131"/>
      <c r="C241" s="160" t="s">
        <v>403</v>
      </c>
      <c r="D241" s="160" t="s">
        <v>153</v>
      </c>
      <c r="E241" s="161" t="s">
        <v>404</v>
      </c>
      <c r="F241" s="266" t="s">
        <v>405</v>
      </c>
      <c r="G241" s="265"/>
      <c r="H241" s="265"/>
      <c r="I241" s="265"/>
      <c r="J241" s="162" t="s">
        <v>156</v>
      </c>
      <c r="K241" s="163">
        <v>211.7</v>
      </c>
      <c r="L241" s="267">
        <v>0</v>
      </c>
      <c r="M241" s="265"/>
      <c r="N241" s="268">
        <f>ROUND(L241*K241,2)</f>
        <v>0</v>
      </c>
      <c r="O241" s="265"/>
      <c r="P241" s="265"/>
      <c r="Q241" s="265"/>
      <c r="R241" s="133"/>
      <c r="T241" s="164" t="s">
        <v>3</v>
      </c>
      <c r="U241" s="43" t="s">
        <v>48</v>
      </c>
      <c r="V241" s="35"/>
      <c r="W241" s="165">
        <f>V241*K241</f>
        <v>0</v>
      </c>
      <c r="X241" s="165">
        <v>0</v>
      </c>
      <c r="Y241" s="165">
        <f>X241*K241</f>
        <v>0</v>
      </c>
      <c r="Z241" s="165">
        <v>0</v>
      </c>
      <c r="AA241" s="166">
        <f>Z241*K241</f>
        <v>0</v>
      </c>
      <c r="AR241" s="17" t="s">
        <v>157</v>
      </c>
      <c r="AT241" s="17" t="s">
        <v>153</v>
      </c>
      <c r="AU241" s="17" t="s">
        <v>93</v>
      </c>
      <c r="AY241" s="17" t="s">
        <v>152</v>
      </c>
      <c r="BE241" s="108">
        <f>IF(U241="základní",N241,0)</f>
        <v>0</v>
      </c>
      <c r="BF241" s="108">
        <f>IF(U241="snížená",N241,0)</f>
        <v>0</v>
      </c>
      <c r="BG241" s="108">
        <f>IF(U241="zákl. přenesená",N241,0)</f>
        <v>0</v>
      </c>
      <c r="BH241" s="108">
        <f>IF(U241="sníž. přenesená",N241,0)</f>
        <v>0</v>
      </c>
      <c r="BI241" s="108">
        <f>IF(U241="nulová",N241,0)</f>
        <v>0</v>
      </c>
      <c r="BJ241" s="17" t="s">
        <v>22</v>
      </c>
      <c r="BK241" s="108">
        <f>ROUND(L241*K241,2)</f>
        <v>0</v>
      </c>
      <c r="BL241" s="17" t="s">
        <v>157</v>
      </c>
      <c r="BM241" s="17" t="s">
        <v>406</v>
      </c>
    </row>
    <row r="242" spans="2:51" s="11" customFormat="1" ht="22.5" customHeight="1">
      <c r="B242" s="167"/>
      <c r="C242" s="168"/>
      <c r="D242" s="168"/>
      <c r="E242" s="169" t="s">
        <v>3</v>
      </c>
      <c r="F242" s="259" t="s">
        <v>407</v>
      </c>
      <c r="G242" s="260"/>
      <c r="H242" s="260"/>
      <c r="I242" s="260"/>
      <c r="J242" s="168"/>
      <c r="K242" s="170">
        <v>211.7</v>
      </c>
      <c r="L242" s="168"/>
      <c r="M242" s="168"/>
      <c r="N242" s="168"/>
      <c r="O242" s="168"/>
      <c r="P242" s="168"/>
      <c r="Q242" s="168"/>
      <c r="R242" s="171"/>
      <c r="T242" s="172"/>
      <c r="U242" s="168"/>
      <c r="V242" s="168"/>
      <c r="W242" s="168"/>
      <c r="X242" s="168"/>
      <c r="Y242" s="168"/>
      <c r="Z242" s="168"/>
      <c r="AA242" s="173"/>
      <c r="AT242" s="174" t="s">
        <v>160</v>
      </c>
      <c r="AU242" s="174" t="s">
        <v>93</v>
      </c>
      <c r="AV242" s="11" t="s">
        <v>93</v>
      </c>
      <c r="AW242" s="11" t="s">
        <v>40</v>
      </c>
      <c r="AX242" s="11" t="s">
        <v>22</v>
      </c>
      <c r="AY242" s="174" t="s">
        <v>152</v>
      </c>
    </row>
    <row r="243" spans="2:65" s="1" customFormat="1" ht="22.5" customHeight="1">
      <c r="B243" s="131"/>
      <c r="C243" s="160" t="s">
        <v>408</v>
      </c>
      <c r="D243" s="160" t="s">
        <v>153</v>
      </c>
      <c r="E243" s="161" t="s">
        <v>409</v>
      </c>
      <c r="F243" s="266" t="s">
        <v>410</v>
      </c>
      <c r="G243" s="265"/>
      <c r="H243" s="265"/>
      <c r="I243" s="265"/>
      <c r="J243" s="162" t="s">
        <v>156</v>
      </c>
      <c r="K243" s="163">
        <v>12702</v>
      </c>
      <c r="L243" s="267">
        <v>0</v>
      </c>
      <c r="M243" s="265"/>
      <c r="N243" s="268">
        <f>ROUND(L243*K243,2)</f>
        <v>0</v>
      </c>
      <c r="O243" s="265"/>
      <c r="P243" s="265"/>
      <c r="Q243" s="265"/>
      <c r="R243" s="133"/>
      <c r="T243" s="164" t="s">
        <v>3</v>
      </c>
      <c r="U243" s="43" t="s">
        <v>48</v>
      </c>
      <c r="V243" s="35"/>
      <c r="W243" s="165">
        <f>V243*K243</f>
        <v>0</v>
      </c>
      <c r="X243" s="165">
        <v>0</v>
      </c>
      <c r="Y243" s="165">
        <f>X243*K243</f>
        <v>0</v>
      </c>
      <c r="Z243" s="165">
        <v>0</v>
      </c>
      <c r="AA243" s="166">
        <f>Z243*K243</f>
        <v>0</v>
      </c>
      <c r="AR243" s="17" t="s">
        <v>157</v>
      </c>
      <c r="AT243" s="17" t="s">
        <v>153</v>
      </c>
      <c r="AU243" s="17" t="s">
        <v>93</v>
      </c>
      <c r="AY243" s="17" t="s">
        <v>152</v>
      </c>
      <c r="BE243" s="108">
        <f>IF(U243="základní",N243,0)</f>
        <v>0</v>
      </c>
      <c r="BF243" s="108">
        <f>IF(U243="snížená",N243,0)</f>
        <v>0</v>
      </c>
      <c r="BG243" s="108">
        <f>IF(U243="zákl. přenesená",N243,0)</f>
        <v>0</v>
      </c>
      <c r="BH243" s="108">
        <f>IF(U243="sníž. přenesená",N243,0)</f>
        <v>0</v>
      </c>
      <c r="BI243" s="108">
        <f>IF(U243="nulová",N243,0)</f>
        <v>0</v>
      </c>
      <c r="BJ243" s="17" t="s">
        <v>22</v>
      </c>
      <c r="BK243" s="108">
        <f>ROUND(L243*K243,2)</f>
        <v>0</v>
      </c>
      <c r="BL243" s="17" t="s">
        <v>157</v>
      </c>
      <c r="BM243" s="17" t="s">
        <v>411</v>
      </c>
    </row>
    <row r="244" spans="2:51" s="11" customFormat="1" ht="22.5" customHeight="1">
      <c r="B244" s="167"/>
      <c r="C244" s="168"/>
      <c r="D244" s="168"/>
      <c r="E244" s="169" t="s">
        <v>3</v>
      </c>
      <c r="F244" s="259" t="s">
        <v>398</v>
      </c>
      <c r="G244" s="260"/>
      <c r="H244" s="260"/>
      <c r="I244" s="260"/>
      <c r="J244" s="168"/>
      <c r="K244" s="170">
        <v>12702</v>
      </c>
      <c r="L244" s="168"/>
      <c r="M244" s="168"/>
      <c r="N244" s="168"/>
      <c r="O244" s="168"/>
      <c r="P244" s="168"/>
      <c r="Q244" s="168"/>
      <c r="R244" s="171"/>
      <c r="T244" s="172"/>
      <c r="U244" s="168"/>
      <c r="V244" s="168"/>
      <c r="W244" s="168"/>
      <c r="X244" s="168"/>
      <c r="Y244" s="168"/>
      <c r="Z244" s="168"/>
      <c r="AA244" s="173"/>
      <c r="AT244" s="174" t="s">
        <v>160</v>
      </c>
      <c r="AU244" s="174" t="s">
        <v>93</v>
      </c>
      <c r="AV244" s="11" t="s">
        <v>93</v>
      </c>
      <c r="AW244" s="11" t="s">
        <v>40</v>
      </c>
      <c r="AX244" s="11" t="s">
        <v>22</v>
      </c>
      <c r="AY244" s="174" t="s">
        <v>152</v>
      </c>
    </row>
    <row r="245" spans="2:65" s="1" customFormat="1" ht="22.5" customHeight="1">
      <c r="B245" s="131"/>
      <c r="C245" s="160" t="s">
        <v>412</v>
      </c>
      <c r="D245" s="160" t="s">
        <v>153</v>
      </c>
      <c r="E245" s="161" t="s">
        <v>413</v>
      </c>
      <c r="F245" s="266" t="s">
        <v>414</v>
      </c>
      <c r="G245" s="265"/>
      <c r="H245" s="265"/>
      <c r="I245" s="265"/>
      <c r="J245" s="162" t="s">
        <v>156</v>
      </c>
      <c r="K245" s="163">
        <v>211.7</v>
      </c>
      <c r="L245" s="267">
        <v>0</v>
      </c>
      <c r="M245" s="265"/>
      <c r="N245" s="268">
        <f>ROUND(L245*K245,2)</f>
        <v>0</v>
      </c>
      <c r="O245" s="265"/>
      <c r="P245" s="265"/>
      <c r="Q245" s="265"/>
      <c r="R245" s="133"/>
      <c r="T245" s="164" t="s">
        <v>3</v>
      </c>
      <c r="U245" s="43" t="s">
        <v>48</v>
      </c>
      <c r="V245" s="35"/>
      <c r="W245" s="165">
        <f>V245*K245</f>
        <v>0</v>
      </c>
      <c r="X245" s="165">
        <v>0</v>
      </c>
      <c r="Y245" s="165">
        <f>X245*K245</f>
        <v>0</v>
      </c>
      <c r="Z245" s="165">
        <v>0</v>
      </c>
      <c r="AA245" s="166">
        <f>Z245*K245</f>
        <v>0</v>
      </c>
      <c r="AR245" s="17" t="s">
        <v>157</v>
      </c>
      <c r="AT245" s="17" t="s">
        <v>153</v>
      </c>
      <c r="AU245" s="17" t="s">
        <v>93</v>
      </c>
      <c r="AY245" s="17" t="s">
        <v>152</v>
      </c>
      <c r="BE245" s="108">
        <f>IF(U245="základní",N245,0)</f>
        <v>0</v>
      </c>
      <c r="BF245" s="108">
        <f>IF(U245="snížená",N245,0)</f>
        <v>0</v>
      </c>
      <c r="BG245" s="108">
        <f>IF(U245="zákl. přenesená",N245,0)</f>
        <v>0</v>
      </c>
      <c r="BH245" s="108">
        <f>IF(U245="sníž. přenesená",N245,0)</f>
        <v>0</v>
      </c>
      <c r="BI245" s="108">
        <f>IF(U245="nulová",N245,0)</f>
        <v>0</v>
      </c>
      <c r="BJ245" s="17" t="s">
        <v>22</v>
      </c>
      <c r="BK245" s="108">
        <f>ROUND(L245*K245,2)</f>
        <v>0</v>
      </c>
      <c r="BL245" s="17" t="s">
        <v>157</v>
      </c>
      <c r="BM245" s="17" t="s">
        <v>415</v>
      </c>
    </row>
    <row r="246" spans="2:65" s="1" customFormat="1" ht="31.5" customHeight="1">
      <c r="B246" s="131"/>
      <c r="C246" s="160" t="s">
        <v>416</v>
      </c>
      <c r="D246" s="160" t="s">
        <v>153</v>
      </c>
      <c r="E246" s="161" t="s">
        <v>417</v>
      </c>
      <c r="F246" s="266" t="s">
        <v>418</v>
      </c>
      <c r="G246" s="265"/>
      <c r="H246" s="265"/>
      <c r="I246" s="265"/>
      <c r="J246" s="162" t="s">
        <v>263</v>
      </c>
      <c r="K246" s="163">
        <v>2</v>
      </c>
      <c r="L246" s="267">
        <v>0</v>
      </c>
      <c r="M246" s="265"/>
      <c r="N246" s="268">
        <f>ROUND(L246*K246,2)</f>
        <v>0</v>
      </c>
      <c r="O246" s="265"/>
      <c r="P246" s="265"/>
      <c r="Q246" s="265"/>
      <c r="R246" s="133"/>
      <c r="T246" s="164" t="s">
        <v>3</v>
      </c>
      <c r="U246" s="43" t="s">
        <v>48</v>
      </c>
      <c r="V246" s="35"/>
      <c r="W246" s="165">
        <f>V246*K246</f>
        <v>0</v>
      </c>
      <c r="X246" s="165">
        <v>0.0165</v>
      </c>
      <c r="Y246" s="165">
        <f>X246*K246</f>
        <v>0.033</v>
      </c>
      <c r="Z246" s="165">
        <v>0</v>
      </c>
      <c r="AA246" s="166">
        <f>Z246*K246</f>
        <v>0</v>
      </c>
      <c r="AR246" s="17" t="s">
        <v>157</v>
      </c>
      <c r="AT246" s="17" t="s">
        <v>153</v>
      </c>
      <c r="AU246" s="17" t="s">
        <v>93</v>
      </c>
      <c r="AY246" s="17" t="s">
        <v>152</v>
      </c>
      <c r="BE246" s="108">
        <f>IF(U246="základní",N246,0)</f>
        <v>0</v>
      </c>
      <c r="BF246" s="108">
        <f>IF(U246="snížená",N246,0)</f>
        <v>0</v>
      </c>
      <c r="BG246" s="108">
        <f>IF(U246="zákl. přenesená",N246,0)</f>
        <v>0</v>
      </c>
      <c r="BH246" s="108">
        <f>IF(U246="sníž. přenesená",N246,0)</f>
        <v>0</v>
      </c>
      <c r="BI246" s="108">
        <f>IF(U246="nulová",N246,0)</f>
        <v>0</v>
      </c>
      <c r="BJ246" s="17" t="s">
        <v>22</v>
      </c>
      <c r="BK246" s="108">
        <f>ROUND(L246*K246,2)</f>
        <v>0</v>
      </c>
      <c r="BL246" s="17" t="s">
        <v>157</v>
      </c>
      <c r="BM246" s="17" t="s">
        <v>419</v>
      </c>
    </row>
    <row r="247" spans="2:65" s="1" customFormat="1" ht="31.5" customHeight="1">
      <c r="B247" s="131"/>
      <c r="C247" s="160" t="s">
        <v>420</v>
      </c>
      <c r="D247" s="160" t="s">
        <v>153</v>
      </c>
      <c r="E247" s="161" t="s">
        <v>421</v>
      </c>
      <c r="F247" s="266" t="s">
        <v>422</v>
      </c>
      <c r="G247" s="265"/>
      <c r="H247" s="265"/>
      <c r="I247" s="265"/>
      <c r="J247" s="162" t="s">
        <v>163</v>
      </c>
      <c r="K247" s="163">
        <v>3.857</v>
      </c>
      <c r="L247" s="267">
        <v>0</v>
      </c>
      <c r="M247" s="265"/>
      <c r="N247" s="268">
        <f>ROUND(L247*K247,2)</f>
        <v>0</v>
      </c>
      <c r="O247" s="265"/>
      <c r="P247" s="265"/>
      <c r="Q247" s="265"/>
      <c r="R247" s="133"/>
      <c r="T247" s="164" t="s">
        <v>3</v>
      </c>
      <c r="U247" s="43" t="s">
        <v>48</v>
      </c>
      <c r="V247" s="35"/>
      <c r="W247" s="165">
        <f>V247*K247</f>
        <v>0</v>
      </c>
      <c r="X247" s="165">
        <v>0</v>
      </c>
      <c r="Y247" s="165">
        <f>X247*K247</f>
        <v>0</v>
      </c>
      <c r="Z247" s="165">
        <v>1.594</v>
      </c>
      <c r="AA247" s="166">
        <f>Z247*K247</f>
        <v>6.148058000000001</v>
      </c>
      <c r="AR247" s="17" t="s">
        <v>157</v>
      </c>
      <c r="AT247" s="17" t="s">
        <v>153</v>
      </c>
      <c r="AU247" s="17" t="s">
        <v>93</v>
      </c>
      <c r="AY247" s="17" t="s">
        <v>152</v>
      </c>
      <c r="BE247" s="108">
        <f>IF(U247="základní",N247,0)</f>
        <v>0</v>
      </c>
      <c r="BF247" s="108">
        <f>IF(U247="snížená",N247,0)</f>
        <v>0</v>
      </c>
      <c r="BG247" s="108">
        <f>IF(U247="zákl. přenesená",N247,0)</f>
        <v>0</v>
      </c>
      <c r="BH247" s="108">
        <f>IF(U247="sníž. přenesená",N247,0)</f>
        <v>0</v>
      </c>
      <c r="BI247" s="108">
        <f>IF(U247="nulová",N247,0)</f>
        <v>0</v>
      </c>
      <c r="BJ247" s="17" t="s">
        <v>22</v>
      </c>
      <c r="BK247" s="108">
        <f>ROUND(L247*K247,2)</f>
        <v>0</v>
      </c>
      <c r="BL247" s="17" t="s">
        <v>157</v>
      </c>
      <c r="BM247" s="17" t="s">
        <v>423</v>
      </c>
    </row>
    <row r="248" spans="2:51" s="11" customFormat="1" ht="22.5" customHeight="1">
      <c r="B248" s="167"/>
      <c r="C248" s="168"/>
      <c r="D248" s="168"/>
      <c r="E248" s="169" t="s">
        <v>3</v>
      </c>
      <c r="F248" s="259" t="s">
        <v>424</v>
      </c>
      <c r="G248" s="260"/>
      <c r="H248" s="260"/>
      <c r="I248" s="260"/>
      <c r="J248" s="168"/>
      <c r="K248" s="170">
        <v>3.857</v>
      </c>
      <c r="L248" s="168"/>
      <c r="M248" s="168"/>
      <c r="N248" s="168"/>
      <c r="O248" s="168"/>
      <c r="P248" s="168"/>
      <c r="Q248" s="168"/>
      <c r="R248" s="171"/>
      <c r="T248" s="172"/>
      <c r="U248" s="168"/>
      <c r="V248" s="168"/>
      <c r="W248" s="168"/>
      <c r="X248" s="168"/>
      <c r="Y248" s="168"/>
      <c r="Z248" s="168"/>
      <c r="AA248" s="173"/>
      <c r="AT248" s="174" t="s">
        <v>160</v>
      </c>
      <c r="AU248" s="174" t="s">
        <v>93</v>
      </c>
      <c r="AV248" s="11" t="s">
        <v>93</v>
      </c>
      <c r="AW248" s="11" t="s">
        <v>40</v>
      </c>
      <c r="AX248" s="11" t="s">
        <v>22</v>
      </c>
      <c r="AY248" s="174" t="s">
        <v>152</v>
      </c>
    </row>
    <row r="249" spans="2:63" s="10" customFormat="1" ht="21.75" customHeight="1">
      <c r="B249" s="149"/>
      <c r="C249" s="150"/>
      <c r="D249" s="159" t="s">
        <v>123</v>
      </c>
      <c r="E249" s="159"/>
      <c r="F249" s="159"/>
      <c r="G249" s="159"/>
      <c r="H249" s="159"/>
      <c r="I249" s="159"/>
      <c r="J249" s="159"/>
      <c r="K249" s="159"/>
      <c r="L249" s="159"/>
      <c r="M249" s="159"/>
      <c r="N249" s="253">
        <f>BK249</f>
        <v>0</v>
      </c>
      <c r="O249" s="254"/>
      <c r="P249" s="254"/>
      <c r="Q249" s="254"/>
      <c r="R249" s="152"/>
      <c r="T249" s="153"/>
      <c r="U249" s="150"/>
      <c r="V249" s="150"/>
      <c r="W249" s="154">
        <f>SUM(W250:W254)</f>
        <v>0</v>
      </c>
      <c r="X249" s="150"/>
      <c r="Y249" s="154">
        <f>SUM(Y250:Y254)</f>
        <v>0</v>
      </c>
      <c r="Z249" s="150"/>
      <c r="AA249" s="155">
        <f>SUM(AA250:AA254)</f>
        <v>0</v>
      </c>
      <c r="AR249" s="156" t="s">
        <v>22</v>
      </c>
      <c r="AT249" s="157" t="s">
        <v>82</v>
      </c>
      <c r="AU249" s="157" t="s">
        <v>93</v>
      </c>
      <c r="AY249" s="156" t="s">
        <v>152</v>
      </c>
      <c r="BK249" s="158">
        <f>SUM(BK250:BK254)</f>
        <v>0</v>
      </c>
    </row>
    <row r="250" spans="2:65" s="1" customFormat="1" ht="22.5" customHeight="1">
      <c r="B250" s="131"/>
      <c r="C250" s="160" t="s">
        <v>425</v>
      </c>
      <c r="D250" s="160" t="s">
        <v>153</v>
      </c>
      <c r="E250" s="161" t="s">
        <v>426</v>
      </c>
      <c r="F250" s="266" t="s">
        <v>427</v>
      </c>
      <c r="G250" s="265"/>
      <c r="H250" s="265"/>
      <c r="I250" s="265"/>
      <c r="J250" s="162" t="s">
        <v>186</v>
      </c>
      <c r="K250" s="163">
        <v>6.308</v>
      </c>
      <c r="L250" s="267">
        <v>0</v>
      </c>
      <c r="M250" s="265"/>
      <c r="N250" s="268">
        <f>ROUND(L250*K250,2)</f>
        <v>0</v>
      </c>
      <c r="O250" s="265"/>
      <c r="P250" s="265"/>
      <c r="Q250" s="265"/>
      <c r="R250" s="133"/>
      <c r="T250" s="164" t="s">
        <v>3</v>
      </c>
      <c r="U250" s="43" t="s">
        <v>48</v>
      </c>
      <c r="V250" s="35"/>
      <c r="W250" s="165">
        <f>V250*K250</f>
        <v>0</v>
      </c>
      <c r="X250" s="165">
        <v>0</v>
      </c>
      <c r="Y250" s="165">
        <f>X250*K250</f>
        <v>0</v>
      </c>
      <c r="Z250" s="165">
        <v>0</v>
      </c>
      <c r="AA250" s="166">
        <f>Z250*K250</f>
        <v>0</v>
      </c>
      <c r="AR250" s="17" t="s">
        <v>157</v>
      </c>
      <c r="AT250" s="17" t="s">
        <v>153</v>
      </c>
      <c r="AU250" s="17" t="s">
        <v>166</v>
      </c>
      <c r="AY250" s="17" t="s">
        <v>152</v>
      </c>
      <c r="BE250" s="108">
        <f>IF(U250="základní",N250,0)</f>
        <v>0</v>
      </c>
      <c r="BF250" s="108">
        <f>IF(U250="snížená",N250,0)</f>
        <v>0</v>
      </c>
      <c r="BG250" s="108">
        <f>IF(U250="zákl. přenesená",N250,0)</f>
        <v>0</v>
      </c>
      <c r="BH250" s="108">
        <f>IF(U250="sníž. přenesená",N250,0)</f>
        <v>0</v>
      </c>
      <c r="BI250" s="108">
        <f>IF(U250="nulová",N250,0)</f>
        <v>0</v>
      </c>
      <c r="BJ250" s="17" t="s">
        <v>22</v>
      </c>
      <c r="BK250" s="108">
        <f>ROUND(L250*K250,2)</f>
        <v>0</v>
      </c>
      <c r="BL250" s="17" t="s">
        <v>157</v>
      </c>
      <c r="BM250" s="17" t="s">
        <v>428</v>
      </c>
    </row>
    <row r="251" spans="2:65" s="1" customFormat="1" ht="31.5" customHeight="1">
      <c r="B251" s="131"/>
      <c r="C251" s="160" t="s">
        <v>429</v>
      </c>
      <c r="D251" s="160" t="s">
        <v>153</v>
      </c>
      <c r="E251" s="161" t="s">
        <v>430</v>
      </c>
      <c r="F251" s="266" t="s">
        <v>431</v>
      </c>
      <c r="G251" s="265"/>
      <c r="H251" s="265"/>
      <c r="I251" s="265"/>
      <c r="J251" s="162" t="s">
        <v>186</v>
      </c>
      <c r="K251" s="163">
        <v>6.308</v>
      </c>
      <c r="L251" s="267">
        <v>0</v>
      </c>
      <c r="M251" s="265"/>
      <c r="N251" s="268">
        <f>ROUND(L251*K251,2)</f>
        <v>0</v>
      </c>
      <c r="O251" s="265"/>
      <c r="P251" s="265"/>
      <c r="Q251" s="265"/>
      <c r="R251" s="133"/>
      <c r="T251" s="164" t="s">
        <v>3</v>
      </c>
      <c r="U251" s="43" t="s">
        <v>48</v>
      </c>
      <c r="V251" s="35"/>
      <c r="W251" s="165">
        <f>V251*K251</f>
        <v>0</v>
      </c>
      <c r="X251" s="165">
        <v>0</v>
      </c>
      <c r="Y251" s="165">
        <f>X251*K251</f>
        <v>0</v>
      </c>
      <c r="Z251" s="165">
        <v>0</v>
      </c>
      <c r="AA251" s="166">
        <f>Z251*K251</f>
        <v>0</v>
      </c>
      <c r="AR251" s="17" t="s">
        <v>157</v>
      </c>
      <c r="AT251" s="17" t="s">
        <v>153</v>
      </c>
      <c r="AU251" s="17" t="s">
        <v>166</v>
      </c>
      <c r="AY251" s="17" t="s">
        <v>152</v>
      </c>
      <c r="BE251" s="108">
        <f>IF(U251="základní",N251,0)</f>
        <v>0</v>
      </c>
      <c r="BF251" s="108">
        <f>IF(U251="snížená",N251,0)</f>
        <v>0</v>
      </c>
      <c r="BG251" s="108">
        <f>IF(U251="zákl. přenesená",N251,0)</f>
        <v>0</v>
      </c>
      <c r="BH251" s="108">
        <f>IF(U251="sníž. přenesená",N251,0)</f>
        <v>0</v>
      </c>
      <c r="BI251" s="108">
        <f>IF(U251="nulová",N251,0)</f>
        <v>0</v>
      </c>
      <c r="BJ251" s="17" t="s">
        <v>22</v>
      </c>
      <c r="BK251" s="108">
        <f>ROUND(L251*K251,2)</f>
        <v>0</v>
      </c>
      <c r="BL251" s="17" t="s">
        <v>157</v>
      </c>
      <c r="BM251" s="17" t="s">
        <v>432</v>
      </c>
    </row>
    <row r="252" spans="2:65" s="1" customFormat="1" ht="31.5" customHeight="1">
      <c r="B252" s="131"/>
      <c r="C252" s="160" t="s">
        <v>433</v>
      </c>
      <c r="D252" s="160" t="s">
        <v>153</v>
      </c>
      <c r="E252" s="161" t="s">
        <v>434</v>
      </c>
      <c r="F252" s="266" t="s">
        <v>435</v>
      </c>
      <c r="G252" s="265"/>
      <c r="H252" s="265"/>
      <c r="I252" s="265"/>
      <c r="J252" s="162" t="s">
        <v>186</v>
      </c>
      <c r="K252" s="163">
        <v>113.544</v>
      </c>
      <c r="L252" s="267">
        <v>0</v>
      </c>
      <c r="M252" s="265"/>
      <c r="N252" s="268">
        <f>ROUND(L252*K252,2)</f>
        <v>0</v>
      </c>
      <c r="O252" s="265"/>
      <c r="P252" s="265"/>
      <c r="Q252" s="265"/>
      <c r="R252" s="133"/>
      <c r="T252" s="164" t="s">
        <v>3</v>
      </c>
      <c r="U252" s="43" t="s">
        <v>48</v>
      </c>
      <c r="V252" s="35"/>
      <c r="W252" s="165">
        <f>V252*K252</f>
        <v>0</v>
      </c>
      <c r="X252" s="165">
        <v>0</v>
      </c>
      <c r="Y252" s="165">
        <f>X252*K252</f>
        <v>0</v>
      </c>
      <c r="Z252" s="165">
        <v>0</v>
      </c>
      <c r="AA252" s="166">
        <f>Z252*K252</f>
        <v>0</v>
      </c>
      <c r="AR252" s="17" t="s">
        <v>157</v>
      </c>
      <c r="AT252" s="17" t="s">
        <v>153</v>
      </c>
      <c r="AU252" s="17" t="s">
        <v>166</v>
      </c>
      <c r="AY252" s="17" t="s">
        <v>152</v>
      </c>
      <c r="BE252" s="108">
        <f>IF(U252="základní",N252,0)</f>
        <v>0</v>
      </c>
      <c r="BF252" s="108">
        <f>IF(U252="snížená",N252,0)</f>
        <v>0</v>
      </c>
      <c r="BG252" s="108">
        <f>IF(U252="zákl. přenesená",N252,0)</f>
        <v>0</v>
      </c>
      <c r="BH252" s="108">
        <f>IF(U252="sníž. přenesená",N252,0)</f>
        <v>0</v>
      </c>
      <c r="BI252" s="108">
        <f>IF(U252="nulová",N252,0)</f>
        <v>0</v>
      </c>
      <c r="BJ252" s="17" t="s">
        <v>22</v>
      </c>
      <c r="BK252" s="108">
        <f>ROUND(L252*K252,2)</f>
        <v>0</v>
      </c>
      <c r="BL252" s="17" t="s">
        <v>157</v>
      </c>
      <c r="BM252" s="17" t="s">
        <v>436</v>
      </c>
    </row>
    <row r="253" spans="2:51" s="11" customFormat="1" ht="22.5" customHeight="1">
      <c r="B253" s="167"/>
      <c r="C253" s="168"/>
      <c r="D253" s="168"/>
      <c r="E253" s="169" t="s">
        <v>3</v>
      </c>
      <c r="F253" s="259" t="s">
        <v>437</v>
      </c>
      <c r="G253" s="260"/>
      <c r="H253" s="260"/>
      <c r="I253" s="260"/>
      <c r="J253" s="168"/>
      <c r="K253" s="170">
        <v>113.544</v>
      </c>
      <c r="L253" s="168"/>
      <c r="M253" s="168"/>
      <c r="N253" s="168"/>
      <c r="O253" s="168"/>
      <c r="P253" s="168"/>
      <c r="Q253" s="168"/>
      <c r="R253" s="171"/>
      <c r="T253" s="172"/>
      <c r="U253" s="168"/>
      <c r="V253" s="168"/>
      <c r="W253" s="168"/>
      <c r="X253" s="168"/>
      <c r="Y253" s="168"/>
      <c r="Z253" s="168"/>
      <c r="AA253" s="173"/>
      <c r="AT253" s="174" t="s">
        <v>160</v>
      </c>
      <c r="AU253" s="174" t="s">
        <v>166</v>
      </c>
      <c r="AV253" s="11" t="s">
        <v>93</v>
      </c>
      <c r="AW253" s="11" t="s">
        <v>40</v>
      </c>
      <c r="AX253" s="11" t="s">
        <v>22</v>
      </c>
      <c r="AY253" s="174" t="s">
        <v>152</v>
      </c>
    </row>
    <row r="254" spans="2:65" s="1" customFormat="1" ht="31.5" customHeight="1">
      <c r="B254" s="131"/>
      <c r="C254" s="160" t="s">
        <v>438</v>
      </c>
      <c r="D254" s="160" t="s">
        <v>153</v>
      </c>
      <c r="E254" s="161" t="s">
        <v>439</v>
      </c>
      <c r="F254" s="266" t="s">
        <v>440</v>
      </c>
      <c r="G254" s="265"/>
      <c r="H254" s="265"/>
      <c r="I254" s="265"/>
      <c r="J254" s="162" t="s">
        <v>186</v>
      </c>
      <c r="K254" s="163">
        <v>6.308</v>
      </c>
      <c r="L254" s="267">
        <v>0</v>
      </c>
      <c r="M254" s="265"/>
      <c r="N254" s="268">
        <f>ROUND(L254*K254,2)</f>
        <v>0</v>
      </c>
      <c r="O254" s="265"/>
      <c r="P254" s="265"/>
      <c r="Q254" s="265"/>
      <c r="R254" s="133"/>
      <c r="T254" s="164" t="s">
        <v>3</v>
      </c>
      <c r="U254" s="43" t="s">
        <v>48</v>
      </c>
      <c r="V254" s="35"/>
      <c r="W254" s="165">
        <f>V254*K254</f>
        <v>0</v>
      </c>
      <c r="X254" s="165">
        <v>0</v>
      </c>
      <c r="Y254" s="165">
        <f>X254*K254</f>
        <v>0</v>
      </c>
      <c r="Z254" s="165">
        <v>0</v>
      </c>
      <c r="AA254" s="166">
        <f>Z254*K254</f>
        <v>0</v>
      </c>
      <c r="AR254" s="17" t="s">
        <v>157</v>
      </c>
      <c r="AT254" s="17" t="s">
        <v>153</v>
      </c>
      <c r="AU254" s="17" t="s">
        <v>166</v>
      </c>
      <c r="AY254" s="17" t="s">
        <v>152</v>
      </c>
      <c r="BE254" s="108">
        <f>IF(U254="základní",N254,0)</f>
        <v>0</v>
      </c>
      <c r="BF254" s="108">
        <f>IF(U254="snížená",N254,0)</f>
        <v>0</v>
      </c>
      <c r="BG254" s="108">
        <f>IF(U254="zákl. přenesená",N254,0)</f>
        <v>0</v>
      </c>
      <c r="BH254" s="108">
        <f>IF(U254="sníž. přenesená",N254,0)</f>
        <v>0</v>
      </c>
      <c r="BI254" s="108">
        <f>IF(U254="nulová",N254,0)</f>
        <v>0</v>
      </c>
      <c r="BJ254" s="17" t="s">
        <v>22</v>
      </c>
      <c r="BK254" s="108">
        <f>ROUND(L254*K254,2)</f>
        <v>0</v>
      </c>
      <c r="BL254" s="17" t="s">
        <v>157</v>
      </c>
      <c r="BM254" s="17" t="s">
        <v>441</v>
      </c>
    </row>
    <row r="255" spans="2:63" s="10" customFormat="1" ht="29.25" customHeight="1">
      <c r="B255" s="149"/>
      <c r="C255" s="150"/>
      <c r="D255" s="159" t="s">
        <v>124</v>
      </c>
      <c r="E255" s="159"/>
      <c r="F255" s="159"/>
      <c r="G255" s="159"/>
      <c r="H255" s="159"/>
      <c r="I255" s="159"/>
      <c r="J255" s="159"/>
      <c r="K255" s="159"/>
      <c r="L255" s="159"/>
      <c r="M255" s="159"/>
      <c r="N255" s="249">
        <f>BK255</f>
        <v>0</v>
      </c>
      <c r="O255" s="250"/>
      <c r="P255" s="250"/>
      <c r="Q255" s="250"/>
      <c r="R255" s="152"/>
      <c r="T255" s="153"/>
      <c r="U255" s="150"/>
      <c r="V255" s="150"/>
      <c r="W255" s="154">
        <f>W256</f>
        <v>0</v>
      </c>
      <c r="X255" s="150"/>
      <c r="Y255" s="154">
        <f>Y256</f>
        <v>0</v>
      </c>
      <c r="Z255" s="150"/>
      <c r="AA255" s="155">
        <f>AA256</f>
        <v>0</v>
      </c>
      <c r="AR255" s="156" t="s">
        <v>22</v>
      </c>
      <c r="AT255" s="157" t="s">
        <v>82</v>
      </c>
      <c r="AU255" s="157" t="s">
        <v>22</v>
      </c>
      <c r="AY255" s="156" t="s">
        <v>152</v>
      </c>
      <c r="BK255" s="158">
        <f>BK256</f>
        <v>0</v>
      </c>
    </row>
    <row r="256" spans="2:65" s="1" customFormat="1" ht="22.5" customHeight="1">
      <c r="B256" s="131"/>
      <c r="C256" s="160" t="s">
        <v>442</v>
      </c>
      <c r="D256" s="160" t="s">
        <v>153</v>
      </c>
      <c r="E256" s="161" t="s">
        <v>443</v>
      </c>
      <c r="F256" s="266" t="s">
        <v>444</v>
      </c>
      <c r="G256" s="265"/>
      <c r="H256" s="265"/>
      <c r="I256" s="265"/>
      <c r="J256" s="162" t="s">
        <v>186</v>
      </c>
      <c r="K256" s="163">
        <v>25.277</v>
      </c>
      <c r="L256" s="267">
        <v>0</v>
      </c>
      <c r="M256" s="265"/>
      <c r="N256" s="268">
        <f>ROUND(L256*K256,2)</f>
        <v>0</v>
      </c>
      <c r="O256" s="265"/>
      <c r="P256" s="265"/>
      <c r="Q256" s="265"/>
      <c r="R256" s="133"/>
      <c r="T256" s="164" t="s">
        <v>3</v>
      </c>
      <c r="U256" s="43" t="s">
        <v>48</v>
      </c>
      <c r="V256" s="35"/>
      <c r="W256" s="165">
        <f>V256*K256</f>
        <v>0</v>
      </c>
      <c r="X256" s="165">
        <v>0</v>
      </c>
      <c r="Y256" s="165">
        <f>X256*K256</f>
        <v>0</v>
      </c>
      <c r="Z256" s="165">
        <v>0</v>
      </c>
      <c r="AA256" s="166">
        <f>Z256*K256</f>
        <v>0</v>
      </c>
      <c r="AR256" s="17" t="s">
        <v>157</v>
      </c>
      <c r="AT256" s="17" t="s">
        <v>153</v>
      </c>
      <c r="AU256" s="17" t="s">
        <v>93</v>
      </c>
      <c r="AY256" s="17" t="s">
        <v>152</v>
      </c>
      <c r="BE256" s="108">
        <f>IF(U256="základní",N256,0)</f>
        <v>0</v>
      </c>
      <c r="BF256" s="108">
        <f>IF(U256="snížená",N256,0)</f>
        <v>0</v>
      </c>
      <c r="BG256" s="108">
        <f>IF(U256="zákl. přenesená",N256,0)</f>
        <v>0</v>
      </c>
      <c r="BH256" s="108">
        <f>IF(U256="sníž. přenesená",N256,0)</f>
        <v>0</v>
      </c>
      <c r="BI256" s="108">
        <f>IF(U256="nulová",N256,0)</f>
        <v>0</v>
      </c>
      <c r="BJ256" s="17" t="s">
        <v>22</v>
      </c>
      <c r="BK256" s="108">
        <f>ROUND(L256*K256,2)</f>
        <v>0</v>
      </c>
      <c r="BL256" s="17" t="s">
        <v>157</v>
      </c>
      <c r="BM256" s="17" t="s">
        <v>445</v>
      </c>
    </row>
    <row r="257" spans="2:63" s="10" customFormat="1" ht="36.75" customHeight="1">
      <c r="B257" s="149"/>
      <c r="C257" s="150"/>
      <c r="D257" s="151" t="s">
        <v>125</v>
      </c>
      <c r="E257" s="151"/>
      <c r="F257" s="151"/>
      <c r="G257" s="151"/>
      <c r="H257" s="151"/>
      <c r="I257" s="151"/>
      <c r="J257" s="151"/>
      <c r="K257" s="151"/>
      <c r="L257" s="151"/>
      <c r="M257" s="151"/>
      <c r="N257" s="251">
        <f>BK257</f>
        <v>0</v>
      </c>
      <c r="O257" s="252"/>
      <c r="P257" s="252"/>
      <c r="Q257" s="252"/>
      <c r="R257" s="152"/>
      <c r="T257" s="153"/>
      <c r="U257" s="150"/>
      <c r="V257" s="150"/>
      <c r="W257" s="154">
        <f>W258+W262+W275</f>
        <v>0</v>
      </c>
      <c r="X257" s="150"/>
      <c r="Y257" s="154">
        <f>Y258+Y262+Y275</f>
        <v>0.0938852</v>
      </c>
      <c r="Z257" s="150"/>
      <c r="AA257" s="155">
        <f>AA258+AA262+AA275</f>
        <v>0.0361312</v>
      </c>
      <c r="AR257" s="156" t="s">
        <v>93</v>
      </c>
      <c r="AT257" s="157" t="s">
        <v>82</v>
      </c>
      <c r="AU257" s="157" t="s">
        <v>83</v>
      </c>
      <c r="AY257" s="156" t="s">
        <v>152</v>
      </c>
      <c r="BK257" s="158">
        <f>BK258+BK262+BK275</f>
        <v>0</v>
      </c>
    </row>
    <row r="258" spans="2:63" s="10" customFormat="1" ht="19.5" customHeight="1">
      <c r="B258" s="149"/>
      <c r="C258" s="150"/>
      <c r="D258" s="159" t="s">
        <v>126</v>
      </c>
      <c r="E258" s="159"/>
      <c r="F258" s="159"/>
      <c r="G258" s="159"/>
      <c r="H258" s="159"/>
      <c r="I258" s="159"/>
      <c r="J258" s="159"/>
      <c r="K258" s="159"/>
      <c r="L258" s="159"/>
      <c r="M258" s="159"/>
      <c r="N258" s="253">
        <f>BK258</f>
        <v>0</v>
      </c>
      <c r="O258" s="254"/>
      <c r="P258" s="254"/>
      <c r="Q258" s="254"/>
      <c r="R258" s="152"/>
      <c r="T258" s="153"/>
      <c r="U258" s="150"/>
      <c r="V258" s="150"/>
      <c r="W258" s="154">
        <f>SUM(W259:W261)</f>
        <v>0</v>
      </c>
      <c r="X258" s="150"/>
      <c r="Y258" s="154">
        <f>SUM(Y259:Y261)</f>
        <v>0</v>
      </c>
      <c r="Z258" s="150"/>
      <c r="AA258" s="155">
        <f>SUM(AA259:AA261)</f>
        <v>0</v>
      </c>
      <c r="AR258" s="156" t="s">
        <v>93</v>
      </c>
      <c r="AT258" s="157" t="s">
        <v>82</v>
      </c>
      <c r="AU258" s="157" t="s">
        <v>22</v>
      </c>
      <c r="AY258" s="156" t="s">
        <v>152</v>
      </c>
      <c r="BK258" s="158">
        <f>SUM(BK259:BK261)</f>
        <v>0</v>
      </c>
    </row>
    <row r="259" spans="2:65" s="1" customFormat="1" ht="22.5" customHeight="1">
      <c r="B259" s="131"/>
      <c r="C259" s="160" t="s">
        <v>446</v>
      </c>
      <c r="D259" s="160" t="s">
        <v>153</v>
      </c>
      <c r="E259" s="161" t="s">
        <v>447</v>
      </c>
      <c r="F259" s="266" t="s">
        <v>448</v>
      </c>
      <c r="G259" s="265"/>
      <c r="H259" s="265"/>
      <c r="I259" s="265"/>
      <c r="J259" s="162" t="s">
        <v>449</v>
      </c>
      <c r="K259" s="163">
        <v>3</v>
      </c>
      <c r="L259" s="267">
        <v>0</v>
      </c>
      <c r="M259" s="265"/>
      <c r="N259" s="268">
        <f>ROUND(L259*K259,2)</f>
        <v>0</v>
      </c>
      <c r="O259" s="265"/>
      <c r="P259" s="265"/>
      <c r="Q259" s="265"/>
      <c r="R259" s="133"/>
      <c r="T259" s="164" t="s">
        <v>3</v>
      </c>
      <c r="U259" s="43" t="s">
        <v>48</v>
      </c>
      <c r="V259" s="35"/>
      <c r="W259" s="165">
        <f>V259*K259</f>
        <v>0</v>
      </c>
      <c r="X259" s="165">
        <v>0</v>
      </c>
      <c r="Y259" s="165">
        <f>X259*K259</f>
        <v>0</v>
      </c>
      <c r="Z259" s="165">
        <v>0</v>
      </c>
      <c r="AA259" s="166">
        <f>Z259*K259</f>
        <v>0</v>
      </c>
      <c r="AR259" s="17" t="s">
        <v>227</v>
      </c>
      <c r="AT259" s="17" t="s">
        <v>153</v>
      </c>
      <c r="AU259" s="17" t="s">
        <v>93</v>
      </c>
      <c r="AY259" s="17" t="s">
        <v>152</v>
      </c>
      <c r="BE259" s="108">
        <f>IF(U259="základní",N259,0)</f>
        <v>0</v>
      </c>
      <c r="BF259" s="108">
        <f>IF(U259="snížená",N259,0)</f>
        <v>0</v>
      </c>
      <c r="BG259" s="108">
        <f>IF(U259="zákl. přenesená",N259,0)</f>
        <v>0</v>
      </c>
      <c r="BH259" s="108">
        <f>IF(U259="sníž. přenesená",N259,0)</f>
        <v>0</v>
      </c>
      <c r="BI259" s="108">
        <f>IF(U259="nulová",N259,0)</f>
        <v>0</v>
      </c>
      <c r="BJ259" s="17" t="s">
        <v>22</v>
      </c>
      <c r="BK259" s="108">
        <f>ROUND(L259*K259,2)</f>
        <v>0</v>
      </c>
      <c r="BL259" s="17" t="s">
        <v>227</v>
      </c>
      <c r="BM259" s="17" t="s">
        <v>450</v>
      </c>
    </row>
    <row r="260" spans="2:65" s="1" customFormat="1" ht="46.5" customHeight="1">
      <c r="B260" s="131"/>
      <c r="C260" s="160" t="s">
        <v>451</v>
      </c>
      <c r="D260" s="160" t="s">
        <v>153</v>
      </c>
      <c r="E260" s="161" t="s">
        <v>452</v>
      </c>
      <c r="F260" s="290" t="s">
        <v>515</v>
      </c>
      <c r="G260" s="291"/>
      <c r="H260" s="291"/>
      <c r="I260" s="292"/>
      <c r="J260" s="162" t="s">
        <v>449</v>
      </c>
      <c r="K260" s="163">
        <v>2</v>
      </c>
      <c r="L260" s="267">
        <v>0</v>
      </c>
      <c r="M260" s="265"/>
      <c r="N260" s="268">
        <f>ROUND(L260*K260,2)</f>
        <v>0</v>
      </c>
      <c r="O260" s="265"/>
      <c r="P260" s="265"/>
      <c r="Q260" s="265"/>
      <c r="R260" s="133"/>
      <c r="T260" s="164" t="s">
        <v>3</v>
      </c>
      <c r="U260" s="43" t="s">
        <v>48</v>
      </c>
      <c r="V260" s="35"/>
      <c r="W260" s="165">
        <f>V260*K260</f>
        <v>0</v>
      </c>
      <c r="X260" s="165">
        <v>0</v>
      </c>
      <c r="Y260" s="165">
        <f>X260*K260</f>
        <v>0</v>
      </c>
      <c r="Z260" s="165">
        <v>0</v>
      </c>
      <c r="AA260" s="166">
        <f>Z260*K260</f>
        <v>0</v>
      </c>
      <c r="AR260" s="17" t="s">
        <v>227</v>
      </c>
      <c r="AT260" s="17" t="s">
        <v>153</v>
      </c>
      <c r="AU260" s="17" t="s">
        <v>93</v>
      </c>
      <c r="AY260" s="17" t="s">
        <v>152</v>
      </c>
      <c r="BE260" s="108">
        <f>IF(U260="základní",N260,0)</f>
        <v>0</v>
      </c>
      <c r="BF260" s="108">
        <f>IF(U260="snížená",N260,0)</f>
        <v>0</v>
      </c>
      <c r="BG260" s="108">
        <f>IF(U260="zákl. přenesená",N260,0)</f>
        <v>0</v>
      </c>
      <c r="BH260" s="108">
        <f>IF(U260="sníž. přenesená",N260,0)</f>
        <v>0</v>
      </c>
      <c r="BI260" s="108">
        <f>IF(U260="nulová",N260,0)</f>
        <v>0</v>
      </c>
      <c r="BJ260" s="17" t="s">
        <v>22</v>
      </c>
      <c r="BK260" s="108">
        <f>ROUND(L260*K260,2)</f>
        <v>0</v>
      </c>
      <c r="BL260" s="17" t="s">
        <v>227</v>
      </c>
      <c r="BM260" s="17" t="s">
        <v>453</v>
      </c>
    </row>
    <row r="261" spans="2:65" s="1" customFormat="1" ht="31.5" customHeight="1">
      <c r="B261" s="131"/>
      <c r="C261" s="160" t="s">
        <v>454</v>
      </c>
      <c r="D261" s="160" t="s">
        <v>153</v>
      </c>
      <c r="E261" s="161" t="s">
        <v>455</v>
      </c>
      <c r="F261" s="266" t="s">
        <v>456</v>
      </c>
      <c r="G261" s="265"/>
      <c r="H261" s="265"/>
      <c r="I261" s="265"/>
      <c r="J261" s="162" t="s">
        <v>457</v>
      </c>
      <c r="K261" s="195">
        <v>0</v>
      </c>
      <c r="L261" s="267">
        <v>0</v>
      </c>
      <c r="M261" s="265"/>
      <c r="N261" s="268">
        <f>ROUND(L261*K261,2)</f>
        <v>0</v>
      </c>
      <c r="O261" s="265"/>
      <c r="P261" s="265"/>
      <c r="Q261" s="265"/>
      <c r="R261" s="133"/>
      <c r="T261" s="164" t="s">
        <v>3</v>
      </c>
      <c r="U261" s="43" t="s">
        <v>48</v>
      </c>
      <c r="V261" s="35"/>
      <c r="W261" s="165">
        <f>V261*K261</f>
        <v>0</v>
      </c>
      <c r="X261" s="165">
        <v>0</v>
      </c>
      <c r="Y261" s="165">
        <f>X261*K261</f>
        <v>0</v>
      </c>
      <c r="Z261" s="165">
        <v>0</v>
      </c>
      <c r="AA261" s="166">
        <f>Z261*K261</f>
        <v>0</v>
      </c>
      <c r="AR261" s="17" t="s">
        <v>227</v>
      </c>
      <c r="AT261" s="17" t="s">
        <v>153</v>
      </c>
      <c r="AU261" s="17" t="s">
        <v>93</v>
      </c>
      <c r="AY261" s="17" t="s">
        <v>152</v>
      </c>
      <c r="BE261" s="108">
        <f>IF(U261="základní",N261,0)</f>
        <v>0</v>
      </c>
      <c r="BF261" s="108">
        <f>IF(U261="snížená",N261,0)</f>
        <v>0</v>
      </c>
      <c r="BG261" s="108">
        <f>IF(U261="zákl. přenesená",N261,0)</f>
        <v>0</v>
      </c>
      <c r="BH261" s="108">
        <f>IF(U261="sníž. přenesená",N261,0)</f>
        <v>0</v>
      </c>
      <c r="BI261" s="108">
        <f>IF(U261="nulová",N261,0)</f>
        <v>0</v>
      </c>
      <c r="BJ261" s="17" t="s">
        <v>22</v>
      </c>
      <c r="BK261" s="108">
        <f>ROUND(L261*K261,2)</f>
        <v>0</v>
      </c>
      <c r="BL261" s="17" t="s">
        <v>227</v>
      </c>
      <c r="BM261" s="17" t="s">
        <v>458</v>
      </c>
    </row>
    <row r="262" spans="2:63" s="10" customFormat="1" ht="29.25" customHeight="1">
      <c r="B262" s="149"/>
      <c r="C262" s="150"/>
      <c r="D262" s="159" t="s">
        <v>127</v>
      </c>
      <c r="E262" s="159"/>
      <c r="F262" s="159"/>
      <c r="G262" s="159"/>
      <c r="H262" s="159"/>
      <c r="I262" s="159"/>
      <c r="J262" s="159"/>
      <c r="K262" s="159"/>
      <c r="L262" s="159"/>
      <c r="M262" s="159"/>
      <c r="N262" s="249">
        <f>BK262</f>
        <v>0</v>
      </c>
      <c r="O262" s="250"/>
      <c r="P262" s="250"/>
      <c r="Q262" s="250"/>
      <c r="R262" s="152"/>
      <c r="T262" s="153"/>
      <c r="U262" s="150"/>
      <c r="V262" s="150"/>
      <c r="W262" s="154">
        <f>SUM(W263:W274)</f>
        <v>0</v>
      </c>
      <c r="X262" s="150"/>
      <c r="Y262" s="154">
        <f>SUM(Y263:Y274)</f>
        <v>0.0938852</v>
      </c>
      <c r="Z262" s="150"/>
      <c r="AA262" s="155">
        <f>SUM(AA263:AA274)</f>
        <v>0.0361312</v>
      </c>
      <c r="AR262" s="156" t="s">
        <v>93</v>
      </c>
      <c r="AT262" s="157" t="s">
        <v>82</v>
      </c>
      <c r="AU262" s="157" t="s">
        <v>22</v>
      </c>
      <c r="AY262" s="156" t="s">
        <v>152</v>
      </c>
      <c r="BK262" s="158">
        <f>SUM(BK263:BK274)</f>
        <v>0</v>
      </c>
    </row>
    <row r="263" spans="2:65" s="1" customFormat="1" ht="31.5" customHeight="1">
      <c r="B263" s="131"/>
      <c r="C263" s="160" t="s">
        <v>459</v>
      </c>
      <c r="D263" s="160" t="s">
        <v>153</v>
      </c>
      <c r="E263" s="161" t="s">
        <v>460</v>
      </c>
      <c r="F263" s="266" t="s">
        <v>461</v>
      </c>
      <c r="G263" s="265"/>
      <c r="H263" s="265"/>
      <c r="I263" s="265"/>
      <c r="J263" s="162" t="s">
        <v>248</v>
      </c>
      <c r="K263" s="163">
        <v>3.54</v>
      </c>
      <c r="L263" s="267">
        <v>0</v>
      </c>
      <c r="M263" s="265"/>
      <c r="N263" s="268">
        <f>ROUND(L263*K263,2)</f>
        <v>0</v>
      </c>
      <c r="O263" s="265"/>
      <c r="P263" s="265"/>
      <c r="Q263" s="265"/>
      <c r="R263" s="133"/>
      <c r="T263" s="164" t="s">
        <v>3</v>
      </c>
      <c r="U263" s="43" t="s">
        <v>48</v>
      </c>
      <c r="V263" s="35"/>
      <c r="W263" s="165">
        <f>V263*K263</f>
        <v>0</v>
      </c>
      <c r="X263" s="165">
        <v>0.00437</v>
      </c>
      <c r="Y263" s="165">
        <f>X263*K263</f>
        <v>0.015469799999999999</v>
      </c>
      <c r="Z263" s="165">
        <v>0</v>
      </c>
      <c r="AA263" s="166">
        <f>Z263*K263</f>
        <v>0</v>
      </c>
      <c r="AR263" s="17" t="s">
        <v>227</v>
      </c>
      <c r="AT263" s="17" t="s">
        <v>153</v>
      </c>
      <c r="AU263" s="17" t="s">
        <v>93</v>
      </c>
      <c r="AY263" s="17" t="s">
        <v>152</v>
      </c>
      <c r="BE263" s="108">
        <f>IF(U263="základní",N263,0)</f>
        <v>0</v>
      </c>
      <c r="BF263" s="108">
        <f>IF(U263="snížená",N263,0)</f>
        <v>0</v>
      </c>
      <c r="BG263" s="108">
        <f>IF(U263="zákl. přenesená",N263,0)</f>
        <v>0</v>
      </c>
      <c r="BH263" s="108">
        <f>IF(U263="sníž. přenesená",N263,0)</f>
        <v>0</v>
      </c>
      <c r="BI263" s="108">
        <f>IF(U263="nulová",N263,0)</f>
        <v>0</v>
      </c>
      <c r="BJ263" s="17" t="s">
        <v>22</v>
      </c>
      <c r="BK263" s="108">
        <f>ROUND(L263*K263,2)</f>
        <v>0</v>
      </c>
      <c r="BL263" s="17" t="s">
        <v>227</v>
      </c>
      <c r="BM263" s="17" t="s">
        <v>462</v>
      </c>
    </row>
    <row r="264" spans="2:51" s="11" customFormat="1" ht="22.5" customHeight="1">
      <c r="B264" s="167"/>
      <c r="C264" s="168"/>
      <c r="D264" s="168"/>
      <c r="E264" s="169" t="s">
        <v>3</v>
      </c>
      <c r="F264" s="259" t="s">
        <v>463</v>
      </c>
      <c r="G264" s="260"/>
      <c r="H264" s="260"/>
      <c r="I264" s="260"/>
      <c r="J264" s="168"/>
      <c r="K264" s="170">
        <v>3.54</v>
      </c>
      <c r="L264" s="168"/>
      <c r="M264" s="168"/>
      <c r="N264" s="168"/>
      <c r="O264" s="168"/>
      <c r="P264" s="168"/>
      <c r="Q264" s="168"/>
      <c r="R264" s="171"/>
      <c r="T264" s="172"/>
      <c r="U264" s="168"/>
      <c r="V264" s="168"/>
      <c r="W264" s="168"/>
      <c r="X264" s="168"/>
      <c r="Y264" s="168"/>
      <c r="Z264" s="168"/>
      <c r="AA264" s="173"/>
      <c r="AT264" s="174" t="s">
        <v>160</v>
      </c>
      <c r="AU264" s="174" t="s">
        <v>93</v>
      </c>
      <c r="AV264" s="11" t="s">
        <v>93</v>
      </c>
      <c r="AW264" s="11" t="s">
        <v>40</v>
      </c>
      <c r="AX264" s="11" t="s">
        <v>22</v>
      </c>
      <c r="AY264" s="174" t="s">
        <v>152</v>
      </c>
    </row>
    <row r="265" spans="2:65" s="1" customFormat="1" ht="31.5" customHeight="1">
      <c r="B265" s="131"/>
      <c r="C265" s="160" t="s">
        <v>464</v>
      </c>
      <c r="D265" s="160" t="s">
        <v>153</v>
      </c>
      <c r="E265" s="161" t="s">
        <v>465</v>
      </c>
      <c r="F265" s="266" t="s">
        <v>466</v>
      </c>
      <c r="G265" s="265"/>
      <c r="H265" s="265"/>
      <c r="I265" s="265"/>
      <c r="J265" s="162" t="s">
        <v>248</v>
      </c>
      <c r="K265" s="163">
        <v>6.22</v>
      </c>
      <c r="L265" s="267">
        <v>0</v>
      </c>
      <c r="M265" s="265"/>
      <c r="N265" s="268">
        <f>ROUND(L265*K265,2)</f>
        <v>0</v>
      </c>
      <c r="O265" s="265"/>
      <c r="P265" s="265"/>
      <c r="Q265" s="265"/>
      <c r="R265" s="133"/>
      <c r="T265" s="164" t="s">
        <v>3</v>
      </c>
      <c r="U265" s="43" t="s">
        <v>48</v>
      </c>
      <c r="V265" s="35"/>
      <c r="W265" s="165">
        <f>V265*K265</f>
        <v>0</v>
      </c>
      <c r="X265" s="165">
        <v>0.00584</v>
      </c>
      <c r="Y265" s="165">
        <f>X265*K265</f>
        <v>0.0363248</v>
      </c>
      <c r="Z265" s="165">
        <v>0</v>
      </c>
      <c r="AA265" s="166">
        <f>Z265*K265</f>
        <v>0</v>
      </c>
      <c r="AR265" s="17" t="s">
        <v>227</v>
      </c>
      <c r="AT265" s="17" t="s">
        <v>153</v>
      </c>
      <c r="AU265" s="17" t="s">
        <v>93</v>
      </c>
      <c r="AY265" s="17" t="s">
        <v>152</v>
      </c>
      <c r="BE265" s="108">
        <f>IF(U265="základní",N265,0)</f>
        <v>0</v>
      </c>
      <c r="BF265" s="108">
        <f>IF(U265="snížená",N265,0)</f>
        <v>0</v>
      </c>
      <c r="BG265" s="108">
        <f>IF(U265="zákl. přenesená",N265,0)</f>
        <v>0</v>
      </c>
      <c r="BH265" s="108">
        <f>IF(U265="sníž. přenesená",N265,0)</f>
        <v>0</v>
      </c>
      <c r="BI265" s="108">
        <f>IF(U265="nulová",N265,0)</f>
        <v>0</v>
      </c>
      <c r="BJ265" s="17" t="s">
        <v>22</v>
      </c>
      <c r="BK265" s="108">
        <f>ROUND(L265*K265,2)</f>
        <v>0</v>
      </c>
      <c r="BL265" s="17" t="s">
        <v>227</v>
      </c>
      <c r="BM265" s="17" t="s">
        <v>467</v>
      </c>
    </row>
    <row r="266" spans="2:65" s="1" customFormat="1" ht="31.5" customHeight="1">
      <c r="B266" s="131"/>
      <c r="C266" s="160" t="s">
        <v>468</v>
      </c>
      <c r="D266" s="160" t="s">
        <v>153</v>
      </c>
      <c r="E266" s="161" t="s">
        <v>469</v>
      </c>
      <c r="F266" s="266" t="s">
        <v>470</v>
      </c>
      <c r="G266" s="265"/>
      <c r="H266" s="265"/>
      <c r="I266" s="265"/>
      <c r="J266" s="162" t="s">
        <v>248</v>
      </c>
      <c r="K266" s="163">
        <v>2.16</v>
      </c>
      <c r="L266" s="267">
        <v>0</v>
      </c>
      <c r="M266" s="265"/>
      <c r="N266" s="268">
        <f>ROUND(L266*K266,2)</f>
        <v>0</v>
      </c>
      <c r="O266" s="265"/>
      <c r="P266" s="265"/>
      <c r="Q266" s="265"/>
      <c r="R266" s="133"/>
      <c r="T266" s="164" t="s">
        <v>3</v>
      </c>
      <c r="U266" s="43" t="s">
        <v>48</v>
      </c>
      <c r="V266" s="35"/>
      <c r="W266" s="165">
        <f>V266*K266</f>
        <v>0</v>
      </c>
      <c r="X266" s="165">
        <v>0.00291</v>
      </c>
      <c r="Y266" s="165">
        <f>X266*K266</f>
        <v>0.0062856</v>
      </c>
      <c r="Z266" s="165">
        <v>0</v>
      </c>
      <c r="AA266" s="166">
        <f>Z266*K266</f>
        <v>0</v>
      </c>
      <c r="AR266" s="17" t="s">
        <v>227</v>
      </c>
      <c r="AT266" s="17" t="s">
        <v>153</v>
      </c>
      <c r="AU266" s="17" t="s">
        <v>93</v>
      </c>
      <c r="AY266" s="17" t="s">
        <v>152</v>
      </c>
      <c r="BE266" s="108">
        <f>IF(U266="základní",N266,0)</f>
        <v>0</v>
      </c>
      <c r="BF266" s="108">
        <f>IF(U266="snížená",N266,0)</f>
        <v>0</v>
      </c>
      <c r="BG266" s="108">
        <f>IF(U266="zákl. přenesená",N266,0)</f>
        <v>0</v>
      </c>
      <c r="BH266" s="108">
        <f>IF(U266="sníž. přenesená",N266,0)</f>
        <v>0</v>
      </c>
      <c r="BI266" s="108">
        <f>IF(U266="nulová",N266,0)</f>
        <v>0</v>
      </c>
      <c r="BJ266" s="17" t="s">
        <v>22</v>
      </c>
      <c r="BK266" s="108">
        <f>ROUND(L266*K266,2)</f>
        <v>0</v>
      </c>
      <c r="BL266" s="17" t="s">
        <v>227</v>
      </c>
      <c r="BM266" s="17" t="s">
        <v>471</v>
      </c>
    </row>
    <row r="267" spans="2:51" s="11" customFormat="1" ht="22.5" customHeight="1">
      <c r="B267" s="167"/>
      <c r="C267" s="168"/>
      <c r="D267" s="168"/>
      <c r="E267" s="169" t="s">
        <v>3</v>
      </c>
      <c r="F267" s="259" t="s">
        <v>472</v>
      </c>
      <c r="G267" s="260"/>
      <c r="H267" s="260"/>
      <c r="I267" s="260"/>
      <c r="J267" s="168"/>
      <c r="K267" s="170">
        <v>2.16</v>
      </c>
      <c r="L267" s="168"/>
      <c r="M267" s="168"/>
      <c r="N267" s="168"/>
      <c r="O267" s="168"/>
      <c r="P267" s="168"/>
      <c r="Q267" s="168"/>
      <c r="R267" s="171"/>
      <c r="T267" s="172"/>
      <c r="U267" s="168"/>
      <c r="V267" s="168"/>
      <c r="W267" s="168"/>
      <c r="X267" s="168"/>
      <c r="Y267" s="168"/>
      <c r="Z267" s="168"/>
      <c r="AA267" s="173"/>
      <c r="AT267" s="174" t="s">
        <v>160</v>
      </c>
      <c r="AU267" s="174" t="s">
        <v>93</v>
      </c>
      <c r="AV267" s="11" t="s">
        <v>93</v>
      </c>
      <c r="AW267" s="11" t="s">
        <v>40</v>
      </c>
      <c r="AX267" s="11" t="s">
        <v>22</v>
      </c>
      <c r="AY267" s="174" t="s">
        <v>152</v>
      </c>
    </row>
    <row r="268" spans="2:65" s="1" customFormat="1" ht="22.5" customHeight="1">
      <c r="B268" s="131"/>
      <c r="C268" s="160" t="s">
        <v>473</v>
      </c>
      <c r="D268" s="160" t="s">
        <v>153</v>
      </c>
      <c r="E268" s="161" t="s">
        <v>474</v>
      </c>
      <c r="F268" s="266" t="s">
        <v>475</v>
      </c>
      <c r="G268" s="265"/>
      <c r="H268" s="265"/>
      <c r="I268" s="265"/>
      <c r="J268" s="162" t="s">
        <v>248</v>
      </c>
      <c r="K268" s="163">
        <v>5.5</v>
      </c>
      <c r="L268" s="267">
        <v>0</v>
      </c>
      <c r="M268" s="265"/>
      <c r="N268" s="268">
        <f>ROUND(L268*K268,2)</f>
        <v>0</v>
      </c>
      <c r="O268" s="265"/>
      <c r="P268" s="265"/>
      <c r="Q268" s="265"/>
      <c r="R268" s="133"/>
      <c r="T268" s="164" t="s">
        <v>3</v>
      </c>
      <c r="U268" s="43" t="s">
        <v>48</v>
      </c>
      <c r="V268" s="35"/>
      <c r="W268" s="165">
        <f>V268*K268</f>
        <v>0</v>
      </c>
      <c r="X268" s="165">
        <v>0.00651</v>
      </c>
      <c r="Y268" s="165">
        <f>X268*K268</f>
        <v>0.035805000000000003</v>
      </c>
      <c r="Z268" s="165">
        <v>0</v>
      </c>
      <c r="AA268" s="166">
        <f>Z268*K268</f>
        <v>0</v>
      </c>
      <c r="AR268" s="17" t="s">
        <v>227</v>
      </c>
      <c r="AT268" s="17" t="s">
        <v>153</v>
      </c>
      <c r="AU268" s="17" t="s">
        <v>93</v>
      </c>
      <c r="AY268" s="17" t="s">
        <v>152</v>
      </c>
      <c r="BE268" s="108">
        <f>IF(U268="základní",N268,0)</f>
        <v>0</v>
      </c>
      <c r="BF268" s="108">
        <f>IF(U268="snížená",N268,0)</f>
        <v>0</v>
      </c>
      <c r="BG268" s="108">
        <f>IF(U268="zákl. přenesená",N268,0)</f>
        <v>0</v>
      </c>
      <c r="BH268" s="108">
        <f>IF(U268="sníž. přenesená",N268,0)</f>
        <v>0</v>
      </c>
      <c r="BI268" s="108">
        <f>IF(U268="nulová",N268,0)</f>
        <v>0</v>
      </c>
      <c r="BJ268" s="17" t="s">
        <v>22</v>
      </c>
      <c r="BK268" s="108">
        <f>ROUND(L268*K268,2)</f>
        <v>0</v>
      </c>
      <c r="BL268" s="17" t="s">
        <v>227</v>
      </c>
      <c r="BM268" s="17" t="s">
        <v>476</v>
      </c>
    </row>
    <row r="269" spans="2:51" s="11" customFormat="1" ht="22.5" customHeight="1">
      <c r="B269" s="167"/>
      <c r="C269" s="168"/>
      <c r="D269" s="168"/>
      <c r="E269" s="169" t="s">
        <v>3</v>
      </c>
      <c r="F269" s="259" t="s">
        <v>477</v>
      </c>
      <c r="G269" s="260"/>
      <c r="H269" s="260"/>
      <c r="I269" s="260"/>
      <c r="J269" s="168"/>
      <c r="K269" s="170">
        <v>5.5</v>
      </c>
      <c r="L269" s="168"/>
      <c r="M269" s="168"/>
      <c r="N269" s="168"/>
      <c r="O269" s="168"/>
      <c r="P269" s="168"/>
      <c r="Q269" s="168"/>
      <c r="R269" s="171"/>
      <c r="T269" s="172"/>
      <c r="U269" s="168"/>
      <c r="V269" s="168"/>
      <c r="W269" s="168"/>
      <c r="X269" s="168"/>
      <c r="Y269" s="168"/>
      <c r="Z269" s="168"/>
      <c r="AA269" s="173"/>
      <c r="AT269" s="174" t="s">
        <v>160</v>
      </c>
      <c r="AU269" s="174" t="s">
        <v>93</v>
      </c>
      <c r="AV269" s="11" t="s">
        <v>93</v>
      </c>
      <c r="AW269" s="11" t="s">
        <v>40</v>
      </c>
      <c r="AX269" s="11" t="s">
        <v>22</v>
      </c>
      <c r="AY269" s="174" t="s">
        <v>152</v>
      </c>
    </row>
    <row r="270" spans="2:65" s="1" customFormat="1" ht="22.5" customHeight="1">
      <c r="B270" s="131"/>
      <c r="C270" s="160" t="s">
        <v>478</v>
      </c>
      <c r="D270" s="160" t="s">
        <v>153</v>
      </c>
      <c r="E270" s="161" t="s">
        <v>479</v>
      </c>
      <c r="F270" s="266" t="s">
        <v>480</v>
      </c>
      <c r="G270" s="265"/>
      <c r="H270" s="265"/>
      <c r="I270" s="265"/>
      <c r="J270" s="162" t="s">
        <v>248</v>
      </c>
      <c r="K270" s="163">
        <v>2.4</v>
      </c>
      <c r="L270" s="267">
        <v>0</v>
      </c>
      <c r="M270" s="265"/>
      <c r="N270" s="268">
        <f>ROUND(L270*K270,2)</f>
        <v>0</v>
      </c>
      <c r="O270" s="265"/>
      <c r="P270" s="265"/>
      <c r="Q270" s="265"/>
      <c r="R270" s="133"/>
      <c r="T270" s="164" t="s">
        <v>3</v>
      </c>
      <c r="U270" s="43" t="s">
        <v>48</v>
      </c>
      <c r="V270" s="35"/>
      <c r="W270" s="165">
        <f>V270*K270</f>
        <v>0</v>
      </c>
      <c r="X270" s="165">
        <v>0</v>
      </c>
      <c r="Y270" s="165">
        <f>X270*K270</f>
        <v>0</v>
      </c>
      <c r="Z270" s="165">
        <v>0.00135</v>
      </c>
      <c r="AA270" s="166">
        <f>Z270*K270</f>
        <v>0.0032400000000000003</v>
      </c>
      <c r="AR270" s="17" t="s">
        <v>227</v>
      </c>
      <c r="AT270" s="17" t="s">
        <v>153</v>
      </c>
      <c r="AU270" s="17" t="s">
        <v>93</v>
      </c>
      <c r="AY270" s="17" t="s">
        <v>152</v>
      </c>
      <c r="BE270" s="108">
        <f>IF(U270="základní",N270,0)</f>
        <v>0</v>
      </c>
      <c r="BF270" s="108">
        <f>IF(U270="snížená",N270,0)</f>
        <v>0</v>
      </c>
      <c r="BG270" s="108">
        <f>IF(U270="zákl. přenesená",N270,0)</f>
        <v>0</v>
      </c>
      <c r="BH270" s="108">
        <f>IF(U270="sníž. přenesená",N270,0)</f>
        <v>0</v>
      </c>
      <c r="BI270" s="108">
        <f>IF(U270="nulová",N270,0)</f>
        <v>0</v>
      </c>
      <c r="BJ270" s="17" t="s">
        <v>22</v>
      </c>
      <c r="BK270" s="108">
        <f>ROUND(L270*K270,2)</f>
        <v>0</v>
      </c>
      <c r="BL270" s="17" t="s">
        <v>227</v>
      </c>
      <c r="BM270" s="17" t="s">
        <v>481</v>
      </c>
    </row>
    <row r="271" spans="2:51" s="11" customFormat="1" ht="22.5" customHeight="1">
      <c r="B271" s="167"/>
      <c r="C271" s="168"/>
      <c r="D271" s="168"/>
      <c r="E271" s="169" t="s">
        <v>3</v>
      </c>
      <c r="F271" s="259" t="s">
        <v>482</v>
      </c>
      <c r="G271" s="260"/>
      <c r="H271" s="260"/>
      <c r="I271" s="260"/>
      <c r="J271" s="168"/>
      <c r="K271" s="170">
        <v>2.4</v>
      </c>
      <c r="L271" s="168"/>
      <c r="M271" s="168"/>
      <c r="N271" s="168"/>
      <c r="O271" s="168"/>
      <c r="P271" s="168"/>
      <c r="Q271" s="168"/>
      <c r="R271" s="171"/>
      <c r="T271" s="172"/>
      <c r="U271" s="168"/>
      <c r="V271" s="168"/>
      <c r="W271" s="168"/>
      <c r="X271" s="168"/>
      <c r="Y271" s="168"/>
      <c r="Z271" s="168"/>
      <c r="AA271" s="173"/>
      <c r="AT271" s="174" t="s">
        <v>160</v>
      </c>
      <c r="AU271" s="174" t="s">
        <v>93</v>
      </c>
      <c r="AV271" s="11" t="s">
        <v>93</v>
      </c>
      <c r="AW271" s="11" t="s">
        <v>40</v>
      </c>
      <c r="AX271" s="11" t="s">
        <v>22</v>
      </c>
      <c r="AY271" s="174" t="s">
        <v>152</v>
      </c>
    </row>
    <row r="272" spans="2:65" s="1" customFormat="1" ht="22.5" customHeight="1">
      <c r="B272" s="131"/>
      <c r="C272" s="160" t="s">
        <v>483</v>
      </c>
      <c r="D272" s="160" t="s">
        <v>153</v>
      </c>
      <c r="E272" s="161" t="s">
        <v>484</v>
      </c>
      <c r="F272" s="266" t="s">
        <v>485</v>
      </c>
      <c r="G272" s="265"/>
      <c r="H272" s="265"/>
      <c r="I272" s="265"/>
      <c r="J272" s="162" t="s">
        <v>248</v>
      </c>
      <c r="K272" s="163">
        <v>9.76</v>
      </c>
      <c r="L272" s="267">
        <v>0</v>
      </c>
      <c r="M272" s="265"/>
      <c r="N272" s="268">
        <f>ROUND(L272*K272,2)</f>
        <v>0</v>
      </c>
      <c r="O272" s="265"/>
      <c r="P272" s="265"/>
      <c r="Q272" s="265"/>
      <c r="R272" s="133"/>
      <c r="T272" s="164" t="s">
        <v>3</v>
      </c>
      <c r="U272" s="43" t="s">
        <v>48</v>
      </c>
      <c r="V272" s="35"/>
      <c r="W272" s="165">
        <f>V272*K272</f>
        <v>0</v>
      </c>
      <c r="X272" s="165">
        <v>0</v>
      </c>
      <c r="Y272" s="165">
        <f>X272*K272</f>
        <v>0</v>
      </c>
      <c r="Z272" s="165">
        <v>0.00337</v>
      </c>
      <c r="AA272" s="166">
        <f>Z272*K272</f>
        <v>0.0328912</v>
      </c>
      <c r="AR272" s="17" t="s">
        <v>227</v>
      </c>
      <c r="AT272" s="17" t="s">
        <v>153</v>
      </c>
      <c r="AU272" s="17" t="s">
        <v>93</v>
      </c>
      <c r="AY272" s="17" t="s">
        <v>152</v>
      </c>
      <c r="BE272" s="108">
        <f>IF(U272="základní",N272,0)</f>
        <v>0</v>
      </c>
      <c r="BF272" s="108">
        <f>IF(U272="snížená",N272,0)</f>
        <v>0</v>
      </c>
      <c r="BG272" s="108">
        <f>IF(U272="zákl. přenesená",N272,0)</f>
        <v>0</v>
      </c>
      <c r="BH272" s="108">
        <f>IF(U272="sníž. přenesená",N272,0)</f>
        <v>0</v>
      </c>
      <c r="BI272" s="108">
        <f>IF(U272="nulová",N272,0)</f>
        <v>0</v>
      </c>
      <c r="BJ272" s="17" t="s">
        <v>22</v>
      </c>
      <c r="BK272" s="108">
        <f>ROUND(L272*K272,2)</f>
        <v>0</v>
      </c>
      <c r="BL272" s="17" t="s">
        <v>227</v>
      </c>
      <c r="BM272" s="17" t="s">
        <v>486</v>
      </c>
    </row>
    <row r="273" spans="2:51" s="11" customFormat="1" ht="22.5" customHeight="1">
      <c r="B273" s="167"/>
      <c r="C273" s="168"/>
      <c r="D273" s="168"/>
      <c r="E273" s="169" t="s">
        <v>3</v>
      </c>
      <c r="F273" s="259" t="s">
        <v>487</v>
      </c>
      <c r="G273" s="260"/>
      <c r="H273" s="260"/>
      <c r="I273" s="260"/>
      <c r="J273" s="168"/>
      <c r="K273" s="170">
        <v>9.76</v>
      </c>
      <c r="L273" s="168"/>
      <c r="M273" s="168"/>
      <c r="N273" s="168"/>
      <c r="O273" s="168"/>
      <c r="P273" s="168"/>
      <c r="Q273" s="168"/>
      <c r="R273" s="171"/>
      <c r="T273" s="172"/>
      <c r="U273" s="168"/>
      <c r="V273" s="168"/>
      <c r="W273" s="168"/>
      <c r="X273" s="168"/>
      <c r="Y273" s="168"/>
      <c r="Z273" s="168"/>
      <c r="AA273" s="173"/>
      <c r="AT273" s="174" t="s">
        <v>160</v>
      </c>
      <c r="AU273" s="174" t="s">
        <v>93</v>
      </c>
      <c r="AV273" s="11" t="s">
        <v>93</v>
      </c>
      <c r="AW273" s="11" t="s">
        <v>40</v>
      </c>
      <c r="AX273" s="11" t="s">
        <v>22</v>
      </c>
      <c r="AY273" s="174" t="s">
        <v>152</v>
      </c>
    </row>
    <row r="274" spans="2:65" s="1" customFormat="1" ht="31.5" customHeight="1">
      <c r="B274" s="131"/>
      <c r="C274" s="160" t="s">
        <v>488</v>
      </c>
      <c r="D274" s="160" t="s">
        <v>153</v>
      </c>
      <c r="E274" s="161" t="s">
        <v>489</v>
      </c>
      <c r="F274" s="266" t="s">
        <v>490</v>
      </c>
      <c r="G274" s="265"/>
      <c r="H274" s="265"/>
      <c r="I274" s="265"/>
      <c r="J274" s="162" t="s">
        <v>457</v>
      </c>
      <c r="K274" s="195">
        <v>0</v>
      </c>
      <c r="L274" s="267">
        <v>0</v>
      </c>
      <c r="M274" s="265"/>
      <c r="N274" s="268">
        <f>ROUND(L274*K274,2)</f>
        <v>0</v>
      </c>
      <c r="O274" s="265"/>
      <c r="P274" s="265"/>
      <c r="Q274" s="265"/>
      <c r="R274" s="133"/>
      <c r="T274" s="164" t="s">
        <v>3</v>
      </c>
      <c r="U274" s="43" t="s">
        <v>48</v>
      </c>
      <c r="V274" s="35"/>
      <c r="W274" s="165">
        <f>V274*K274</f>
        <v>0</v>
      </c>
      <c r="X274" s="165">
        <v>0</v>
      </c>
      <c r="Y274" s="165">
        <f>X274*K274</f>
        <v>0</v>
      </c>
      <c r="Z274" s="165">
        <v>0</v>
      </c>
      <c r="AA274" s="166">
        <f>Z274*K274</f>
        <v>0</v>
      </c>
      <c r="AR274" s="17" t="s">
        <v>227</v>
      </c>
      <c r="AT274" s="17" t="s">
        <v>153</v>
      </c>
      <c r="AU274" s="17" t="s">
        <v>93</v>
      </c>
      <c r="AY274" s="17" t="s">
        <v>152</v>
      </c>
      <c r="BE274" s="108">
        <f>IF(U274="základní",N274,0)</f>
        <v>0</v>
      </c>
      <c r="BF274" s="108">
        <f>IF(U274="snížená",N274,0)</f>
        <v>0</v>
      </c>
      <c r="BG274" s="108">
        <f>IF(U274="zákl. přenesená",N274,0)</f>
        <v>0</v>
      </c>
      <c r="BH274" s="108">
        <f>IF(U274="sníž. přenesená",N274,0)</f>
        <v>0</v>
      </c>
      <c r="BI274" s="108">
        <f>IF(U274="nulová",N274,0)</f>
        <v>0</v>
      </c>
      <c r="BJ274" s="17" t="s">
        <v>22</v>
      </c>
      <c r="BK274" s="108">
        <f>ROUND(L274*K274,2)</f>
        <v>0</v>
      </c>
      <c r="BL274" s="17" t="s">
        <v>227</v>
      </c>
      <c r="BM274" s="17" t="s">
        <v>491</v>
      </c>
    </row>
    <row r="275" spans="2:63" s="10" customFormat="1" ht="29.25" customHeight="1">
      <c r="B275" s="149"/>
      <c r="C275" s="150"/>
      <c r="D275" s="159" t="s">
        <v>128</v>
      </c>
      <c r="E275" s="159"/>
      <c r="F275" s="159"/>
      <c r="G275" s="159"/>
      <c r="H275" s="159"/>
      <c r="I275" s="159"/>
      <c r="J275" s="159"/>
      <c r="K275" s="159"/>
      <c r="L275" s="159"/>
      <c r="M275" s="159"/>
      <c r="N275" s="249">
        <f>BK275</f>
        <v>0</v>
      </c>
      <c r="O275" s="250"/>
      <c r="P275" s="250"/>
      <c r="Q275" s="250"/>
      <c r="R275" s="152"/>
      <c r="T275" s="153"/>
      <c r="U275" s="150"/>
      <c r="V275" s="150"/>
      <c r="W275" s="154">
        <f>SUM(W276:W280)</f>
        <v>0</v>
      </c>
      <c r="X275" s="150"/>
      <c r="Y275" s="154">
        <f>SUM(Y276:Y280)</f>
        <v>0</v>
      </c>
      <c r="Z275" s="150"/>
      <c r="AA275" s="155">
        <f>SUM(AA276:AA280)</f>
        <v>0</v>
      </c>
      <c r="AR275" s="156" t="s">
        <v>93</v>
      </c>
      <c r="AT275" s="157" t="s">
        <v>82</v>
      </c>
      <c r="AU275" s="157" t="s">
        <v>22</v>
      </c>
      <c r="AY275" s="156" t="s">
        <v>152</v>
      </c>
      <c r="BK275" s="158">
        <f>SUM(BK276:BK280)</f>
        <v>0</v>
      </c>
    </row>
    <row r="276" spans="2:65" s="1" customFormat="1" ht="22.5" customHeight="1">
      <c r="B276" s="131"/>
      <c r="C276" s="160" t="s">
        <v>492</v>
      </c>
      <c r="D276" s="160" t="s">
        <v>153</v>
      </c>
      <c r="E276" s="161" t="s">
        <v>493</v>
      </c>
      <c r="F276" s="266" t="s">
        <v>494</v>
      </c>
      <c r="G276" s="265"/>
      <c r="H276" s="265"/>
      <c r="I276" s="265"/>
      <c r="J276" s="162" t="s">
        <v>248</v>
      </c>
      <c r="K276" s="163">
        <v>15.2</v>
      </c>
      <c r="L276" s="267">
        <v>0</v>
      </c>
      <c r="M276" s="265"/>
      <c r="N276" s="268">
        <f>ROUND(L276*K276,2)</f>
        <v>0</v>
      </c>
      <c r="O276" s="265"/>
      <c r="P276" s="265"/>
      <c r="Q276" s="265"/>
      <c r="R276" s="133"/>
      <c r="T276" s="164" t="s">
        <v>3</v>
      </c>
      <c r="U276" s="43" t="s">
        <v>48</v>
      </c>
      <c r="V276" s="35"/>
      <c r="W276" s="165">
        <f>V276*K276</f>
        <v>0</v>
      </c>
      <c r="X276" s="165">
        <v>0</v>
      </c>
      <c r="Y276" s="165">
        <f>X276*K276</f>
        <v>0</v>
      </c>
      <c r="Z276" s="165">
        <v>0</v>
      </c>
      <c r="AA276" s="166">
        <f>Z276*K276</f>
        <v>0</v>
      </c>
      <c r="AR276" s="17" t="s">
        <v>227</v>
      </c>
      <c r="AT276" s="17" t="s">
        <v>153</v>
      </c>
      <c r="AU276" s="17" t="s">
        <v>93</v>
      </c>
      <c r="AY276" s="17" t="s">
        <v>152</v>
      </c>
      <c r="BE276" s="108">
        <f>IF(U276="základní",N276,0)</f>
        <v>0</v>
      </c>
      <c r="BF276" s="108">
        <f>IF(U276="snížená",N276,0)</f>
        <v>0</v>
      </c>
      <c r="BG276" s="108">
        <f>IF(U276="zákl. přenesená",N276,0)</f>
        <v>0</v>
      </c>
      <c r="BH276" s="108">
        <f>IF(U276="sníž. přenesená",N276,0)</f>
        <v>0</v>
      </c>
      <c r="BI276" s="108">
        <f>IF(U276="nulová",N276,0)</f>
        <v>0</v>
      </c>
      <c r="BJ276" s="17" t="s">
        <v>22</v>
      </c>
      <c r="BK276" s="108">
        <f>ROUND(L276*K276,2)</f>
        <v>0</v>
      </c>
      <c r="BL276" s="17" t="s">
        <v>227</v>
      </c>
      <c r="BM276" s="17" t="s">
        <v>495</v>
      </c>
    </row>
    <row r="277" spans="2:51" s="11" customFormat="1" ht="22.5" customHeight="1">
      <c r="B277" s="167"/>
      <c r="C277" s="168"/>
      <c r="D277" s="168"/>
      <c r="E277" s="169" t="s">
        <v>3</v>
      </c>
      <c r="F277" s="259" t="s">
        <v>496</v>
      </c>
      <c r="G277" s="260"/>
      <c r="H277" s="260"/>
      <c r="I277" s="260"/>
      <c r="J277" s="168"/>
      <c r="K277" s="170">
        <v>15.2</v>
      </c>
      <c r="L277" s="168"/>
      <c r="M277" s="168"/>
      <c r="N277" s="168"/>
      <c r="O277" s="168"/>
      <c r="P277" s="168"/>
      <c r="Q277" s="168"/>
      <c r="R277" s="171"/>
      <c r="T277" s="172"/>
      <c r="U277" s="168"/>
      <c r="V277" s="168"/>
      <c r="W277" s="168"/>
      <c r="X277" s="168"/>
      <c r="Y277" s="168"/>
      <c r="Z277" s="168"/>
      <c r="AA277" s="173"/>
      <c r="AT277" s="174" t="s">
        <v>160</v>
      </c>
      <c r="AU277" s="174" t="s">
        <v>93</v>
      </c>
      <c r="AV277" s="11" t="s">
        <v>93</v>
      </c>
      <c r="AW277" s="11" t="s">
        <v>40</v>
      </c>
      <c r="AX277" s="11" t="s">
        <v>22</v>
      </c>
      <c r="AY277" s="174" t="s">
        <v>152</v>
      </c>
    </row>
    <row r="278" spans="2:65" s="1" customFormat="1" ht="22.5" customHeight="1">
      <c r="B278" s="131"/>
      <c r="C278" s="175" t="s">
        <v>497</v>
      </c>
      <c r="D278" s="175" t="s">
        <v>214</v>
      </c>
      <c r="E278" s="176" t="s">
        <v>498</v>
      </c>
      <c r="F278" s="261" t="s">
        <v>499</v>
      </c>
      <c r="G278" s="262"/>
      <c r="H278" s="262"/>
      <c r="I278" s="262"/>
      <c r="J278" s="177" t="s">
        <v>248</v>
      </c>
      <c r="K278" s="178">
        <v>15.2</v>
      </c>
      <c r="L278" s="263">
        <v>0</v>
      </c>
      <c r="M278" s="262"/>
      <c r="N278" s="264">
        <f>ROUND(L278*K278,2)</f>
        <v>0</v>
      </c>
      <c r="O278" s="265"/>
      <c r="P278" s="265"/>
      <c r="Q278" s="265"/>
      <c r="R278" s="133"/>
      <c r="T278" s="164" t="s">
        <v>3</v>
      </c>
      <c r="U278" s="43" t="s">
        <v>48</v>
      </c>
      <c r="V278" s="35"/>
      <c r="W278" s="165">
        <f>V278*K278</f>
        <v>0</v>
      </c>
      <c r="X278" s="165">
        <v>0</v>
      </c>
      <c r="Y278" s="165">
        <f>X278*K278</f>
        <v>0</v>
      </c>
      <c r="Z278" s="165">
        <v>0</v>
      </c>
      <c r="AA278" s="166">
        <f>Z278*K278</f>
        <v>0</v>
      </c>
      <c r="AR278" s="17" t="s">
        <v>303</v>
      </c>
      <c r="AT278" s="17" t="s">
        <v>214</v>
      </c>
      <c r="AU278" s="17" t="s">
        <v>93</v>
      </c>
      <c r="AY278" s="17" t="s">
        <v>152</v>
      </c>
      <c r="BE278" s="108">
        <f>IF(U278="základní",N278,0)</f>
        <v>0</v>
      </c>
      <c r="BF278" s="108">
        <f>IF(U278="snížená",N278,0)</f>
        <v>0</v>
      </c>
      <c r="BG278" s="108">
        <f>IF(U278="zákl. přenesená",N278,0)</f>
        <v>0</v>
      </c>
      <c r="BH278" s="108">
        <f>IF(U278="sníž. přenesená",N278,0)</f>
        <v>0</v>
      </c>
      <c r="BI278" s="108">
        <f>IF(U278="nulová",N278,0)</f>
        <v>0</v>
      </c>
      <c r="BJ278" s="17" t="s">
        <v>22</v>
      </c>
      <c r="BK278" s="108">
        <f>ROUND(L278*K278,2)</f>
        <v>0</v>
      </c>
      <c r="BL278" s="17" t="s">
        <v>227</v>
      </c>
      <c r="BM278" s="17" t="s">
        <v>500</v>
      </c>
    </row>
    <row r="279" spans="2:51" s="11" customFormat="1" ht="22.5" customHeight="1">
      <c r="B279" s="167"/>
      <c r="C279" s="168"/>
      <c r="D279" s="168"/>
      <c r="E279" s="169" t="s">
        <v>3</v>
      </c>
      <c r="F279" s="259" t="s">
        <v>501</v>
      </c>
      <c r="G279" s="260"/>
      <c r="H279" s="260"/>
      <c r="I279" s="260"/>
      <c r="J279" s="168"/>
      <c r="K279" s="170">
        <v>15.2</v>
      </c>
      <c r="L279" s="168"/>
      <c r="M279" s="168"/>
      <c r="N279" s="168"/>
      <c r="O279" s="168"/>
      <c r="P279" s="168"/>
      <c r="Q279" s="168"/>
      <c r="R279" s="171"/>
      <c r="T279" s="172"/>
      <c r="U279" s="168"/>
      <c r="V279" s="168"/>
      <c r="W279" s="168"/>
      <c r="X279" s="168"/>
      <c r="Y279" s="168"/>
      <c r="Z279" s="168"/>
      <c r="AA279" s="173"/>
      <c r="AT279" s="174" t="s">
        <v>160</v>
      </c>
      <c r="AU279" s="174" t="s">
        <v>93</v>
      </c>
      <c r="AV279" s="11" t="s">
        <v>93</v>
      </c>
      <c r="AW279" s="11" t="s">
        <v>40</v>
      </c>
      <c r="AX279" s="11" t="s">
        <v>22</v>
      </c>
      <c r="AY279" s="174" t="s">
        <v>152</v>
      </c>
    </row>
    <row r="280" spans="2:65" s="1" customFormat="1" ht="31.5" customHeight="1">
      <c r="B280" s="131"/>
      <c r="C280" s="160" t="s">
        <v>502</v>
      </c>
      <c r="D280" s="160" t="s">
        <v>153</v>
      </c>
      <c r="E280" s="161" t="s">
        <v>503</v>
      </c>
      <c r="F280" s="266" t="s">
        <v>504</v>
      </c>
      <c r="G280" s="265"/>
      <c r="H280" s="265"/>
      <c r="I280" s="265"/>
      <c r="J280" s="162" t="s">
        <v>457</v>
      </c>
      <c r="K280" s="195">
        <v>0</v>
      </c>
      <c r="L280" s="267">
        <v>0</v>
      </c>
      <c r="M280" s="265"/>
      <c r="N280" s="268">
        <f>ROUND(L280*K280,2)</f>
        <v>0</v>
      </c>
      <c r="O280" s="265"/>
      <c r="P280" s="265"/>
      <c r="Q280" s="265"/>
      <c r="R280" s="133"/>
      <c r="T280" s="164" t="s">
        <v>3</v>
      </c>
      <c r="U280" s="43" t="s">
        <v>48</v>
      </c>
      <c r="V280" s="35"/>
      <c r="W280" s="165">
        <f>V280*K280</f>
        <v>0</v>
      </c>
      <c r="X280" s="165">
        <v>0</v>
      </c>
      <c r="Y280" s="165">
        <f>X280*K280</f>
        <v>0</v>
      </c>
      <c r="Z280" s="165">
        <v>0</v>
      </c>
      <c r="AA280" s="166">
        <f>Z280*K280</f>
        <v>0</v>
      </c>
      <c r="AR280" s="17" t="s">
        <v>227</v>
      </c>
      <c r="AT280" s="17" t="s">
        <v>153</v>
      </c>
      <c r="AU280" s="17" t="s">
        <v>93</v>
      </c>
      <c r="AY280" s="17" t="s">
        <v>152</v>
      </c>
      <c r="BE280" s="108">
        <f>IF(U280="základní",N280,0)</f>
        <v>0</v>
      </c>
      <c r="BF280" s="108">
        <f>IF(U280="snížená",N280,0)</f>
        <v>0</v>
      </c>
      <c r="BG280" s="108">
        <f>IF(U280="zákl. přenesená",N280,0)</f>
        <v>0</v>
      </c>
      <c r="BH280" s="108">
        <f>IF(U280="sníž. přenesená",N280,0)</f>
        <v>0</v>
      </c>
      <c r="BI280" s="108">
        <f>IF(U280="nulová",N280,0)</f>
        <v>0</v>
      </c>
      <c r="BJ280" s="17" t="s">
        <v>22</v>
      </c>
      <c r="BK280" s="108">
        <f>ROUND(L280*K280,2)</f>
        <v>0</v>
      </c>
      <c r="BL280" s="17" t="s">
        <v>227</v>
      </c>
      <c r="BM280" s="17" t="s">
        <v>505</v>
      </c>
    </row>
    <row r="281" spans="2:63" s="1" customFormat="1" ht="49.5" customHeight="1">
      <c r="B281" s="34"/>
      <c r="C281" s="35"/>
      <c r="D281" s="151" t="s">
        <v>506</v>
      </c>
      <c r="E281" s="35"/>
      <c r="F281" s="35"/>
      <c r="G281" s="35"/>
      <c r="H281" s="35"/>
      <c r="I281" s="35"/>
      <c r="J281" s="35"/>
      <c r="K281" s="35"/>
      <c r="L281" s="35"/>
      <c r="M281" s="35"/>
      <c r="N281" s="251">
        <f>BK281</f>
        <v>0</v>
      </c>
      <c r="O281" s="252"/>
      <c r="P281" s="252"/>
      <c r="Q281" s="252"/>
      <c r="R281" s="36"/>
      <c r="T281" s="196"/>
      <c r="U281" s="55"/>
      <c r="V281" s="55"/>
      <c r="W281" s="55"/>
      <c r="X281" s="55"/>
      <c r="Y281" s="55"/>
      <c r="Z281" s="55"/>
      <c r="AA281" s="57"/>
      <c r="AT281" s="17" t="s">
        <v>82</v>
      </c>
      <c r="AU281" s="17" t="s">
        <v>83</v>
      </c>
      <c r="AY281" s="17" t="s">
        <v>507</v>
      </c>
      <c r="BK281" s="108">
        <v>0</v>
      </c>
    </row>
    <row r="282" spans="2:18" s="1" customFormat="1" ht="6.75" customHeight="1">
      <c r="B282" s="58"/>
      <c r="C282" s="59"/>
      <c r="D282" s="59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P282" s="59"/>
      <c r="Q282" s="59"/>
      <c r="R282" s="60"/>
    </row>
  </sheetData>
  <sheetProtection/>
  <mergeCells count="376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4:Q104"/>
    <mergeCell ref="D105:H105"/>
    <mergeCell ref="N105:Q105"/>
    <mergeCell ref="D106:H106"/>
    <mergeCell ref="N106:Q106"/>
    <mergeCell ref="D107:H107"/>
    <mergeCell ref="N107:Q107"/>
    <mergeCell ref="D108:H108"/>
    <mergeCell ref="N108:Q108"/>
    <mergeCell ref="D109:H109"/>
    <mergeCell ref="N109:Q109"/>
    <mergeCell ref="N110:Q110"/>
    <mergeCell ref="L112:Q112"/>
    <mergeCell ref="C118:Q118"/>
    <mergeCell ref="F120:P120"/>
    <mergeCell ref="F121:P121"/>
    <mergeCell ref="F122:P122"/>
    <mergeCell ref="M124:P124"/>
    <mergeCell ref="M126:Q126"/>
    <mergeCell ref="M127:Q127"/>
    <mergeCell ref="F129:I129"/>
    <mergeCell ref="L129:M129"/>
    <mergeCell ref="N129:Q129"/>
    <mergeCell ref="F133:I133"/>
    <mergeCell ref="L133:M133"/>
    <mergeCell ref="N133:Q133"/>
    <mergeCell ref="F134:I134"/>
    <mergeCell ref="F135:I135"/>
    <mergeCell ref="L135:M135"/>
    <mergeCell ref="N135:Q135"/>
    <mergeCell ref="F136:I136"/>
    <mergeCell ref="F137:I137"/>
    <mergeCell ref="L137:M137"/>
    <mergeCell ref="N137:Q137"/>
    <mergeCell ref="F138:I138"/>
    <mergeCell ref="F139:I139"/>
    <mergeCell ref="L139:M139"/>
    <mergeCell ref="N139:Q139"/>
    <mergeCell ref="F140:I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F145:I145"/>
    <mergeCell ref="L145:M145"/>
    <mergeCell ref="N145:Q145"/>
    <mergeCell ref="F146:I146"/>
    <mergeCell ref="F148:I148"/>
    <mergeCell ref="L148:M148"/>
    <mergeCell ref="N148:Q148"/>
    <mergeCell ref="F149:I149"/>
    <mergeCell ref="F151:I151"/>
    <mergeCell ref="L151:M151"/>
    <mergeCell ref="N151:Q151"/>
    <mergeCell ref="F152:I152"/>
    <mergeCell ref="F153:I153"/>
    <mergeCell ref="L153:M153"/>
    <mergeCell ref="N153:Q153"/>
    <mergeCell ref="F154:I154"/>
    <mergeCell ref="F156:I156"/>
    <mergeCell ref="L156:M156"/>
    <mergeCell ref="N156:Q156"/>
    <mergeCell ref="F157:I157"/>
    <mergeCell ref="F158:I158"/>
    <mergeCell ref="L158:M158"/>
    <mergeCell ref="N158:Q158"/>
    <mergeCell ref="F160:I160"/>
    <mergeCell ref="L160:M160"/>
    <mergeCell ref="N160:Q160"/>
    <mergeCell ref="N159:Q159"/>
    <mergeCell ref="F161:I161"/>
    <mergeCell ref="F162:I162"/>
    <mergeCell ref="L162:M162"/>
    <mergeCell ref="N162:Q162"/>
    <mergeCell ref="F163:I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F169:I169"/>
    <mergeCell ref="L169:M169"/>
    <mergeCell ref="N169:Q169"/>
    <mergeCell ref="F170:I170"/>
    <mergeCell ref="F171:I171"/>
    <mergeCell ref="L171:M171"/>
    <mergeCell ref="N171:Q171"/>
    <mergeCell ref="F172:I172"/>
    <mergeCell ref="F173:I173"/>
    <mergeCell ref="L173:M173"/>
    <mergeCell ref="N173:Q173"/>
    <mergeCell ref="F174:I174"/>
    <mergeCell ref="F175:I175"/>
    <mergeCell ref="L175:M175"/>
    <mergeCell ref="N175:Q175"/>
    <mergeCell ref="F176:I176"/>
    <mergeCell ref="F177:I177"/>
    <mergeCell ref="L177:M177"/>
    <mergeCell ref="N177:Q177"/>
    <mergeCell ref="F178:I178"/>
    <mergeCell ref="L178:M178"/>
    <mergeCell ref="N178:Q178"/>
    <mergeCell ref="F179:I179"/>
    <mergeCell ref="F180:I180"/>
    <mergeCell ref="L180:M180"/>
    <mergeCell ref="N180:Q180"/>
    <mergeCell ref="F181:I181"/>
    <mergeCell ref="F182:I182"/>
    <mergeCell ref="L182:M182"/>
    <mergeCell ref="N182:Q182"/>
    <mergeCell ref="F183:I183"/>
    <mergeCell ref="F184:I184"/>
    <mergeCell ref="L184:M184"/>
    <mergeCell ref="N184:Q184"/>
    <mergeCell ref="F185:I185"/>
    <mergeCell ref="F186:I186"/>
    <mergeCell ref="L186:M186"/>
    <mergeCell ref="N186:Q186"/>
    <mergeCell ref="F187:I187"/>
    <mergeCell ref="F188:I188"/>
    <mergeCell ref="L188:M188"/>
    <mergeCell ref="N188:Q188"/>
    <mergeCell ref="F189:I189"/>
    <mergeCell ref="F190:I190"/>
    <mergeCell ref="L190:M190"/>
    <mergeCell ref="N190:Q190"/>
    <mergeCell ref="F191:I191"/>
    <mergeCell ref="F192:I192"/>
    <mergeCell ref="L192:M192"/>
    <mergeCell ref="N192:Q192"/>
    <mergeCell ref="F193:I193"/>
    <mergeCell ref="F194:I194"/>
    <mergeCell ref="L194:M194"/>
    <mergeCell ref="N194:Q194"/>
    <mergeCell ref="F195:I195"/>
    <mergeCell ref="L195:M195"/>
    <mergeCell ref="N195:Q195"/>
    <mergeCell ref="F196:I196"/>
    <mergeCell ref="F197:I197"/>
    <mergeCell ref="F198:I198"/>
    <mergeCell ref="F199:I199"/>
    <mergeCell ref="F200:I200"/>
    <mergeCell ref="L200:M200"/>
    <mergeCell ref="N200:Q200"/>
    <mergeCell ref="F201:I201"/>
    <mergeCell ref="F202:I202"/>
    <mergeCell ref="L202:M202"/>
    <mergeCell ref="N202:Q202"/>
    <mergeCell ref="F203:I203"/>
    <mergeCell ref="F204:I204"/>
    <mergeCell ref="L204:M204"/>
    <mergeCell ref="N204:Q204"/>
    <mergeCell ref="F205:I205"/>
    <mergeCell ref="F206:I206"/>
    <mergeCell ref="L206:M206"/>
    <mergeCell ref="N206:Q206"/>
    <mergeCell ref="F207:I207"/>
    <mergeCell ref="F208:I208"/>
    <mergeCell ref="L208:M208"/>
    <mergeCell ref="N208:Q208"/>
    <mergeCell ref="F209:I209"/>
    <mergeCell ref="F210:I210"/>
    <mergeCell ref="F211:I211"/>
    <mergeCell ref="F212:I212"/>
    <mergeCell ref="F213:I213"/>
    <mergeCell ref="F214:I214"/>
    <mergeCell ref="F215:I215"/>
    <mergeCell ref="F216:I216"/>
    <mergeCell ref="L216:M216"/>
    <mergeCell ref="N216:Q216"/>
    <mergeCell ref="F217:I217"/>
    <mergeCell ref="F218:I218"/>
    <mergeCell ref="L218:M218"/>
    <mergeCell ref="N218:Q218"/>
    <mergeCell ref="F219:I219"/>
    <mergeCell ref="L219:M219"/>
    <mergeCell ref="N219:Q219"/>
    <mergeCell ref="F220:I220"/>
    <mergeCell ref="F221:I221"/>
    <mergeCell ref="F222:I222"/>
    <mergeCell ref="F223:I223"/>
    <mergeCell ref="F224:I224"/>
    <mergeCell ref="F225:I225"/>
    <mergeCell ref="L225:M225"/>
    <mergeCell ref="N225:Q225"/>
    <mergeCell ref="F226:I226"/>
    <mergeCell ref="F227:I227"/>
    <mergeCell ref="F228:I228"/>
    <mergeCell ref="L228:M228"/>
    <mergeCell ref="N228:Q228"/>
    <mergeCell ref="F229:I229"/>
    <mergeCell ref="F230:I230"/>
    <mergeCell ref="L230:M230"/>
    <mergeCell ref="N230:Q230"/>
    <mergeCell ref="F231:I231"/>
    <mergeCell ref="L231:M231"/>
    <mergeCell ref="N231:Q231"/>
    <mergeCell ref="F232:I232"/>
    <mergeCell ref="F233:I233"/>
    <mergeCell ref="L233:M233"/>
    <mergeCell ref="N233:Q233"/>
    <mergeCell ref="F234:I234"/>
    <mergeCell ref="F236:I236"/>
    <mergeCell ref="L236:M236"/>
    <mergeCell ref="N236:Q236"/>
    <mergeCell ref="F237:I237"/>
    <mergeCell ref="F238:I238"/>
    <mergeCell ref="L238:M238"/>
    <mergeCell ref="N238:Q238"/>
    <mergeCell ref="N235:Q235"/>
    <mergeCell ref="F239:I239"/>
    <mergeCell ref="F240:I240"/>
    <mergeCell ref="L240:M240"/>
    <mergeCell ref="N240:Q240"/>
    <mergeCell ref="F241:I241"/>
    <mergeCell ref="L241:M241"/>
    <mergeCell ref="N241:Q241"/>
    <mergeCell ref="F242:I242"/>
    <mergeCell ref="F243:I243"/>
    <mergeCell ref="L243:M243"/>
    <mergeCell ref="N243:Q243"/>
    <mergeCell ref="F244:I244"/>
    <mergeCell ref="F245:I245"/>
    <mergeCell ref="L245:M245"/>
    <mergeCell ref="N245:Q245"/>
    <mergeCell ref="F246:I246"/>
    <mergeCell ref="L246:M246"/>
    <mergeCell ref="N246:Q246"/>
    <mergeCell ref="F247:I247"/>
    <mergeCell ref="L247:M247"/>
    <mergeCell ref="N247:Q247"/>
    <mergeCell ref="F248:I248"/>
    <mergeCell ref="F250:I250"/>
    <mergeCell ref="L250:M250"/>
    <mergeCell ref="N250:Q250"/>
    <mergeCell ref="F251:I251"/>
    <mergeCell ref="L251:M251"/>
    <mergeCell ref="N251:Q251"/>
    <mergeCell ref="N249:Q249"/>
    <mergeCell ref="F252:I252"/>
    <mergeCell ref="L252:M252"/>
    <mergeCell ref="N252:Q252"/>
    <mergeCell ref="F253:I253"/>
    <mergeCell ref="F254:I254"/>
    <mergeCell ref="L254:M254"/>
    <mergeCell ref="N254:Q254"/>
    <mergeCell ref="F256:I256"/>
    <mergeCell ref="L256:M256"/>
    <mergeCell ref="N256:Q256"/>
    <mergeCell ref="F259:I259"/>
    <mergeCell ref="L259:M259"/>
    <mergeCell ref="N259:Q259"/>
    <mergeCell ref="F263:I263"/>
    <mergeCell ref="L263:M263"/>
    <mergeCell ref="N263:Q263"/>
    <mergeCell ref="F264:I264"/>
    <mergeCell ref="F265:I265"/>
    <mergeCell ref="L265:M265"/>
    <mergeCell ref="N265:Q265"/>
    <mergeCell ref="F266:I266"/>
    <mergeCell ref="L266:M266"/>
    <mergeCell ref="N266:Q266"/>
    <mergeCell ref="F267:I267"/>
    <mergeCell ref="F268:I268"/>
    <mergeCell ref="L268:M268"/>
    <mergeCell ref="N268:Q268"/>
    <mergeCell ref="F269:I269"/>
    <mergeCell ref="F270:I270"/>
    <mergeCell ref="L270:M270"/>
    <mergeCell ref="N270:Q270"/>
    <mergeCell ref="F271:I271"/>
    <mergeCell ref="F272:I272"/>
    <mergeCell ref="L272:M272"/>
    <mergeCell ref="N272:Q272"/>
    <mergeCell ref="F273:I273"/>
    <mergeCell ref="F274:I274"/>
    <mergeCell ref="L274:M274"/>
    <mergeCell ref="N274:Q274"/>
    <mergeCell ref="F276:I276"/>
    <mergeCell ref="L276:M276"/>
    <mergeCell ref="N276:Q276"/>
    <mergeCell ref="F277:I277"/>
    <mergeCell ref="F278:I278"/>
    <mergeCell ref="L278:M278"/>
    <mergeCell ref="N278:Q278"/>
    <mergeCell ref="F279:I279"/>
    <mergeCell ref="F280:I280"/>
    <mergeCell ref="L280:M280"/>
    <mergeCell ref="N280:Q280"/>
    <mergeCell ref="N275:Q275"/>
    <mergeCell ref="N281:Q281"/>
    <mergeCell ref="N130:Q130"/>
    <mergeCell ref="N131:Q131"/>
    <mergeCell ref="N132:Q132"/>
    <mergeCell ref="N147:Q147"/>
    <mergeCell ref="N150:Q150"/>
    <mergeCell ref="N155:Q155"/>
    <mergeCell ref="N260:Q260"/>
    <mergeCell ref="N261:Q261"/>
    <mergeCell ref="H1:K1"/>
    <mergeCell ref="S2:AC2"/>
    <mergeCell ref="N255:Q255"/>
    <mergeCell ref="N257:Q257"/>
    <mergeCell ref="N258:Q258"/>
    <mergeCell ref="N262:Q262"/>
    <mergeCell ref="F260:I260"/>
    <mergeCell ref="L260:M260"/>
    <mergeCell ref="F261:I261"/>
    <mergeCell ref="L261:M261"/>
  </mergeCells>
  <hyperlinks>
    <hyperlink ref="F1:G1" location="C2" tooltip="Krycí list rozpočtu" display="1) Krycí list rozpočtu"/>
    <hyperlink ref="H1:K1" location="C87" tooltip="Rekapitulace rozpočtu" display="2) Rekapitulace rozpočtu"/>
    <hyperlink ref="L1" location="C129" tooltip="Rozpočet" display="3) Rozpočet"/>
    <hyperlink ref="S1:T1" location="'Rekapitulace stavby'!C2" tooltip="Rekapitulace stavby" display="Rekapitulace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ALENAPC\alena_vratna</dc:creator>
  <cp:keywords/>
  <dc:description/>
  <cp:lastModifiedBy>Petra Krásná</cp:lastModifiedBy>
  <dcterms:created xsi:type="dcterms:W3CDTF">2016-05-30T06:40:27Z</dcterms:created>
  <dcterms:modified xsi:type="dcterms:W3CDTF">2016-07-20T12:12:11Z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