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574 - stavební úpravy čás..." sheetId="2" r:id="rId2"/>
  </sheets>
  <definedNames>
    <definedName name="_xlnm.Print_Titles" localSheetId="1">'574 - stavební úpravy čás...'!$134:$134</definedName>
    <definedName name="_xlnm.Print_Titles" localSheetId="0">'Rekapitulace stavby'!$85:$85</definedName>
    <definedName name="_xlnm.Print_Area" localSheetId="1">'574 - stavební úpravy čás...'!$C$4:$Q$70,'574 - stavební úpravy čás...'!$C$76:$Q$119,'574 - stavební úpravy čás...'!$C$125:$Q$328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<sst xmlns="http://schemas.openxmlformats.org/spreadsheetml/2006/main" count="2339" uniqueCount="589">
  <si>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</si>
  <si>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</si>
  <si>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</si>
  <si>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</si>
  <si>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</si>
  <si>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</si>
  <si>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</si>
  <si>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</si>
  <si>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</si>
  <si>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</si>
  <si>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</si>
  <si>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</si>
  <si>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</si>
  <si>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</si>
  <si>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</si>
  <si>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574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</si>
  <si>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</si>
  <si>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</si>
  <si>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části objektu - sociální zařízení 2.NP</t>
  </si>
  <si>
    <t>0,1</t>
  </si>
  <si>
    <t>JKSO:</t>
  </si>
  <si>
    <t/>
  </si>
  <si>
    <t>CC-CZ:</t>
  </si>
  <si>
    <t>1</t>
  </si>
  <si>
    <t>Místo:</t>
  </si>
  <si>
    <t>p.č.st. 184/1, k.ú. Kolín</t>
  </si>
  <si>
    <t>Datum:</t>
  </si>
  <si>
    <t>18.4.2016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</si>
  <si>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</si>
  <si>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</si>
  <si>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</si>
  <si>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</si>
  <si>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</si>
  <si>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</si>
  <si>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</si>
  <si>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</si>
  <si>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</si>
  <si>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</si>
  <si>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</si>
  <si>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Němec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</si>
  <si>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</si>
  <si>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</si>
  <si>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</si>
  <si>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</si>
  <si>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</si>
  <si>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</si>
  <si>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</si>
  <si>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</si>
  <si>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</si>
  <si>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</si>
  <si>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</si>
  <si>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</si>
  <si>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</si>
  <si>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</si>
  <si>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</si>
  <si>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</si>
  <si>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</si>
  <si>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</si>
  <si>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</si>
  <si>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</si>
  <si>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</si>
  <si>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</si>
  <si>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</si>
  <si>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</si>
  <si>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</si>
  <si>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</si>
  <si>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</si>
  <si>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</si>
  <si>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</si>
  <si>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</si>
  <si>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</si>
  <si>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</si>
  <si>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</si>
  <si>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</si>
  <si>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</si>
  <si>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</si>
  <si>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</si>
  <si>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</si>
  <si>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</si>
  <si>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</si>
  <si>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</si>
  <si>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</si>
  <si>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{0bdcac22-6297-4232-93fa-3c9f4e989613}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</si>
  <si>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</si>
  <si>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</si>
  <si>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</si>
  <si>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</si>
  <si>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</si>
  <si>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</si>
  <si>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</si>
  <si>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</si>
  <si>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</si>
  <si>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</si>
  <si>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</si>
  <si>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</si>
  <si>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</si>
  <si>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</si>
  <si>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</si>
  <si>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</si>
  <si>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</si>
  <si>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</si>
  <si>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</si>
  <si>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</si>
  <si>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</si>
  <si>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</si>
  <si>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</si>
  <si>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</si>
  <si>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</si>
  <si>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</si>
  <si>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</si>
  <si>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</si>
  <si>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</si>
  <si>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</si>
  <si>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</si>
  <si>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</si>
  <si>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</si>
  <si>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</si>
  <si>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</si>
  <si>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743 - Elektromontáže - hrubá montáž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</si>
  <si>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</si>
  <si>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</si>
  <si>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</si>
  <si>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</si>
  <si>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</si>
  <si>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</si>
  <si>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</si>
  <si>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</si>
  <si>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</si>
  <si>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</si>
  <si>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</si>
  <si>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</si>
  <si>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</si>
  <si>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</si>
  <si>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</si>
  <si>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</si>
  <si>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</si>
  <si>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</si>
  <si>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</si>
  <si>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</si>
  <si>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</si>
  <si>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</si>
  <si>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</si>
  <si>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</si>
  <si>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</si>
  <si>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</si>
  <si>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</si>
  <si>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</si>
  <si>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</si>
  <si>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</si>
  <si>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</si>
  <si>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</si>
  <si>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</si>
  <si>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</si>
  <si>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</si>
  <si>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95538143</t>
  </si>
  <si>
    <t>342272323</t>
  </si>
  <si>
    <t>Příčky tl 100 mm z pórobetonových přesných hladkých příčkovek objemové hmotnosti 500 kg/m3</t>
  </si>
  <si>
    <t>m2</t>
  </si>
  <si>
    <t>1573458174</t>
  </si>
  <si>
    <t>2,1*3-0,8*2,02*2</t>
  </si>
  <si>
    <t>VV</t>
  </si>
  <si>
    <t>2,8*3</t>
  </si>
  <si>
    <t>1,1*3</t>
  </si>
  <si>
    <t>5,95*3-0,8*2,02*3</t>
  </si>
  <si>
    <t>1,13*3</t>
  </si>
  <si>
    <t>1,65*3</t>
  </si>
  <si>
    <t>1,3*3-0,8*2,02</t>
  </si>
  <si>
    <t>1,26*1,2+0,9*3</t>
  </si>
  <si>
    <t>Součet</t>
  </si>
  <si>
    <t>3</t>
  </si>
  <si>
    <t>611321141</t>
  </si>
  <si>
    <t>Vápenocementová omítka štuková dvouvrstvá vnitřních stropů rovných nanášená ručně</t>
  </si>
  <si>
    <t>-1706141340</t>
  </si>
  <si>
    <t>3,7+2,65+1,35+1,35+4,72+1,35+1,35+1,73+0,94+2,52</t>
  </si>
  <si>
    <t>612321111</t>
  </si>
  <si>
    <t>Vápenocementová omítka hrubá jednovrstvá zatřená vnitřních stěn nanášená ručně</t>
  </si>
  <si>
    <t>-169284400</t>
  </si>
  <si>
    <t>2,8*2*2+0,9*2*2-0,8*2,02</t>
  </si>
  <si>
    <t>1,5*2*2+0,9*2*2</t>
  </si>
  <si>
    <t>1,1*2*2+0,8*2*2-0,8*2,02</t>
  </si>
  <si>
    <t>1,3*2+1,13*2+1,42*2+1,43*2-0,8*2,02</t>
  </si>
  <si>
    <t>2,7*2*2+1,85*2-0,8*2,02</t>
  </si>
  <si>
    <t>1,48*2*2+1,85*2-0,8*2,02</t>
  </si>
  <si>
    <t>2,85*2*2+1,3*2*2-0,8*2,02*2</t>
  </si>
  <si>
    <t>5</t>
  </si>
  <si>
    <t>612321141</t>
  </si>
  <si>
    <t>Vápenocementová omítka štuková dvouvrstvá vnitřních stěn nanášená ručně</t>
  </si>
  <si>
    <t>1941393024</t>
  </si>
  <si>
    <t>2,8*2+0,9*2</t>
  </si>
  <si>
    <t>0,9*2+1,5*2</t>
  </si>
  <si>
    <t>0,85*2+1,1*2</t>
  </si>
  <si>
    <t>1,3+1,13+1,42*2</t>
  </si>
  <si>
    <t>2,7*2+1,85</t>
  </si>
  <si>
    <t>1,48*3</t>
  </si>
  <si>
    <t>1,12*3</t>
  </si>
  <si>
    <t>1,85+1,48*2</t>
  </si>
  <si>
    <t>1,5*2+0,9*2</t>
  </si>
  <si>
    <t>2,85*2+1,3*2</t>
  </si>
  <si>
    <t>6</t>
  </si>
  <si>
    <t>612325101</t>
  </si>
  <si>
    <t>Vápenocementová hrubá omítka rýh ve stěnách šířky do 150 mm</t>
  </si>
  <si>
    <t>-223950490</t>
  </si>
  <si>
    <t>59,6*0,1</t>
  </si>
  <si>
    <t>7</t>
  </si>
  <si>
    <t>631311123</t>
  </si>
  <si>
    <t>Mazanina tl do 120 mm z betonu prostého bez zvýšených nároků na prostředí tř. C 12/15</t>
  </si>
  <si>
    <t>m3</t>
  </si>
  <si>
    <t>-1566646334</t>
  </si>
  <si>
    <t>(3,7+2,65+1,35+1,35+4,72+1,35+1,35+1,73+0,94+2,52)*0,1</t>
  </si>
  <si>
    <t>8</t>
  </si>
  <si>
    <t>631319173</t>
  </si>
  <si>
    <t>Příplatek k mazanině tl do 120 mm za stržení povrchu spodní vrstvy před vložením výztuže</t>
  </si>
  <si>
    <t>-377613831</t>
  </si>
  <si>
    <t>9</t>
  </si>
  <si>
    <t>631362021</t>
  </si>
  <si>
    <t>Výztuž mazanin svařovanými sítěmi Kari</t>
  </si>
  <si>
    <t>t</t>
  </si>
  <si>
    <t>1291373155</t>
  </si>
  <si>
    <t>(3,7+2,65+1,35+1,35+4,72+1,35+1,35+1,73+0,94+2,52)*3,03/1000</t>
  </si>
  <si>
    <t>892241111</t>
  </si>
  <si>
    <t>Tlaková zkouška vodou potrubí do 80</t>
  </si>
  <si>
    <t>m</t>
  </si>
  <si>
    <t>-344871532</t>
  </si>
  <si>
    <t>11</t>
  </si>
  <si>
    <t>892271111</t>
  </si>
  <si>
    <t>Tlaková zkouška vodou potrubí DN 100 nebo 125</t>
  </si>
  <si>
    <t>785818977</t>
  </si>
  <si>
    <t>12</t>
  </si>
  <si>
    <t>949101112</t>
  </si>
  <si>
    <t>Lešení pomocné pro objekty pozemních staveb s lešeňovou podlahou v do 3,5 m zatížení do 150 kg/m2</t>
  </si>
  <si>
    <t>1067475268</t>
  </si>
  <si>
    <t>13</t>
  </si>
  <si>
    <t>962031133</t>
  </si>
  <si>
    <t>Bourání příček z cihel pálených na MVC tl do 150 mm</t>
  </si>
  <si>
    <t>654629822</t>
  </si>
  <si>
    <t>2,1*2*3-0,7*2,02*2+1,5*3</t>
  </si>
  <si>
    <t>1,85*3+3*3+1,25*2*3+3,1*3-0,7*2,02*4</t>
  </si>
  <si>
    <t>2,8*3+1,85*3+1,25*3-0,7*2,02*3-0,8*2,02</t>
  </si>
  <si>
    <t>14</t>
  </si>
  <si>
    <t>965042141</t>
  </si>
  <si>
    <t>Bourání podkladů pod dlažby nebo mazanin betonových nebo z litého asfaltu tl do 100 mm pl přes 4 m2</t>
  </si>
  <si>
    <t>1622922588</t>
  </si>
  <si>
    <t>(3,64+2,59+1,06+1,06+2,96+1,06+1,06+1,47+2,97+1,35+0,99)*0,1</t>
  </si>
  <si>
    <t>971028461</t>
  </si>
  <si>
    <t>Vybourání otvorů ve zdivu smíšeném pl do 0,25 m2 tl do 600 mm</t>
  </si>
  <si>
    <t>1936015083</t>
  </si>
  <si>
    <t>16</t>
  </si>
  <si>
    <t>974031153</t>
  </si>
  <si>
    <t>Vysekání rýh ve zdivu cihelném hl do 100 mm š do 100 mm</t>
  </si>
  <si>
    <t>-974546850</t>
  </si>
  <si>
    <t>11,5+5,5</t>
  </si>
  <si>
    <t>17</t>
  </si>
  <si>
    <t>974042564</t>
  </si>
  <si>
    <t>Vysekání rýh v dlažbě betonové nebo jiné monolitické hl do 150 mm š do 150 mm</t>
  </si>
  <si>
    <t>-994093459</t>
  </si>
  <si>
    <t>6+11</t>
  </si>
  <si>
    <t>18</t>
  </si>
  <si>
    <t>978011191</t>
  </si>
  <si>
    <t>Otlučení vnitřní vápenné nebo vápenocementové omítky stropů v rozsahu do 100 %</t>
  </si>
  <si>
    <t>-1020293666</t>
  </si>
  <si>
    <t>3,64+2,59+1,06+1,06+2,96+1,06+1,06+1,47+2,97+1,35+0,99</t>
  </si>
  <si>
    <t>19</t>
  </si>
  <si>
    <t>978013191</t>
  </si>
  <si>
    <t>Otlučení vnitřní vápenné nebo vápenocementové omítky stěn stěn v rozsahu do 100 %</t>
  </si>
  <si>
    <t>-1322119755</t>
  </si>
  <si>
    <t>2,8*3+1,3*3+0,85*2*3+1,25*3+1,4*3+1,6*3+0,8*3+1,25*3+0,9*3+1,1*3+0,9*3+1,7*3+1,25*3+1,26*3</t>
  </si>
  <si>
    <t>20</t>
  </si>
  <si>
    <t>978013191VL</t>
  </si>
  <si>
    <t>Stavební přípomoce - práce potřebné k řádnému dokončení díla</t>
  </si>
  <si>
    <t>soubor</t>
  </si>
  <si>
    <t>-1057227045</t>
  </si>
  <si>
    <t>997013213</t>
  </si>
  <si>
    <t>Vnitrostaveništní doprava suti a vybouraných hmot pro budovy v do 12 m ručně</t>
  </si>
  <si>
    <t>-211910481</t>
  </si>
  <si>
    <t>22</t>
  </si>
  <si>
    <t>997013501</t>
  </si>
  <si>
    <t>Odvoz suti a vybouraných hmot na skládku nebo meziskládku do 1 km se složením</t>
  </si>
  <si>
    <t>1448725566</t>
  </si>
  <si>
    <t>23</t>
  </si>
  <si>
    <t>997013509</t>
  </si>
  <si>
    <t>Příplatek k odvozu suti a vybouraných hmot na skládku ZKD 1 km přes 1 km</t>
  </si>
  <si>
    <t>1054200119</t>
  </si>
  <si>
    <t>24</t>
  </si>
  <si>
    <t>997013831</t>
  </si>
  <si>
    <t>Poplatek za uložení stavebního směsného odpadu na skládce (skládkovné)</t>
  </si>
  <si>
    <t>1222495351</t>
  </si>
  <si>
    <t>25</t>
  </si>
  <si>
    <t>998011002</t>
  </si>
  <si>
    <t>Přesun hmot pro budovy zděné v do 12 m</t>
  </si>
  <si>
    <t>-1279905903</t>
  </si>
  <si>
    <t>26</t>
  </si>
  <si>
    <t>713463411</t>
  </si>
  <si>
    <t>Montáž izolace tepelné potrubí a ohybů návlekovými izolačními pouzdry</t>
  </si>
  <si>
    <t>396738940</t>
  </si>
  <si>
    <t>19,6+22</t>
  </si>
  <si>
    <t>27</t>
  </si>
  <si>
    <t>M</t>
  </si>
  <si>
    <t>283771040</t>
  </si>
  <si>
    <t>izolace potrubí Mirelon Pro 22 x 13 mm</t>
  </si>
  <si>
    <t>32</t>
  </si>
  <si>
    <t>-1215624990</t>
  </si>
  <si>
    <t>1,5+0,8+1,9+5,4+7+3</t>
  </si>
  <si>
    <t>28</t>
  </si>
  <si>
    <t>283771120</t>
  </si>
  <si>
    <t>izolace potrubí Mirelon Pro 28 x 13 mm</t>
  </si>
  <si>
    <t>419047204</t>
  </si>
  <si>
    <t>8+10+4</t>
  </si>
  <si>
    <t>29</t>
  </si>
  <si>
    <t>998713102</t>
  </si>
  <si>
    <t>Přesun hmot tonážní pro izolace tepelné v objektech v do 12 m</t>
  </si>
  <si>
    <t>1188618484</t>
  </si>
  <si>
    <t>30</t>
  </si>
  <si>
    <t>721171803</t>
  </si>
  <si>
    <t>Demontáž potrubí z PVC do D 75</t>
  </si>
  <si>
    <t>1076387289</t>
  </si>
  <si>
    <t>7+5</t>
  </si>
  <si>
    <t>31</t>
  </si>
  <si>
    <t>721171808</t>
  </si>
  <si>
    <t>Demontáž potrubí z PVC do D 114</t>
  </si>
  <si>
    <t>311783015</t>
  </si>
  <si>
    <t>721173723</t>
  </si>
  <si>
    <t>Potrubí kanalizační z PE připojovací DN 50</t>
  </si>
  <si>
    <t>-1849100256</t>
  </si>
  <si>
    <t>3,5+3,5</t>
  </si>
  <si>
    <t>33</t>
  </si>
  <si>
    <t>721173724</t>
  </si>
  <si>
    <t>Potrubí kanalizační z PE připojovací DN 70</t>
  </si>
  <si>
    <t>-1329014111</t>
  </si>
  <si>
    <t>34</t>
  </si>
  <si>
    <t>721173726</t>
  </si>
  <si>
    <t>Potrubí kanalizační z PE připojovací DN 100</t>
  </si>
  <si>
    <t>-1555701881</t>
  </si>
  <si>
    <t>1+1,5+3+0,5</t>
  </si>
  <si>
    <t>35</t>
  </si>
  <si>
    <t>998721102</t>
  </si>
  <si>
    <t>Přesun hmot tonážní pro vnitřní kanalizace v objektech v do 12 m</t>
  </si>
  <si>
    <t>1844283204</t>
  </si>
  <si>
    <t>36</t>
  </si>
  <si>
    <t>722130801</t>
  </si>
  <si>
    <t>Demontáž potrubí ocelové pozinkované závitové do DN 25</t>
  </si>
  <si>
    <t>1188989889</t>
  </si>
  <si>
    <t>37</t>
  </si>
  <si>
    <t>722174002</t>
  </si>
  <si>
    <t>Potrubí vodovodní plastové PPR svar polyfuze PN 16 D 20 x 2,8 mm</t>
  </si>
  <si>
    <t>-2098101406</t>
  </si>
  <si>
    <t>38</t>
  </si>
  <si>
    <t>722174003</t>
  </si>
  <si>
    <t>Potrubí vodovodní plastové PPR svar polyfuze PN 16 D 25 x 3,5 mm</t>
  </si>
  <si>
    <t>1637918337</t>
  </si>
  <si>
    <t>39</t>
  </si>
  <si>
    <t>722290234</t>
  </si>
  <si>
    <t>Proplach a dezinfekce vodovodního potrubí do DN 80</t>
  </si>
  <si>
    <t>-1405223311</t>
  </si>
  <si>
    <t>40</t>
  </si>
  <si>
    <t>998722102</t>
  </si>
  <si>
    <t>Přesun hmot tonážní pro vnitřní vodovod v objektech v do 12 m</t>
  </si>
  <si>
    <t>-310015556</t>
  </si>
  <si>
    <t>41</t>
  </si>
  <si>
    <t>725110811</t>
  </si>
  <si>
    <t>Demontáž klozetů splachovací s nádrží</t>
  </si>
  <si>
    <t>243444713</t>
  </si>
  <si>
    <t>42</t>
  </si>
  <si>
    <t>725110811VL</t>
  </si>
  <si>
    <t>Zařizovací předměty - soubor dodávek (syfony, průtokové ohřívače, ostatní prvky)</t>
  </si>
  <si>
    <t>389660918</t>
  </si>
  <si>
    <t>43</t>
  </si>
  <si>
    <t>725112171</t>
  </si>
  <si>
    <t>Kombi klozet s hlubokým splachováním odpad vodorovný</t>
  </si>
  <si>
    <t>-1610733803</t>
  </si>
  <si>
    <t>44</t>
  </si>
  <si>
    <t>725121502</t>
  </si>
  <si>
    <t>Pisoárový záchodek keramický bez splachovací nádrže bez odsávání a s otvorem pro ventil</t>
  </si>
  <si>
    <t>1450883558</t>
  </si>
  <si>
    <t>45</t>
  </si>
  <si>
    <t>725210821</t>
  </si>
  <si>
    <t>Demontáž umyvadel bez výtokových armatur</t>
  </si>
  <si>
    <t>98188417</t>
  </si>
  <si>
    <t>46</t>
  </si>
  <si>
    <t>725211603</t>
  </si>
  <si>
    <t>Umyvadlo keramické připevněné na stěnu šrouby bílé bez krytu na sifon 600 mm</t>
  </si>
  <si>
    <t>-287007519</t>
  </si>
  <si>
    <t>47</t>
  </si>
  <si>
    <t>725241112</t>
  </si>
  <si>
    <t>Vanička sprchová akrylátová čtvercová 900x900 mm</t>
  </si>
  <si>
    <t>2029959868</t>
  </si>
  <si>
    <t>48</t>
  </si>
  <si>
    <t>725245103</t>
  </si>
  <si>
    <t>Zástěna sprchová jednokřídlá do výšky 2000 mm a šířky 900 mm</t>
  </si>
  <si>
    <t>-2117214177</t>
  </si>
  <si>
    <t>49</t>
  </si>
  <si>
    <t>725291511</t>
  </si>
  <si>
    <t>Doplňky zařízení koupelen a záchodů plastové dávkovač tekutého mýdla na 350 ml</t>
  </si>
  <si>
    <t>-363202295</t>
  </si>
  <si>
    <t>1+1</t>
  </si>
  <si>
    <t>50</t>
  </si>
  <si>
    <t>725291621</t>
  </si>
  <si>
    <t>Doplňky zařízení koupelen a záchodů nerezové zásobník toaletních papírů</t>
  </si>
  <si>
    <t>753032042</t>
  </si>
  <si>
    <t>2+3</t>
  </si>
  <si>
    <t>51</t>
  </si>
  <si>
    <t>725291631</t>
  </si>
  <si>
    <t>Doplňky zařízení koupelen a záchodů nerezové zásobník papírových ručníků</t>
  </si>
  <si>
    <t>863712984</t>
  </si>
  <si>
    <t>52</t>
  </si>
  <si>
    <t>725330820</t>
  </si>
  <si>
    <t>Demontáž výlevka diturvitová</t>
  </si>
  <si>
    <t>-258092256</t>
  </si>
  <si>
    <t>53</t>
  </si>
  <si>
    <t>725331211</t>
  </si>
  <si>
    <t>Výlevka bez výtokových armatur nerezová připevněná na zeď konzolou 450x550x300 mm</t>
  </si>
  <si>
    <t>141744538</t>
  </si>
  <si>
    <t>54</t>
  </si>
  <si>
    <t>725813111</t>
  </si>
  <si>
    <t>Ventil rohový bez připojovací trubičky nebo flexi hadičky G 1/2</t>
  </si>
  <si>
    <t>-1363790977</t>
  </si>
  <si>
    <t>2+1+4+2+2+4+2</t>
  </si>
  <si>
    <t>55</t>
  </si>
  <si>
    <t>725822611</t>
  </si>
  <si>
    <t>Baterie umyvadlové stojánkové pákové bez výpusti</t>
  </si>
  <si>
    <t>1270207079</t>
  </si>
  <si>
    <t>2+2</t>
  </si>
  <si>
    <t>56</t>
  </si>
  <si>
    <t>998725102</t>
  </si>
  <si>
    <t>Přesun hmot tonážní pro zařizovací předměty v objektech v do 12 m</t>
  </si>
  <si>
    <t>-1801844229</t>
  </si>
  <si>
    <t>57</t>
  </si>
  <si>
    <t>733221102</t>
  </si>
  <si>
    <t>Potrubí měděné měkké spojované měkkým pájením D 15x1</t>
  </si>
  <si>
    <t>427407520</t>
  </si>
  <si>
    <t>58</t>
  </si>
  <si>
    <t>998733102</t>
  </si>
  <si>
    <t>Přesun hmot tonážní pro rozvody potrubí v objektech v do 12 m</t>
  </si>
  <si>
    <t>-1574965666</t>
  </si>
  <si>
    <t>59</t>
  </si>
  <si>
    <t>734111411</t>
  </si>
  <si>
    <t>Ventil přírubový uzavírací přímý DN 15 PN 16 do 300°C ovládaný ručně</t>
  </si>
  <si>
    <t>1036959612</t>
  </si>
  <si>
    <t>60</t>
  </si>
  <si>
    <t>998734102</t>
  </si>
  <si>
    <t>Přesun hmot tonážní pro armatury v objektech v do 12 m</t>
  </si>
  <si>
    <t>1573756449</t>
  </si>
  <si>
    <t>61</t>
  </si>
  <si>
    <t>735111810</t>
  </si>
  <si>
    <t>Demontáž otopného tělesa litinového článkového</t>
  </si>
  <si>
    <t>1174974419</t>
  </si>
  <si>
    <t>62</t>
  </si>
  <si>
    <t>735152572</t>
  </si>
  <si>
    <t>Otopné těleso panelové Korado Radik Ventil Kompakt typ 22 VK výška/délka 600/500 mm</t>
  </si>
  <si>
    <t>988495732</t>
  </si>
  <si>
    <t>63</t>
  </si>
  <si>
    <t>998735102</t>
  </si>
  <si>
    <t>Přesun hmot tonážní pro otopná tělesa v objektech v do 12 m</t>
  </si>
  <si>
    <t>830754456</t>
  </si>
  <si>
    <t>64</t>
  </si>
  <si>
    <t>743111113VL</t>
  </si>
  <si>
    <t>Elektroinstalace - soubor dodávek</t>
  </si>
  <si>
    <t>724378343</t>
  </si>
  <si>
    <t>65</t>
  </si>
  <si>
    <t>751111011</t>
  </si>
  <si>
    <t>Mtž vent ax ntl nástěnného základního D do 100 mm</t>
  </si>
  <si>
    <t>-330432726</t>
  </si>
  <si>
    <t>66</t>
  </si>
  <si>
    <t>429141100</t>
  </si>
  <si>
    <t>ventilátor axiální k montáži na stěnu, skříň z plastu HEF 100  IP44</t>
  </si>
  <si>
    <t>931725787</t>
  </si>
  <si>
    <t>67</t>
  </si>
  <si>
    <t>751311111</t>
  </si>
  <si>
    <t>Mtž vyústi čtyřhranné na kruhové potrubí do 0,040 m2</t>
  </si>
  <si>
    <t>1121209527</t>
  </si>
  <si>
    <t>68</t>
  </si>
  <si>
    <t>598162400</t>
  </si>
  <si>
    <t>mřížka ventilační (HEIBI) s uzavíratelnou žaluzií, bílá 19,5 x 16 cm, volný průřez 130 cm2</t>
  </si>
  <si>
    <t>-1292891776</t>
  </si>
  <si>
    <t>69</t>
  </si>
  <si>
    <t>751525081</t>
  </si>
  <si>
    <t>Mtž potrubí plast kruh bez příruby D do 100 mm</t>
  </si>
  <si>
    <t>-307013431</t>
  </si>
  <si>
    <t>70</t>
  </si>
  <si>
    <t>286113030</t>
  </si>
  <si>
    <t>trubka kanalizační plastová KGEM-DN 110x2000 mm SN4</t>
  </si>
  <si>
    <t>-1714076155</t>
  </si>
  <si>
    <t>71</t>
  </si>
  <si>
    <t>998751101</t>
  </si>
  <si>
    <t>Přesun hmot tonážní pro vzduchotechniku v objektech v do 12 m</t>
  </si>
  <si>
    <t>-1315461399</t>
  </si>
  <si>
    <t>72</t>
  </si>
  <si>
    <t>763111311</t>
  </si>
  <si>
    <t>SDK příčka tl 75 mm profil CW+UW 50 desky 1xA 12,5 TI 50 mm EI 30 Rw 41 dB</t>
  </si>
  <si>
    <t>1679204877</t>
  </si>
  <si>
    <t>1,85*3+1,5*3+1,85*3+1,5*3-0,8*2,02*4</t>
  </si>
  <si>
    <t>73</t>
  </si>
  <si>
    <t>998763101</t>
  </si>
  <si>
    <t>Přesun hmot tonážní pro dřevostavby v objektech v do 12 m</t>
  </si>
  <si>
    <t>-1362562735</t>
  </si>
  <si>
    <t>74</t>
  </si>
  <si>
    <t>766621921</t>
  </si>
  <si>
    <t>Oprava oken jednoduchých otevíravých tmelením</t>
  </si>
  <si>
    <t>-328153798</t>
  </si>
  <si>
    <t>1,6*1,6*4+0,8*1,6*4+0,5*1,6*4</t>
  </si>
  <si>
    <t>75</t>
  </si>
  <si>
    <t>766660171</t>
  </si>
  <si>
    <t>Montáž dveřních křídel otvíravých 1křídlových š do 0,8 m do obložkové zárubně</t>
  </si>
  <si>
    <t>1769352421</t>
  </si>
  <si>
    <t>76</t>
  </si>
  <si>
    <t>611617170</t>
  </si>
  <si>
    <t>dveře vnitřní hladké dýhované plné 1křídlové 70x197 cm dub</t>
  </si>
  <si>
    <t>297823759</t>
  </si>
  <si>
    <t>77</t>
  </si>
  <si>
    <t>766682111</t>
  </si>
  <si>
    <t>Montáž zárubní obložkových pro dveře jednokřídlové tl stěny do 170 mm</t>
  </si>
  <si>
    <t>-870071454</t>
  </si>
  <si>
    <t>78</t>
  </si>
  <si>
    <t>611822580</t>
  </si>
  <si>
    <t>zárubeň obložková pro dveře 1křídlové 60,70,80,90x197 cm, tl. 6 - 17 cm,dub,buk</t>
  </si>
  <si>
    <t>1999814733</t>
  </si>
  <si>
    <t>79</t>
  </si>
  <si>
    <t>998766102</t>
  </si>
  <si>
    <t>Přesun hmot tonážní pro konstrukce truhlářské v objektech v do 12 m</t>
  </si>
  <si>
    <t>2088686464</t>
  </si>
  <si>
    <t>80</t>
  </si>
  <si>
    <t>771574113</t>
  </si>
  <si>
    <t>Montáž podlah keramických režných hladkých lepených flexibilním lepidlem do 12 ks/m2</t>
  </si>
  <si>
    <t>-1299705816</t>
  </si>
  <si>
    <t>81</t>
  </si>
  <si>
    <t>597611100</t>
  </si>
  <si>
    <t>dlaždice keramické - dlaždice budou dodány investorem, NENACEŇOVAT !</t>
  </si>
  <si>
    <t>-1097095538</t>
  </si>
  <si>
    <t>82</t>
  </si>
  <si>
    <t>998771102</t>
  </si>
  <si>
    <t>Přesun hmot tonážní pro podlahy z dlaždic v objektech v do 12 m</t>
  </si>
  <si>
    <t>-569369705</t>
  </si>
  <si>
    <t>83</t>
  </si>
  <si>
    <t>781473810</t>
  </si>
  <si>
    <t>Demontáž obkladů z obkladaček keramických lepených</t>
  </si>
  <si>
    <t>1518410004</t>
  </si>
  <si>
    <t>0,9*2+1,7*2+1,1*2+0,9*2+1,25*2+1,6*2+1,4*2+1,25*2+0,85*2+0,85*2+1,3*2+2,8*2+1,26*2+1,25*2+0,85*2</t>
  </si>
  <si>
    <t>84</t>
  </si>
  <si>
    <t>781474113</t>
  </si>
  <si>
    <t>Montáž obkladů vnitřních keramických hladkých do 19 ks/m2 lepených flexibilním lepidlem</t>
  </si>
  <si>
    <t>-224322952</t>
  </si>
  <si>
    <t>0,85*2*2+1,1*2*2-0,8*2,02</t>
  </si>
  <si>
    <t>1,3*2+1,42*2+1,43*2+1,13*2-0,8*2,02</t>
  </si>
  <si>
    <t>2,7*2*2+1,85*2*2+0,9*2*2+1,5*2*2+0,9*2*2+1,5*2*2-0,8*2,02*4-0,8*2,02-0,8*2,02</t>
  </si>
  <si>
    <t>2,85*2*2+1,3*2*2-0,8*2,02-0,8*2,02</t>
  </si>
  <si>
    <t>1,48*2*2+1,85*2*2+0,9*2*2+1,5*2*2+0,9*2*2+1,5*2*2-0,8*2,02*5</t>
  </si>
  <si>
    <t>85</t>
  </si>
  <si>
    <t>597610000</t>
  </si>
  <si>
    <t>obkládačky keramické (bílé i barevné) 25 x 33 x 0,7 cm I. j.</t>
  </si>
  <si>
    <t>-1234664155</t>
  </si>
  <si>
    <t>86</t>
  </si>
  <si>
    <t>781491011</t>
  </si>
  <si>
    <t>Montáž zrcadel plochy do 1 m2 lepených silikonovým tmelem na podkladní omítku</t>
  </si>
  <si>
    <t>-6467009</t>
  </si>
  <si>
    <t>87</t>
  </si>
  <si>
    <t>634651220</t>
  </si>
  <si>
    <t>zrcadlo nemontované čiré tl. 3 mm, max. rozměr 3210 x 2250 mm</t>
  </si>
  <si>
    <t>801638515</t>
  </si>
  <si>
    <t>88</t>
  </si>
  <si>
    <t>998781102</t>
  </si>
  <si>
    <t>Přesun hmot tonážní pro obklady keramické v objektech v do 12 m</t>
  </si>
  <si>
    <t>1213445965</t>
  </si>
  <si>
    <t>89</t>
  </si>
  <si>
    <t>784111001</t>
  </si>
  <si>
    <t>Oprášení (ometení ) podkladu v místnostech výšky do 3,80 m</t>
  </si>
  <si>
    <t>-2012180879</t>
  </si>
  <si>
    <t>2,8*0,9+2,8*2*1+0,9*2*1</t>
  </si>
  <si>
    <t>(0,9*1,5+0,9*2*1+1,5*2*1)*4</t>
  </si>
  <si>
    <t>2,7*1,85+2,7*2*1+1,85*2*1</t>
  </si>
  <si>
    <t>1,48*1,85+1,48*2*1+1,85*2*1</t>
  </si>
  <si>
    <t>0,85*1,1+0,85*2*1+1,1*2*1</t>
  </si>
  <si>
    <t>1,215*1,42+1,3*1+1,43*1+1,13*1+1,42*1</t>
  </si>
  <si>
    <t>1,3*2,85+1,3*2*1+2,85*2*1</t>
  </si>
  <si>
    <t>90</t>
  </si>
  <si>
    <t>784181101</t>
  </si>
  <si>
    <t>Základní akrylátová jednonásobná penetrace podkladu v místnostech výšky do 3,80m</t>
  </si>
  <si>
    <t>460395630</t>
  </si>
  <si>
    <t>91</t>
  </si>
  <si>
    <t>784221101</t>
  </si>
  <si>
    <t>Dvojnásobné bílé malby  ze směsí za sucha dobře otěruvzdorných v místnostech do 3,80 m</t>
  </si>
  <si>
    <t>880898313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</si>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</sst>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74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172" fontId="87" fillId="23" borderId="19" xfId="0" applyNumberFormat="1" applyFont="1" applyFill="1" applyBorder="1" applyAlignment="1" applyProtection="1">
      <alignment horizontal="center" vertical="center"/>
      <protection locked="0"/>
    </xf>
    <xf numFmtId="0" fontId="87" fillId="23" borderId="20" xfId="0" applyFont="1" applyFill="1" applyBorder="1" applyAlignment="1" applyProtection="1">
      <alignment horizontal="center" vertical="center"/>
      <protection locked="0"/>
    </xf>
    <xf numFmtId="4" fontId="87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7" fillId="23" borderId="22" xfId="0" applyNumberFormat="1" applyFont="1" applyFill="1" applyBorder="1" applyAlignment="1" applyProtection="1">
      <alignment horizontal="center" vertical="center"/>
      <protection locked="0"/>
    </xf>
    <xf numFmtId="0" fontId="87" fillId="23" borderId="0" xfId="0" applyFont="1" applyFill="1" applyBorder="1" applyAlignment="1" applyProtection="1">
      <alignment horizontal="center" vertical="center"/>
      <protection locked="0"/>
    </xf>
    <xf numFmtId="4" fontId="87" fillId="0" borderId="23" xfId="0" applyNumberFormat="1" applyFont="1" applyBorder="1" applyAlignment="1">
      <alignment vertical="center"/>
    </xf>
    <xf numFmtId="172" fontId="87" fillId="23" borderId="24" xfId="0" applyNumberFormat="1" applyFont="1" applyFill="1" applyBorder="1" applyAlignment="1" applyProtection="1">
      <alignment horizontal="center" vertical="center"/>
      <protection locked="0"/>
    </xf>
    <xf numFmtId="0" fontId="87" fillId="23" borderId="25" xfId="0" applyFont="1" applyFill="1" applyBorder="1" applyAlignment="1" applyProtection="1">
      <alignment horizontal="center" vertical="center"/>
      <protection locked="0"/>
    </xf>
    <xf numFmtId="4" fontId="87" fillId="0" borderId="26" xfId="0" applyNumberFormat="1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7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7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4" fillId="0" borderId="20" xfId="0" applyNumberFormat="1" applyFont="1" applyBorder="1" applyAlignment="1">
      <alignment/>
    </xf>
    <xf numFmtId="174" fontId="94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8" fillId="0" borderId="14" xfId="0" applyFont="1" applyBorder="1" applyAlignment="1">
      <alignment/>
    </xf>
    <xf numFmtId="0" fontId="78" fillId="0" borderId="22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5" fillId="23" borderId="33" xfId="0" applyFont="1" applyFill="1" applyBorder="1" applyAlignment="1" applyProtection="1">
      <alignment horizontal="left" vertical="center"/>
      <protection locked="0"/>
    </xf>
    <xf numFmtId="174" fontId="75" fillId="0" borderId="0" xfId="0" applyNumberFormat="1" applyFont="1" applyBorder="1" applyAlignment="1">
      <alignment vertical="center"/>
    </xf>
    <xf numFmtId="174" fontId="75" fillId="0" borderId="23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5" fontId="79" fillId="0" borderId="0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95" fillId="0" borderId="33" xfId="0" applyFont="1" applyBorder="1" applyAlignment="1" applyProtection="1">
      <alignment horizontal="center" vertical="center"/>
      <protection/>
    </xf>
    <xf numFmtId="49" fontId="95" fillId="0" borderId="33" xfId="0" applyNumberFormat="1" applyFont="1" applyBorder="1" applyAlignment="1" applyProtection="1">
      <alignment horizontal="left" vertical="center" wrapText="1"/>
      <protection/>
    </xf>
    <xf numFmtId="0" fontId="95" fillId="0" borderId="33" xfId="0" applyFont="1" applyBorder="1" applyAlignment="1" applyProtection="1">
      <alignment horizontal="center" vertical="center" wrapText="1"/>
      <protection/>
    </xf>
    <xf numFmtId="175" fontId="95" fillId="0" borderId="3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4" fontId="77" fillId="23" borderId="0" xfId="0" applyNumberFormat="1" applyFont="1" applyFill="1" applyBorder="1" applyAlignment="1" applyProtection="1">
      <alignment vertical="center"/>
      <protection locked="0"/>
    </xf>
    <xf numFmtId="4" fontId="77" fillId="0" borderId="0" xfId="0" applyNumberFormat="1" applyFont="1" applyBorder="1" applyAlignment="1">
      <alignment vertical="center"/>
    </xf>
    <xf numFmtId="0" fontId="77" fillId="23" borderId="0" xfId="0" applyFont="1" applyFill="1" applyBorder="1" applyAlignment="1" applyProtection="1">
      <alignment horizontal="left" vertical="center"/>
      <protection locked="0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82" fillId="36" borderId="0" xfId="0" applyFont="1" applyFill="1" applyAlignment="1">
      <alignment horizontal="center" vertical="center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79" fillId="0" borderId="2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95" fillId="0" borderId="33" xfId="0" applyFont="1" applyBorder="1" applyAlignment="1" applyProtection="1">
      <alignment horizontal="left" vertical="center" wrapText="1"/>
      <protection/>
    </xf>
    <xf numFmtId="0" fontId="95" fillId="0" borderId="33" xfId="0" applyFont="1" applyBorder="1" applyAlignment="1" applyProtection="1">
      <alignment vertical="center"/>
      <protection/>
    </xf>
    <xf numFmtId="4" fontId="95" fillId="23" borderId="33" xfId="0" applyNumberFormat="1" applyFont="1" applyFill="1" applyBorder="1" applyAlignment="1" applyProtection="1">
      <alignment vertical="center"/>
      <protection locked="0"/>
    </xf>
    <xf numFmtId="4" fontId="95" fillId="0" borderId="33" xfId="0" applyNumberFormat="1" applyFont="1" applyBorder="1" applyAlignment="1" applyProtection="1">
      <alignment vertical="center"/>
      <protection/>
    </xf>
    <xf numFmtId="4" fontId="8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/>
    </xf>
    <xf numFmtId="4" fontId="77" fillId="0" borderId="25" xfId="0" applyNumberFormat="1" applyFont="1" applyBorder="1" applyAlignment="1">
      <alignment/>
    </xf>
    <xf numFmtId="4" fontId="77" fillId="0" borderId="25" xfId="0" applyNumberFormat="1" applyFont="1" applyBorder="1" applyAlignment="1">
      <alignment vertical="center"/>
    </xf>
    <xf numFmtId="4" fontId="77" fillId="0" borderId="31" xfId="0" applyNumberFormat="1" applyFont="1" applyBorder="1" applyAlignment="1">
      <alignment/>
    </xf>
    <xf numFmtId="4" fontId="77" fillId="0" borderId="31" xfId="0" applyNumberFormat="1" applyFont="1" applyBorder="1" applyAlignment="1">
      <alignment vertical="center"/>
    </xf>
    <xf numFmtId="4" fontId="76" fillId="0" borderId="20" xfId="0" applyNumberFormat="1" applyFont="1" applyBorder="1" applyAlignment="1">
      <alignment/>
    </xf>
    <xf numFmtId="4" fontId="76" fillId="0" borderId="20" xfId="0" applyNumberFormat="1" applyFont="1" applyBorder="1" applyAlignment="1">
      <alignment vertical="center"/>
    </xf>
    <xf numFmtId="0" fontId="98" fillId="0" borderId="0" xfId="36" applyFont="1" applyAlignment="1">
      <alignment horizontal="center"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0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0E4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80F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62" t="s">
        <v>0</v>
      </c>
      <c r="B1" s="263"/>
      <c r="C1" s="263"/>
      <c r="D1" s="264" t="s">
        <v>1</v>
      </c>
      <c r="E1" s="263"/>
      <c r="F1" s="263"/>
      <c r="G1" s="263"/>
      <c r="H1" s="263"/>
      <c r="I1" s="263"/>
      <c r="J1" s="263"/>
      <c r="K1" s="265" t="s">
        <v>582</v>
      </c>
      <c r="L1" s="265"/>
      <c r="M1" s="265"/>
      <c r="N1" s="265"/>
      <c r="O1" s="265"/>
      <c r="P1" s="265"/>
      <c r="Q1" s="265"/>
      <c r="R1" s="265"/>
      <c r="S1" s="265"/>
      <c r="T1" s="263"/>
      <c r="U1" s="263"/>
      <c r="V1" s="263"/>
      <c r="W1" s="265" t="s">
        <v>583</v>
      </c>
      <c r="X1" s="265"/>
      <c r="Y1" s="265"/>
      <c r="Z1" s="265"/>
      <c r="AA1" s="265"/>
      <c r="AB1" s="265"/>
      <c r="AC1" s="265"/>
      <c r="AD1" s="265"/>
      <c r="AE1" s="265"/>
      <c r="AF1" s="265"/>
      <c r="AG1" s="263"/>
      <c r="AH1" s="26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221" t="s">
        <v>6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182" t="s">
        <v>10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1"/>
      <c r="AS4" s="22" t="s">
        <v>11</v>
      </c>
      <c r="BE4" s="23" t="s">
        <v>12</v>
      </c>
      <c r="BS4" s="15" t="s">
        <v>13</v>
      </c>
    </row>
    <row r="5" spans="2:71" ht="14.2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187" t="s">
        <v>15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0"/>
      <c r="AQ5" s="21"/>
      <c r="BE5" s="184" t="s">
        <v>16</v>
      </c>
      <c r="BS5" s="15" t="s">
        <v>7</v>
      </c>
    </row>
    <row r="6" spans="2:71" ht="36.7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188" t="s">
        <v>18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20"/>
      <c r="AQ6" s="21"/>
      <c r="BE6" s="181"/>
      <c r="BS6" s="15" t="s">
        <v>19</v>
      </c>
    </row>
    <row r="7" spans="2:71" ht="14.2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22</v>
      </c>
      <c r="AL7" s="20"/>
      <c r="AM7" s="20"/>
      <c r="AN7" s="25" t="s">
        <v>21</v>
      </c>
      <c r="AO7" s="20"/>
      <c r="AP7" s="20"/>
      <c r="AQ7" s="21"/>
      <c r="BE7" s="181"/>
      <c r="BS7" s="15" t="s">
        <v>23</v>
      </c>
    </row>
    <row r="8" spans="2:71" ht="14.25" customHeight="1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" t="s">
        <v>27</v>
      </c>
      <c r="AO8" s="20"/>
      <c r="AP8" s="20"/>
      <c r="AQ8" s="21"/>
      <c r="BE8" s="181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81"/>
      <c r="BS9" s="15" t="s">
        <v>29</v>
      </c>
    </row>
    <row r="10" spans="2:71" ht="14.25" customHeight="1">
      <c r="B10" s="19"/>
      <c r="C10" s="20"/>
      <c r="D10" s="27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31</v>
      </c>
      <c r="AL10" s="20"/>
      <c r="AM10" s="20"/>
      <c r="AN10" s="25" t="s">
        <v>21</v>
      </c>
      <c r="AO10" s="20"/>
      <c r="AP10" s="20"/>
      <c r="AQ10" s="21"/>
      <c r="BE10" s="181"/>
      <c r="BS10" s="15" t="s">
        <v>19</v>
      </c>
    </row>
    <row r="11" spans="2:71" ht="18" customHeight="1">
      <c r="B11" s="19"/>
      <c r="C11" s="20"/>
      <c r="D11" s="20"/>
      <c r="E11" s="25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33</v>
      </c>
      <c r="AL11" s="20"/>
      <c r="AM11" s="20"/>
      <c r="AN11" s="25" t="s">
        <v>21</v>
      </c>
      <c r="AO11" s="20"/>
      <c r="AP11" s="20"/>
      <c r="AQ11" s="21"/>
      <c r="BE11" s="181"/>
      <c r="BS11" s="15" t="s">
        <v>19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81"/>
      <c r="BS12" s="15" t="s">
        <v>19</v>
      </c>
    </row>
    <row r="13" spans="2:71" ht="14.25" customHeight="1">
      <c r="B13" s="19"/>
      <c r="C13" s="20"/>
      <c r="D13" s="27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31</v>
      </c>
      <c r="AL13" s="20"/>
      <c r="AM13" s="20"/>
      <c r="AN13" s="29" t="s">
        <v>35</v>
      </c>
      <c r="AO13" s="20"/>
      <c r="AP13" s="20"/>
      <c r="AQ13" s="21"/>
      <c r="BE13" s="181"/>
      <c r="BS13" s="15" t="s">
        <v>19</v>
      </c>
    </row>
    <row r="14" spans="2:71" ht="15">
      <c r="B14" s="19"/>
      <c r="C14" s="20"/>
      <c r="D14" s="20"/>
      <c r="E14" s="189" t="s">
        <v>35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7" t="s">
        <v>33</v>
      </c>
      <c r="AL14" s="20"/>
      <c r="AM14" s="20"/>
      <c r="AN14" s="29" t="s">
        <v>35</v>
      </c>
      <c r="AO14" s="20"/>
      <c r="AP14" s="20"/>
      <c r="AQ14" s="21"/>
      <c r="BE14" s="181"/>
      <c r="BS14" s="15" t="s">
        <v>19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81"/>
      <c r="BS15" s="15" t="s">
        <v>4</v>
      </c>
    </row>
    <row r="16" spans="2:71" ht="14.25" customHeight="1">
      <c r="B16" s="19"/>
      <c r="C16" s="20"/>
      <c r="D16" s="27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31</v>
      </c>
      <c r="AL16" s="20"/>
      <c r="AM16" s="20"/>
      <c r="AN16" s="25" t="s">
        <v>21</v>
      </c>
      <c r="AO16" s="20"/>
      <c r="AP16" s="20"/>
      <c r="AQ16" s="21"/>
      <c r="BE16" s="181"/>
      <c r="BS16" s="15" t="s">
        <v>4</v>
      </c>
    </row>
    <row r="17" spans="2:71" ht="18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33</v>
      </c>
      <c r="AL17" s="20"/>
      <c r="AM17" s="20"/>
      <c r="AN17" s="25" t="s">
        <v>21</v>
      </c>
      <c r="AO17" s="20"/>
      <c r="AP17" s="20"/>
      <c r="AQ17" s="21"/>
      <c r="BE17" s="181"/>
      <c r="BS17" s="15" t="s">
        <v>37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81"/>
      <c r="BS18" s="15" t="s">
        <v>7</v>
      </c>
    </row>
    <row r="19" spans="2:71" ht="14.25" customHeight="1">
      <c r="B19" s="19"/>
      <c r="C19" s="20"/>
      <c r="D19" s="27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31</v>
      </c>
      <c r="AL19" s="20"/>
      <c r="AM19" s="20"/>
      <c r="AN19" s="25" t="s">
        <v>21</v>
      </c>
      <c r="AO19" s="20"/>
      <c r="AP19" s="20"/>
      <c r="AQ19" s="21"/>
      <c r="BE19" s="181"/>
      <c r="BS19" s="15" t="s">
        <v>7</v>
      </c>
    </row>
    <row r="20" spans="2:57" ht="18" customHeight="1">
      <c r="B20" s="19"/>
      <c r="C20" s="20"/>
      <c r="D20" s="20"/>
      <c r="E20" s="25" t="s">
        <v>39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33</v>
      </c>
      <c r="AL20" s="20"/>
      <c r="AM20" s="20"/>
      <c r="AN20" s="25" t="s">
        <v>21</v>
      </c>
      <c r="AO20" s="20"/>
      <c r="AP20" s="20"/>
      <c r="AQ20" s="21"/>
      <c r="BE20" s="181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81"/>
    </row>
    <row r="22" spans="2:57" ht="15">
      <c r="B22" s="19"/>
      <c r="C22" s="20"/>
      <c r="D22" s="27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81"/>
    </row>
    <row r="23" spans="2:57" ht="22.5" customHeight="1">
      <c r="B23" s="19"/>
      <c r="C23" s="20"/>
      <c r="D23" s="20"/>
      <c r="E23" s="190" t="s">
        <v>21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20"/>
      <c r="AP23" s="20"/>
      <c r="AQ23" s="21"/>
      <c r="BE23" s="181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81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81"/>
    </row>
    <row r="26" spans="2:57" ht="14.25" customHeight="1">
      <c r="B26" s="19"/>
      <c r="C26" s="20"/>
      <c r="D26" s="31" t="s">
        <v>41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1">
        <f>ROUND(AG87,2)</f>
        <v>0</v>
      </c>
      <c r="AL26" s="183"/>
      <c r="AM26" s="183"/>
      <c r="AN26" s="183"/>
      <c r="AO26" s="183"/>
      <c r="AP26" s="20"/>
      <c r="AQ26" s="21"/>
      <c r="BE26" s="181"/>
    </row>
    <row r="27" spans="2:57" ht="14.25" customHeight="1">
      <c r="B27" s="19"/>
      <c r="C27" s="20"/>
      <c r="D27" s="31" t="s">
        <v>42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1">
        <f>ROUND(AG90,2)</f>
        <v>0</v>
      </c>
      <c r="AL27" s="183"/>
      <c r="AM27" s="183"/>
      <c r="AN27" s="183"/>
      <c r="AO27" s="183"/>
      <c r="AP27" s="20"/>
      <c r="AQ27" s="21"/>
      <c r="BE27" s="181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185"/>
    </row>
    <row r="29" spans="2:57" s="1" customFormat="1" ht="25.5" customHeight="1">
      <c r="B29" s="32"/>
      <c r="C29" s="33"/>
      <c r="D29" s="35" t="s">
        <v>43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2">
        <f>ROUND(AK26+AK27,2)</f>
        <v>0</v>
      </c>
      <c r="AL29" s="193"/>
      <c r="AM29" s="193"/>
      <c r="AN29" s="193"/>
      <c r="AO29" s="193"/>
      <c r="AP29" s="33"/>
      <c r="AQ29" s="34"/>
      <c r="BE29" s="185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185"/>
    </row>
    <row r="31" spans="2:57" s="2" customFormat="1" ht="14.25" customHeight="1">
      <c r="B31" s="37"/>
      <c r="C31" s="38"/>
      <c r="D31" s="39" t="s">
        <v>44</v>
      </c>
      <c r="E31" s="38"/>
      <c r="F31" s="39" t="s">
        <v>45</v>
      </c>
      <c r="G31" s="38"/>
      <c r="H31" s="38"/>
      <c r="I31" s="38"/>
      <c r="J31" s="38"/>
      <c r="K31" s="38"/>
      <c r="L31" s="194">
        <v>0.21</v>
      </c>
      <c r="M31" s="195"/>
      <c r="N31" s="195"/>
      <c r="O31" s="195"/>
      <c r="P31" s="38"/>
      <c r="Q31" s="38"/>
      <c r="R31" s="38"/>
      <c r="S31" s="38"/>
      <c r="T31" s="41" t="s">
        <v>46</v>
      </c>
      <c r="U31" s="38"/>
      <c r="V31" s="38"/>
      <c r="W31" s="196">
        <f>ROUND(AZ87+SUM(CD91:CD95),2)</f>
        <v>0</v>
      </c>
      <c r="X31" s="195"/>
      <c r="Y31" s="195"/>
      <c r="Z31" s="195"/>
      <c r="AA31" s="195"/>
      <c r="AB31" s="195"/>
      <c r="AC31" s="195"/>
      <c r="AD31" s="195"/>
      <c r="AE31" s="195"/>
      <c r="AF31" s="38"/>
      <c r="AG31" s="38"/>
      <c r="AH31" s="38"/>
      <c r="AI31" s="38"/>
      <c r="AJ31" s="38"/>
      <c r="AK31" s="196">
        <f>ROUND(AV87+SUM(BY91:BY95),2)</f>
        <v>0</v>
      </c>
      <c r="AL31" s="195"/>
      <c r="AM31" s="195"/>
      <c r="AN31" s="195"/>
      <c r="AO31" s="195"/>
      <c r="AP31" s="38"/>
      <c r="AQ31" s="42"/>
      <c r="BE31" s="186"/>
    </row>
    <row r="32" spans="2:57" s="2" customFormat="1" ht="14.25" customHeight="1">
      <c r="B32" s="37"/>
      <c r="C32" s="38"/>
      <c r="D32" s="38"/>
      <c r="E32" s="38"/>
      <c r="F32" s="39" t="s">
        <v>47</v>
      </c>
      <c r="G32" s="38"/>
      <c r="H32" s="38"/>
      <c r="I32" s="38"/>
      <c r="J32" s="38"/>
      <c r="K32" s="38"/>
      <c r="L32" s="194">
        <v>0.15</v>
      </c>
      <c r="M32" s="195"/>
      <c r="N32" s="195"/>
      <c r="O32" s="195"/>
      <c r="P32" s="38"/>
      <c r="Q32" s="38"/>
      <c r="R32" s="38"/>
      <c r="S32" s="38"/>
      <c r="T32" s="41" t="s">
        <v>46</v>
      </c>
      <c r="U32" s="38"/>
      <c r="V32" s="38"/>
      <c r="W32" s="196">
        <f>ROUND(BA87+SUM(CE91:CE95),2)</f>
        <v>0</v>
      </c>
      <c r="X32" s="195"/>
      <c r="Y32" s="195"/>
      <c r="Z32" s="195"/>
      <c r="AA32" s="195"/>
      <c r="AB32" s="195"/>
      <c r="AC32" s="195"/>
      <c r="AD32" s="195"/>
      <c r="AE32" s="195"/>
      <c r="AF32" s="38"/>
      <c r="AG32" s="38"/>
      <c r="AH32" s="38"/>
      <c r="AI32" s="38"/>
      <c r="AJ32" s="38"/>
      <c r="AK32" s="196">
        <f>ROUND(AW87+SUM(BZ91:BZ95),2)</f>
        <v>0</v>
      </c>
      <c r="AL32" s="195"/>
      <c r="AM32" s="195"/>
      <c r="AN32" s="195"/>
      <c r="AO32" s="195"/>
      <c r="AP32" s="38"/>
      <c r="AQ32" s="42"/>
      <c r="BE32" s="186"/>
    </row>
    <row r="33" spans="2:57" s="2" customFormat="1" ht="14.25" customHeight="1" hidden="1">
      <c r="B33" s="37"/>
      <c r="C33" s="38"/>
      <c r="D33" s="38"/>
      <c r="E33" s="38"/>
      <c r="F33" s="39" t="s">
        <v>48</v>
      </c>
      <c r="G33" s="38"/>
      <c r="H33" s="38"/>
      <c r="I33" s="38"/>
      <c r="J33" s="38"/>
      <c r="K33" s="38"/>
      <c r="L33" s="194">
        <v>0.21</v>
      </c>
      <c r="M33" s="195"/>
      <c r="N33" s="195"/>
      <c r="O33" s="195"/>
      <c r="P33" s="38"/>
      <c r="Q33" s="38"/>
      <c r="R33" s="38"/>
      <c r="S33" s="38"/>
      <c r="T33" s="41" t="s">
        <v>46</v>
      </c>
      <c r="U33" s="38"/>
      <c r="V33" s="38"/>
      <c r="W33" s="196">
        <f>ROUND(BB87+SUM(CF91:CF95),2)</f>
        <v>0</v>
      </c>
      <c r="X33" s="195"/>
      <c r="Y33" s="195"/>
      <c r="Z33" s="195"/>
      <c r="AA33" s="195"/>
      <c r="AB33" s="195"/>
      <c r="AC33" s="195"/>
      <c r="AD33" s="195"/>
      <c r="AE33" s="195"/>
      <c r="AF33" s="38"/>
      <c r="AG33" s="38"/>
      <c r="AH33" s="38"/>
      <c r="AI33" s="38"/>
      <c r="AJ33" s="38"/>
      <c r="AK33" s="196">
        <v>0</v>
      </c>
      <c r="AL33" s="195"/>
      <c r="AM33" s="195"/>
      <c r="AN33" s="195"/>
      <c r="AO33" s="195"/>
      <c r="AP33" s="38"/>
      <c r="AQ33" s="42"/>
      <c r="BE33" s="186"/>
    </row>
    <row r="34" spans="2:57" s="2" customFormat="1" ht="14.25" customHeight="1" hidden="1">
      <c r="B34" s="37"/>
      <c r="C34" s="38"/>
      <c r="D34" s="38"/>
      <c r="E34" s="38"/>
      <c r="F34" s="39" t="s">
        <v>49</v>
      </c>
      <c r="G34" s="38"/>
      <c r="H34" s="38"/>
      <c r="I34" s="38"/>
      <c r="J34" s="38"/>
      <c r="K34" s="38"/>
      <c r="L34" s="194">
        <v>0.15</v>
      </c>
      <c r="M34" s="195"/>
      <c r="N34" s="195"/>
      <c r="O34" s="195"/>
      <c r="P34" s="38"/>
      <c r="Q34" s="38"/>
      <c r="R34" s="38"/>
      <c r="S34" s="38"/>
      <c r="T34" s="41" t="s">
        <v>46</v>
      </c>
      <c r="U34" s="38"/>
      <c r="V34" s="38"/>
      <c r="W34" s="196">
        <f>ROUND(BC87+SUM(CG91:CG95),2)</f>
        <v>0</v>
      </c>
      <c r="X34" s="195"/>
      <c r="Y34" s="195"/>
      <c r="Z34" s="195"/>
      <c r="AA34" s="195"/>
      <c r="AB34" s="195"/>
      <c r="AC34" s="195"/>
      <c r="AD34" s="195"/>
      <c r="AE34" s="195"/>
      <c r="AF34" s="38"/>
      <c r="AG34" s="38"/>
      <c r="AH34" s="38"/>
      <c r="AI34" s="38"/>
      <c r="AJ34" s="38"/>
      <c r="AK34" s="196">
        <v>0</v>
      </c>
      <c r="AL34" s="195"/>
      <c r="AM34" s="195"/>
      <c r="AN34" s="195"/>
      <c r="AO34" s="195"/>
      <c r="AP34" s="38"/>
      <c r="AQ34" s="42"/>
      <c r="BE34" s="186"/>
    </row>
    <row r="35" spans="2:43" s="2" customFormat="1" ht="14.25" customHeight="1" hidden="1">
      <c r="B35" s="37"/>
      <c r="C35" s="38"/>
      <c r="D35" s="38"/>
      <c r="E35" s="38"/>
      <c r="F35" s="39" t="s">
        <v>50</v>
      </c>
      <c r="G35" s="38"/>
      <c r="H35" s="38"/>
      <c r="I35" s="38"/>
      <c r="J35" s="38"/>
      <c r="K35" s="38"/>
      <c r="L35" s="194">
        <v>0</v>
      </c>
      <c r="M35" s="195"/>
      <c r="N35" s="195"/>
      <c r="O35" s="195"/>
      <c r="P35" s="38"/>
      <c r="Q35" s="38"/>
      <c r="R35" s="38"/>
      <c r="S35" s="38"/>
      <c r="T35" s="41" t="s">
        <v>46</v>
      </c>
      <c r="U35" s="38"/>
      <c r="V35" s="38"/>
      <c r="W35" s="196">
        <f>ROUND(BD87+SUM(CH91:CH95),2)</f>
        <v>0</v>
      </c>
      <c r="X35" s="195"/>
      <c r="Y35" s="195"/>
      <c r="Z35" s="195"/>
      <c r="AA35" s="195"/>
      <c r="AB35" s="195"/>
      <c r="AC35" s="195"/>
      <c r="AD35" s="195"/>
      <c r="AE35" s="195"/>
      <c r="AF35" s="38"/>
      <c r="AG35" s="38"/>
      <c r="AH35" s="38"/>
      <c r="AI35" s="38"/>
      <c r="AJ35" s="38"/>
      <c r="AK35" s="196">
        <v>0</v>
      </c>
      <c r="AL35" s="195"/>
      <c r="AM35" s="195"/>
      <c r="AN35" s="195"/>
      <c r="AO35" s="195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51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52</v>
      </c>
      <c r="U37" s="45"/>
      <c r="V37" s="45"/>
      <c r="W37" s="45"/>
      <c r="X37" s="197" t="s">
        <v>53</v>
      </c>
      <c r="Y37" s="198"/>
      <c r="Z37" s="198"/>
      <c r="AA37" s="198"/>
      <c r="AB37" s="198"/>
      <c r="AC37" s="45"/>
      <c r="AD37" s="45"/>
      <c r="AE37" s="45"/>
      <c r="AF37" s="45"/>
      <c r="AG37" s="45"/>
      <c r="AH37" s="45"/>
      <c r="AI37" s="45"/>
      <c r="AJ37" s="45"/>
      <c r="AK37" s="199">
        <f>SUM(AK29:AK35)</f>
        <v>0</v>
      </c>
      <c r="AL37" s="198"/>
      <c r="AM37" s="198"/>
      <c r="AN37" s="198"/>
      <c r="AO37" s="200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2"/>
      <c r="C49" s="33"/>
      <c r="D49" s="47" t="s">
        <v>54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55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3.5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3.5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3.5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3.5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3.5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3.5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3.5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5">
      <c r="B58" s="32"/>
      <c r="C58" s="33"/>
      <c r="D58" s="52" t="s">
        <v>56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57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56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57</v>
      </c>
      <c r="AN58" s="53"/>
      <c r="AO58" s="55"/>
      <c r="AP58" s="33"/>
      <c r="AQ58" s="34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2"/>
      <c r="C60" s="33"/>
      <c r="D60" s="47" t="s">
        <v>58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59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3.5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3.5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3.5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3.5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3.5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3.5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3.5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5">
      <c r="B69" s="32"/>
      <c r="C69" s="33"/>
      <c r="D69" s="52" t="s">
        <v>56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57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56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57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82" t="s">
        <v>60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4"/>
    </row>
    <row r="77" spans="2:43" s="3" customFormat="1" ht="14.2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574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2" t="str">
        <f>K6</f>
        <v>stavební úpravy části objektu - sociální zařízení 2.NP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7" t="s">
        <v>24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p.č.st. 184/1, k.ú. Kolín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26</v>
      </c>
      <c r="AJ80" s="33"/>
      <c r="AK80" s="33"/>
      <c r="AL80" s="33"/>
      <c r="AM80" s="70" t="str">
        <f>IF(AN8="","",AN8)</f>
        <v>18.4.2016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7" t="s">
        <v>30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36</v>
      </c>
      <c r="AJ82" s="33"/>
      <c r="AK82" s="33"/>
      <c r="AL82" s="33"/>
      <c r="AM82" s="204" t="str">
        <f>IF(E17="","",E17)</f>
        <v> </v>
      </c>
      <c r="AN82" s="201"/>
      <c r="AO82" s="201"/>
      <c r="AP82" s="201"/>
      <c r="AQ82" s="34"/>
      <c r="AS82" s="205" t="s">
        <v>61</v>
      </c>
      <c r="AT82" s="206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7" t="s">
        <v>34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38</v>
      </c>
      <c r="AJ83" s="33"/>
      <c r="AK83" s="33"/>
      <c r="AL83" s="33"/>
      <c r="AM83" s="204" t="str">
        <f>IF(E20="","",E20)</f>
        <v>Němec</v>
      </c>
      <c r="AN83" s="201"/>
      <c r="AO83" s="201"/>
      <c r="AP83" s="201"/>
      <c r="AQ83" s="34"/>
      <c r="AS83" s="207"/>
      <c r="AT83" s="201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07"/>
      <c r="AT84" s="201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08" t="s">
        <v>62</v>
      </c>
      <c r="D85" s="209"/>
      <c r="E85" s="209"/>
      <c r="F85" s="209"/>
      <c r="G85" s="209"/>
      <c r="H85" s="72"/>
      <c r="I85" s="210" t="s">
        <v>63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64</v>
      </c>
      <c r="AH85" s="209"/>
      <c r="AI85" s="209"/>
      <c r="AJ85" s="209"/>
      <c r="AK85" s="209"/>
      <c r="AL85" s="209"/>
      <c r="AM85" s="209"/>
      <c r="AN85" s="210" t="s">
        <v>65</v>
      </c>
      <c r="AO85" s="209"/>
      <c r="AP85" s="211"/>
      <c r="AQ85" s="34"/>
      <c r="AS85" s="73" t="s">
        <v>66</v>
      </c>
      <c r="AT85" s="74" t="s">
        <v>67</v>
      </c>
      <c r="AU85" s="74" t="s">
        <v>68</v>
      </c>
      <c r="AV85" s="74" t="s">
        <v>69</v>
      </c>
      <c r="AW85" s="74" t="s">
        <v>70</v>
      </c>
      <c r="AX85" s="74" t="s">
        <v>71</v>
      </c>
      <c r="AY85" s="74" t="s">
        <v>72</v>
      </c>
      <c r="AZ85" s="74" t="s">
        <v>73</v>
      </c>
      <c r="BA85" s="74" t="s">
        <v>74</v>
      </c>
      <c r="BB85" s="74" t="s">
        <v>75</v>
      </c>
      <c r="BC85" s="74" t="s">
        <v>76</v>
      </c>
      <c r="BD85" s="75" t="s">
        <v>77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78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18">
        <f>ROUND(AG88,2)</f>
        <v>0</v>
      </c>
      <c r="AH87" s="218"/>
      <c r="AI87" s="218"/>
      <c r="AJ87" s="218"/>
      <c r="AK87" s="218"/>
      <c r="AL87" s="218"/>
      <c r="AM87" s="218"/>
      <c r="AN87" s="219">
        <f>SUM(AG87,AT87)</f>
        <v>0</v>
      </c>
      <c r="AO87" s="219"/>
      <c r="AP87" s="219"/>
      <c r="AQ87" s="68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79</v>
      </c>
      <c r="BT87" s="83" t="s">
        <v>80</v>
      </c>
      <c r="BV87" s="83" t="s">
        <v>81</v>
      </c>
      <c r="BW87" s="83" t="s">
        <v>82</v>
      </c>
      <c r="BX87" s="83" t="s">
        <v>83</v>
      </c>
    </row>
    <row r="88" spans="1:76" s="5" customFormat="1" ht="27" customHeight="1">
      <c r="A88" s="261" t="s">
        <v>584</v>
      </c>
      <c r="B88" s="84"/>
      <c r="C88" s="85"/>
      <c r="D88" s="214" t="s">
        <v>15</v>
      </c>
      <c r="E88" s="213"/>
      <c r="F88" s="213"/>
      <c r="G88" s="213"/>
      <c r="H88" s="213"/>
      <c r="I88" s="86"/>
      <c r="J88" s="214" t="s">
        <v>18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2">
        <f>'574 - stavební úpravy čás...'!M29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87"/>
      <c r="AS88" s="88">
        <f>'574 - stavební úpravy čás...'!M27</f>
        <v>0</v>
      </c>
      <c r="AT88" s="89">
        <f>ROUND(SUM(AV88:AW88),2)</f>
        <v>0</v>
      </c>
      <c r="AU88" s="90">
        <f>'574 - stavební úpravy čás...'!W135</f>
        <v>0</v>
      </c>
      <c r="AV88" s="89">
        <f>'574 - stavební úpravy čás...'!M31</f>
        <v>0</v>
      </c>
      <c r="AW88" s="89">
        <f>'574 - stavební úpravy čás...'!M32</f>
        <v>0</v>
      </c>
      <c r="AX88" s="89">
        <f>'574 - stavební úpravy čás...'!M33</f>
        <v>0</v>
      </c>
      <c r="AY88" s="89">
        <f>'574 - stavební úpravy čás...'!M34</f>
        <v>0</v>
      </c>
      <c r="AZ88" s="89">
        <f>'574 - stavební úpravy čás...'!H31</f>
        <v>0</v>
      </c>
      <c r="BA88" s="89">
        <f>'574 - stavební úpravy čás...'!H32</f>
        <v>0</v>
      </c>
      <c r="BB88" s="89">
        <f>'574 - stavební úpravy čás...'!H33</f>
        <v>0</v>
      </c>
      <c r="BC88" s="89">
        <f>'574 - stavební úpravy čás...'!H34</f>
        <v>0</v>
      </c>
      <c r="BD88" s="91">
        <f>'574 - stavební úpravy čás...'!H35</f>
        <v>0</v>
      </c>
      <c r="BT88" s="92" t="s">
        <v>23</v>
      </c>
      <c r="BU88" s="92" t="s">
        <v>84</v>
      </c>
      <c r="BV88" s="92" t="s">
        <v>81</v>
      </c>
      <c r="BW88" s="92" t="s">
        <v>82</v>
      </c>
      <c r="BX88" s="92" t="s">
        <v>83</v>
      </c>
    </row>
    <row r="89" spans="2:43" ht="13.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32"/>
      <c r="C90" s="77" t="s">
        <v>85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19">
        <f>ROUND(SUM(AG91:AG94),2)</f>
        <v>0</v>
      </c>
      <c r="AH90" s="201"/>
      <c r="AI90" s="201"/>
      <c r="AJ90" s="201"/>
      <c r="AK90" s="201"/>
      <c r="AL90" s="201"/>
      <c r="AM90" s="201"/>
      <c r="AN90" s="219">
        <f>ROUND(SUM(AN91:AN94),2)</f>
        <v>0</v>
      </c>
      <c r="AO90" s="201"/>
      <c r="AP90" s="201"/>
      <c r="AQ90" s="34"/>
      <c r="AS90" s="73" t="s">
        <v>86</v>
      </c>
      <c r="AT90" s="74" t="s">
        <v>87</v>
      </c>
      <c r="AU90" s="74" t="s">
        <v>44</v>
      </c>
      <c r="AV90" s="75" t="s">
        <v>67</v>
      </c>
    </row>
    <row r="91" spans="2:89" s="1" customFormat="1" ht="19.5" customHeight="1">
      <c r="B91" s="32"/>
      <c r="C91" s="33"/>
      <c r="D91" s="93" t="s">
        <v>88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15">
        <f>ROUND(AG87*AS91,2)</f>
        <v>0</v>
      </c>
      <c r="AH91" s="201"/>
      <c r="AI91" s="201"/>
      <c r="AJ91" s="201"/>
      <c r="AK91" s="201"/>
      <c r="AL91" s="201"/>
      <c r="AM91" s="201"/>
      <c r="AN91" s="216">
        <f>ROUND(AG91+AV91,2)</f>
        <v>0</v>
      </c>
      <c r="AO91" s="201"/>
      <c r="AP91" s="201"/>
      <c r="AQ91" s="34"/>
      <c r="AS91" s="94">
        <v>0</v>
      </c>
      <c r="AT91" s="95" t="s">
        <v>89</v>
      </c>
      <c r="AU91" s="95" t="s">
        <v>45</v>
      </c>
      <c r="AV91" s="96">
        <f>ROUND(IF(AU91="základní",AG91*L31,IF(AU91="snížená",AG91*L32,0)),2)</f>
        <v>0</v>
      </c>
      <c r="BV91" s="15" t="s">
        <v>90</v>
      </c>
      <c r="BY91" s="97">
        <f>IF(AU91="základní",AV91,0)</f>
        <v>0</v>
      </c>
      <c r="BZ91" s="97">
        <f>IF(AU91="snížená",AV91,0)</f>
        <v>0</v>
      </c>
      <c r="CA91" s="97">
        <v>0</v>
      </c>
      <c r="CB91" s="97">
        <v>0</v>
      </c>
      <c r="CC91" s="97">
        <v>0</v>
      </c>
      <c r="CD91" s="97">
        <f>IF(AU91="základní",AG91,0)</f>
        <v>0</v>
      </c>
      <c r="CE91" s="97">
        <f>IF(AU91="snížená",AG91,0)</f>
        <v>0</v>
      </c>
      <c r="CF91" s="97">
        <f>IF(AU91="zákl. přenesená",AG91,0)</f>
        <v>0</v>
      </c>
      <c r="CG91" s="97">
        <f>IF(AU91="sníž. přenesená",AG91,0)</f>
        <v>0</v>
      </c>
      <c r="CH91" s="97">
        <f>IF(AU91="nulová",AG91,0)</f>
        <v>0</v>
      </c>
      <c r="CI91" s="15">
        <f>IF(AU91="základní",1,IF(AU91="snížená",2,IF(AU91="zákl. přenesená",4,IF(AU91="sníž. přenesená",5,3))))</f>
        <v>1</v>
      </c>
      <c r="CJ91" s="15">
        <f>IF(AT91="stavební čast",1,IF(8891="investiční čast",2,3))</f>
        <v>1</v>
      </c>
      <c r="CK91" s="15" t="str">
        <f>IF(D91="Vyplň vlastní","","x")</f>
        <v>x</v>
      </c>
    </row>
    <row r="92" spans="2:89" s="1" customFormat="1" ht="19.5" customHeight="1">
      <c r="B92" s="32"/>
      <c r="C92" s="33"/>
      <c r="D92" s="217" t="s">
        <v>91</v>
      </c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33"/>
      <c r="AD92" s="33"/>
      <c r="AE92" s="33"/>
      <c r="AF92" s="33"/>
      <c r="AG92" s="215">
        <f>AG87*AS92</f>
        <v>0</v>
      </c>
      <c r="AH92" s="201"/>
      <c r="AI92" s="201"/>
      <c r="AJ92" s="201"/>
      <c r="AK92" s="201"/>
      <c r="AL92" s="201"/>
      <c r="AM92" s="201"/>
      <c r="AN92" s="216">
        <f>AG92+AV92</f>
        <v>0</v>
      </c>
      <c r="AO92" s="201"/>
      <c r="AP92" s="201"/>
      <c r="AQ92" s="34"/>
      <c r="AS92" s="98">
        <v>0</v>
      </c>
      <c r="AT92" s="99" t="s">
        <v>89</v>
      </c>
      <c r="AU92" s="99" t="s">
        <v>45</v>
      </c>
      <c r="AV92" s="100">
        <f>ROUND(IF(AU92="nulová",0,IF(OR(AU92="základní",AU92="zákl. přenesená"),AG92*L31,AG92*L32)),2)</f>
        <v>0</v>
      </c>
      <c r="BV92" s="15" t="s">
        <v>92</v>
      </c>
      <c r="BY92" s="97">
        <f>IF(AU92="základní",AV92,0)</f>
        <v>0</v>
      </c>
      <c r="BZ92" s="97">
        <f>IF(AU92="snížená",AV92,0)</f>
        <v>0</v>
      </c>
      <c r="CA92" s="97">
        <f>IF(AU92="zákl. přenesená",AV92,0)</f>
        <v>0</v>
      </c>
      <c r="CB92" s="97">
        <f>IF(AU92="sníž. přenesená",AV92,0)</f>
        <v>0</v>
      </c>
      <c r="CC92" s="97">
        <f>IF(AU92="nulová",AV92,0)</f>
        <v>0</v>
      </c>
      <c r="CD92" s="97">
        <f>IF(AU92="základní",AG92,0)</f>
        <v>0</v>
      </c>
      <c r="CE92" s="97">
        <f>IF(AU92="snížená",AG92,0)</f>
        <v>0</v>
      </c>
      <c r="CF92" s="97">
        <f>IF(AU92="zákl. přenesená",AG92,0)</f>
        <v>0</v>
      </c>
      <c r="CG92" s="97">
        <f>IF(AU92="sníž. přenesená",AG92,0)</f>
        <v>0</v>
      </c>
      <c r="CH92" s="97">
        <f>IF(AU92="nulová",AG92,0)</f>
        <v>0</v>
      </c>
      <c r="CI92" s="15">
        <f>IF(AU92="základní",1,IF(AU92="snížená",2,IF(AU92="zákl. přenesená",4,IF(AU92="sníž. přenesená",5,3))))</f>
        <v>1</v>
      </c>
      <c r="CJ92" s="15">
        <f>IF(AT92="stavební čast",1,IF(8892="investiční čast",2,3))</f>
        <v>1</v>
      </c>
      <c r="CK92" s="15">
        <f>IF(D92="Vyplň vlastní","","x")</f>
      </c>
    </row>
    <row r="93" spans="2:89" s="1" customFormat="1" ht="19.5" customHeight="1">
      <c r="B93" s="32"/>
      <c r="C93" s="33"/>
      <c r="D93" s="217" t="s">
        <v>91</v>
      </c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33"/>
      <c r="AD93" s="33"/>
      <c r="AE93" s="33"/>
      <c r="AF93" s="33"/>
      <c r="AG93" s="215">
        <f>AG87*AS93</f>
        <v>0</v>
      </c>
      <c r="AH93" s="201"/>
      <c r="AI93" s="201"/>
      <c r="AJ93" s="201"/>
      <c r="AK93" s="201"/>
      <c r="AL93" s="201"/>
      <c r="AM93" s="201"/>
      <c r="AN93" s="216">
        <f>AG93+AV93</f>
        <v>0</v>
      </c>
      <c r="AO93" s="201"/>
      <c r="AP93" s="201"/>
      <c r="AQ93" s="34"/>
      <c r="AS93" s="98">
        <v>0</v>
      </c>
      <c r="AT93" s="99" t="s">
        <v>89</v>
      </c>
      <c r="AU93" s="99" t="s">
        <v>45</v>
      </c>
      <c r="AV93" s="100">
        <f>ROUND(IF(AU93="nulová",0,IF(OR(AU93="základní",AU93="zákl. přenesená"),AG93*L31,AG93*L32)),2)</f>
        <v>0</v>
      </c>
      <c r="BV93" s="15" t="s">
        <v>92</v>
      </c>
      <c r="BY93" s="97">
        <f>IF(AU93="základní",AV93,0)</f>
        <v>0</v>
      </c>
      <c r="BZ93" s="97">
        <f>IF(AU93="snížená",AV93,0)</f>
        <v>0</v>
      </c>
      <c r="CA93" s="97">
        <f>IF(AU93="zákl. přenesená",AV93,0)</f>
        <v>0</v>
      </c>
      <c r="CB93" s="97">
        <f>IF(AU93="sníž. přenesená",AV93,0)</f>
        <v>0</v>
      </c>
      <c r="CC93" s="97">
        <f>IF(AU93="nulová",AV93,0)</f>
        <v>0</v>
      </c>
      <c r="CD93" s="97">
        <f>IF(AU93="základní",AG93,0)</f>
        <v>0</v>
      </c>
      <c r="CE93" s="97">
        <f>IF(AU93="snížená",AG93,0)</f>
        <v>0</v>
      </c>
      <c r="CF93" s="97">
        <f>IF(AU93="zákl. přenesená",AG93,0)</f>
        <v>0</v>
      </c>
      <c r="CG93" s="97">
        <f>IF(AU93="sníž. přenesená",AG93,0)</f>
        <v>0</v>
      </c>
      <c r="CH93" s="97">
        <f>IF(AU93="nulová",AG93,0)</f>
        <v>0</v>
      </c>
      <c r="CI93" s="15">
        <f>IF(AU93="základní",1,IF(AU93="snížená",2,IF(AU93="zákl. přenesená",4,IF(AU93="sníž. přenesená",5,3))))</f>
        <v>1</v>
      </c>
      <c r="CJ93" s="15">
        <f>IF(AT93="stavební čast",1,IF(8893="investiční čast",2,3))</f>
        <v>1</v>
      </c>
      <c r="CK93" s="15">
        <f>IF(D93="Vyplň vlastní","","x")</f>
      </c>
    </row>
    <row r="94" spans="2:89" s="1" customFormat="1" ht="19.5" customHeight="1">
      <c r="B94" s="32"/>
      <c r="C94" s="33"/>
      <c r="D94" s="217" t="s">
        <v>91</v>
      </c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33"/>
      <c r="AD94" s="33"/>
      <c r="AE94" s="33"/>
      <c r="AF94" s="33"/>
      <c r="AG94" s="215">
        <f>AG87*AS94</f>
        <v>0</v>
      </c>
      <c r="AH94" s="201"/>
      <c r="AI94" s="201"/>
      <c r="AJ94" s="201"/>
      <c r="AK94" s="201"/>
      <c r="AL94" s="201"/>
      <c r="AM94" s="201"/>
      <c r="AN94" s="216">
        <f>AG94+AV94</f>
        <v>0</v>
      </c>
      <c r="AO94" s="201"/>
      <c r="AP94" s="201"/>
      <c r="AQ94" s="34"/>
      <c r="AS94" s="101">
        <v>0</v>
      </c>
      <c r="AT94" s="102" t="s">
        <v>89</v>
      </c>
      <c r="AU94" s="102" t="s">
        <v>45</v>
      </c>
      <c r="AV94" s="103">
        <f>ROUND(IF(AU94="nulová",0,IF(OR(AU94="základní",AU94="zákl. přenesená"),AG94*L31,AG94*L32)),2)</f>
        <v>0</v>
      </c>
      <c r="BV94" s="15" t="s">
        <v>92</v>
      </c>
      <c r="BY94" s="97">
        <f>IF(AU94="základní",AV94,0)</f>
        <v>0</v>
      </c>
      <c r="BZ94" s="97">
        <f>IF(AU94="snížená",AV94,0)</f>
        <v>0</v>
      </c>
      <c r="CA94" s="97">
        <f>IF(AU94="zákl. přenesená",AV94,0)</f>
        <v>0</v>
      </c>
      <c r="CB94" s="97">
        <f>IF(AU94="sníž. přenesená",AV94,0)</f>
        <v>0</v>
      </c>
      <c r="CC94" s="97">
        <f>IF(AU94="nulová",AV94,0)</f>
        <v>0</v>
      </c>
      <c r="CD94" s="97">
        <f>IF(AU94="základní",AG94,0)</f>
        <v>0</v>
      </c>
      <c r="CE94" s="97">
        <f>IF(AU94="snížená",AG94,0)</f>
        <v>0</v>
      </c>
      <c r="CF94" s="97">
        <f>IF(AU94="zákl. přenesená",AG94,0)</f>
        <v>0</v>
      </c>
      <c r="CG94" s="97">
        <f>IF(AU94="sníž. přenesená",AG94,0)</f>
        <v>0</v>
      </c>
      <c r="CH94" s="97">
        <f>IF(AU94="nulová",AG94,0)</f>
        <v>0</v>
      </c>
      <c r="CI94" s="15">
        <f>IF(AU94="základní",1,IF(AU94="snížená",2,IF(AU94="zákl. přenesená",4,IF(AU94="sníž. přenesená",5,3))))</f>
        <v>1</v>
      </c>
      <c r="CJ94" s="15">
        <f>IF(AT94="stavební čast",1,IF(8894="investiční čast",2,3))</f>
        <v>1</v>
      </c>
      <c r="CK94" s="15">
        <f>IF(D94="Vyplň vlastní","","x")</f>
      </c>
    </row>
    <row r="95" spans="2:43" s="1" customFormat="1" ht="10.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2:43" s="1" customFormat="1" ht="30" customHeight="1">
      <c r="B96" s="32"/>
      <c r="C96" s="104" t="s">
        <v>93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220">
        <f>ROUND(AG87+AG90,2)</f>
        <v>0</v>
      </c>
      <c r="AH96" s="220"/>
      <c r="AI96" s="220"/>
      <c r="AJ96" s="220"/>
      <c r="AK96" s="220"/>
      <c r="AL96" s="220"/>
      <c r="AM96" s="220"/>
      <c r="AN96" s="220">
        <f>AN87+AN90</f>
        <v>0</v>
      </c>
      <c r="AO96" s="220"/>
      <c r="AP96" s="220"/>
      <c r="AQ96" s="34"/>
    </row>
    <row r="97" spans="2:43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574 - stavební úpravy čás...'!C2" tooltip="574 - stavební úpravy čá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66"/>
      <c r="B1" s="263"/>
      <c r="C1" s="263"/>
      <c r="D1" s="264" t="s">
        <v>1</v>
      </c>
      <c r="E1" s="263"/>
      <c r="F1" s="265" t="s">
        <v>585</v>
      </c>
      <c r="G1" s="265"/>
      <c r="H1" s="267" t="s">
        <v>586</v>
      </c>
      <c r="I1" s="267"/>
      <c r="J1" s="267"/>
      <c r="K1" s="267"/>
      <c r="L1" s="265" t="s">
        <v>587</v>
      </c>
      <c r="M1" s="263"/>
      <c r="N1" s="263"/>
      <c r="O1" s="264" t="s">
        <v>94</v>
      </c>
      <c r="P1" s="263"/>
      <c r="Q1" s="263"/>
      <c r="R1" s="263"/>
      <c r="S1" s="265" t="s">
        <v>588</v>
      </c>
      <c r="T1" s="265"/>
      <c r="U1" s="266"/>
      <c r="V1" s="26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21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5" t="s">
        <v>82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95</v>
      </c>
    </row>
    <row r="4" spans="2:46" ht="36.75" customHeight="1">
      <c r="B4" s="19"/>
      <c r="C4" s="182" t="s">
        <v>96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s="1" customFormat="1" ht="32.25" customHeight="1">
      <c r="B6" s="32"/>
      <c r="C6" s="33"/>
      <c r="D6" s="26" t="s">
        <v>17</v>
      </c>
      <c r="E6" s="33"/>
      <c r="F6" s="188" t="s">
        <v>18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33"/>
      <c r="R6" s="34"/>
    </row>
    <row r="7" spans="2:18" s="1" customFormat="1" ht="14.25" customHeight="1">
      <c r="B7" s="32"/>
      <c r="C7" s="33"/>
      <c r="D7" s="27" t="s">
        <v>20</v>
      </c>
      <c r="E7" s="33"/>
      <c r="F7" s="25" t="s">
        <v>21</v>
      </c>
      <c r="G7" s="33"/>
      <c r="H7" s="33"/>
      <c r="I7" s="33"/>
      <c r="J7" s="33"/>
      <c r="K7" s="33"/>
      <c r="L7" s="33"/>
      <c r="M7" s="27" t="s">
        <v>22</v>
      </c>
      <c r="N7" s="33"/>
      <c r="O7" s="25" t="s">
        <v>21</v>
      </c>
      <c r="P7" s="33"/>
      <c r="Q7" s="33"/>
      <c r="R7" s="34"/>
    </row>
    <row r="8" spans="2:18" s="1" customFormat="1" ht="14.25" customHeight="1">
      <c r="B8" s="32"/>
      <c r="C8" s="33"/>
      <c r="D8" s="27" t="s">
        <v>24</v>
      </c>
      <c r="E8" s="33"/>
      <c r="F8" s="25" t="s">
        <v>25</v>
      </c>
      <c r="G8" s="33"/>
      <c r="H8" s="33"/>
      <c r="I8" s="33"/>
      <c r="J8" s="33"/>
      <c r="K8" s="33"/>
      <c r="L8" s="33"/>
      <c r="M8" s="27" t="s">
        <v>26</v>
      </c>
      <c r="N8" s="33"/>
      <c r="O8" s="222" t="str">
        <f>'Rekapitulace stavby'!AN8</f>
        <v>18.4.2016</v>
      </c>
      <c r="P8" s="201"/>
      <c r="Q8" s="33"/>
      <c r="R8" s="34"/>
    </row>
    <row r="9" spans="2:18" s="1" customFormat="1" ht="10.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2:18" s="1" customFormat="1" ht="14.25" customHeight="1">
      <c r="B10" s="32"/>
      <c r="C10" s="33"/>
      <c r="D10" s="27" t="s">
        <v>30</v>
      </c>
      <c r="E10" s="33"/>
      <c r="F10" s="33"/>
      <c r="G10" s="33"/>
      <c r="H10" s="33"/>
      <c r="I10" s="33"/>
      <c r="J10" s="33"/>
      <c r="K10" s="33"/>
      <c r="L10" s="33"/>
      <c r="M10" s="27" t="s">
        <v>31</v>
      </c>
      <c r="N10" s="33"/>
      <c r="O10" s="187">
        <f>IF('Rekapitulace stavby'!AN10="","",'Rekapitulace stavby'!AN10)</f>
      </c>
      <c r="P10" s="201"/>
      <c r="Q10" s="33"/>
      <c r="R10" s="34"/>
    </row>
    <row r="11" spans="2:18" s="1" customFormat="1" ht="18" customHeight="1">
      <c r="B11" s="32"/>
      <c r="C11" s="33"/>
      <c r="D11" s="33"/>
      <c r="E11" s="25" t="str">
        <f>IF('Rekapitulace stavby'!E11="","",'Rekapitulace stavby'!E11)</f>
        <v> </v>
      </c>
      <c r="F11" s="33"/>
      <c r="G11" s="33"/>
      <c r="H11" s="33"/>
      <c r="I11" s="33"/>
      <c r="J11" s="33"/>
      <c r="K11" s="33"/>
      <c r="L11" s="33"/>
      <c r="M11" s="27" t="s">
        <v>33</v>
      </c>
      <c r="N11" s="33"/>
      <c r="O11" s="187">
        <f>IF('Rekapitulace stavby'!AN11="","",'Rekapitulace stavby'!AN11)</f>
      </c>
      <c r="P11" s="201"/>
      <c r="Q11" s="33"/>
      <c r="R11" s="34"/>
    </row>
    <row r="12" spans="2:18" s="1" customFormat="1" ht="6.7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2:18" s="1" customFormat="1" ht="14.25" customHeight="1">
      <c r="B13" s="32"/>
      <c r="C13" s="33"/>
      <c r="D13" s="27" t="s">
        <v>34</v>
      </c>
      <c r="E13" s="33"/>
      <c r="F13" s="33"/>
      <c r="G13" s="33"/>
      <c r="H13" s="33"/>
      <c r="I13" s="33"/>
      <c r="J13" s="33"/>
      <c r="K13" s="33"/>
      <c r="L13" s="33"/>
      <c r="M13" s="27" t="s">
        <v>31</v>
      </c>
      <c r="N13" s="33"/>
      <c r="O13" s="223" t="str">
        <f>IF('Rekapitulace stavby'!AN13="","",'Rekapitulace stavby'!AN13)</f>
        <v>Vyplň údaj</v>
      </c>
      <c r="P13" s="201"/>
      <c r="Q13" s="33"/>
      <c r="R13" s="34"/>
    </row>
    <row r="14" spans="2:18" s="1" customFormat="1" ht="18" customHeight="1">
      <c r="B14" s="32"/>
      <c r="C14" s="33"/>
      <c r="D14" s="33"/>
      <c r="E14" s="223" t="str">
        <f>IF('Rekapitulace stavby'!E14="","",'Rekapitulace stavby'!E14)</f>
        <v>Vyplň údaj</v>
      </c>
      <c r="F14" s="201"/>
      <c r="G14" s="201"/>
      <c r="H14" s="201"/>
      <c r="I14" s="201"/>
      <c r="J14" s="201"/>
      <c r="K14" s="201"/>
      <c r="L14" s="201"/>
      <c r="M14" s="27" t="s">
        <v>33</v>
      </c>
      <c r="N14" s="33"/>
      <c r="O14" s="223" t="str">
        <f>IF('Rekapitulace stavby'!AN14="","",'Rekapitulace stavby'!AN14)</f>
        <v>Vyplň údaj</v>
      </c>
      <c r="P14" s="201"/>
      <c r="Q14" s="33"/>
      <c r="R14" s="34"/>
    </row>
    <row r="15" spans="2:18" s="1" customFormat="1" ht="6.7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2:18" s="1" customFormat="1" ht="14.25" customHeight="1">
      <c r="B16" s="32"/>
      <c r="C16" s="33"/>
      <c r="D16" s="27" t="s">
        <v>36</v>
      </c>
      <c r="E16" s="33"/>
      <c r="F16" s="33"/>
      <c r="G16" s="33"/>
      <c r="H16" s="33"/>
      <c r="I16" s="33"/>
      <c r="J16" s="33"/>
      <c r="K16" s="33"/>
      <c r="L16" s="33"/>
      <c r="M16" s="27" t="s">
        <v>31</v>
      </c>
      <c r="N16" s="33"/>
      <c r="O16" s="187">
        <f>IF('Rekapitulace stavby'!AN16="","",'Rekapitulace stavby'!AN16)</f>
      </c>
      <c r="P16" s="201"/>
      <c r="Q16" s="33"/>
      <c r="R16" s="34"/>
    </row>
    <row r="17" spans="2:18" s="1" customFormat="1" ht="18" customHeight="1">
      <c r="B17" s="32"/>
      <c r="C17" s="33"/>
      <c r="D17" s="33"/>
      <c r="E17" s="25" t="str">
        <f>IF('Rekapitulace stavby'!E17="","",'Rekapitulace stavby'!E17)</f>
        <v> </v>
      </c>
      <c r="F17" s="33"/>
      <c r="G17" s="33"/>
      <c r="H17" s="33"/>
      <c r="I17" s="33"/>
      <c r="J17" s="33"/>
      <c r="K17" s="33"/>
      <c r="L17" s="33"/>
      <c r="M17" s="27" t="s">
        <v>33</v>
      </c>
      <c r="N17" s="33"/>
      <c r="O17" s="187">
        <f>IF('Rekapitulace stavby'!AN17="","",'Rekapitulace stavby'!AN17)</f>
      </c>
      <c r="P17" s="201"/>
      <c r="Q17" s="33"/>
      <c r="R17" s="34"/>
    </row>
    <row r="18" spans="2:18" s="1" customFormat="1" ht="6.7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25" customHeight="1">
      <c r="B19" s="32"/>
      <c r="C19" s="33"/>
      <c r="D19" s="27" t="s">
        <v>38</v>
      </c>
      <c r="E19" s="33"/>
      <c r="F19" s="33"/>
      <c r="G19" s="33"/>
      <c r="H19" s="33"/>
      <c r="I19" s="33"/>
      <c r="J19" s="33"/>
      <c r="K19" s="33"/>
      <c r="L19" s="33"/>
      <c r="M19" s="27" t="s">
        <v>31</v>
      </c>
      <c r="N19" s="33"/>
      <c r="O19" s="187" t="s">
        <v>21</v>
      </c>
      <c r="P19" s="201"/>
      <c r="Q19" s="33"/>
      <c r="R19" s="34"/>
    </row>
    <row r="20" spans="2:18" s="1" customFormat="1" ht="18" customHeight="1">
      <c r="B20" s="32"/>
      <c r="C20" s="33"/>
      <c r="D20" s="33"/>
      <c r="E20" s="25" t="s">
        <v>39</v>
      </c>
      <c r="F20" s="33"/>
      <c r="G20" s="33"/>
      <c r="H20" s="33"/>
      <c r="I20" s="33"/>
      <c r="J20" s="33"/>
      <c r="K20" s="33"/>
      <c r="L20" s="33"/>
      <c r="M20" s="27" t="s">
        <v>33</v>
      </c>
      <c r="N20" s="33"/>
      <c r="O20" s="187" t="s">
        <v>21</v>
      </c>
      <c r="P20" s="201"/>
      <c r="Q20" s="33"/>
      <c r="R20" s="34"/>
    </row>
    <row r="21" spans="2:18" s="1" customFormat="1" ht="6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25" customHeight="1">
      <c r="B22" s="32"/>
      <c r="C22" s="33"/>
      <c r="D22" s="27" t="s">
        <v>40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>
      <c r="B23" s="32"/>
      <c r="C23" s="33"/>
      <c r="D23" s="33"/>
      <c r="E23" s="190" t="s">
        <v>21</v>
      </c>
      <c r="F23" s="201"/>
      <c r="G23" s="201"/>
      <c r="H23" s="201"/>
      <c r="I23" s="201"/>
      <c r="J23" s="201"/>
      <c r="K23" s="201"/>
      <c r="L23" s="201"/>
      <c r="M23" s="33"/>
      <c r="N23" s="33"/>
      <c r="O23" s="33"/>
      <c r="P23" s="33"/>
      <c r="Q23" s="33"/>
      <c r="R23" s="34"/>
    </row>
    <row r="24" spans="2:18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25" customHeight="1">
      <c r="B26" s="32"/>
      <c r="C26" s="33"/>
      <c r="D26" s="106" t="s">
        <v>97</v>
      </c>
      <c r="E26" s="33"/>
      <c r="F26" s="33"/>
      <c r="G26" s="33"/>
      <c r="H26" s="33"/>
      <c r="I26" s="33"/>
      <c r="J26" s="33"/>
      <c r="K26" s="33"/>
      <c r="L26" s="33"/>
      <c r="M26" s="191">
        <f>N87</f>
        <v>0</v>
      </c>
      <c r="N26" s="201"/>
      <c r="O26" s="201"/>
      <c r="P26" s="201"/>
      <c r="Q26" s="33"/>
      <c r="R26" s="34"/>
    </row>
    <row r="27" spans="2:18" s="1" customFormat="1" ht="14.25" customHeight="1">
      <c r="B27" s="32"/>
      <c r="C27" s="33"/>
      <c r="D27" s="31" t="s">
        <v>88</v>
      </c>
      <c r="E27" s="33"/>
      <c r="F27" s="33"/>
      <c r="G27" s="33"/>
      <c r="H27" s="33"/>
      <c r="I27" s="33"/>
      <c r="J27" s="33"/>
      <c r="K27" s="33"/>
      <c r="L27" s="33"/>
      <c r="M27" s="191">
        <f>N111</f>
        <v>0</v>
      </c>
      <c r="N27" s="201"/>
      <c r="O27" s="201"/>
      <c r="P27" s="201"/>
      <c r="Q27" s="33"/>
      <c r="R27" s="34"/>
    </row>
    <row r="28" spans="2:18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4.75" customHeight="1">
      <c r="B29" s="32"/>
      <c r="C29" s="33"/>
      <c r="D29" s="107" t="s">
        <v>43</v>
      </c>
      <c r="E29" s="33"/>
      <c r="F29" s="33"/>
      <c r="G29" s="33"/>
      <c r="H29" s="33"/>
      <c r="I29" s="33"/>
      <c r="J29" s="33"/>
      <c r="K29" s="33"/>
      <c r="L29" s="33"/>
      <c r="M29" s="224">
        <f>ROUND(M26+M27,2)</f>
        <v>0</v>
      </c>
      <c r="N29" s="201"/>
      <c r="O29" s="201"/>
      <c r="P29" s="201"/>
      <c r="Q29" s="33"/>
      <c r="R29" s="34"/>
    </row>
    <row r="30" spans="2:18" s="1" customFormat="1" ht="6.75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25" customHeight="1">
      <c r="B31" s="32"/>
      <c r="C31" s="33"/>
      <c r="D31" s="39" t="s">
        <v>44</v>
      </c>
      <c r="E31" s="39" t="s">
        <v>45</v>
      </c>
      <c r="F31" s="40">
        <v>0.21</v>
      </c>
      <c r="G31" s="108" t="s">
        <v>46</v>
      </c>
      <c r="H31" s="225">
        <f>(SUM(BE111:BE118)+SUM(BE135:BE327))</f>
        <v>0</v>
      </c>
      <c r="I31" s="201"/>
      <c r="J31" s="201"/>
      <c r="K31" s="33"/>
      <c r="L31" s="33"/>
      <c r="M31" s="225">
        <f>ROUND((SUM(BE111:BE118)+SUM(BE135:BE327)),2)*F31</f>
        <v>0</v>
      </c>
      <c r="N31" s="201"/>
      <c r="O31" s="201"/>
      <c r="P31" s="201"/>
      <c r="Q31" s="33"/>
      <c r="R31" s="34"/>
    </row>
    <row r="32" spans="2:18" s="1" customFormat="1" ht="14.25" customHeight="1">
      <c r="B32" s="32"/>
      <c r="C32" s="33"/>
      <c r="D32" s="33"/>
      <c r="E32" s="39" t="s">
        <v>47</v>
      </c>
      <c r="F32" s="40">
        <v>0.15</v>
      </c>
      <c r="G32" s="108" t="s">
        <v>46</v>
      </c>
      <c r="H32" s="225">
        <f>(SUM(BF111:BF118)+SUM(BF135:BF327))</f>
        <v>0</v>
      </c>
      <c r="I32" s="201"/>
      <c r="J32" s="201"/>
      <c r="K32" s="33"/>
      <c r="L32" s="33"/>
      <c r="M32" s="225">
        <f>ROUND((SUM(BF111:BF118)+SUM(BF135:BF327)),2)*F32</f>
        <v>0</v>
      </c>
      <c r="N32" s="201"/>
      <c r="O32" s="201"/>
      <c r="P32" s="201"/>
      <c r="Q32" s="33"/>
      <c r="R32" s="34"/>
    </row>
    <row r="33" spans="2:18" s="1" customFormat="1" ht="14.25" customHeight="1" hidden="1">
      <c r="B33" s="32"/>
      <c r="C33" s="33"/>
      <c r="D33" s="33"/>
      <c r="E33" s="39" t="s">
        <v>48</v>
      </c>
      <c r="F33" s="40">
        <v>0.21</v>
      </c>
      <c r="G33" s="108" t="s">
        <v>46</v>
      </c>
      <c r="H33" s="225">
        <f>(SUM(BG111:BG118)+SUM(BG135:BG327))</f>
        <v>0</v>
      </c>
      <c r="I33" s="201"/>
      <c r="J33" s="201"/>
      <c r="K33" s="33"/>
      <c r="L33" s="33"/>
      <c r="M33" s="225">
        <v>0</v>
      </c>
      <c r="N33" s="201"/>
      <c r="O33" s="201"/>
      <c r="P33" s="201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49</v>
      </c>
      <c r="F34" s="40">
        <v>0.15</v>
      </c>
      <c r="G34" s="108" t="s">
        <v>46</v>
      </c>
      <c r="H34" s="225">
        <f>(SUM(BH111:BH118)+SUM(BH135:BH327))</f>
        <v>0</v>
      </c>
      <c r="I34" s="201"/>
      <c r="J34" s="201"/>
      <c r="K34" s="33"/>
      <c r="L34" s="33"/>
      <c r="M34" s="225">
        <v>0</v>
      </c>
      <c r="N34" s="201"/>
      <c r="O34" s="201"/>
      <c r="P34" s="201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</v>
      </c>
      <c r="G35" s="108" t="s">
        <v>46</v>
      </c>
      <c r="H35" s="225">
        <f>(SUM(BI111:BI118)+SUM(BI135:BI327))</f>
        <v>0</v>
      </c>
      <c r="I35" s="201"/>
      <c r="J35" s="201"/>
      <c r="K35" s="33"/>
      <c r="L35" s="33"/>
      <c r="M35" s="225">
        <v>0</v>
      </c>
      <c r="N35" s="201"/>
      <c r="O35" s="201"/>
      <c r="P35" s="201"/>
      <c r="Q35" s="33"/>
      <c r="R35" s="34"/>
    </row>
    <row r="36" spans="2:18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4.75" customHeight="1">
      <c r="B37" s="32"/>
      <c r="C37" s="105"/>
      <c r="D37" s="109" t="s">
        <v>51</v>
      </c>
      <c r="E37" s="72"/>
      <c r="F37" s="72"/>
      <c r="G37" s="110" t="s">
        <v>52</v>
      </c>
      <c r="H37" s="111" t="s">
        <v>53</v>
      </c>
      <c r="I37" s="72"/>
      <c r="J37" s="72"/>
      <c r="K37" s="72"/>
      <c r="L37" s="226">
        <f>SUM(M29:M35)</f>
        <v>0</v>
      </c>
      <c r="M37" s="209"/>
      <c r="N37" s="209"/>
      <c r="O37" s="209"/>
      <c r="P37" s="211"/>
      <c r="Q37" s="105"/>
      <c r="R37" s="34"/>
    </row>
    <row r="38" spans="2:18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54</v>
      </c>
      <c r="E50" s="48"/>
      <c r="F50" s="48"/>
      <c r="G50" s="48"/>
      <c r="H50" s="49"/>
      <c r="I50" s="33"/>
      <c r="J50" s="47" t="s">
        <v>55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56</v>
      </c>
      <c r="E59" s="53"/>
      <c r="F59" s="53"/>
      <c r="G59" s="54" t="s">
        <v>57</v>
      </c>
      <c r="H59" s="55"/>
      <c r="I59" s="33"/>
      <c r="J59" s="52" t="s">
        <v>56</v>
      </c>
      <c r="K59" s="53"/>
      <c r="L59" s="53"/>
      <c r="M59" s="53"/>
      <c r="N59" s="54" t="s">
        <v>57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58</v>
      </c>
      <c r="E61" s="48"/>
      <c r="F61" s="48"/>
      <c r="G61" s="48"/>
      <c r="H61" s="49"/>
      <c r="I61" s="33"/>
      <c r="J61" s="47" t="s">
        <v>59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56</v>
      </c>
      <c r="E70" s="53"/>
      <c r="F70" s="53"/>
      <c r="G70" s="54" t="s">
        <v>57</v>
      </c>
      <c r="H70" s="55"/>
      <c r="I70" s="33"/>
      <c r="J70" s="52" t="s">
        <v>56</v>
      </c>
      <c r="K70" s="53"/>
      <c r="L70" s="53"/>
      <c r="M70" s="53"/>
      <c r="N70" s="54" t="s">
        <v>57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82" t="s">
        <v>98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75" customHeight="1">
      <c r="B78" s="32"/>
      <c r="C78" s="66" t="s">
        <v>17</v>
      </c>
      <c r="D78" s="33"/>
      <c r="E78" s="33"/>
      <c r="F78" s="202" t="str">
        <f>F6</f>
        <v>stavební úpravy části objektu - sociální zařízení 2.NP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3"/>
      <c r="R78" s="34"/>
    </row>
    <row r="79" spans="2:18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>
      <c r="B80" s="32"/>
      <c r="C80" s="27" t="s">
        <v>24</v>
      </c>
      <c r="D80" s="33"/>
      <c r="E80" s="33"/>
      <c r="F80" s="25" t="str">
        <f>F8</f>
        <v>p.č.st. 184/1, k.ú. Kolín</v>
      </c>
      <c r="G80" s="33"/>
      <c r="H80" s="33"/>
      <c r="I80" s="33"/>
      <c r="J80" s="33"/>
      <c r="K80" s="27" t="s">
        <v>26</v>
      </c>
      <c r="L80" s="33"/>
      <c r="M80" s="227" t="str">
        <f>IF(O8="","",O8)</f>
        <v>18.4.2016</v>
      </c>
      <c r="N80" s="201"/>
      <c r="O80" s="201"/>
      <c r="P80" s="201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5">
      <c r="B82" s="32"/>
      <c r="C82" s="27" t="s">
        <v>30</v>
      </c>
      <c r="D82" s="33"/>
      <c r="E82" s="33"/>
      <c r="F82" s="25" t="str">
        <f>E11</f>
        <v> </v>
      </c>
      <c r="G82" s="33"/>
      <c r="H82" s="33"/>
      <c r="I82" s="33"/>
      <c r="J82" s="33"/>
      <c r="K82" s="27" t="s">
        <v>36</v>
      </c>
      <c r="L82" s="33"/>
      <c r="M82" s="187" t="str">
        <f>E17</f>
        <v> </v>
      </c>
      <c r="N82" s="201"/>
      <c r="O82" s="201"/>
      <c r="P82" s="201"/>
      <c r="Q82" s="201"/>
      <c r="R82" s="34"/>
    </row>
    <row r="83" spans="2:18" s="1" customFormat="1" ht="14.25" customHeight="1">
      <c r="B83" s="32"/>
      <c r="C83" s="27" t="s">
        <v>34</v>
      </c>
      <c r="D83" s="33"/>
      <c r="E83" s="33"/>
      <c r="F83" s="25" t="str">
        <f>IF(E14="","",E14)</f>
        <v>Vyplň údaj</v>
      </c>
      <c r="G83" s="33"/>
      <c r="H83" s="33"/>
      <c r="I83" s="33"/>
      <c r="J83" s="33"/>
      <c r="K83" s="27" t="s">
        <v>38</v>
      </c>
      <c r="L83" s="33"/>
      <c r="M83" s="187" t="str">
        <f>E20</f>
        <v>Němec</v>
      </c>
      <c r="N83" s="201"/>
      <c r="O83" s="201"/>
      <c r="P83" s="201"/>
      <c r="Q83" s="201"/>
      <c r="R83" s="34"/>
    </row>
    <row r="84" spans="2:18" s="1" customFormat="1" ht="9.7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18" s="1" customFormat="1" ht="29.25" customHeight="1">
      <c r="B85" s="32"/>
      <c r="C85" s="228" t="s">
        <v>99</v>
      </c>
      <c r="D85" s="229"/>
      <c r="E85" s="229"/>
      <c r="F85" s="229"/>
      <c r="G85" s="229"/>
      <c r="H85" s="105"/>
      <c r="I85" s="105"/>
      <c r="J85" s="105"/>
      <c r="K85" s="105"/>
      <c r="L85" s="105"/>
      <c r="M85" s="105"/>
      <c r="N85" s="228" t="s">
        <v>100</v>
      </c>
      <c r="O85" s="201"/>
      <c r="P85" s="201"/>
      <c r="Q85" s="201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112" t="s">
        <v>101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19">
        <f>N135</f>
        <v>0</v>
      </c>
      <c r="O87" s="201"/>
      <c r="P87" s="201"/>
      <c r="Q87" s="201"/>
      <c r="R87" s="34"/>
      <c r="AU87" s="15" t="s">
        <v>102</v>
      </c>
    </row>
    <row r="88" spans="2:18" s="6" customFormat="1" ht="24.75" customHeight="1">
      <c r="B88" s="113"/>
      <c r="C88" s="114"/>
      <c r="D88" s="115" t="s">
        <v>103</v>
      </c>
      <c r="E88" s="114"/>
      <c r="F88" s="114"/>
      <c r="G88" s="114"/>
      <c r="H88" s="114"/>
      <c r="I88" s="114"/>
      <c r="J88" s="114"/>
      <c r="K88" s="114"/>
      <c r="L88" s="114"/>
      <c r="M88" s="114"/>
      <c r="N88" s="230">
        <f>N136</f>
        <v>0</v>
      </c>
      <c r="O88" s="231"/>
      <c r="P88" s="231"/>
      <c r="Q88" s="231"/>
      <c r="R88" s="116"/>
    </row>
    <row r="89" spans="2:18" s="7" customFormat="1" ht="19.5" customHeight="1">
      <c r="B89" s="117"/>
      <c r="C89" s="118"/>
      <c r="D89" s="93" t="s">
        <v>104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16">
        <f>N137</f>
        <v>0</v>
      </c>
      <c r="O89" s="232"/>
      <c r="P89" s="232"/>
      <c r="Q89" s="232"/>
      <c r="R89" s="119"/>
    </row>
    <row r="90" spans="2:18" s="7" customFormat="1" ht="19.5" customHeight="1">
      <c r="B90" s="117"/>
      <c r="C90" s="118"/>
      <c r="D90" s="93" t="s">
        <v>105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16">
        <f>N149</f>
        <v>0</v>
      </c>
      <c r="O90" s="232"/>
      <c r="P90" s="232"/>
      <c r="Q90" s="232"/>
      <c r="R90" s="119"/>
    </row>
    <row r="91" spans="2:18" s="7" customFormat="1" ht="19.5" customHeight="1">
      <c r="B91" s="117"/>
      <c r="C91" s="118"/>
      <c r="D91" s="93" t="s">
        <v>106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16">
        <f>N182</f>
        <v>0</v>
      </c>
      <c r="O91" s="232"/>
      <c r="P91" s="232"/>
      <c r="Q91" s="232"/>
      <c r="R91" s="119"/>
    </row>
    <row r="92" spans="2:18" s="7" customFormat="1" ht="19.5" customHeight="1">
      <c r="B92" s="117"/>
      <c r="C92" s="118"/>
      <c r="D92" s="93" t="s">
        <v>107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16">
        <f>N185</f>
        <v>0</v>
      </c>
      <c r="O92" s="232"/>
      <c r="P92" s="232"/>
      <c r="Q92" s="232"/>
      <c r="R92" s="119"/>
    </row>
    <row r="93" spans="2:18" s="7" customFormat="1" ht="19.5" customHeight="1">
      <c r="B93" s="117"/>
      <c r="C93" s="118"/>
      <c r="D93" s="93" t="s">
        <v>108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16">
        <f>N205</f>
        <v>0</v>
      </c>
      <c r="O93" s="232"/>
      <c r="P93" s="232"/>
      <c r="Q93" s="232"/>
      <c r="R93" s="119"/>
    </row>
    <row r="94" spans="2:18" s="7" customFormat="1" ht="19.5" customHeight="1">
      <c r="B94" s="117"/>
      <c r="C94" s="118"/>
      <c r="D94" s="93" t="s">
        <v>109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16">
        <f>N210</f>
        <v>0</v>
      </c>
      <c r="O94" s="232"/>
      <c r="P94" s="232"/>
      <c r="Q94" s="232"/>
      <c r="R94" s="119"/>
    </row>
    <row r="95" spans="2:18" s="6" customFormat="1" ht="24.75" customHeight="1">
      <c r="B95" s="113"/>
      <c r="C95" s="114"/>
      <c r="D95" s="115" t="s">
        <v>110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0">
        <f>N212</f>
        <v>0</v>
      </c>
      <c r="O95" s="231"/>
      <c r="P95" s="231"/>
      <c r="Q95" s="231"/>
      <c r="R95" s="116"/>
    </row>
    <row r="96" spans="2:18" s="7" customFormat="1" ht="19.5" customHeight="1">
      <c r="B96" s="117"/>
      <c r="C96" s="118"/>
      <c r="D96" s="93" t="s">
        <v>111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16">
        <f>N213</f>
        <v>0</v>
      </c>
      <c r="O96" s="232"/>
      <c r="P96" s="232"/>
      <c r="Q96" s="232"/>
      <c r="R96" s="119"/>
    </row>
    <row r="97" spans="2:18" s="7" customFormat="1" ht="19.5" customHeight="1">
      <c r="B97" s="117"/>
      <c r="C97" s="118"/>
      <c r="D97" s="93" t="s">
        <v>112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16">
        <f>N221</f>
        <v>0</v>
      </c>
      <c r="O97" s="232"/>
      <c r="P97" s="232"/>
      <c r="Q97" s="232"/>
      <c r="R97" s="119"/>
    </row>
    <row r="98" spans="2:18" s="7" customFormat="1" ht="19.5" customHeight="1">
      <c r="B98" s="117"/>
      <c r="C98" s="118"/>
      <c r="D98" s="93" t="s">
        <v>113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16">
        <f>N233</f>
        <v>0</v>
      </c>
      <c r="O98" s="232"/>
      <c r="P98" s="232"/>
      <c r="Q98" s="232"/>
      <c r="R98" s="119"/>
    </row>
    <row r="99" spans="2:18" s="7" customFormat="1" ht="19.5" customHeight="1">
      <c r="B99" s="117"/>
      <c r="C99" s="118"/>
      <c r="D99" s="93" t="s">
        <v>114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16">
        <f>N242</f>
        <v>0</v>
      </c>
      <c r="O99" s="232"/>
      <c r="P99" s="232"/>
      <c r="Q99" s="232"/>
      <c r="R99" s="119"/>
    </row>
    <row r="100" spans="2:18" s="7" customFormat="1" ht="19.5" customHeight="1">
      <c r="B100" s="117"/>
      <c r="C100" s="118"/>
      <c r="D100" s="93" t="s">
        <v>115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16">
        <f>N264</f>
        <v>0</v>
      </c>
      <c r="O100" s="232"/>
      <c r="P100" s="232"/>
      <c r="Q100" s="232"/>
      <c r="R100" s="119"/>
    </row>
    <row r="101" spans="2:18" s="7" customFormat="1" ht="19.5" customHeight="1">
      <c r="B101" s="117"/>
      <c r="C101" s="118"/>
      <c r="D101" s="93" t="s">
        <v>116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16">
        <f>N267</f>
        <v>0</v>
      </c>
      <c r="O101" s="232"/>
      <c r="P101" s="232"/>
      <c r="Q101" s="232"/>
      <c r="R101" s="119"/>
    </row>
    <row r="102" spans="2:18" s="7" customFormat="1" ht="19.5" customHeight="1">
      <c r="B102" s="117"/>
      <c r="C102" s="118"/>
      <c r="D102" s="93" t="s">
        <v>117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216">
        <f>N270</f>
        <v>0</v>
      </c>
      <c r="O102" s="232"/>
      <c r="P102" s="232"/>
      <c r="Q102" s="232"/>
      <c r="R102" s="119"/>
    </row>
    <row r="103" spans="2:18" s="7" customFormat="1" ht="19.5" customHeight="1">
      <c r="B103" s="117"/>
      <c r="C103" s="118"/>
      <c r="D103" s="93" t="s">
        <v>118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16">
        <f>N274</f>
        <v>0</v>
      </c>
      <c r="O103" s="232"/>
      <c r="P103" s="232"/>
      <c r="Q103" s="232"/>
      <c r="R103" s="119"/>
    </row>
    <row r="104" spans="2:18" s="7" customFormat="1" ht="19.5" customHeight="1">
      <c r="B104" s="117"/>
      <c r="C104" s="118"/>
      <c r="D104" s="93" t="s">
        <v>119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216">
        <f>N276</f>
        <v>0</v>
      </c>
      <c r="O104" s="232"/>
      <c r="P104" s="232"/>
      <c r="Q104" s="232"/>
      <c r="R104" s="119"/>
    </row>
    <row r="105" spans="2:18" s="7" customFormat="1" ht="19.5" customHeight="1">
      <c r="B105" s="117"/>
      <c r="C105" s="118"/>
      <c r="D105" s="93" t="s">
        <v>120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216">
        <f>N284</f>
        <v>0</v>
      </c>
      <c r="O105" s="232"/>
      <c r="P105" s="232"/>
      <c r="Q105" s="232"/>
      <c r="R105" s="119"/>
    </row>
    <row r="106" spans="2:18" s="7" customFormat="1" ht="19.5" customHeight="1">
      <c r="B106" s="117"/>
      <c r="C106" s="118"/>
      <c r="D106" s="93" t="s">
        <v>121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216">
        <f>N288</f>
        <v>0</v>
      </c>
      <c r="O106" s="232"/>
      <c r="P106" s="232"/>
      <c r="Q106" s="232"/>
      <c r="R106" s="119"/>
    </row>
    <row r="107" spans="2:18" s="7" customFormat="1" ht="19.5" customHeight="1">
      <c r="B107" s="117"/>
      <c r="C107" s="118"/>
      <c r="D107" s="93" t="s">
        <v>122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16">
        <f>N296</f>
        <v>0</v>
      </c>
      <c r="O107" s="232"/>
      <c r="P107" s="232"/>
      <c r="Q107" s="232"/>
      <c r="R107" s="119"/>
    </row>
    <row r="108" spans="2:18" s="7" customFormat="1" ht="19.5" customHeight="1">
      <c r="B108" s="117"/>
      <c r="C108" s="118"/>
      <c r="D108" s="93" t="s">
        <v>123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216">
        <f>N301</f>
        <v>0</v>
      </c>
      <c r="O108" s="232"/>
      <c r="P108" s="232"/>
      <c r="Q108" s="232"/>
      <c r="R108" s="119"/>
    </row>
    <row r="109" spans="2:18" s="7" customFormat="1" ht="19.5" customHeight="1">
      <c r="B109" s="117"/>
      <c r="C109" s="118"/>
      <c r="D109" s="93" t="s">
        <v>124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216">
        <f>N316</f>
        <v>0</v>
      </c>
      <c r="O109" s="232"/>
      <c r="P109" s="232"/>
      <c r="Q109" s="232"/>
      <c r="R109" s="119"/>
    </row>
    <row r="110" spans="2:18" s="1" customFormat="1" ht="21.7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21" s="1" customFormat="1" ht="29.25" customHeight="1">
      <c r="B111" s="32"/>
      <c r="C111" s="112" t="s">
        <v>125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33">
        <f>ROUND(N112+N113+N114+N115+N116+N117,2)</f>
        <v>0</v>
      </c>
      <c r="O111" s="201"/>
      <c r="P111" s="201"/>
      <c r="Q111" s="201"/>
      <c r="R111" s="34"/>
      <c r="T111" s="120"/>
      <c r="U111" s="121" t="s">
        <v>44</v>
      </c>
    </row>
    <row r="112" spans="2:65" s="1" customFormat="1" ht="18" customHeight="1">
      <c r="B112" s="122"/>
      <c r="C112" s="123"/>
      <c r="D112" s="217" t="s">
        <v>126</v>
      </c>
      <c r="E112" s="234"/>
      <c r="F112" s="234"/>
      <c r="G112" s="234"/>
      <c r="H112" s="234"/>
      <c r="I112" s="123"/>
      <c r="J112" s="123"/>
      <c r="K112" s="123"/>
      <c r="L112" s="123"/>
      <c r="M112" s="123"/>
      <c r="N112" s="215">
        <f>ROUND(N87*T112,2)</f>
        <v>0</v>
      </c>
      <c r="O112" s="234"/>
      <c r="P112" s="234"/>
      <c r="Q112" s="234"/>
      <c r="R112" s="124"/>
      <c r="S112" s="125"/>
      <c r="T112" s="126"/>
      <c r="U112" s="127" t="s">
        <v>45</v>
      </c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9" t="s">
        <v>127</v>
      </c>
      <c r="AZ112" s="128"/>
      <c r="BA112" s="128"/>
      <c r="BB112" s="128"/>
      <c r="BC112" s="128"/>
      <c r="BD112" s="128"/>
      <c r="BE112" s="130">
        <f aca="true" t="shared" si="0" ref="BE112:BE117">IF(U112="základní",N112,0)</f>
        <v>0</v>
      </c>
      <c r="BF112" s="130">
        <f aca="true" t="shared" si="1" ref="BF112:BF117">IF(U112="snížená",N112,0)</f>
        <v>0</v>
      </c>
      <c r="BG112" s="130">
        <f aca="true" t="shared" si="2" ref="BG112:BG117">IF(U112="zákl. přenesená",N112,0)</f>
        <v>0</v>
      </c>
      <c r="BH112" s="130">
        <f aca="true" t="shared" si="3" ref="BH112:BH117">IF(U112="sníž. přenesená",N112,0)</f>
        <v>0</v>
      </c>
      <c r="BI112" s="130">
        <f aca="true" t="shared" si="4" ref="BI112:BI117">IF(U112="nulová",N112,0)</f>
        <v>0</v>
      </c>
      <c r="BJ112" s="129" t="s">
        <v>23</v>
      </c>
      <c r="BK112" s="128"/>
      <c r="BL112" s="128"/>
      <c r="BM112" s="128"/>
    </row>
    <row r="113" spans="2:65" s="1" customFormat="1" ht="18" customHeight="1">
      <c r="B113" s="122"/>
      <c r="C113" s="123"/>
      <c r="D113" s="217" t="s">
        <v>128</v>
      </c>
      <c r="E113" s="234"/>
      <c r="F113" s="234"/>
      <c r="G113" s="234"/>
      <c r="H113" s="234"/>
      <c r="I113" s="123"/>
      <c r="J113" s="123"/>
      <c r="K113" s="123"/>
      <c r="L113" s="123"/>
      <c r="M113" s="123"/>
      <c r="N113" s="215">
        <f>ROUND(N87*T113,2)</f>
        <v>0</v>
      </c>
      <c r="O113" s="234"/>
      <c r="P113" s="234"/>
      <c r="Q113" s="234"/>
      <c r="R113" s="124"/>
      <c r="S113" s="125"/>
      <c r="T113" s="126"/>
      <c r="U113" s="127" t="s">
        <v>45</v>
      </c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9" t="s">
        <v>127</v>
      </c>
      <c r="AZ113" s="128"/>
      <c r="BA113" s="128"/>
      <c r="BB113" s="128"/>
      <c r="BC113" s="128"/>
      <c r="BD113" s="128"/>
      <c r="BE113" s="130">
        <f t="shared" si="0"/>
        <v>0</v>
      </c>
      <c r="BF113" s="130">
        <f t="shared" si="1"/>
        <v>0</v>
      </c>
      <c r="BG113" s="130">
        <f t="shared" si="2"/>
        <v>0</v>
      </c>
      <c r="BH113" s="130">
        <f t="shared" si="3"/>
        <v>0</v>
      </c>
      <c r="BI113" s="130">
        <f t="shared" si="4"/>
        <v>0</v>
      </c>
      <c r="BJ113" s="129" t="s">
        <v>23</v>
      </c>
      <c r="BK113" s="128"/>
      <c r="BL113" s="128"/>
      <c r="BM113" s="128"/>
    </row>
    <row r="114" spans="2:65" s="1" customFormat="1" ht="18" customHeight="1">
      <c r="B114" s="122"/>
      <c r="C114" s="123"/>
      <c r="D114" s="217" t="s">
        <v>129</v>
      </c>
      <c r="E114" s="234"/>
      <c r="F114" s="234"/>
      <c r="G114" s="234"/>
      <c r="H114" s="234"/>
      <c r="I114" s="123"/>
      <c r="J114" s="123"/>
      <c r="K114" s="123"/>
      <c r="L114" s="123"/>
      <c r="M114" s="123"/>
      <c r="N114" s="215">
        <f>ROUND(N87*T114,2)</f>
        <v>0</v>
      </c>
      <c r="O114" s="234"/>
      <c r="P114" s="234"/>
      <c r="Q114" s="234"/>
      <c r="R114" s="124"/>
      <c r="S114" s="125"/>
      <c r="T114" s="126"/>
      <c r="U114" s="127" t="s">
        <v>45</v>
      </c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9" t="s">
        <v>127</v>
      </c>
      <c r="AZ114" s="128"/>
      <c r="BA114" s="128"/>
      <c r="BB114" s="128"/>
      <c r="BC114" s="128"/>
      <c r="BD114" s="128"/>
      <c r="BE114" s="130">
        <f t="shared" si="0"/>
        <v>0</v>
      </c>
      <c r="BF114" s="130">
        <f t="shared" si="1"/>
        <v>0</v>
      </c>
      <c r="BG114" s="130">
        <f t="shared" si="2"/>
        <v>0</v>
      </c>
      <c r="BH114" s="130">
        <f t="shared" si="3"/>
        <v>0</v>
      </c>
      <c r="BI114" s="130">
        <f t="shared" si="4"/>
        <v>0</v>
      </c>
      <c r="BJ114" s="129" t="s">
        <v>23</v>
      </c>
      <c r="BK114" s="128"/>
      <c r="BL114" s="128"/>
      <c r="BM114" s="128"/>
    </row>
    <row r="115" spans="2:65" s="1" customFormat="1" ht="18" customHeight="1">
      <c r="B115" s="122"/>
      <c r="C115" s="123"/>
      <c r="D115" s="217" t="s">
        <v>130</v>
      </c>
      <c r="E115" s="234"/>
      <c r="F115" s="234"/>
      <c r="G115" s="234"/>
      <c r="H115" s="234"/>
      <c r="I115" s="123"/>
      <c r="J115" s="123"/>
      <c r="K115" s="123"/>
      <c r="L115" s="123"/>
      <c r="M115" s="123"/>
      <c r="N115" s="215">
        <f>ROUND(N87*T115,2)</f>
        <v>0</v>
      </c>
      <c r="O115" s="234"/>
      <c r="P115" s="234"/>
      <c r="Q115" s="234"/>
      <c r="R115" s="124"/>
      <c r="S115" s="125"/>
      <c r="T115" s="126"/>
      <c r="U115" s="127" t="s">
        <v>45</v>
      </c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9" t="s">
        <v>127</v>
      </c>
      <c r="AZ115" s="128"/>
      <c r="BA115" s="128"/>
      <c r="BB115" s="128"/>
      <c r="BC115" s="128"/>
      <c r="BD115" s="128"/>
      <c r="BE115" s="130">
        <f t="shared" si="0"/>
        <v>0</v>
      </c>
      <c r="BF115" s="130">
        <f t="shared" si="1"/>
        <v>0</v>
      </c>
      <c r="BG115" s="130">
        <f t="shared" si="2"/>
        <v>0</v>
      </c>
      <c r="BH115" s="130">
        <f t="shared" si="3"/>
        <v>0</v>
      </c>
      <c r="BI115" s="130">
        <f t="shared" si="4"/>
        <v>0</v>
      </c>
      <c r="BJ115" s="129" t="s">
        <v>23</v>
      </c>
      <c r="BK115" s="128"/>
      <c r="BL115" s="128"/>
      <c r="BM115" s="128"/>
    </row>
    <row r="116" spans="2:65" s="1" customFormat="1" ht="18" customHeight="1">
      <c r="B116" s="122"/>
      <c r="C116" s="123"/>
      <c r="D116" s="217" t="s">
        <v>131</v>
      </c>
      <c r="E116" s="234"/>
      <c r="F116" s="234"/>
      <c r="G116" s="234"/>
      <c r="H116" s="234"/>
      <c r="I116" s="123"/>
      <c r="J116" s="123"/>
      <c r="K116" s="123"/>
      <c r="L116" s="123"/>
      <c r="M116" s="123"/>
      <c r="N116" s="215">
        <f>ROUND(N87*T116,2)</f>
        <v>0</v>
      </c>
      <c r="O116" s="234"/>
      <c r="P116" s="234"/>
      <c r="Q116" s="234"/>
      <c r="R116" s="124"/>
      <c r="S116" s="125"/>
      <c r="T116" s="126"/>
      <c r="U116" s="127" t="s">
        <v>45</v>
      </c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9" t="s">
        <v>127</v>
      </c>
      <c r="AZ116" s="128"/>
      <c r="BA116" s="128"/>
      <c r="BB116" s="128"/>
      <c r="BC116" s="128"/>
      <c r="BD116" s="128"/>
      <c r="BE116" s="130">
        <f t="shared" si="0"/>
        <v>0</v>
      </c>
      <c r="BF116" s="130">
        <f t="shared" si="1"/>
        <v>0</v>
      </c>
      <c r="BG116" s="130">
        <f t="shared" si="2"/>
        <v>0</v>
      </c>
      <c r="BH116" s="130">
        <f t="shared" si="3"/>
        <v>0</v>
      </c>
      <c r="BI116" s="130">
        <f t="shared" si="4"/>
        <v>0</v>
      </c>
      <c r="BJ116" s="129" t="s">
        <v>23</v>
      </c>
      <c r="BK116" s="128"/>
      <c r="BL116" s="128"/>
      <c r="BM116" s="128"/>
    </row>
    <row r="117" spans="2:65" s="1" customFormat="1" ht="18" customHeight="1">
      <c r="B117" s="122"/>
      <c r="C117" s="123"/>
      <c r="D117" s="131" t="s">
        <v>132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215">
        <f>ROUND(N87*T117,2)</f>
        <v>0</v>
      </c>
      <c r="O117" s="234"/>
      <c r="P117" s="234"/>
      <c r="Q117" s="234"/>
      <c r="R117" s="124"/>
      <c r="S117" s="125"/>
      <c r="T117" s="132"/>
      <c r="U117" s="133" t="s">
        <v>45</v>
      </c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9" t="s">
        <v>133</v>
      </c>
      <c r="AZ117" s="128"/>
      <c r="BA117" s="128"/>
      <c r="BB117" s="128"/>
      <c r="BC117" s="128"/>
      <c r="BD117" s="128"/>
      <c r="BE117" s="130">
        <f t="shared" si="0"/>
        <v>0</v>
      </c>
      <c r="BF117" s="130">
        <f t="shared" si="1"/>
        <v>0</v>
      </c>
      <c r="BG117" s="130">
        <f t="shared" si="2"/>
        <v>0</v>
      </c>
      <c r="BH117" s="130">
        <f t="shared" si="3"/>
        <v>0</v>
      </c>
      <c r="BI117" s="130">
        <f t="shared" si="4"/>
        <v>0</v>
      </c>
      <c r="BJ117" s="129" t="s">
        <v>23</v>
      </c>
      <c r="BK117" s="128"/>
      <c r="BL117" s="128"/>
      <c r="BM117" s="128"/>
    </row>
    <row r="118" spans="2:18" s="1" customFormat="1" ht="13.5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29.25" customHeight="1">
      <c r="B119" s="32"/>
      <c r="C119" s="104" t="s">
        <v>93</v>
      </c>
      <c r="D119" s="105"/>
      <c r="E119" s="105"/>
      <c r="F119" s="105"/>
      <c r="G119" s="105"/>
      <c r="H119" s="105"/>
      <c r="I119" s="105"/>
      <c r="J119" s="105"/>
      <c r="K119" s="105"/>
      <c r="L119" s="220">
        <f>ROUND(SUM(N87+N111),2)</f>
        <v>0</v>
      </c>
      <c r="M119" s="229"/>
      <c r="N119" s="229"/>
      <c r="O119" s="229"/>
      <c r="P119" s="229"/>
      <c r="Q119" s="229"/>
      <c r="R119" s="34"/>
    </row>
    <row r="120" spans="2:18" s="1" customFormat="1" ht="6.75" customHeight="1"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</row>
    <row r="124" spans="2:18" s="1" customFormat="1" ht="6.75" customHeight="1"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1"/>
    </row>
    <row r="125" spans="2:18" s="1" customFormat="1" ht="36.75" customHeight="1">
      <c r="B125" s="32"/>
      <c r="C125" s="182" t="s">
        <v>134</v>
      </c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34"/>
    </row>
    <row r="126" spans="2:18" s="1" customFormat="1" ht="6.75" customHeight="1"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</row>
    <row r="127" spans="2:18" s="1" customFormat="1" ht="36.75" customHeight="1">
      <c r="B127" s="32"/>
      <c r="C127" s="66" t="s">
        <v>17</v>
      </c>
      <c r="D127" s="33"/>
      <c r="E127" s="33"/>
      <c r="F127" s="202" t="str">
        <f>F6</f>
        <v>stavební úpravy části objektu - sociální zařízení 2.NP</v>
      </c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33"/>
      <c r="R127" s="34"/>
    </row>
    <row r="128" spans="2:18" s="1" customFormat="1" ht="6.75" customHeight="1"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</row>
    <row r="129" spans="2:18" s="1" customFormat="1" ht="18" customHeight="1">
      <c r="B129" s="32"/>
      <c r="C129" s="27" t="s">
        <v>24</v>
      </c>
      <c r="D129" s="33"/>
      <c r="E129" s="33"/>
      <c r="F129" s="25" t="str">
        <f>F8</f>
        <v>p.č.st. 184/1, k.ú. Kolín</v>
      </c>
      <c r="G129" s="33"/>
      <c r="H129" s="33"/>
      <c r="I129" s="33"/>
      <c r="J129" s="33"/>
      <c r="K129" s="27" t="s">
        <v>26</v>
      </c>
      <c r="L129" s="33"/>
      <c r="M129" s="227" t="str">
        <f>IF(O8="","",O8)</f>
        <v>18.4.2016</v>
      </c>
      <c r="N129" s="201"/>
      <c r="O129" s="201"/>
      <c r="P129" s="201"/>
      <c r="Q129" s="33"/>
      <c r="R129" s="34"/>
    </row>
    <row r="130" spans="2:18" s="1" customFormat="1" ht="6.75" customHeight="1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18" s="1" customFormat="1" ht="15">
      <c r="B131" s="32"/>
      <c r="C131" s="27" t="s">
        <v>30</v>
      </c>
      <c r="D131" s="33"/>
      <c r="E131" s="33"/>
      <c r="F131" s="25" t="str">
        <f>E11</f>
        <v> </v>
      </c>
      <c r="G131" s="33"/>
      <c r="H131" s="33"/>
      <c r="I131" s="33"/>
      <c r="J131" s="33"/>
      <c r="K131" s="27" t="s">
        <v>36</v>
      </c>
      <c r="L131" s="33"/>
      <c r="M131" s="187" t="str">
        <f>E17</f>
        <v> </v>
      </c>
      <c r="N131" s="201"/>
      <c r="O131" s="201"/>
      <c r="P131" s="201"/>
      <c r="Q131" s="201"/>
      <c r="R131" s="34"/>
    </row>
    <row r="132" spans="2:18" s="1" customFormat="1" ht="14.25" customHeight="1">
      <c r="B132" s="32"/>
      <c r="C132" s="27" t="s">
        <v>34</v>
      </c>
      <c r="D132" s="33"/>
      <c r="E132" s="33"/>
      <c r="F132" s="25" t="str">
        <f>IF(E14="","",E14)</f>
        <v>Vyplň údaj</v>
      </c>
      <c r="G132" s="33"/>
      <c r="H132" s="33"/>
      <c r="I132" s="33"/>
      <c r="J132" s="33"/>
      <c r="K132" s="27" t="s">
        <v>38</v>
      </c>
      <c r="L132" s="33"/>
      <c r="M132" s="187" t="str">
        <f>E20</f>
        <v>Němec</v>
      </c>
      <c r="N132" s="201"/>
      <c r="O132" s="201"/>
      <c r="P132" s="201"/>
      <c r="Q132" s="201"/>
      <c r="R132" s="34"/>
    </row>
    <row r="133" spans="2:18" s="1" customFormat="1" ht="9.75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</row>
    <row r="134" spans="2:27" s="8" customFormat="1" ht="29.25" customHeight="1">
      <c r="B134" s="134"/>
      <c r="C134" s="135" t="s">
        <v>135</v>
      </c>
      <c r="D134" s="136" t="s">
        <v>136</v>
      </c>
      <c r="E134" s="136" t="s">
        <v>62</v>
      </c>
      <c r="F134" s="235" t="s">
        <v>137</v>
      </c>
      <c r="G134" s="236"/>
      <c r="H134" s="236"/>
      <c r="I134" s="236"/>
      <c r="J134" s="136" t="s">
        <v>138</v>
      </c>
      <c r="K134" s="136" t="s">
        <v>139</v>
      </c>
      <c r="L134" s="237" t="s">
        <v>140</v>
      </c>
      <c r="M134" s="236"/>
      <c r="N134" s="235" t="s">
        <v>100</v>
      </c>
      <c r="O134" s="236"/>
      <c r="P134" s="236"/>
      <c r="Q134" s="238"/>
      <c r="R134" s="137"/>
      <c r="T134" s="73" t="s">
        <v>141</v>
      </c>
      <c r="U134" s="74" t="s">
        <v>44</v>
      </c>
      <c r="V134" s="74" t="s">
        <v>142</v>
      </c>
      <c r="W134" s="74" t="s">
        <v>143</v>
      </c>
      <c r="X134" s="74" t="s">
        <v>144</v>
      </c>
      <c r="Y134" s="74" t="s">
        <v>145</v>
      </c>
      <c r="Z134" s="74" t="s">
        <v>146</v>
      </c>
      <c r="AA134" s="75" t="s">
        <v>147</v>
      </c>
    </row>
    <row r="135" spans="2:63" s="1" customFormat="1" ht="29.25" customHeight="1">
      <c r="B135" s="32"/>
      <c r="C135" s="77" t="s">
        <v>97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252">
        <f>BK135</f>
        <v>0</v>
      </c>
      <c r="O135" s="253"/>
      <c r="P135" s="253"/>
      <c r="Q135" s="253"/>
      <c r="R135" s="34"/>
      <c r="T135" s="76"/>
      <c r="U135" s="48"/>
      <c r="V135" s="48"/>
      <c r="W135" s="138">
        <f>W136+W212+W328</f>
        <v>0</v>
      </c>
      <c r="X135" s="48"/>
      <c r="Y135" s="138">
        <f>Y136+Y212+Y328</f>
        <v>14.17816474</v>
      </c>
      <c r="Z135" s="48"/>
      <c r="AA135" s="139">
        <f>AA136+AA212+AA328</f>
        <v>26.144972000000003</v>
      </c>
      <c r="AT135" s="15" t="s">
        <v>79</v>
      </c>
      <c r="AU135" s="15" t="s">
        <v>102</v>
      </c>
      <c r="BK135" s="140">
        <f>BK136+BK212+BK328</f>
        <v>0</v>
      </c>
    </row>
    <row r="136" spans="2:63" s="9" customFormat="1" ht="36.75" customHeight="1">
      <c r="B136" s="141"/>
      <c r="C136" s="142"/>
      <c r="D136" s="143" t="s">
        <v>103</v>
      </c>
      <c r="E136" s="143"/>
      <c r="F136" s="143"/>
      <c r="G136" s="143"/>
      <c r="H136" s="143"/>
      <c r="I136" s="143"/>
      <c r="J136" s="143"/>
      <c r="K136" s="143"/>
      <c r="L136" s="143"/>
      <c r="M136" s="143"/>
      <c r="N136" s="254">
        <f>BK136</f>
        <v>0</v>
      </c>
      <c r="O136" s="230"/>
      <c r="P136" s="230"/>
      <c r="Q136" s="230"/>
      <c r="R136" s="144"/>
      <c r="T136" s="145"/>
      <c r="U136" s="142"/>
      <c r="V136" s="142"/>
      <c r="W136" s="146">
        <f>W137+W149+W182+W185+W205+W210</f>
        <v>0</v>
      </c>
      <c r="X136" s="142"/>
      <c r="Y136" s="146">
        <f>Y137+Y149+Y182+Y185+Y205+Y210</f>
        <v>11.052290039999999</v>
      </c>
      <c r="Z136" s="142"/>
      <c r="AA136" s="147">
        <f>AA137+AA149+AA182+AA185+AA205+AA210</f>
        <v>24.655568000000002</v>
      </c>
      <c r="AR136" s="148" t="s">
        <v>23</v>
      </c>
      <c r="AT136" s="149" t="s">
        <v>79</v>
      </c>
      <c r="AU136" s="149" t="s">
        <v>80</v>
      </c>
      <c r="AY136" s="148" t="s">
        <v>148</v>
      </c>
      <c r="BK136" s="150">
        <f>BK137+BK149+BK182+BK185+BK205+BK210</f>
        <v>0</v>
      </c>
    </row>
    <row r="137" spans="2:63" s="9" customFormat="1" ht="19.5" customHeight="1">
      <c r="B137" s="141"/>
      <c r="C137" s="142"/>
      <c r="D137" s="151" t="s">
        <v>104</v>
      </c>
      <c r="E137" s="151"/>
      <c r="F137" s="151"/>
      <c r="G137" s="151"/>
      <c r="H137" s="151"/>
      <c r="I137" s="151"/>
      <c r="J137" s="151"/>
      <c r="K137" s="151"/>
      <c r="L137" s="151"/>
      <c r="M137" s="151"/>
      <c r="N137" s="255">
        <f>BK137</f>
        <v>0</v>
      </c>
      <c r="O137" s="256"/>
      <c r="P137" s="256"/>
      <c r="Q137" s="256"/>
      <c r="R137" s="144"/>
      <c r="T137" s="145"/>
      <c r="U137" s="142"/>
      <c r="V137" s="142"/>
      <c r="W137" s="146">
        <f>SUM(W138:W148)</f>
        <v>0</v>
      </c>
      <c r="X137" s="142"/>
      <c r="Y137" s="146">
        <f>SUM(Y138:Y148)</f>
        <v>3.13579092</v>
      </c>
      <c r="Z137" s="142"/>
      <c r="AA137" s="147">
        <f>SUM(AA138:AA148)</f>
        <v>0</v>
      </c>
      <c r="AR137" s="148" t="s">
        <v>23</v>
      </c>
      <c r="AT137" s="149" t="s">
        <v>79</v>
      </c>
      <c r="AU137" s="149" t="s">
        <v>23</v>
      </c>
      <c r="AY137" s="148" t="s">
        <v>148</v>
      </c>
      <c r="BK137" s="150">
        <f>SUM(BK138:BK148)</f>
        <v>0</v>
      </c>
    </row>
    <row r="138" spans="2:65" s="1" customFormat="1" ht="44.25" customHeight="1">
      <c r="B138" s="122"/>
      <c r="C138" s="152" t="s">
        <v>23</v>
      </c>
      <c r="D138" s="152" t="s">
        <v>149</v>
      </c>
      <c r="E138" s="153" t="s">
        <v>150</v>
      </c>
      <c r="F138" s="239" t="s">
        <v>151</v>
      </c>
      <c r="G138" s="240"/>
      <c r="H138" s="240"/>
      <c r="I138" s="240"/>
      <c r="J138" s="154" t="s">
        <v>152</v>
      </c>
      <c r="K138" s="155">
        <v>6</v>
      </c>
      <c r="L138" s="241">
        <v>0</v>
      </c>
      <c r="M138" s="240"/>
      <c r="N138" s="242">
        <f>ROUND(L138*K138,2)</f>
        <v>0</v>
      </c>
      <c r="O138" s="240"/>
      <c r="P138" s="240"/>
      <c r="Q138" s="240"/>
      <c r="R138" s="124"/>
      <c r="T138" s="156" t="s">
        <v>21</v>
      </c>
      <c r="U138" s="41" t="s">
        <v>45</v>
      </c>
      <c r="V138" s="33"/>
      <c r="W138" s="157">
        <f>V138*K138</f>
        <v>0</v>
      </c>
      <c r="X138" s="157">
        <v>0.02684</v>
      </c>
      <c r="Y138" s="157">
        <f>X138*K138</f>
        <v>0.16104</v>
      </c>
      <c r="Z138" s="157">
        <v>0</v>
      </c>
      <c r="AA138" s="158">
        <f>Z138*K138</f>
        <v>0</v>
      </c>
      <c r="AR138" s="15" t="s">
        <v>153</v>
      </c>
      <c r="AT138" s="15" t="s">
        <v>149</v>
      </c>
      <c r="AU138" s="15" t="s">
        <v>95</v>
      </c>
      <c r="AY138" s="15" t="s">
        <v>148</v>
      </c>
      <c r="BE138" s="97">
        <f>IF(U138="základní",N138,0)</f>
        <v>0</v>
      </c>
      <c r="BF138" s="97">
        <f>IF(U138="snížená",N138,0)</f>
        <v>0</v>
      </c>
      <c r="BG138" s="97">
        <f>IF(U138="zákl. přenesená",N138,0)</f>
        <v>0</v>
      </c>
      <c r="BH138" s="97">
        <f>IF(U138="sníž. přenesená",N138,0)</f>
        <v>0</v>
      </c>
      <c r="BI138" s="97">
        <f>IF(U138="nulová",N138,0)</f>
        <v>0</v>
      </c>
      <c r="BJ138" s="15" t="s">
        <v>23</v>
      </c>
      <c r="BK138" s="97">
        <f>ROUND(L138*K138,2)</f>
        <v>0</v>
      </c>
      <c r="BL138" s="15" t="s">
        <v>153</v>
      </c>
      <c r="BM138" s="15" t="s">
        <v>154</v>
      </c>
    </row>
    <row r="139" spans="2:65" s="1" customFormat="1" ht="44.25" customHeight="1">
      <c r="B139" s="122"/>
      <c r="C139" s="152" t="s">
        <v>95</v>
      </c>
      <c r="D139" s="152" t="s">
        <v>149</v>
      </c>
      <c r="E139" s="153" t="s">
        <v>155</v>
      </c>
      <c r="F139" s="239" t="s">
        <v>156</v>
      </c>
      <c r="G139" s="240"/>
      <c r="H139" s="240"/>
      <c r="I139" s="240"/>
      <c r="J139" s="154" t="s">
        <v>157</v>
      </c>
      <c r="K139" s="155">
        <v>42.606</v>
      </c>
      <c r="L139" s="241">
        <v>0</v>
      </c>
      <c r="M139" s="240"/>
      <c r="N139" s="242">
        <f>ROUND(L139*K139,2)</f>
        <v>0</v>
      </c>
      <c r="O139" s="240"/>
      <c r="P139" s="240"/>
      <c r="Q139" s="240"/>
      <c r="R139" s="124"/>
      <c r="T139" s="156" t="s">
        <v>21</v>
      </c>
      <c r="U139" s="41" t="s">
        <v>45</v>
      </c>
      <c r="V139" s="33"/>
      <c r="W139" s="157">
        <f>V139*K139</f>
        <v>0</v>
      </c>
      <c r="X139" s="157">
        <v>0.06982</v>
      </c>
      <c r="Y139" s="157">
        <f>X139*K139</f>
        <v>2.97475092</v>
      </c>
      <c r="Z139" s="157">
        <v>0</v>
      </c>
      <c r="AA139" s="158">
        <f>Z139*K139</f>
        <v>0</v>
      </c>
      <c r="AR139" s="15" t="s">
        <v>153</v>
      </c>
      <c r="AT139" s="15" t="s">
        <v>149</v>
      </c>
      <c r="AU139" s="15" t="s">
        <v>95</v>
      </c>
      <c r="AY139" s="15" t="s">
        <v>148</v>
      </c>
      <c r="BE139" s="97">
        <f>IF(U139="základní",N139,0)</f>
        <v>0</v>
      </c>
      <c r="BF139" s="97">
        <f>IF(U139="snížená",N139,0)</f>
        <v>0</v>
      </c>
      <c r="BG139" s="97">
        <f>IF(U139="zákl. přenesená",N139,0)</f>
        <v>0</v>
      </c>
      <c r="BH139" s="97">
        <f>IF(U139="sníž. přenesená",N139,0)</f>
        <v>0</v>
      </c>
      <c r="BI139" s="97">
        <f>IF(U139="nulová",N139,0)</f>
        <v>0</v>
      </c>
      <c r="BJ139" s="15" t="s">
        <v>23</v>
      </c>
      <c r="BK139" s="97">
        <f>ROUND(L139*K139,2)</f>
        <v>0</v>
      </c>
      <c r="BL139" s="15" t="s">
        <v>153</v>
      </c>
      <c r="BM139" s="15" t="s">
        <v>158</v>
      </c>
    </row>
    <row r="140" spans="2:51" s="10" customFormat="1" ht="22.5" customHeight="1">
      <c r="B140" s="159"/>
      <c r="C140" s="160"/>
      <c r="D140" s="160"/>
      <c r="E140" s="161" t="s">
        <v>21</v>
      </c>
      <c r="F140" s="243" t="s">
        <v>159</v>
      </c>
      <c r="G140" s="244"/>
      <c r="H140" s="244"/>
      <c r="I140" s="244"/>
      <c r="J140" s="160"/>
      <c r="K140" s="162">
        <v>3.068</v>
      </c>
      <c r="L140" s="160"/>
      <c r="M140" s="160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160</v>
      </c>
      <c r="AU140" s="166" t="s">
        <v>95</v>
      </c>
      <c r="AV140" s="10" t="s">
        <v>95</v>
      </c>
      <c r="AW140" s="10" t="s">
        <v>37</v>
      </c>
      <c r="AX140" s="10" t="s">
        <v>80</v>
      </c>
      <c r="AY140" s="166" t="s">
        <v>148</v>
      </c>
    </row>
    <row r="141" spans="2:51" s="10" customFormat="1" ht="22.5" customHeight="1">
      <c r="B141" s="159"/>
      <c r="C141" s="160"/>
      <c r="D141" s="160"/>
      <c r="E141" s="161" t="s">
        <v>21</v>
      </c>
      <c r="F141" s="245" t="s">
        <v>161</v>
      </c>
      <c r="G141" s="244"/>
      <c r="H141" s="244"/>
      <c r="I141" s="244"/>
      <c r="J141" s="160"/>
      <c r="K141" s="162">
        <v>8.4</v>
      </c>
      <c r="L141" s="160"/>
      <c r="M141" s="160"/>
      <c r="N141" s="160"/>
      <c r="O141" s="160"/>
      <c r="P141" s="160"/>
      <c r="Q141" s="160"/>
      <c r="R141" s="163"/>
      <c r="T141" s="164"/>
      <c r="U141" s="160"/>
      <c r="V141" s="160"/>
      <c r="W141" s="160"/>
      <c r="X141" s="160"/>
      <c r="Y141" s="160"/>
      <c r="Z141" s="160"/>
      <c r="AA141" s="165"/>
      <c r="AT141" s="166" t="s">
        <v>160</v>
      </c>
      <c r="AU141" s="166" t="s">
        <v>95</v>
      </c>
      <c r="AV141" s="10" t="s">
        <v>95</v>
      </c>
      <c r="AW141" s="10" t="s">
        <v>37</v>
      </c>
      <c r="AX141" s="10" t="s">
        <v>80</v>
      </c>
      <c r="AY141" s="166" t="s">
        <v>148</v>
      </c>
    </row>
    <row r="142" spans="2:51" s="10" customFormat="1" ht="22.5" customHeight="1">
      <c r="B142" s="159"/>
      <c r="C142" s="160"/>
      <c r="D142" s="160"/>
      <c r="E142" s="161" t="s">
        <v>21</v>
      </c>
      <c r="F142" s="245" t="s">
        <v>162</v>
      </c>
      <c r="G142" s="244"/>
      <c r="H142" s="244"/>
      <c r="I142" s="244"/>
      <c r="J142" s="160"/>
      <c r="K142" s="162">
        <v>3.3</v>
      </c>
      <c r="L142" s="160"/>
      <c r="M142" s="160"/>
      <c r="N142" s="160"/>
      <c r="O142" s="160"/>
      <c r="P142" s="160"/>
      <c r="Q142" s="160"/>
      <c r="R142" s="163"/>
      <c r="T142" s="164"/>
      <c r="U142" s="160"/>
      <c r="V142" s="160"/>
      <c r="W142" s="160"/>
      <c r="X142" s="160"/>
      <c r="Y142" s="160"/>
      <c r="Z142" s="160"/>
      <c r="AA142" s="165"/>
      <c r="AT142" s="166" t="s">
        <v>160</v>
      </c>
      <c r="AU142" s="166" t="s">
        <v>95</v>
      </c>
      <c r="AV142" s="10" t="s">
        <v>95</v>
      </c>
      <c r="AW142" s="10" t="s">
        <v>37</v>
      </c>
      <c r="AX142" s="10" t="s">
        <v>80</v>
      </c>
      <c r="AY142" s="166" t="s">
        <v>148</v>
      </c>
    </row>
    <row r="143" spans="2:51" s="10" customFormat="1" ht="22.5" customHeight="1">
      <c r="B143" s="159"/>
      <c r="C143" s="160"/>
      <c r="D143" s="160"/>
      <c r="E143" s="161" t="s">
        <v>21</v>
      </c>
      <c r="F143" s="245" t="s">
        <v>163</v>
      </c>
      <c r="G143" s="244"/>
      <c r="H143" s="244"/>
      <c r="I143" s="244"/>
      <c r="J143" s="160"/>
      <c r="K143" s="162">
        <v>13.002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160</v>
      </c>
      <c r="AU143" s="166" t="s">
        <v>95</v>
      </c>
      <c r="AV143" s="10" t="s">
        <v>95</v>
      </c>
      <c r="AW143" s="10" t="s">
        <v>37</v>
      </c>
      <c r="AX143" s="10" t="s">
        <v>80</v>
      </c>
      <c r="AY143" s="166" t="s">
        <v>148</v>
      </c>
    </row>
    <row r="144" spans="2:51" s="10" customFormat="1" ht="22.5" customHeight="1">
      <c r="B144" s="159"/>
      <c r="C144" s="160"/>
      <c r="D144" s="160"/>
      <c r="E144" s="161" t="s">
        <v>21</v>
      </c>
      <c r="F144" s="245" t="s">
        <v>164</v>
      </c>
      <c r="G144" s="244"/>
      <c r="H144" s="244"/>
      <c r="I144" s="244"/>
      <c r="J144" s="160"/>
      <c r="K144" s="162">
        <v>3.39</v>
      </c>
      <c r="L144" s="160"/>
      <c r="M144" s="160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160</v>
      </c>
      <c r="AU144" s="166" t="s">
        <v>95</v>
      </c>
      <c r="AV144" s="10" t="s">
        <v>95</v>
      </c>
      <c r="AW144" s="10" t="s">
        <v>37</v>
      </c>
      <c r="AX144" s="10" t="s">
        <v>80</v>
      </c>
      <c r="AY144" s="166" t="s">
        <v>148</v>
      </c>
    </row>
    <row r="145" spans="2:51" s="10" customFormat="1" ht="22.5" customHeight="1">
      <c r="B145" s="159"/>
      <c r="C145" s="160"/>
      <c r="D145" s="160"/>
      <c r="E145" s="161" t="s">
        <v>21</v>
      </c>
      <c r="F145" s="245" t="s">
        <v>165</v>
      </c>
      <c r="G145" s="244"/>
      <c r="H145" s="244"/>
      <c r="I145" s="244"/>
      <c r="J145" s="160"/>
      <c r="K145" s="162">
        <v>4.95</v>
      </c>
      <c r="L145" s="160"/>
      <c r="M145" s="160"/>
      <c r="N145" s="160"/>
      <c r="O145" s="160"/>
      <c r="P145" s="160"/>
      <c r="Q145" s="160"/>
      <c r="R145" s="163"/>
      <c r="T145" s="164"/>
      <c r="U145" s="160"/>
      <c r="V145" s="160"/>
      <c r="W145" s="160"/>
      <c r="X145" s="160"/>
      <c r="Y145" s="160"/>
      <c r="Z145" s="160"/>
      <c r="AA145" s="165"/>
      <c r="AT145" s="166" t="s">
        <v>160</v>
      </c>
      <c r="AU145" s="166" t="s">
        <v>95</v>
      </c>
      <c r="AV145" s="10" t="s">
        <v>95</v>
      </c>
      <c r="AW145" s="10" t="s">
        <v>37</v>
      </c>
      <c r="AX145" s="10" t="s">
        <v>80</v>
      </c>
      <c r="AY145" s="166" t="s">
        <v>148</v>
      </c>
    </row>
    <row r="146" spans="2:51" s="10" customFormat="1" ht="22.5" customHeight="1">
      <c r="B146" s="159"/>
      <c r="C146" s="160"/>
      <c r="D146" s="160"/>
      <c r="E146" s="161" t="s">
        <v>21</v>
      </c>
      <c r="F146" s="245" t="s">
        <v>166</v>
      </c>
      <c r="G146" s="244"/>
      <c r="H146" s="244"/>
      <c r="I146" s="244"/>
      <c r="J146" s="160"/>
      <c r="K146" s="162">
        <v>2.284</v>
      </c>
      <c r="L146" s="160"/>
      <c r="M146" s="160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160</v>
      </c>
      <c r="AU146" s="166" t="s">
        <v>95</v>
      </c>
      <c r="AV146" s="10" t="s">
        <v>95</v>
      </c>
      <c r="AW146" s="10" t="s">
        <v>37</v>
      </c>
      <c r="AX146" s="10" t="s">
        <v>80</v>
      </c>
      <c r="AY146" s="166" t="s">
        <v>148</v>
      </c>
    </row>
    <row r="147" spans="2:51" s="10" customFormat="1" ht="22.5" customHeight="1">
      <c r="B147" s="159"/>
      <c r="C147" s="160"/>
      <c r="D147" s="160"/>
      <c r="E147" s="161" t="s">
        <v>21</v>
      </c>
      <c r="F147" s="245" t="s">
        <v>167</v>
      </c>
      <c r="G147" s="244"/>
      <c r="H147" s="244"/>
      <c r="I147" s="244"/>
      <c r="J147" s="160"/>
      <c r="K147" s="162">
        <v>4.212</v>
      </c>
      <c r="L147" s="160"/>
      <c r="M147" s="160"/>
      <c r="N147" s="160"/>
      <c r="O147" s="160"/>
      <c r="P147" s="160"/>
      <c r="Q147" s="160"/>
      <c r="R147" s="163"/>
      <c r="T147" s="164"/>
      <c r="U147" s="160"/>
      <c r="V147" s="160"/>
      <c r="W147" s="160"/>
      <c r="X147" s="160"/>
      <c r="Y147" s="160"/>
      <c r="Z147" s="160"/>
      <c r="AA147" s="165"/>
      <c r="AT147" s="166" t="s">
        <v>160</v>
      </c>
      <c r="AU147" s="166" t="s">
        <v>95</v>
      </c>
      <c r="AV147" s="10" t="s">
        <v>95</v>
      </c>
      <c r="AW147" s="10" t="s">
        <v>37</v>
      </c>
      <c r="AX147" s="10" t="s">
        <v>80</v>
      </c>
      <c r="AY147" s="166" t="s">
        <v>148</v>
      </c>
    </row>
    <row r="148" spans="2:51" s="11" customFormat="1" ht="22.5" customHeight="1">
      <c r="B148" s="167"/>
      <c r="C148" s="168"/>
      <c r="D148" s="168"/>
      <c r="E148" s="169" t="s">
        <v>21</v>
      </c>
      <c r="F148" s="246" t="s">
        <v>168</v>
      </c>
      <c r="G148" s="247"/>
      <c r="H148" s="247"/>
      <c r="I148" s="247"/>
      <c r="J148" s="168"/>
      <c r="K148" s="170">
        <v>42.606</v>
      </c>
      <c r="L148" s="168"/>
      <c r="M148" s="168"/>
      <c r="N148" s="168"/>
      <c r="O148" s="168"/>
      <c r="P148" s="168"/>
      <c r="Q148" s="168"/>
      <c r="R148" s="171"/>
      <c r="T148" s="172"/>
      <c r="U148" s="168"/>
      <c r="V148" s="168"/>
      <c r="W148" s="168"/>
      <c r="X148" s="168"/>
      <c r="Y148" s="168"/>
      <c r="Z148" s="168"/>
      <c r="AA148" s="173"/>
      <c r="AT148" s="174" t="s">
        <v>160</v>
      </c>
      <c r="AU148" s="174" t="s">
        <v>95</v>
      </c>
      <c r="AV148" s="11" t="s">
        <v>153</v>
      </c>
      <c r="AW148" s="11" t="s">
        <v>37</v>
      </c>
      <c r="AX148" s="11" t="s">
        <v>23</v>
      </c>
      <c r="AY148" s="174" t="s">
        <v>148</v>
      </c>
    </row>
    <row r="149" spans="2:63" s="9" customFormat="1" ht="29.25" customHeight="1">
      <c r="B149" s="141"/>
      <c r="C149" s="142"/>
      <c r="D149" s="151" t="s">
        <v>105</v>
      </c>
      <c r="E149" s="151"/>
      <c r="F149" s="151"/>
      <c r="G149" s="151"/>
      <c r="H149" s="151"/>
      <c r="I149" s="151"/>
      <c r="J149" s="151"/>
      <c r="K149" s="151"/>
      <c r="L149" s="151"/>
      <c r="M149" s="151"/>
      <c r="N149" s="255">
        <f>BK149</f>
        <v>0</v>
      </c>
      <c r="O149" s="256"/>
      <c r="P149" s="256"/>
      <c r="Q149" s="256"/>
      <c r="R149" s="144"/>
      <c r="T149" s="145"/>
      <c r="U149" s="142"/>
      <c r="V149" s="142"/>
      <c r="W149" s="146">
        <f>SUM(W150:W181)</f>
        <v>0</v>
      </c>
      <c r="X149" s="142"/>
      <c r="Y149" s="146">
        <f>SUM(Y150:Y181)</f>
        <v>7.9119505199999995</v>
      </c>
      <c r="Z149" s="142"/>
      <c r="AA149" s="147">
        <f>SUM(AA150:AA181)</f>
        <v>0</v>
      </c>
      <c r="AR149" s="148" t="s">
        <v>23</v>
      </c>
      <c r="AT149" s="149" t="s">
        <v>79</v>
      </c>
      <c r="AU149" s="149" t="s">
        <v>23</v>
      </c>
      <c r="AY149" s="148" t="s">
        <v>148</v>
      </c>
      <c r="BK149" s="150">
        <f>SUM(BK150:BK181)</f>
        <v>0</v>
      </c>
    </row>
    <row r="150" spans="2:65" s="1" customFormat="1" ht="31.5" customHeight="1">
      <c r="B150" s="122"/>
      <c r="C150" s="152" t="s">
        <v>169</v>
      </c>
      <c r="D150" s="152" t="s">
        <v>149</v>
      </c>
      <c r="E150" s="153" t="s">
        <v>170</v>
      </c>
      <c r="F150" s="239" t="s">
        <v>171</v>
      </c>
      <c r="G150" s="240"/>
      <c r="H150" s="240"/>
      <c r="I150" s="240"/>
      <c r="J150" s="154" t="s">
        <v>157</v>
      </c>
      <c r="K150" s="155">
        <v>21.66</v>
      </c>
      <c r="L150" s="241">
        <v>0</v>
      </c>
      <c r="M150" s="240"/>
      <c r="N150" s="242">
        <f>ROUND(L150*K150,2)</f>
        <v>0</v>
      </c>
      <c r="O150" s="240"/>
      <c r="P150" s="240"/>
      <c r="Q150" s="240"/>
      <c r="R150" s="124"/>
      <c r="T150" s="156" t="s">
        <v>21</v>
      </c>
      <c r="U150" s="41" t="s">
        <v>45</v>
      </c>
      <c r="V150" s="33"/>
      <c r="W150" s="157">
        <f>V150*K150</f>
        <v>0</v>
      </c>
      <c r="X150" s="157">
        <v>0.01838</v>
      </c>
      <c r="Y150" s="157">
        <f>X150*K150</f>
        <v>0.3981108</v>
      </c>
      <c r="Z150" s="157">
        <v>0</v>
      </c>
      <c r="AA150" s="158">
        <f>Z150*K150</f>
        <v>0</v>
      </c>
      <c r="AR150" s="15" t="s">
        <v>153</v>
      </c>
      <c r="AT150" s="15" t="s">
        <v>149</v>
      </c>
      <c r="AU150" s="15" t="s">
        <v>95</v>
      </c>
      <c r="AY150" s="15" t="s">
        <v>148</v>
      </c>
      <c r="BE150" s="97">
        <f>IF(U150="základní",N150,0)</f>
        <v>0</v>
      </c>
      <c r="BF150" s="97">
        <f>IF(U150="snížená",N150,0)</f>
        <v>0</v>
      </c>
      <c r="BG150" s="97">
        <f>IF(U150="zákl. přenesená",N150,0)</f>
        <v>0</v>
      </c>
      <c r="BH150" s="97">
        <f>IF(U150="sníž. přenesená",N150,0)</f>
        <v>0</v>
      </c>
      <c r="BI150" s="97">
        <f>IF(U150="nulová",N150,0)</f>
        <v>0</v>
      </c>
      <c r="BJ150" s="15" t="s">
        <v>23</v>
      </c>
      <c r="BK150" s="97">
        <f>ROUND(L150*K150,2)</f>
        <v>0</v>
      </c>
      <c r="BL150" s="15" t="s">
        <v>153</v>
      </c>
      <c r="BM150" s="15" t="s">
        <v>172</v>
      </c>
    </row>
    <row r="151" spans="2:51" s="10" customFormat="1" ht="31.5" customHeight="1">
      <c r="B151" s="159"/>
      <c r="C151" s="160"/>
      <c r="D151" s="160"/>
      <c r="E151" s="161" t="s">
        <v>21</v>
      </c>
      <c r="F151" s="243" t="s">
        <v>173</v>
      </c>
      <c r="G151" s="244"/>
      <c r="H151" s="244"/>
      <c r="I151" s="244"/>
      <c r="J151" s="160"/>
      <c r="K151" s="162">
        <v>21.66</v>
      </c>
      <c r="L151" s="160"/>
      <c r="M151" s="160"/>
      <c r="N151" s="160"/>
      <c r="O151" s="160"/>
      <c r="P151" s="160"/>
      <c r="Q151" s="160"/>
      <c r="R151" s="163"/>
      <c r="T151" s="164"/>
      <c r="U151" s="160"/>
      <c r="V151" s="160"/>
      <c r="W151" s="160"/>
      <c r="X151" s="160"/>
      <c r="Y151" s="160"/>
      <c r="Z151" s="160"/>
      <c r="AA151" s="165"/>
      <c r="AT151" s="166" t="s">
        <v>160</v>
      </c>
      <c r="AU151" s="166" t="s">
        <v>95</v>
      </c>
      <c r="AV151" s="10" t="s">
        <v>95</v>
      </c>
      <c r="AW151" s="10" t="s">
        <v>37</v>
      </c>
      <c r="AX151" s="10" t="s">
        <v>23</v>
      </c>
      <c r="AY151" s="166" t="s">
        <v>148</v>
      </c>
    </row>
    <row r="152" spans="2:65" s="1" customFormat="1" ht="31.5" customHeight="1">
      <c r="B152" s="122"/>
      <c r="C152" s="152" t="s">
        <v>153</v>
      </c>
      <c r="D152" s="152" t="s">
        <v>149</v>
      </c>
      <c r="E152" s="153" t="s">
        <v>174</v>
      </c>
      <c r="F152" s="239" t="s">
        <v>175</v>
      </c>
      <c r="G152" s="240"/>
      <c r="H152" s="240"/>
      <c r="I152" s="240"/>
      <c r="J152" s="154" t="s">
        <v>157</v>
      </c>
      <c r="K152" s="155">
        <v>81.568</v>
      </c>
      <c r="L152" s="241">
        <v>0</v>
      </c>
      <c r="M152" s="240"/>
      <c r="N152" s="242">
        <f>ROUND(L152*K152,2)</f>
        <v>0</v>
      </c>
      <c r="O152" s="240"/>
      <c r="P152" s="240"/>
      <c r="Q152" s="240"/>
      <c r="R152" s="124"/>
      <c r="T152" s="156" t="s">
        <v>21</v>
      </c>
      <c r="U152" s="41" t="s">
        <v>45</v>
      </c>
      <c r="V152" s="33"/>
      <c r="W152" s="157">
        <f>V152*K152</f>
        <v>0</v>
      </c>
      <c r="X152" s="157">
        <v>0.01575</v>
      </c>
      <c r="Y152" s="157">
        <f>X152*K152</f>
        <v>1.284696</v>
      </c>
      <c r="Z152" s="157">
        <v>0</v>
      </c>
      <c r="AA152" s="158">
        <f>Z152*K152</f>
        <v>0</v>
      </c>
      <c r="AR152" s="15" t="s">
        <v>153</v>
      </c>
      <c r="AT152" s="15" t="s">
        <v>149</v>
      </c>
      <c r="AU152" s="15" t="s">
        <v>95</v>
      </c>
      <c r="AY152" s="15" t="s">
        <v>148</v>
      </c>
      <c r="BE152" s="97">
        <f>IF(U152="základní",N152,0)</f>
        <v>0</v>
      </c>
      <c r="BF152" s="97">
        <f>IF(U152="snížená",N152,0)</f>
        <v>0</v>
      </c>
      <c r="BG152" s="97">
        <f>IF(U152="zákl. přenesená",N152,0)</f>
        <v>0</v>
      </c>
      <c r="BH152" s="97">
        <f>IF(U152="sníž. přenesená",N152,0)</f>
        <v>0</v>
      </c>
      <c r="BI152" s="97">
        <f>IF(U152="nulová",N152,0)</f>
        <v>0</v>
      </c>
      <c r="BJ152" s="15" t="s">
        <v>23</v>
      </c>
      <c r="BK152" s="97">
        <f>ROUND(L152*K152,2)</f>
        <v>0</v>
      </c>
      <c r="BL152" s="15" t="s">
        <v>153</v>
      </c>
      <c r="BM152" s="15" t="s">
        <v>176</v>
      </c>
    </row>
    <row r="153" spans="2:51" s="10" customFormat="1" ht="22.5" customHeight="1">
      <c r="B153" s="159"/>
      <c r="C153" s="160"/>
      <c r="D153" s="160"/>
      <c r="E153" s="161" t="s">
        <v>21</v>
      </c>
      <c r="F153" s="243" t="s">
        <v>177</v>
      </c>
      <c r="G153" s="244"/>
      <c r="H153" s="244"/>
      <c r="I153" s="244"/>
      <c r="J153" s="160"/>
      <c r="K153" s="162">
        <v>13.184</v>
      </c>
      <c r="L153" s="160"/>
      <c r="M153" s="160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160</v>
      </c>
      <c r="AU153" s="166" t="s">
        <v>95</v>
      </c>
      <c r="AV153" s="10" t="s">
        <v>95</v>
      </c>
      <c r="AW153" s="10" t="s">
        <v>37</v>
      </c>
      <c r="AX153" s="10" t="s">
        <v>80</v>
      </c>
      <c r="AY153" s="166" t="s">
        <v>148</v>
      </c>
    </row>
    <row r="154" spans="2:51" s="10" customFormat="1" ht="22.5" customHeight="1">
      <c r="B154" s="159"/>
      <c r="C154" s="160"/>
      <c r="D154" s="160"/>
      <c r="E154" s="161" t="s">
        <v>21</v>
      </c>
      <c r="F154" s="245" t="s">
        <v>178</v>
      </c>
      <c r="G154" s="244"/>
      <c r="H154" s="244"/>
      <c r="I154" s="244"/>
      <c r="J154" s="160"/>
      <c r="K154" s="162">
        <v>9.6</v>
      </c>
      <c r="L154" s="160"/>
      <c r="M154" s="160"/>
      <c r="N154" s="160"/>
      <c r="O154" s="160"/>
      <c r="P154" s="160"/>
      <c r="Q154" s="160"/>
      <c r="R154" s="163"/>
      <c r="T154" s="164"/>
      <c r="U154" s="160"/>
      <c r="V154" s="160"/>
      <c r="W154" s="160"/>
      <c r="X154" s="160"/>
      <c r="Y154" s="160"/>
      <c r="Z154" s="160"/>
      <c r="AA154" s="165"/>
      <c r="AT154" s="166" t="s">
        <v>160</v>
      </c>
      <c r="AU154" s="166" t="s">
        <v>95</v>
      </c>
      <c r="AV154" s="10" t="s">
        <v>95</v>
      </c>
      <c r="AW154" s="10" t="s">
        <v>37</v>
      </c>
      <c r="AX154" s="10" t="s">
        <v>80</v>
      </c>
      <c r="AY154" s="166" t="s">
        <v>148</v>
      </c>
    </row>
    <row r="155" spans="2:51" s="10" customFormat="1" ht="22.5" customHeight="1">
      <c r="B155" s="159"/>
      <c r="C155" s="160"/>
      <c r="D155" s="160"/>
      <c r="E155" s="161" t="s">
        <v>21</v>
      </c>
      <c r="F155" s="245" t="s">
        <v>179</v>
      </c>
      <c r="G155" s="244"/>
      <c r="H155" s="244"/>
      <c r="I155" s="244"/>
      <c r="J155" s="160"/>
      <c r="K155" s="162">
        <v>5.984</v>
      </c>
      <c r="L155" s="160"/>
      <c r="M155" s="160"/>
      <c r="N155" s="160"/>
      <c r="O155" s="160"/>
      <c r="P155" s="160"/>
      <c r="Q155" s="160"/>
      <c r="R155" s="163"/>
      <c r="T155" s="164"/>
      <c r="U155" s="160"/>
      <c r="V155" s="160"/>
      <c r="W155" s="160"/>
      <c r="X155" s="160"/>
      <c r="Y155" s="160"/>
      <c r="Z155" s="160"/>
      <c r="AA155" s="165"/>
      <c r="AT155" s="166" t="s">
        <v>160</v>
      </c>
      <c r="AU155" s="166" t="s">
        <v>95</v>
      </c>
      <c r="AV155" s="10" t="s">
        <v>95</v>
      </c>
      <c r="AW155" s="10" t="s">
        <v>37</v>
      </c>
      <c r="AX155" s="10" t="s">
        <v>80</v>
      </c>
      <c r="AY155" s="166" t="s">
        <v>148</v>
      </c>
    </row>
    <row r="156" spans="2:51" s="10" customFormat="1" ht="22.5" customHeight="1">
      <c r="B156" s="159"/>
      <c r="C156" s="160"/>
      <c r="D156" s="160"/>
      <c r="E156" s="161" t="s">
        <v>21</v>
      </c>
      <c r="F156" s="245" t="s">
        <v>180</v>
      </c>
      <c r="G156" s="244"/>
      <c r="H156" s="244"/>
      <c r="I156" s="244"/>
      <c r="J156" s="160"/>
      <c r="K156" s="162">
        <v>8.944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160</v>
      </c>
      <c r="AU156" s="166" t="s">
        <v>95</v>
      </c>
      <c r="AV156" s="10" t="s">
        <v>95</v>
      </c>
      <c r="AW156" s="10" t="s">
        <v>37</v>
      </c>
      <c r="AX156" s="10" t="s">
        <v>80</v>
      </c>
      <c r="AY156" s="166" t="s">
        <v>148</v>
      </c>
    </row>
    <row r="157" spans="2:51" s="10" customFormat="1" ht="22.5" customHeight="1">
      <c r="B157" s="159"/>
      <c r="C157" s="160"/>
      <c r="D157" s="160"/>
      <c r="E157" s="161" t="s">
        <v>21</v>
      </c>
      <c r="F157" s="245" t="s">
        <v>181</v>
      </c>
      <c r="G157" s="244"/>
      <c r="H157" s="244"/>
      <c r="I157" s="244"/>
      <c r="J157" s="160"/>
      <c r="K157" s="162">
        <v>12.884</v>
      </c>
      <c r="L157" s="160"/>
      <c r="M157" s="160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160</v>
      </c>
      <c r="AU157" s="166" t="s">
        <v>95</v>
      </c>
      <c r="AV157" s="10" t="s">
        <v>95</v>
      </c>
      <c r="AW157" s="10" t="s">
        <v>37</v>
      </c>
      <c r="AX157" s="10" t="s">
        <v>80</v>
      </c>
      <c r="AY157" s="166" t="s">
        <v>148</v>
      </c>
    </row>
    <row r="158" spans="2:51" s="10" customFormat="1" ht="22.5" customHeight="1">
      <c r="B158" s="159"/>
      <c r="C158" s="160"/>
      <c r="D158" s="160"/>
      <c r="E158" s="161" t="s">
        <v>21</v>
      </c>
      <c r="F158" s="245" t="s">
        <v>182</v>
      </c>
      <c r="G158" s="244"/>
      <c r="H158" s="244"/>
      <c r="I158" s="244"/>
      <c r="J158" s="160"/>
      <c r="K158" s="162">
        <v>8.004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160</v>
      </c>
      <c r="AU158" s="166" t="s">
        <v>95</v>
      </c>
      <c r="AV158" s="10" t="s">
        <v>95</v>
      </c>
      <c r="AW158" s="10" t="s">
        <v>37</v>
      </c>
      <c r="AX158" s="10" t="s">
        <v>80</v>
      </c>
      <c r="AY158" s="166" t="s">
        <v>148</v>
      </c>
    </row>
    <row r="159" spans="2:51" s="10" customFormat="1" ht="22.5" customHeight="1">
      <c r="B159" s="159"/>
      <c r="C159" s="160"/>
      <c r="D159" s="160"/>
      <c r="E159" s="161" t="s">
        <v>21</v>
      </c>
      <c r="F159" s="245" t="s">
        <v>178</v>
      </c>
      <c r="G159" s="244"/>
      <c r="H159" s="244"/>
      <c r="I159" s="244"/>
      <c r="J159" s="160"/>
      <c r="K159" s="162">
        <v>9.6</v>
      </c>
      <c r="L159" s="160"/>
      <c r="M159" s="160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160</v>
      </c>
      <c r="AU159" s="166" t="s">
        <v>95</v>
      </c>
      <c r="AV159" s="10" t="s">
        <v>95</v>
      </c>
      <c r="AW159" s="10" t="s">
        <v>37</v>
      </c>
      <c r="AX159" s="10" t="s">
        <v>80</v>
      </c>
      <c r="AY159" s="166" t="s">
        <v>148</v>
      </c>
    </row>
    <row r="160" spans="2:51" s="10" customFormat="1" ht="22.5" customHeight="1">
      <c r="B160" s="159"/>
      <c r="C160" s="160"/>
      <c r="D160" s="160"/>
      <c r="E160" s="161" t="s">
        <v>21</v>
      </c>
      <c r="F160" s="245" t="s">
        <v>183</v>
      </c>
      <c r="G160" s="244"/>
      <c r="H160" s="244"/>
      <c r="I160" s="244"/>
      <c r="J160" s="160"/>
      <c r="K160" s="162">
        <v>13.368</v>
      </c>
      <c r="L160" s="160"/>
      <c r="M160" s="160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160</v>
      </c>
      <c r="AU160" s="166" t="s">
        <v>95</v>
      </c>
      <c r="AV160" s="10" t="s">
        <v>95</v>
      </c>
      <c r="AW160" s="10" t="s">
        <v>37</v>
      </c>
      <c r="AX160" s="10" t="s">
        <v>80</v>
      </c>
      <c r="AY160" s="166" t="s">
        <v>148</v>
      </c>
    </row>
    <row r="161" spans="2:51" s="11" customFormat="1" ht="22.5" customHeight="1">
      <c r="B161" s="167"/>
      <c r="C161" s="168"/>
      <c r="D161" s="168"/>
      <c r="E161" s="169" t="s">
        <v>21</v>
      </c>
      <c r="F161" s="246" t="s">
        <v>168</v>
      </c>
      <c r="G161" s="247"/>
      <c r="H161" s="247"/>
      <c r="I161" s="247"/>
      <c r="J161" s="168"/>
      <c r="K161" s="170">
        <v>81.568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160</v>
      </c>
      <c r="AU161" s="174" t="s">
        <v>95</v>
      </c>
      <c r="AV161" s="11" t="s">
        <v>153</v>
      </c>
      <c r="AW161" s="11" t="s">
        <v>37</v>
      </c>
      <c r="AX161" s="11" t="s">
        <v>23</v>
      </c>
      <c r="AY161" s="174" t="s">
        <v>148</v>
      </c>
    </row>
    <row r="162" spans="2:65" s="1" customFormat="1" ht="31.5" customHeight="1">
      <c r="B162" s="122"/>
      <c r="C162" s="152" t="s">
        <v>184</v>
      </c>
      <c r="D162" s="152" t="s">
        <v>149</v>
      </c>
      <c r="E162" s="153" t="s">
        <v>185</v>
      </c>
      <c r="F162" s="239" t="s">
        <v>186</v>
      </c>
      <c r="G162" s="240"/>
      <c r="H162" s="240"/>
      <c r="I162" s="240"/>
      <c r="J162" s="154" t="s">
        <v>157</v>
      </c>
      <c r="K162" s="155">
        <v>56.614</v>
      </c>
      <c r="L162" s="241">
        <v>0</v>
      </c>
      <c r="M162" s="240"/>
      <c r="N162" s="242">
        <f>ROUND(L162*K162,2)</f>
        <v>0</v>
      </c>
      <c r="O162" s="240"/>
      <c r="P162" s="240"/>
      <c r="Q162" s="240"/>
      <c r="R162" s="124"/>
      <c r="T162" s="156" t="s">
        <v>21</v>
      </c>
      <c r="U162" s="41" t="s">
        <v>45</v>
      </c>
      <c r="V162" s="33"/>
      <c r="W162" s="157">
        <f>V162*K162</f>
        <v>0</v>
      </c>
      <c r="X162" s="157">
        <v>0.01838</v>
      </c>
      <c r="Y162" s="157">
        <f>X162*K162</f>
        <v>1.04056532</v>
      </c>
      <c r="Z162" s="157">
        <v>0</v>
      </c>
      <c r="AA162" s="158">
        <f>Z162*K162</f>
        <v>0</v>
      </c>
      <c r="AR162" s="15" t="s">
        <v>153</v>
      </c>
      <c r="AT162" s="15" t="s">
        <v>149</v>
      </c>
      <c r="AU162" s="15" t="s">
        <v>95</v>
      </c>
      <c r="AY162" s="15" t="s">
        <v>148</v>
      </c>
      <c r="BE162" s="97">
        <f>IF(U162="základní",N162,0)</f>
        <v>0</v>
      </c>
      <c r="BF162" s="97">
        <f>IF(U162="snížená",N162,0)</f>
        <v>0</v>
      </c>
      <c r="BG162" s="97">
        <f>IF(U162="zákl. přenesená",N162,0)</f>
        <v>0</v>
      </c>
      <c r="BH162" s="97">
        <f>IF(U162="sníž. přenesená",N162,0)</f>
        <v>0</v>
      </c>
      <c r="BI162" s="97">
        <f>IF(U162="nulová",N162,0)</f>
        <v>0</v>
      </c>
      <c r="BJ162" s="15" t="s">
        <v>23</v>
      </c>
      <c r="BK162" s="97">
        <f>ROUND(L162*K162,2)</f>
        <v>0</v>
      </c>
      <c r="BL162" s="15" t="s">
        <v>153</v>
      </c>
      <c r="BM162" s="15" t="s">
        <v>187</v>
      </c>
    </row>
    <row r="163" spans="2:51" s="10" customFormat="1" ht="22.5" customHeight="1">
      <c r="B163" s="159"/>
      <c r="C163" s="160"/>
      <c r="D163" s="160"/>
      <c r="E163" s="161" t="s">
        <v>21</v>
      </c>
      <c r="F163" s="243" t="s">
        <v>188</v>
      </c>
      <c r="G163" s="244"/>
      <c r="H163" s="244"/>
      <c r="I163" s="244"/>
      <c r="J163" s="160"/>
      <c r="K163" s="162">
        <v>7.4</v>
      </c>
      <c r="L163" s="160"/>
      <c r="M163" s="160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160</v>
      </c>
      <c r="AU163" s="166" t="s">
        <v>95</v>
      </c>
      <c r="AV163" s="10" t="s">
        <v>95</v>
      </c>
      <c r="AW163" s="10" t="s">
        <v>37</v>
      </c>
      <c r="AX163" s="10" t="s">
        <v>80</v>
      </c>
      <c r="AY163" s="166" t="s">
        <v>148</v>
      </c>
    </row>
    <row r="164" spans="2:51" s="10" customFormat="1" ht="22.5" customHeight="1">
      <c r="B164" s="159"/>
      <c r="C164" s="160"/>
      <c r="D164" s="160"/>
      <c r="E164" s="161" t="s">
        <v>21</v>
      </c>
      <c r="F164" s="245" t="s">
        <v>189</v>
      </c>
      <c r="G164" s="244"/>
      <c r="H164" s="244"/>
      <c r="I164" s="244"/>
      <c r="J164" s="160"/>
      <c r="K164" s="162">
        <v>4.8</v>
      </c>
      <c r="L164" s="160"/>
      <c r="M164" s="160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160</v>
      </c>
      <c r="AU164" s="166" t="s">
        <v>95</v>
      </c>
      <c r="AV164" s="10" t="s">
        <v>95</v>
      </c>
      <c r="AW164" s="10" t="s">
        <v>37</v>
      </c>
      <c r="AX164" s="10" t="s">
        <v>80</v>
      </c>
      <c r="AY164" s="166" t="s">
        <v>148</v>
      </c>
    </row>
    <row r="165" spans="2:51" s="10" customFormat="1" ht="22.5" customHeight="1">
      <c r="B165" s="159"/>
      <c r="C165" s="160"/>
      <c r="D165" s="160"/>
      <c r="E165" s="161" t="s">
        <v>21</v>
      </c>
      <c r="F165" s="245" t="s">
        <v>190</v>
      </c>
      <c r="G165" s="244"/>
      <c r="H165" s="244"/>
      <c r="I165" s="244"/>
      <c r="J165" s="160"/>
      <c r="K165" s="162">
        <v>3.9</v>
      </c>
      <c r="L165" s="160"/>
      <c r="M165" s="160"/>
      <c r="N165" s="160"/>
      <c r="O165" s="160"/>
      <c r="P165" s="160"/>
      <c r="Q165" s="160"/>
      <c r="R165" s="163"/>
      <c r="T165" s="164"/>
      <c r="U165" s="160"/>
      <c r="V165" s="160"/>
      <c r="W165" s="160"/>
      <c r="X165" s="160"/>
      <c r="Y165" s="160"/>
      <c r="Z165" s="160"/>
      <c r="AA165" s="165"/>
      <c r="AT165" s="166" t="s">
        <v>160</v>
      </c>
      <c r="AU165" s="166" t="s">
        <v>95</v>
      </c>
      <c r="AV165" s="10" t="s">
        <v>95</v>
      </c>
      <c r="AW165" s="10" t="s">
        <v>37</v>
      </c>
      <c r="AX165" s="10" t="s">
        <v>80</v>
      </c>
      <c r="AY165" s="166" t="s">
        <v>148</v>
      </c>
    </row>
    <row r="166" spans="2:51" s="10" customFormat="1" ht="22.5" customHeight="1">
      <c r="B166" s="159"/>
      <c r="C166" s="160"/>
      <c r="D166" s="160"/>
      <c r="E166" s="161" t="s">
        <v>21</v>
      </c>
      <c r="F166" s="245" t="s">
        <v>191</v>
      </c>
      <c r="G166" s="244"/>
      <c r="H166" s="244"/>
      <c r="I166" s="244"/>
      <c r="J166" s="160"/>
      <c r="K166" s="162">
        <v>5.27</v>
      </c>
      <c r="L166" s="160"/>
      <c r="M166" s="160"/>
      <c r="N166" s="160"/>
      <c r="O166" s="160"/>
      <c r="P166" s="160"/>
      <c r="Q166" s="160"/>
      <c r="R166" s="163"/>
      <c r="T166" s="164"/>
      <c r="U166" s="160"/>
      <c r="V166" s="160"/>
      <c r="W166" s="160"/>
      <c r="X166" s="160"/>
      <c r="Y166" s="160"/>
      <c r="Z166" s="160"/>
      <c r="AA166" s="165"/>
      <c r="AT166" s="166" t="s">
        <v>160</v>
      </c>
      <c r="AU166" s="166" t="s">
        <v>95</v>
      </c>
      <c r="AV166" s="10" t="s">
        <v>95</v>
      </c>
      <c r="AW166" s="10" t="s">
        <v>37</v>
      </c>
      <c r="AX166" s="10" t="s">
        <v>80</v>
      </c>
      <c r="AY166" s="166" t="s">
        <v>148</v>
      </c>
    </row>
    <row r="167" spans="2:51" s="10" customFormat="1" ht="22.5" customHeight="1">
      <c r="B167" s="159"/>
      <c r="C167" s="160"/>
      <c r="D167" s="160"/>
      <c r="E167" s="161" t="s">
        <v>21</v>
      </c>
      <c r="F167" s="245" t="s">
        <v>192</v>
      </c>
      <c r="G167" s="244"/>
      <c r="H167" s="244"/>
      <c r="I167" s="244"/>
      <c r="J167" s="160"/>
      <c r="K167" s="162">
        <v>7.25</v>
      </c>
      <c r="L167" s="160"/>
      <c r="M167" s="160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160</v>
      </c>
      <c r="AU167" s="166" t="s">
        <v>95</v>
      </c>
      <c r="AV167" s="10" t="s">
        <v>95</v>
      </c>
      <c r="AW167" s="10" t="s">
        <v>37</v>
      </c>
      <c r="AX167" s="10" t="s">
        <v>80</v>
      </c>
      <c r="AY167" s="166" t="s">
        <v>148</v>
      </c>
    </row>
    <row r="168" spans="2:51" s="10" customFormat="1" ht="22.5" customHeight="1">
      <c r="B168" s="159"/>
      <c r="C168" s="160"/>
      <c r="D168" s="160"/>
      <c r="E168" s="161" t="s">
        <v>21</v>
      </c>
      <c r="F168" s="245" t="s">
        <v>193</v>
      </c>
      <c r="G168" s="244"/>
      <c r="H168" s="244"/>
      <c r="I168" s="244"/>
      <c r="J168" s="160"/>
      <c r="K168" s="162">
        <v>4.44</v>
      </c>
      <c r="L168" s="160"/>
      <c r="M168" s="160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160</v>
      </c>
      <c r="AU168" s="166" t="s">
        <v>95</v>
      </c>
      <c r="AV168" s="10" t="s">
        <v>95</v>
      </c>
      <c r="AW168" s="10" t="s">
        <v>37</v>
      </c>
      <c r="AX168" s="10" t="s">
        <v>80</v>
      </c>
      <c r="AY168" s="166" t="s">
        <v>148</v>
      </c>
    </row>
    <row r="169" spans="2:51" s="10" customFormat="1" ht="22.5" customHeight="1">
      <c r="B169" s="159"/>
      <c r="C169" s="160"/>
      <c r="D169" s="160"/>
      <c r="E169" s="161" t="s">
        <v>21</v>
      </c>
      <c r="F169" s="245" t="s">
        <v>194</v>
      </c>
      <c r="G169" s="244"/>
      <c r="H169" s="244"/>
      <c r="I169" s="244"/>
      <c r="J169" s="160"/>
      <c r="K169" s="162">
        <v>3.36</v>
      </c>
      <c r="L169" s="160"/>
      <c r="M169" s="160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160</v>
      </c>
      <c r="AU169" s="166" t="s">
        <v>95</v>
      </c>
      <c r="AV169" s="10" t="s">
        <v>95</v>
      </c>
      <c r="AW169" s="10" t="s">
        <v>37</v>
      </c>
      <c r="AX169" s="10" t="s">
        <v>80</v>
      </c>
      <c r="AY169" s="166" t="s">
        <v>148</v>
      </c>
    </row>
    <row r="170" spans="2:51" s="10" customFormat="1" ht="22.5" customHeight="1">
      <c r="B170" s="159"/>
      <c r="C170" s="160"/>
      <c r="D170" s="160"/>
      <c r="E170" s="161" t="s">
        <v>21</v>
      </c>
      <c r="F170" s="245" t="s">
        <v>166</v>
      </c>
      <c r="G170" s="244"/>
      <c r="H170" s="244"/>
      <c r="I170" s="244"/>
      <c r="J170" s="160"/>
      <c r="K170" s="162">
        <v>2.284</v>
      </c>
      <c r="L170" s="160"/>
      <c r="M170" s="160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160</v>
      </c>
      <c r="AU170" s="166" t="s">
        <v>95</v>
      </c>
      <c r="AV170" s="10" t="s">
        <v>95</v>
      </c>
      <c r="AW170" s="10" t="s">
        <v>37</v>
      </c>
      <c r="AX170" s="10" t="s">
        <v>80</v>
      </c>
      <c r="AY170" s="166" t="s">
        <v>148</v>
      </c>
    </row>
    <row r="171" spans="2:51" s="10" customFormat="1" ht="22.5" customHeight="1">
      <c r="B171" s="159"/>
      <c r="C171" s="160"/>
      <c r="D171" s="160"/>
      <c r="E171" s="161" t="s">
        <v>21</v>
      </c>
      <c r="F171" s="245" t="s">
        <v>195</v>
      </c>
      <c r="G171" s="244"/>
      <c r="H171" s="244"/>
      <c r="I171" s="244"/>
      <c r="J171" s="160"/>
      <c r="K171" s="162">
        <v>4.81</v>
      </c>
      <c r="L171" s="160"/>
      <c r="M171" s="160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160</v>
      </c>
      <c r="AU171" s="166" t="s">
        <v>95</v>
      </c>
      <c r="AV171" s="10" t="s">
        <v>95</v>
      </c>
      <c r="AW171" s="10" t="s">
        <v>37</v>
      </c>
      <c r="AX171" s="10" t="s">
        <v>80</v>
      </c>
      <c r="AY171" s="166" t="s">
        <v>148</v>
      </c>
    </row>
    <row r="172" spans="2:51" s="10" customFormat="1" ht="22.5" customHeight="1">
      <c r="B172" s="159"/>
      <c r="C172" s="160"/>
      <c r="D172" s="160"/>
      <c r="E172" s="161" t="s">
        <v>21</v>
      </c>
      <c r="F172" s="245" t="s">
        <v>196</v>
      </c>
      <c r="G172" s="244"/>
      <c r="H172" s="244"/>
      <c r="I172" s="244"/>
      <c r="J172" s="160"/>
      <c r="K172" s="162">
        <v>4.8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160</v>
      </c>
      <c r="AU172" s="166" t="s">
        <v>95</v>
      </c>
      <c r="AV172" s="10" t="s">
        <v>95</v>
      </c>
      <c r="AW172" s="10" t="s">
        <v>37</v>
      </c>
      <c r="AX172" s="10" t="s">
        <v>80</v>
      </c>
      <c r="AY172" s="166" t="s">
        <v>148</v>
      </c>
    </row>
    <row r="173" spans="2:51" s="10" customFormat="1" ht="22.5" customHeight="1">
      <c r="B173" s="159"/>
      <c r="C173" s="160"/>
      <c r="D173" s="160"/>
      <c r="E173" s="161" t="s">
        <v>21</v>
      </c>
      <c r="F173" s="245" t="s">
        <v>197</v>
      </c>
      <c r="G173" s="244"/>
      <c r="H173" s="244"/>
      <c r="I173" s="244"/>
      <c r="J173" s="160"/>
      <c r="K173" s="162">
        <v>8.3</v>
      </c>
      <c r="L173" s="160"/>
      <c r="M173" s="160"/>
      <c r="N173" s="160"/>
      <c r="O173" s="160"/>
      <c r="P173" s="160"/>
      <c r="Q173" s="160"/>
      <c r="R173" s="163"/>
      <c r="T173" s="164"/>
      <c r="U173" s="160"/>
      <c r="V173" s="160"/>
      <c r="W173" s="160"/>
      <c r="X173" s="160"/>
      <c r="Y173" s="160"/>
      <c r="Z173" s="160"/>
      <c r="AA173" s="165"/>
      <c r="AT173" s="166" t="s">
        <v>160</v>
      </c>
      <c r="AU173" s="166" t="s">
        <v>95</v>
      </c>
      <c r="AV173" s="10" t="s">
        <v>95</v>
      </c>
      <c r="AW173" s="10" t="s">
        <v>37</v>
      </c>
      <c r="AX173" s="10" t="s">
        <v>80</v>
      </c>
      <c r="AY173" s="166" t="s">
        <v>148</v>
      </c>
    </row>
    <row r="174" spans="2:51" s="11" customFormat="1" ht="22.5" customHeight="1">
      <c r="B174" s="167"/>
      <c r="C174" s="168"/>
      <c r="D174" s="168"/>
      <c r="E174" s="169" t="s">
        <v>21</v>
      </c>
      <c r="F174" s="246" t="s">
        <v>168</v>
      </c>
      <c r="G174" s="247"/>
      <c r="H174" s="247"/>
      <c r="I174" s="247"/>
      <c r="J174" s="168"/>
      <c r="K174" s="170">
        <v>56.614</v>
      </c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160</v>
      </c>
      <c r="AU174" s="174" t="s">
        <v>95</v>
      </c>
      <c r="AV174" s="11" t="s">
        <v>153</v>
      </c>
      <c r="AW174" s="11" t="s">
        <v>37</v>
      </c>
      <c r="AX174" s="11" t="s">
        <v>23</v>
      </c>
      <c r="AY174" s="174" t="s">
        <v>148</v>
      </c>
    </row>
    <row r="175" spans="2:65" s="1" customFormat="1" ht="31.5" customHeight="1">
      <c r="B175" s="122"/>
      <c r="C175" s="152" t="s">
        <v>198</v>
      </c>
      <c r="D175" s="152" t="s">
        <v>149</v>
      </c>
      <c r="E175" s="153" t="s">
        <v>199</v>
      </c>
      <c r="F175" s="239" t="s">
        <v>200</v>
      </c>
      <c r="G175" s="240"/>
      <c r="H175" s="240"/>
      <c r="I175" s="240"/>
      <c r="J175" s="154" t="s">
        <v>157</v>
      </c>
      <c r="K175" s="155">
        <v>5.96</v>
      </c>
      <c r="L175" s="241">
        <v>0</v>
      </c>
      <c r="M175" s="240"/>
      <c r="N175" s="242">
        <f>ROUND(L175*K175,2)</f>
        <v>0</v>
      </c>
      <c r="O175" s="240"/>
      <c r="P175" s="240"/>
      <c r="Q175" s="240"/>
      <c r="R175" s="124"/>
      <c r="T175" s="156" t="s">
        <v>21</v>
      </c>
      <c r="U175" s="41" t="s">
        <v>45</v>
      </c>
      <c r="V175" s="33"/>
      <c r="W175" s="157">
        <f>V175*K175</f>
        <v>0</v>
      </c>
      <c r="X175" s="157">
        <v>0.0389</v>
      </c>
      <c r="Y175" s="157">
        <f>X175*K175</f>
        <v>0.231844</v>
      </c>
      <c r="Z175" s="157">
        <v>0</v>
      </c>
      <c r="AA175" s="158">
        <f>Z175*K175</f>
        <v>0</v>
      </c>
      <c r="AR175" s="15" t="s">
        <v>153</v>
      </c>
      <c r="AT175" s="15" t="s">
        <v>149</v>
      </c>
      <c r="AU175" s="15" t="s">
        <v>95</v>
      </c>
      <c r="AY175" s="15" t="s">
        <v>148</v>
      </c>
      <c r="BE175" s="97">
        <f>IF(U175="základní",N175,0)</f>
        <v>0</v>
      </c>
      <c r="BF175" s="97">
        <f>IF(U175="snížená",N175,0)</f>
        <v>0</v>
      </c>
      <c r="BG175" s="97">
        <f>IF(U175="zákl. přenesená",N175,0)</f>
        <v>0</v>
      </c>
      <c r="BH175" s="97">
        <f>IF(U175="sníž. přenesená",N175,0)</f>
        <v>0</v>
      </c>
      <c r="BI175" s="97">
        <f>IF(U175="nulová",N175,0)</f>
        <v>0</v>
      </c>
      <c r="BJ175" s="15" t="s">
        <v>23</v>
      </c>
      <c r="BK175" s="97">
        <f>ROUND(L175*K175,2)</f>
        <v>0</v>
      </c>
      <c r="BL175" s="15" t="s">
        <v>153</v>
      </c>
      <c r="BM175" s="15" t="s">
        <v>201</v>
      </c>
    </row>
    <row r="176" spans="2:51" s="10" customFormat="1" ht="22.5" customHeight="1">
      <c r="B176" s="159"/>
      <c r="C176" s="160"/>
      <c r="D176" s="160"/>
      <c r="E176" s="161" t="s">
        <v>21</v>
      </c>
      <c r="F176" s="243" t="s">
        <v>202</v>
      </c>
      <c r="G176" s="244"/>
      <c r="H176" s="244"/>
      <c r="I176" s="244"/>
      <c r="J176" s="160"/>
      <c r="K176" s="162">
        <v>5.96</v>
      </c>
      <c r="L176" s="160"/>
      <c r="M176" s="160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160</v>
      </c>
      <c r="AU176" s="166" t="s">
        <v>95</v>
      </c>
      <c r="AV176" s="10" t="s">
        <v>95</v>
      </c>
      <c r="AW176" s="10" t="s">
        <v>37</v>
      </c>
      <c r="AX176" s="10" t="s">
        <v>23</v>
      </c>
      <c r="AY176" s="166" t="s">
        <v>148</v>
      </c>
    </row>
    <row r="177" spans="2:65" s="1" customFormat="1" ht="31.5" customHeight="1">
      <c r="B177" s="122"/>
      <c r="C177" s="152" t="s">
        <v>203</v>
      </c>
      <c r="D177" s="152" t="s">
        <v>149</v>
      </c>
      <c r="E177" s="153" t="s">
        <v>204</v>
      </c>
      <c r="F177" s="239" t="s">
        <v>205</v>
      </c>
      <c r="G177" s="240"/>
      <c r="H177" s="240"/>
      <c r="I177" s="240"/>
      <c r="J177" s="154" t="s">
        <v>206</v>
      </c>
      <c r="K177" s="155">
        <v>2.166</v>
      </c>
      <c r="L177" s="241">
        <v>0</v>
      </c>
      <c r="M177" s="240"/>
      <c r="N177" s="242">
        <f>ROUND(L177*K177,2)</f>
        <v>0</v>
      </c>
      <c r="O177" s="240"/>
      <c r="P177" s="240"/>
      <c r="Q177" s="240"/>
      <c r="R177" s="124"/>
      <c r="T177" s="156" t="s">
        <v>21</v>
      </c>
      <c r="U177" s="41" t="s">
        <v>45</v>
      </c>
      <c r="V177" s="33"/>
      <c r="W177" s="157">
        <f>V177*K177</f>
        <v>0</v>
      </c>
      <c r="X177" s="157">
        <v>2.25634</v>
      </c>
      <c r="Y177" s="157">
        <f>X177*K177</f>
        <v>4.887232439999999</v>
      </c>
      <c r="Z177" s="157">
        <v>0</v>
      </c>
      <c r="AA177" s="158">
        <f>Z177*K177</f>
        <v>0</v>
      </c>
      <c r="AR177" s="15" t="s">
        <v>153</v>
      </c>
      <c r="AT177" s="15" t="s">
        <v>149</v>
      </c>
      <c r="AU177" s="15" t="s">
        <v>95</v>
      </c>
      <c r="AY177" s="15" t="s">
        <v>148</v>
      </c>
      <c r="BE177" s="97">
        <f>IF(U177="základní",N177,0)</f>
        <v>0</v>
      </c>
      <c r="BF177" s="97">
        <f>IF(U177="snížená",N177,0)</f>
        <v>0</v>
      </c>
      <c r="BG177" s="97">
        <f>IF(U177="zákl. přenesená",N177,0)</f>
        <v>0</v>
      </c>
      <c r="BH177" s="97">
        <f>IF(U177="sníž. přenesená",N177,0)</f>
        <v>0</v>
      </c>
      <c r="BI177" s="97">
        <f>IF(U177="nulová",N177,0)</f>
        <v>0</v>
      </c>
      <c r="BJ177" s="15" t="s">
        <v>23</v>
      </c>
      <c r="BK177" s="97">
        <f>ROUND(L177*K177,2)</f>
        <v>0</v>
      </c>
      <c r="BL177" s="15" t="s">
        <v>153</v>
      </c>
      <c r="BM177" s="15" t="s">
        <v>207</v>
      </c>
    </row>
    <row r="178" spans="2:51" s="10" customFormat="1" ht="31.5" customHeight="1">
      <c r="B178" s="159"/>
      <c r="C178" s="160"/>
      <c r="D178" s="160"/>
      <c r="E178" s="161" t="s">
        <v>21</v>
      </c>
      <c r="F178" s="243" t="s">
        <v>208</v>
      </c>
      <c r="G178" s="244"/>
      <c r="H178" s="244"/>
      <c r="I178" s="244"/>
      <c r="J178" s="160"/>
      <c r="K178" s="162">
        <v>2.166</v>
      </c>
      <c r="L178" s="160"/>
      <c r="M178" s="160"/>
      <c r="N178" s="160"/>
      <c r="O178" s="160"/>
      <c r="P178" s="160"/>
      <c r="Q178" s="160"/>
      <c r="R178" s="163"/>
      <c r="T178" s="164"/>
      <c r="U178" s="160"/>
      <c r="V178" s="160"/>
      <c r="W178" s="160"/>
      <c r="X178" s="160"/>
      <c r="Y178" s="160"/>
      <c r="Z178" s="160"/>
      <c r="AA178" s="165"/>
      <c r="AT178" s="166" t="s">
        <v>160</v>
      </c>
      <c r="AU178" s="166" t="s">
        <v>95</v>
      </c>
      <c r="AV178" s="10" t="s">
        <v>95</v>
      </c>
      <c r="AW178" s="10" t="s">
        <v>37</v>
      </c>
      <c r="AX178" s="10" t="s">
        <v>23</v>
      </c>
      <c r="AY178" s="166" t="s">
        <v>148</v>
      </c>
    </row>
    <row r="179" spans="2:65" s="1" customFormat="1" ht="31.5" customHeight="1">
      <c r="B179" s="122"/>
      <c r="C179" s="152" t="s">
        <v>209</v>
      </c>
      <c r="D179" s="152" t="s">
        <v>149</v>
      </c>
      <c r="E179" s="153" t="s">
        <v>210</v>
      </c>
      <c r="F179" s="239" t="s">
        <v>211</v>
      </c>
      <c r="G179" s="240"/>
      <c r="H179" s="240"/>
      <c r="I179" s="240"/>
      <c r="J179" s="154" t="s">
        <v>206</v>
      </c>
      <c r="K179" s="155">
        <v>2.166</v>
      </c>
      <c r="L179" s="241">
        <v>0</v>
      </c>
      <c r="M179" s="240"/>
      <c r="N179" s="242">
        <f>ROUND(L179*K179,2)</f>
        <v>0</v>
      </c>
      <c r="O179" s="240"/>
      <c r="P179" s="240"/>
      <c r="Q179" s="240"/>
      <c r="R179" s="124"/>
      <c r="T179" s="156" t="s">
        <v>21</v>
      </c>
      <c r="U179" s="41" t="s">
        <v>45</v>
      </c>
      <c r="V179" s="33"/>
      <c r="W179" s="157">
        <f>V179*K179</f>
        <v>0</v>
      </c>
      <c r="X179" s="157">
        <v>0</v>
      </c>
      <c r="Y179" s="157">
        <f>X179*K179</f>
        <v>0</v>
      </c>
      <c r="Z179" s="157">
        <v>0</v>
      </c>
      <c r="AA179" s="158">
        <f>Z179*K179</f>
        <v>0</v>
      </c>
      <c r="AR179" s="15" t="s">
        <v>153</v>
      </c>
      <c r="AT179" s="15" t="s">
        <v>149</v>
      </c>
      <c r="AU179" s="15" t="s">
        <v>95</v>
      </c>
      <c r="AY179" s="15" t="s">
        <v>148</v>
      </c>
      <c r="BE179" s="97">
        <f>IF(U179="základní",N179,0)</f>
        <v>0</v>
      </c>
      <c r="BF179" s="97">
        <f>IF(U179="snížená",N179,0)</f>
        <v>0</v>
      </c>
      <c r="BG179" s="97">
        <f>IF(U179="zákl. přenesená",N179,0)</f>
        <v>0</v>
      </c>
      <c r="BH179" s="97">
        <f>IF(U179="sníž. přenesená",N179,0)</f>
        <v>0</v>
      </c>
      <c r="BI179" s="97">
        <f>IF(U179="nulová",N179,0)</f>
        <v>0</v>
      </c>
      <c r="BJ179" s="15" t="s">
        <v>23</v>
      </c>
      <c r="BK179" s="97">
        <f>ROUND(L179*K179,2)</f>
        <v>0</v>
      </c>
      <c r="BL179" s="15" t="s">
        <v>153</v>
      </c>
      <c r="BM179" s="15" t="s">
        <v>212</v>
      </c>
    </row>
    <row r="180" spans="2:65" s="1" customFormat="1" ht="22.5" customHeight="1">
      <c r="B180" s="122"/>
      <c r="C180" s="152" t="s">
        <v>213</v>
      </c>
      <c r="D180" s="152" t="s">
        <v>149</v>
      </c>
      <c r="E180" s="153" t="s">
        <v>214</v>
      </c>
      <c r="F180" s="239" t="s">
        <v>215</v>
      </c>
      <c r="G180" s="240"/>
      <c r="H180" s="240"/>
      <c r="I180" s="240"/>
      <c r="J180" s="154" t="s">
        <v>216</v>
      </c>
      <c r="K180" s="155">
        <v>0.066</v>
      </c>
      <c r="L180" s="241">
        <v>0</v>
      </c>
      <c r="M180" s="240"/>
      <c r="N180" s="242">
        <f>ROUND(L180*K180,2)</f>
        <v>0</v>
      </c>
      <c r="O180" s="240"/>
      <c r="P180" s="240"/>
      <c r="Q180" s="240"/>
      <c r="R180" s="124"/>
      <c r="T180" s="156" t="s">
        <v>21</v>
      </c>
      <c r="U180" s="41" t="s">
        <v>45</v>
      </c>
      <c r="V180" s="33"/>
      <c r="W180" s="157">
        <f>V180*K180</f>
        <v>0</v>
      </c>
      <c r="X180" s="157">
        <v>1.05306</v>
      </c>
      <c r="Y180" s="157">
        <f>X180*K180</f>
        <v>0.06950196000000002</v>
      </c>
      <c r="Z180" s="157">
        <v>0</v>
      </c>
      <c r="AA180" s="158">
        <f>Z180*K180</f>
        <v>0</v>
      </c>
      <c r="AR180" s="15" t="s">
        <v>153</v>
      </c>
      <c r="AT180" s="15" t="s">
        <v>149</v>
      </c>
      <c r="AU180" s="15" t="s">
        <v>95</v>
      </c>
      <c r="AY180" s="15" t="s">
        <v>148</v>
      </c>
      <c r="BE180" s="97">
        <f>IF(U180="základní",N180,0)</f>
        <v>0</v>
      </c>
      <c r="BF180" s="97">
        <f>IF(U180="snížená",N180,0)</f>
        <v>0</v>
      </c>
      <c r="BG180" s="97">
        <f>IF(U180="zákl. přenesená",N180,0)</f>
        <v>0</v>
      </c>
      <c r="BH180" s="97">
        <f>IF(U180="sníž. přenesená",N180,0)</f>
        <v>0</v>
      </c>
      <c r="BI180" s="97">
        <f>IF(U180="nulová",N180,0)</f>
        <v>0</v>
      </c>
      <c r="BJ180" s="15" t="s">
        <v>23</v>
      </c>
      <c r="BK180" s="97">
        <f>ROUND(L180*K180,2)</f>
        <v>0</v>
      </c>
      <c r="BL180" s="15" t="s">
        <v>153</v>
      </c>
      <c r="BM180" s="15" t="s">
        <v>217</v>
      </c>
    </row>
    <row r="181" spans="2:51" s="10" customFormat="1" ht="31.5" customHeight="1">
      <c r="B181" s="159"/>
      <c r="C181" s="160"/>
      <c r="D181" s="160"/>
      <c r="E181" s="161" t="s">
        <v>21</v>
      </c>
      <c r="F181" s="243" t="s">
        <v>218</v>
      </c>
      <c r="G181" s="244"/>
      <c r="H181" s="244"/>
      <c r="I181" s="244"/>
      <c r="J181" s="160"/>
      <c r="K181" s="162">
        <v>0.066</v>
      </c>
      <c r="L181" s="160"/>
      <c r="M181" s="160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160</v>
      </c>
      <c r="AU181" s="166" t="s">
        <v>95</v>
      </c>
      <c r="AV181" s="10" t="s">
        <v>95</v>
      </c>
      <c r="AW181" s="10" t="s">
        <v>37</v>
      </c>
      <c r="AX181" s="10" t="s">
        <v>23</v>
      </c>
      <c r="AY181" s="166" t="s">
        <v>148</v>
      </c>
    </row>
    <row r="182" spans="2:63" s="9" customFormat="1" ht="29.25" customHeight="1">
      <c r="B182" s="141"/>
      <c r="C182" s="142"/>
      <c r="D182" s="151" t="s">
        <v>106</v>
      </c>
      <c r="E182" s="151"/>
      <c r="F182" s="151"/>
      <c r="G182" s="151"/>
      <c r="H182" s="151"/>
      <c r="I182" s="151"/>
      <c r="J182" s="151"/>
      <c r="K182" s="151"/>
      <c r="L182" s="151"/>
      <c r="M182" s="151"/>
      <c r="N182" s="255">
        <f>BK182</f>
        <v>0</v>
      </c>
      <c r="O182" s="256"/>
      <c r="P182" s="256"/>
      <c r="Q182" s="256"/>
      <c r="R182" s="144"/>
      <c r="T182" s="145"/>
      <c r="U182" s="142"/>
      <c r="V182" s="142"/>
      <c r="W182" s="146">
        <f>SUM(W183:W184)</f>
        <v>0</v>
      </c>
      <c r="X182" s="142"/>
      <c r="Y182" s="146">
        <f>SUM(Y183:Y184)</f>
        <v>0</v>
      </c>
      <c r="Z182" s="142"/>
      <c r="AA182" s="147">
        <f>SUM(AA183:AA184)</f>
        <v>0</v>
      </c>
      <c r="AR182" s="148" t="s">
        <v>23</v>
      </c>
      <c r="AT182" s="149" t="s">
        <v>79</v>
      </c>
      <c r="AU182" s="149" t="s">
        <v>23</v>
      </c>
      <c r="AY182" s="148" t="s">
        <v>148</v>
      </c>
      <c r="BK182" s="150">
        <f>SUM(BK183:BK184)</f>
        <v>0</v>
      </c>
    </row>
    <row r="183" spans="2:65" s="1" customFormat="1" ht="22.5" customHeight="1">
      <c r="B183" s="122"/>
      <c r="C183" s="152" t="s">
        <v>28</v>
      </c>
      <c r="D183" s="152" t="s">
        <v>149</v>
      </c>
      <c r="E183" s="153" t="s">
        <v>219</v>
      </c>
      <c r="F183" s="239" t="s">
        <v>220</v>
      </c>
      <c r="G183" s="240"/>
      <c r="H183" s="240"/>
      <c r="I183" s="240"/>
      <c r="J183" s="154" t="s">
        <v>221</v>
      </c>
      <c r="K183" s="155">
        <v>12</v>
      </c>
      <c r="L183" s="241">
        <v>0</v>
      </c>
      <c r="M183" s="240"/>
      <c r="N183" s="242">
        <f>ROUND(L183*K183,2)</f>
        <v>0</v>
      </c>
      <c r="O183" s="240"/>
      <c r="P183" s="240"/>
      <c r="Q183" s="240"/>
      <c r="R183" s="124"/>
      <c r="T183" s="156" t="s">
        <v>21</v>
      </c>
      <c r="U183" s="41" t="s">
        <v>45</v>
      </c>
      <c r="V183" s="33"/>
      <c r="W183" s="157">
        <f>V183*K183</f>
        <v>0</v>
      </c>
      <c r="X183" s="157">
        <v>0</v>
      </c>
      <c r="Y183" s="157">
        <f>X183*K183</f>
        <v>0</v>
      </c>
      <c r="Z183" s="157">
        <v>0</v>
      </c>
      <c r="AA183" s="158">
        <f>Z183*K183</f>
        <v>0</v>
      </c>
      <c r="AR183" s="15" t="s">
        <v>153</v>
      </c>
      <c r="AT183" s="15" t="s">
        <v>149</v>
      </c>
      <c r="AU183" s="15" t="s">
        <v>95</v>
      </c>
      <c r="AY183" s="15" t="s">
        <v>148</v>
      </c>
      <c r="BE183" s="97">
        <f>IF(U183="základní",N183,0)</f>
        <v>0</v>
      </c>
      <c r="BF183" s="97">
        <f>IF(U183="snížená",N183,0)</f>
        <v>0</v>
      </c>
      <c r="BG183" s="97">
        <f>IF(U183="zákl. přenesená",N183,0)</f>
        <v>0</v>
      </c>
      <c r="BH183" s="97">
        <f>IF(U183="sníž. přenesená",N183,0)</f>
        <v>0</v>
      </c>
      <c r="BI183" s="97">
        <f>IF(U183="nulová",N183,0)</f>
        <v>0</v>
      </c>
      <c r="BJ183" s="15" t="s">
        <v>23</v>
      </c>
      <c r="BK183" s="97">
        <f>ROUND(L183*K183,2)</f>
        <v>0</v>
      </c>
      <c r="BL183" s="15" t="s">
        <v>153</v>
      </c>
      <c r="BM183" s="15" t="s">
        <v>222</v>
      </c>
    </row>
    <row r="184" spans="2:65" s="1" customFormat="1" ht="22.5" customHeight="1">
      <c r="B184" s="122"/>
      <c r="C184" s="152" t="s">
        <v>223</v>
      </c>
      <c r="D184" s="152" t="s">
        <v>149</v>
      </c>
      <c r="E184" s="153" t="s">
        <v>224</v>
      </c>
      <c r="F184" s="239" t="s">
        <v>225</v>
      </c>
      <c r="G184" s="240"/>
      <c r="H184" s="240"/>
      <c r="I184" s="240"/>
      <c r="J184" s="154" t="s">
        <v>221</v>
      </c>
      <c r="K184" s="155">
        <v>6</v>
      </c>
      <c r="L184" s="241">
        <v>0</v>
      </c>
      <c r="M184" s="240"/>
      <c r="N184" s="242">
        <f>ROUND(L184*K184,2)</f>
        <v>0</v>
      </c>
      <c r="O184" s="240"/>
      <c r="P184" s="240"/>
      <c r="Q184" s="240"/>
      <c r="R184" s="124"/>
      <c r="T184" s="156" t="s">
        <v>21</v>
      </c>
      <c r="U184" s="41" t="s">
        <v>45</v>
      </c>
      <c r="V184" s="33"/>
      <c r="W184" s="157">
        <f>V184*K184</f>
        <v>0</v>
      </c>
      <c r="X184" s="157">
        <v>0</v>
      </c>
      <c r="Y184" s="157">
        <f>X184*K184</f>
        <v>0</v>
      </c>
      <c r="Z184" s="157">
        <v>0</v>
      </c>
      <c r="AA184" s="158">
        <f>Z184*K184</f>
        <v>0</v>
      </c>
      <c r="AR184" s="15" t="s">
        <v>153</v>
      </c>
      <c r="AT184" s="15" t="s">
        <v>149</v>
      </c>
      <c r="AU184" s="15" t="s">
        <v>95</v>
      </c>
      <c r="AY184" s="15" t="s">
        <v>148</v>
      </c>
      <c r="BE184" s="97">
        <f>IF(U184="základní",N184,0)</f>
        <v>0</v>
      </c>
      <c r="BF184" s="97">
        <f>IF(U184="snížená",N184,0)</f>
        <v>0</v>
      </c>
      <c r="BG184" s="97">
        <f>IF(U184="zákl. přenesená",N184,0)</f>
        <v>0</v>
      </c>
      <c r="BH184" s="97">
        <f>IF(U184="sníž. přenesená",N184,0)</f>
        <v>0</v>
      </c>
      <c r="BI184" s="97">
        <f>IF(U184="nulová",N184,0)</f>
        <v>0</v>
      </c>
      <c r="BJ184" s="15" t="s">
        <v>23</v>
      </c>
      <c r="BK184" s="97">
        <f>ROUND(L184*K184,2)</f>
        <v>0</v>
      </c>
      <c r="BL184" s="15" t="s">
        <v>153</v>
      </c>
      <c r="BM184" s="15" t="s">
        <v>226</v>
      </c>
    </row>
    <row r="185" spans="2:63" s="9" customFormat="1" ht="29.25" customHeight="1">
      <c r="B185" s="141"/>
      <c r="C185" s="142"/>
      <c r="D185" s="151" t="s">
        <v>107</v>
      </c>
      <c r="E185" s="151"/>
      <c r="F185" s="151"/>
      <c r="G185" s="151"/>
      <c r="H185" s="151"/>
      <c r="I185" s="151"/>
      <c r="J185" s="151"/>
      <c r="K185" s="151"/>
      <c r="L185" s="151"/>
      <c r="M185" s="151"/>
      <c r="N185" s="257">
        <f>BK185</f>
        <v>0</v>
      </c>
      <c r="O185" s="258"/>
      <c r="P185" s="258"/>
      <c r="Q185" s="258"/>
      <c r="R185" s="144"/>
      <c r="T185" s="145"/>
      <c r="U185" s="142"/>
      <c r="V185" s="142"/>
      <c r="W185" s="146">
        <f>SUM(W186:W204)</f>
        <v>0</v>
      </c>
      <c r="X185" s="142"/>
      <c r="Y185" s="146">
        <f>SUM(Y186:Y204)</f>
        <v>0.0045486</v>
      </c>
      <c r="Z185" s="142"/>
      <c r="AA185" s="147">
        <f>SUM(AA186:AA204)</f>
        <v>24.655568000000002</v>
      </c>
      <c r="AR185" s="148" t="s">
        <v>23</v>
      </c>
      <c r="AT185" s="149" t="s">
        <v>79</v>
      </c>
      <c r="AU185" s="149" t="s">
        <v>23</v>
      </c>
      <c r="AY185" s="148" t="s">
        <v>148</v>
      </c>
      <c r="BK185" s="150">
        <f>SUM(BK186:BK204)</f>
        <v>0</v>
      </c>
    </row>
    <row r="186" spans="2:65" s="1" customFormat="1" ht="44.25" customHeight="1">
      <c r="B186" s="122"/>
      <c r="C186" s="152" t="s">
        <v>227</v>
      </c>
      <c r="D186" s="152" t="s">
        <v>149</v>
      </c>
      <c r="E186" s="153" t="s">
        <v>228</v>
      </c>
      <c r="F186" s="239" t="s">
        <v>229</v>
      </c>
      <c r="G186" s="240"/>
      <c r="H186" s="240"/>
      <c r="I186" s="240"/>
      <c r="J186" s="154" t="s">
        <v>157</v>
      </c>
      <c r="K186" s="155">
        <v>21.66</v>
      </c>
      <c r="L186" s="241">
        <v>0</v>
      </c>
      <c r="M186" s="240"/>
      <c r="N186" s="242">
        <f>ROUND(L186*K186,2)</f>
        <v>0</v>
      </c>
      <c r="O186" s="240"/>
      <c r="P186" s="240"/>
      <c r="Q186" s="240"/>
      <c r="R186" s="124"/>
      <c r="T186" s="156" t="s">
        <v>21</v>
      </c>
      <c r="U186" s="41" t="s">
        <v>45</v>
      </c>
      <c r="V186" s="33"/>
      <c r="W186" s="157">
        <f>V186*K186</f>
        <v>0</v>
      </c>
      <c r="X186" s="157">
        <v>0.00021</v>
      </c>
      <c r="Y186" s="157">
        <f>X186*K186</f>
        <v>0.0045486</v>
      </c>
      <c r="Z186" s="157">
        <v>0</v>
      </c>
      <c r="AA186" s="158">
        <f>Z186*K186</f>
        <v>0</v>
      </c>
      <c r="AR186" s="15" t="s">
        <v>153</v>
      </c>
      <c r="AT186" s="15" t="s">
        <v>149</v>
      </c>
      <c r="AU186" s="15" t="s">
        <v>95</v>
      </c>
      <c r="AY186" s="15" t="s">
        <v>148</v>
      </c>
      <c r="BE186" s="97">
        <f>IF(U186="základní",N186,0)</f>
        <v>0</v>
      </c>
      <c r="BF186" s="97">
        <f>IF(U186="snížená",N186,0)</f>
        <v>0</v>
      </c>
      <c r="BG186" s="97">
        <f>IF(U186="zákl. přenesená",N186,0)</f>
        <v>0</v>
      </c>
      <c r="BH186" s="97">
        <f>IF(U186="sníž. přenesená",N186,0)</f>
        <v>0</v>
      </c>
      <c r="BI186" s="97">
        <f>IF(U186="nulová",N186,0)</f>
        <v>0</v>
      </c>
      <c r="BJ186" s="15" t="s">
        <v>23</v>
      </c>
      <c r="BK186" s="97">
        <f>ROUND(L186*K186,2)</f>
        <v>0</v>
      </c>
      <c r="BL186" s="15" t="s">
        <v>153</v>
      </c>
      <c r="BM186" s="15" t="s">
        <v>230</v>
      </c>
    </row>
    <row r="187" spans="2:51" s="10" customFormat="1" ht="31.5" customHeight="1">
      <c r="B187" s="159"/>
      <c r="C187" s="160"/>
      <c r="D187" s="160"/>
      <c r="E187" s="161" t="s">
        <v>21</v>
      </c>
      <c r="F187" s="243" t="s">
        <v>173</v>
      </c>
      <c r="G187" s="244"/>
      <c r="H187" s="244"/>
      <c r="I187" s="244"/>
      <c r="J187" s="160"/>
      <c r="K187" s="162">
        <v>21.66</v>
      </c>
      <c r="L187" s="160"/>
      <c r="M187" s="160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160</v>
      </c>
      <c r="AU187" s="166" t="s">
        <v>95</v>
      </c>
      <c r="AV187" s="10" t="s">
        <v>95</v>
      </c>
      <c r="AW187" s="10" t="s">
        <v>37</v>
      </c>
      <c r="AX187" s="10" t="s">
        <v>23</v>
      </c>
      <c r="AY187" s="166" t="s">
        <v>148</v>
      </c>
    </row>
    <row r="188" spans="2:65" s="1" customFormat="1" ht="31.5" customHeight="1">
      <c r="B188" s="122"/>
      <c r="C188" s="152" t="s">
        <v>231</v>
      </c>
      <c r="D188" s="152" t="s">
        <v>149</v>
      </c>
      <c r="E188" s="153" t="s">
        <v>232</v>
      </c>
      <c r="F188" s="239" t="s">
        <v>233</v>
      </c>
      <c r="G188" s="240"/>
      <c r="H188" s="240"/>
      <c r="I188" s="240"/>
      <c r="J188" s="154" t="s">
        <v>157</v>
      </c>
      <c r="K188" s="155">
        <v>51.808</v>
      </c>
      <c r="L188" s="241">
        <v>0</v>
      </c>
      <c r="M188" s="240"/>
      <c r="N188" s="242">
        <f>ROUND(L188*K188,2)</f>
        <v>0</v>
      </c>
      <c r="O188" s="240"/>
      <c r="P188" s="240"/>
      <c r="Q188" s="240"/>
      <c r="R188" s="124"/>
      <c r="T188" s="156" t="s">
        <v>21</v>
      </c>
      <c r="U188" s="41" t="s">
        <v>45</v>
      </c>
      <c r="V188" s="33"/>
      <c r="W188" s="157">
        <f>V188*K188</f>
        <v>0</v>
      </c>
      <c r="X188" s="157">
        <v>0</v>
      </c>
      <c r="Y188" s="157">
        <f>X188*K188</f>
        <v>0</v>
      </c>
      <c r="Z188" s="157">
        <v>0.261</v>
      </c>
      <c r="AA188" s="158">
        <f>Z188*K188</f>
        <v>13.521888</v>
      </c>
      <c r="AR188" s="15" t="s">
        <v>153</v>
      </c>
      <c r="AT188" s="15" t="s">
        <v>149</v>
      </c>
      <c r="AU188" s="15" t="s">
        <v>95</v>
      </c>
      <c r="AY188" s="15" t="s">
        <v>148</v>
      </c>
      <c r="BE188" s="97">
        <f>IF(U188="základní",N188,0)</f>
        <v>0</v>
      </c>
      <c r="BF188" s="97">
        <f>IF(U188="snížená",N188,0)</f>
        <v>0</v>
      </c>
      <c r="BG188" s="97">
        <f>IF(U188="zákl. přenesená",N188,0)</f>
        <v>0</v>
      </c>
      <c r="BH188" s="97">
        <f>IF(U188="sníž. přenesená",N188,0)</f>
        <v>0</v>
      </c>
      <c r="BI188" s="97">
        <f>IF(U188="nulová",N188,0)</f>
        <v>0</v>
      </c>
      <c r="BJ188" s="15" t="s">
        <v>23</v>
      </c>
      <c r="BK188" s="97">
        <f>ROUND(L188*K188,2)</f>
        <v>0</v>
      </c>
      <c r="BL188" s="15" t="s">
        <v>153</v>
      </c>
      <c r="BM188" s="15" t="s">
        <v>234</v>
      </c>
    </row>
    <row r="189" spans="2:51" s="10" customFormat="1" ht="22.5" customHeight="1">
      <c r="B189" s="159"/>
      <c r="C189" s="160"/>
      <c r="D189" s="160"/>
      <c r="E189" s="161" t="s">
        <v>21</v>
      </c>
      <c r="F189" s="243" t="s">
        <v>235</v>
      </c>
      <c r="G189" s="244"/>
      <c r="H189" s="244"/>
      <c r="I189" s="244"/>
      <c r="J189" s="160"/>
      <c r="K189" s="162">
        <v>14.272</v>
      </c>
      <c r="L189" s="160"/>
      <c r="M189" s="160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160</v>
      </c>
      <c r="AU189" s="166" t="s">
        <v>95</v>
      </c>
      <c r="AV189" s="10" t="s">
        <v>95</v>
      </c>
      <c r="AW189" s="10" t="s">
        <v>37</v>
      </c>
      <c r="AX189" s="10" t="s">
        <v>80</v>
      </c>
      <c r="AY189" s="166" t="s">
        <v>148</v>
      </c>
    </row>
    <row r="190" spans="2:51" s="10" customFormat="1" ht="22.5" customHeight="1">
      <c r="B190" s="159"/>
      <c r="C190" s="160"/>
      <c r="D190" s="160"/>
      <c r="E190" s="161" t="s">
        <v>21</v>
      </c>
      <c r="F190" s="245" t="s">
        <v>236</v>
      </c>
      <c r="G190" s="244"/>
      <c r="H190" s="244"/>
      <c r="I190" s="244"/>
      <c r="J190" s="160"/>
      <c r="K190" s="162">
        <v>25.694</v>
      </c>
      <c r="L190" s="160"/>
      <c r="M190" s="160"/>
      <c r="N190" s="160"/>
      <c r="O190" s="160"/>
      <c r="P190" s="160"/>
      <c r="Q190" s="160"/>
      <c r="R190" s="163"/>
      <c r="T190" s="164"/>
      <c r="U190" s="160"/>
      <c r="V190" s="160"/>
      <c r="W190" s="160"/>
      <c r="X190" s="160"/>
      <c r="Y190" s="160"/>
      <c r="Z190" s="160"/>
      <c r="AA190" s="165"/>
      <c r="AT190" s="166" t="s">
        <v>160</v>
      </c>
      <c r="AU190" s="166" t="s">
        <v>95</v>
      </c>
      <c r="AV190" s="10" t="s">
        <v>95</v>
      </c>
      <c r="AW190" s="10" t="s">
        <v>37</v>
      </c>
      <c r="AX190" s="10" t="s">
        <v>80</v>
      </c>
      <c r="AY190" s="166" t="s">
        <v>148</v>
      </c>
    </row>
    <row r="191" spans="2:51" s="10" customFormat="1" ht="22.5" customHeight="1">
      <c r="B191" s="159"/>
      <c r="C191" s="160"/>
      <c r="D191" s="160"/>
      <c r="E191" s="161" t="s">
        <v>21</v>
      </c>
      <c r="F191" s="245" t="s">
        <v>237</v>
      </c>
      <c r="G191" s="244"/>
      <c r="H191" s="244"/>
      <c r="I191" s="244"/>
      <c r="J191" s="160"/>
      <c r="K191" s="162">
        <v>11.842</v>
      </c>
      <c r="L191" s="160"/>
      <c r="M191" s="160"/>
      <c r="N191" s="160"/>
      <c r="O191" s="160"/>
      <c r="P191" s="160"/>
      <c r="Q191" s="160"/>
      <c r="R191" s="163"/>
      <c r="T191" s="164"/>
      <c r="U191" s="160"/>
      <c r="V191" s="160"/>
      <c r="W191" s="160"/>
      <c r="X191" s="160"/>
      <c r="Y191" s="160"/>
      <c r="Z191" s="160"/>
      <c r="AA191" s="165"/>
      <c r="AT191" s="166" t="s">
        <v>160</v>
      </c>
      <c r="AU191" s="166" t="s">
        <v>95</v>
      </c>
      <c r="AV191" s="10" t="s">
        <v>95</v>
      </c>
      <c r="AW191" s="10" t="s">
        <v>37</v>
      </c>
      <c r="AX191" s="10" t="s">
        <v>80</v>
      </c>
      <c r="AY191" s="166" t="s">
        <v>148</v>
      </c>
    </row>
    <row r="192" spans="2:51" s="11" customFormat="1" ht="22.5" customHeight="1">
      <c r="B192" s="167"/>
      <c r="C192" s="168"/>
      <c r="D192" s="168"/>
      <c r="E192" s="169" t="s">
        <v>21</v>
      </c>
      <c r="F192" s="246" t="s">
        <v>168</v>
      </c>
      <c r="G192" s="247"/>
      <c r="H192" s="247"/>
      <c r="I192" s="247"/>
      <c r="J192" s="168"/>
      <c r="K192" s="170">
        <v>51.808</v>
      </c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160</v>
      </c>
      <c r="AU192" s="174" t="s">
        <v>95</v>
      </c>
      <c r="AV192" s="11" t="s">
        <v>153</v>
      </c>
      <c r="AW192" s="11" t="s">
        <v>37</v>
      </c>
      <c r="AX192" s="11" t="s">
        <v>23</v>
      </c>
      <c r="AY192" s="174" t="s">
        <v>148</v>
      </c>
    </row>
    <row r="193" spans="2:65" s="1" customFormat="1" ht="44.25" customHeight="1">
      <c r="B193" s="122"/>
      <c r="C193" s="152" t="s">
        <v>238</v>
      </c>
      <c r="D193" s="152" t="s">
        <v>149</v>
      </c>
      <c r="E193" s="153" t="s">
        <v>239</v>
      </c>
      <c r="F193" s="239" t="s">
        <v>240</v>
      </c>
      <c r="G193" s="240"/>
      <c r="H193" s="240"/>
      <c r="I193" s="240"/>
      <c r="J193" s="154" t="s">
        <v>206</v>
      </c>
      <c r="K193" s="155">
        <v>2.021</v>
      </c>
      <c r="L193" s="241">
        <v>0</v>
      </c>
      <c r="M193" s="240"/>
      <c r="N193" s="242">
        <f>ROUND(L193*K193,2)</f>
        <v>0</v>
      </c>
      <c r="O193" s="240"/>
      <c r="P193" s="240"/>
      <c r="Q193" s="240"/>
      <c r="R193" s="124"/>
      <c r="T193" s="156" t="s">
        <v>21</v>
      </c>
      <c r="U193" s="41" t="s">
        <v>45</v>
      </c>
      <c r="V193" s="33"/>
      <c r="W193" s="157">
        <f>V193*K193</f>
        <v>0</v>
      </c>
      <c r="X193" s="157">
        <v>0</v>
      </c>
      <c r="Y193" s="157">
        <f>X193*K193</f>
        <v>0</v>
      </c>
      <c r="Z193" s="157">
        <v>2.2</v>
      </c>
      <c r="AA193" s="158">
        <f>Z193*K193</f>
        <v>4.4462</v>
      </c>
      <c r="AR193" s="15" t="s">
        <v>153</v>
      </c>
      <c r="AT193" s="15" t="s">
        <v>149</v>
      </c>
      <c r="AU193" s="15" t="s">
        <v>95</v>
      </c>
      <c r="AY193" s="15" t="s">
        <v>148</v>
      </c>
      <c r="BE193" s="97">
        <f>IF(U193="základní",N193,0)</f>
        <v>0</v>
      </c>
      <c r="BF193" s="97">
        <f>IF(U193="snížená",N193,0)</f>
        <v>0</v>
      </c>
      <c r="BG193" s="97">
        <f>IF(U193="zákl. přenesená",N193,0)</f>
        <v>0</v>
      </c>
      <c r="BH193" s="97">
        <f>IF(U193="sníž. přenesená",N193,0)</f>
        <v>0</v>
      </c>
      <c r="BI193" s="97">
        <f>IF(U193="nulová",N193,0)</f>
        <v>0</v>
      </c>
      <c r="BJ193" s="15" t="s">
        <v>23</v>
      </c>
      <c r="BK193" s="97">
        <f>ROUND(L193*K193,2)</f>
        <v>0</v>
      </c>
      <c r="BL193" s="15" t="s">
        <v>153</v>
      </c>
      <c r="BM193" s="15" t="s">
        <v>241</v>
      </c>
    </row>
    <row r="194" spans="2:51" s="10" customFormat="1" ht="31.5" customHeight="1">
      <c r="B194" s="159"/>
      <c r="C194" s="160"/>
      <c r="D194" s="160"/>
      <c r="E194" s="161" t="s">
        <v>21</v>
      </c>
      <c r="F194" s="243" t="s">
        <v>242</v>
      </c>
      <c r="G194" s="244"/>
      <c r="H194" s="244"/>
      <c r="I194" s="244"/>
      <c r="J194" s="160"/>
      <c r="K194" s="162">
        <v>2.021</v>
      </c>
      <c r="L194" s="160"/>
      <c r="M194" s="160"/>
      <c r="N194" s="160"/>
      <c r="O194" s="160"/>
      <c r="P194" s="160"/>
      <c r="Q194" s="160"/>
      <c r="R194" s="163"/>
      <c r="T194" s="164"/>
      <c r="U194" s="160"/>
      <c r="V194" s="160"/>
      <c r="W194" s="160"/>
      <c r="X194" s="160"/>
      <c r="Y194" s="160"/>
      <c r="Z194" s="160"/>
      <c r="AA194" s="165"/>
      <c r="AT194" s="166" t="s">
        <v>160</v>
      </c>
      <c r="AU194" s="166" t="s">
        <v>95</v>
      </c>
      <c r="AV194" s="10" t="s">
        <v>95</v>
      </c>
      <c r="AW194" s="10" t="s">
        <v>37</v>
      </c>
      <c r="AX194" s="10" t="s">
        <v>23</v>
      </c>
      <c r="AY194" s="166" t="s">
        <v>148</v>
      </c>
    </row>
    <row r="195" spans="2:65" s="1" customFormat="1" ht="31.5" customHeight="1">
      <c r="B195" s="122"/>
      <c r="C195" s="152" t="s">
        <v>9</v>
      </c>
      <c r="D195" s="152" t="s">
        <v>149</v>
      </c>
      <c r="E195" s="153" t="s">
        <v>243</v>
      </c>
      <c r="F195" s="239" t="s">
        <v>244</v>
      </c>
      <c r="G195" s="240"/>
      <c r="H195" s="240"/>
      <c r="I195" s="240"/>
      <c r="J195" s="154" t="s">
        <v>152</v>
      </c>
      <c r="K195" s="155">
        <v>6</v>
      </c>
      <c r="L195" s="241">
        <v>0</v>
      </c>
      <c r="M195" s="240"/>
      <c r="N195" s="242">
        <f>ROUND(L195*K195,2)</f>
        <v>0</v>
      </c>
      <c r="O195" s="240"/>
      <c r="P195" s="240"/>
      <c r="Q195" s="240"/>
      <c r="R195" s="124"/>
      <c r="T195" s="156" t="s">
        <v>21</v>
      </c>
      <c r="U195" s="41" t="s">
        <v>45</v>
      </c>
      <c r="V195" s="33"/>
      <c r="W195" s="157">
        <f>V195*K195</f>
        <v>0</v>
      </c>
      <c r="X195" s="157">
        <v>0</v>
      </c>
      <c r="Y195" s="157">
        <f>X195*K195</f>
        <v>0</v>
      </c>
      <c r="Z195" s="157">
        <v>0.304</v>
      </c>
      <c r="AA195" s="158">
        <f>Z195*K195</f>
        <v>1.8239999999999998</v>
      </c>
      <c r="AR195" s="15" t="s">
        <v>153</v>
      </c>
      <c r="AT195" s="15" t="s">
        <v>149</v>
      </c>
      <c r="AU195" s="15" t="s">
        <v>95</v>
      </c>
      <c r="AY195" s="15" t="s">
        <v>148</v>
      </c>
      <c r="BE195" s="97">
        <f>IF(U195="základní",N195,0)</f>
        <v>0</v>
      </c>
      <c r="BF195" s="97">
        <f>IF(U195="snížená",N195,0)</f>
        <v>0</v>
      </c>
      <c r="BG195" s="97">
        <f>IF(U195="zákl. přenesená",N195,0)</f>
        <v>0</v>
      </c>
      <c r="BH195" s="97">
        <f>IF(U195="sníž. přenesená",N195,0)</f>
        <v>0</v>
      </c>
      <c r="BI195" s="97">
        <f>IF(U195="nulová",N195,0)</f>
        <v>0</v>
      </c>
      <c r="BJ195" s="15" t="s">
        <v>23</v>
      </c>
      <c r="BK195" s="97">
        <f>ROUND(L195*K195,2)</f>
        <v>0</v>
      </c>
      <c r="BL195" s="15" t="s">
        <v>153</v>
      </c>
      <c r="BM195" s="15" t="s">
        <v>245</v>
      </c>
    </row>
    <row r="196" spans="2:65" s="1" customFormat="1" ht="31.5" customHeight="1">
      <c r="B196" s="122"/>
      <c r="C196" s="152" t="s">
        <v>246</v>
      </c>
      <c r="D196" s="152" t="s">
        <v>149</v>
      </c>
      <c r="E196" s="153" t="s">
        <v>247</v>
      </c>
      <c r="F196" s="239" t="s">
        <v>248</v>
      </c>
      <c r="G196" s="240"/>
      <c r="H196" s="240"/>
      <c r="I196" s="240"/>
      <c r="J196" s="154" t="s">
        <v>221</v>
      </c>
      <c r="K196" s="155">
        <v>17</v>
      </c>
      <c r="L196" s="241">
        <v>0</v>
      </c>
      <c r="M196" s="240"/>
      <c r="N196" s="242">
        <f>ROUND(L196*K196,2)</f>
        <v>0</v>
      </c>
      <c r="O196" s="240"/>
      <c r="P196" s="240"/>
      <c r="Q196" s="240"/>
      <c r="R196" s="124"/>
      <c r="T196" s="156" t="s">
        <v>21</v>
      </c>
      <c r="U196" s="41" t="s">
        <v>45</v>
      </c>
      <c r="V196" s="33"/>
      <c r="W196" s="157">
        <f>V196*K196</f>
        <v>0</v>
      </c>
      <c r="X196" s="157">
        <v>0</v>
      </c>
      <c r="Y196" s="157">
        <f>X196*K196</f>
        <v>0</v>
      </c>
      <c r="Z196" s="157">
        <v>0.018</v>
      </c>
      <c r="AA196" s="158">
        <f>Z196*K196</f>
        <v>0.306</v>
      </c>
      <c r="AR196" s="15" t="s">
        <v>153</v>
      </c>
      <c r="AT196" s="15" t="s">
        <v>149</v>
      </c>
      <c r="AU196" s="15" t="s">
        <v>95</v>
      </c>
      <c r="AY196" s="15" t="s">
        <v>148</v>
      </c>
      <c r="BE196" s="97">
        <f>IF(U196="základní",N196,0)</f>
        <v>0</v>
      </c>
      <c r="BF196" s="97">
        <f>IF(U196="snížená",N196,0)</f>
        <v>0</v>
      </c>
      <c r="BG196" s="97">
        <f>IF(U196="zákl. přenesená",N196,0)</f>
        <v>0</v>
      </c>
      <c r="BH196" s="97">
        <f>IF(U196="sníž. přenesená",N196,0)</f>
        <v>0</v>
      </c>
      <c r="BI196" s="97">
        <f>IF(U196="nulová",N196,0)</f>
        <v>0</v>
      </c>
      <c r="BJ196" s="15" t="s">
        <v>23</v>
      </c>
      <c r="BK196" s="97">
        <f>ROUND(L196*K196,2)</f>
        <v>0</v>
      </c>
      <c r="BL196" s="15" t="s">
        <v>153</v>
      </c>
      <c r="BM196" s="15" t="s">
        <v>249</v>
      </c>
    </row>
    <row r="197" spans="2:51" s="10" customFormat="1" ht="22.5" customHeight="1">
      <c r="B197" s="159"/>
      <c r="C197" s="160"/>
      <c r="D197" s="160"/>
      <c r="E197" s="161" t="s">
        <v>21</v>
      </c>
      <c r="F197" s="243" t="s">
        <v>250</v>
      </c>
      <c r="G197" s="244"/>
      <c r="H197" s="244"/>
      <c r="I197" s="244"/>
      <c r="J197" s="160"/>
      <c r="K197" s="162">
        <v>17</v>
      </c>
      <c r="L197" s="160"/>
      <c r="M197" s="160"/>
      <c r="N197" s="160"/>
      <c r="O197" s="160"/>
      <c r="P197" s="160"/>
      <c r="Q197" s="160"/>
      <c r="R197" s="163"/>
      <c r="T197" s="164"/>
      <c r="U197" s="160"/>
      <c r="V197" s="160"/>
      <c r="W197" s="160"/>
      <c r="X197" s="160"/>
      <c r="Y197" s="160"/>
      <c r="Z197" s="160"/>
      <c r="AA197" s="165"/>
      <c r="AT197" s="166" t="s">
        <v>160</v>
      </c>
      <c r="AU197" s="166" t="s">
        <v>95</v>
      </c>
      <c r="AV197" s="10" t="s">
        <v>95</v>
      </c>
      <c r="AW197" s="10" t="s">
        <v>37</v>
      </c>
      <c r="AX197" s="10" t="s">
        <v>23</v>
      </c>
      <c r="AY197" s="166" t="s">
        <v>148</v>
      </c>
    </row>
    <row r="198" spans="2:65" s="1" customFormat="1" ht="31.5" customHeight="1">
      <c r="B198" s="122"/>
      <c r="C198" s="152" t="s">
        <v>251</v>
      </c>
      <c r="D198" s="152" t="s">
        <v>149</v>
      </c>
      <c r="E198" s="153" t="s">
        <v>252</v>
      </c>
      <c r="F198" s="239" t="s">
        <v>253</v>
      </c>
      <c r="G198" s="240"/>
      <c r="H198" s="240"/>
      <c r="I198" s="240"/>
      <c r="J198" s="154" t="s">
        <v>221</v>
      </c>
      <c r="K198" s="155">
        <v>17</v>
      </c>
      <c r="L198" s="241">
        <v>0</v>
      </c>
      <c r="M198" s="240"/>
      <c r="N198" s="242">
        <f>ROUND(L198*K198,2)</f>
        <v>0</v>
      </c>
      <c r="O198" s="240"/>
      <c r="P198" s="240"/>
      <c r="Q198" s="240"/>
      <c r="R198" s="124"/>
      <c r="T198" s="156" t="s">
        <v>21</v>
      </c>
      <c r="U198" s="41" t="s">
        <v>45</v>
      </c>
      <c r="V198" s="33"/>
      <c r="W198" s="157">
        <f>V198*K198</f>
        <v>0</v>
      </c>
      <c r="X198" s="157">
        <v>0</v>
      </c>
      <c r="Y198" s="157">
        <f>X198*K198</f>
        <v>0</v>
      </c>
      <c r="Z198" s="157">
        <v>0.05</v>
      </c>
      <c r="AA198" s="158">
        <f>Z198*K198</f>
        <v>0.8500000000000001</v>
      </c>
      <c r="AR198" s="15" t="s">
        <v>153</v>
      </c>
      <c r="AT198" s="15" t="s">
        <v>149</v>
      </c>
      <c r="AU198" s="15" t="s">
        <v>95</v>
      </c>
      <c r="AY198" s="15" t="s">
        <v>148</v>
      </c>
      <c r="BE198" s="97">
        <f>IF(U198="základní",N198,0)</f>
        <v>0</v>
      </c>
      <c r="BF198" s="97">
        <f>IF(U198="snížená",N198,0)</f>
        <v>0</v>
      </c>
      <c r="BG198" s="97">
        <f>IF(U198="zákl. přenesená",N198,0)</f>
        <v>0</v>
      </c>
      <c r="BH198" s="97">
        <f>IF(U198="sníž. přenesená",N198,0)</f>
        <v>0</v>
      </c>
      <c r="BI198" s="97">
        <f>IF(U198="nulová",N198,0)</f>
        <v>0</v>
      </c>
      <c r="BJ198" s="15" t="s">
        <v>23</v>
      </c>
      <c r="BK198" s="97">
        <f>ROUND(L198*K198,2)</f>
        <v>0</v>
      </c>
      <c r="BL198" s="15" t="s">
        <v>153</v>
      </c>
      <c r="BM198" s="15" t="s">
        <v>254</v>
      </c>
    </row>
    <row r="199" spans="2:51" s="10" customFormat="1" ht="22.5" customHeight="1">
      <c r="B199" s="159"/>
      <c r="C199" s="160"/>
      <c r="D199" s="160"/>
      <c r="E199" s="161" t="s">
        <v>21</v>
      </c>
      <c r="F199" s="243" t="s">
        <v>255</v>
      </c>
      <c r="G199" s="244"/>
      <c r="H199" s="244"/>
      <c r="I199" s="244"/>
      <c r="J199" s="160"/>
      <c r="K199" s="162">
        <v>17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160</v>
      </c>
      <c r="AU199" s="166" t="s">
        <v>95</v>
      </c>
      <c r="AV199" s="10" t="s">
        <v>95</v>
      </c>
      <c r="AW199" s="10" t="s">
        <v>37</v>
      </c>
      <c r="AX199" s="10" t="s">
        <v>23</v>
      </c>
      <c r="AY199" s="166" t="s">
        <v>148</v>
      </c>
    </row>
    <row r="200" spans="2:65" s="1" customFormat="1" ht="31.5" customHeight="1">
      <c r="B200" s="122"/>
      <c r="C200" s="152" t="s">
        <v>256</v>
      </c>
      <c r="D200" s="152" t="s">
        <v>149</v>
      </c>
      <c r="E200" s="153" t="s">
        <v>257</v>
      </c>
      <c r="F200" s="239" t="s">
        <v>258</v>
      </c>
      <c r="G200" s="240"/>
      <c r="H200" s="240"/>
      <c r="I200" s="240"/>
      <c r="J200" s="154" t="s">
        <v>157</v>
      </c>
      <c r="K200" s="155">
        <v>20.21</v>
      </c>
      <c r="L200" s="241">
        <v>0</v>
      </c>
      <c r="M200" s="240"/>
      <c r="N200" s="242">
        <f>ROUND(L200*K200,2)</f>
        <v>0</v>
      </c>
      <c r="O200" s="240"/>
      <c r="P200" s="240"/>
      <c r="Q200" s="240"/>
      <c r="R200" s="124"/>
      <c r="T200" s="156" t="s">
        <v>21</v>
      </c>
      <c r="U200" s="41" t="s">
        <v>45</v>
      </c>
      <c r="V200" s="33"/>
      <c r="W200" s="157">
        <f>V200*K200</f>
        <v>0</v>
      </c>
      <c r="X200" s="157">
        <v>0</v>
      </c>
      <c r="Y200" s="157">
        <f>X200*K200</f>
        <v>0</v>
      </c>
      <c r="Z200" s="157">
        <v>0.05</v>
      </c>
      <c r="AA200" s="158">
        <f>Z200*K200</f>
        <v>1.0105000000000002</v>
      </c>
      <c r="AR200" s="15" t="s">
        <v>153</v>
      </c>
      <c r="AT200" s="15" t="s">
        <v>149</v>
      </c>
      <c r="AU200" s="15" t="s">
        <v>95</v>
      </c>
      <c r="AY200" s="15" t="s">
        <v>148</v>
      </c>
      <c r="BE200" s="97">
        <f>IF(U200="základní",N200,0)</f>
        <v>0</v>
      </c>
      <c r="BF200" s="97">
        <f>IF(U200="snížená",N200,0)</f>
        <v>0</v>
      </c>
      <c r="BG200" s="97">
        <f>IF(U200="zákl. přenesená",N200,0)</f>
        <v>0</v>
      </c>
      <c r="BH200" s="97">
        <f>IF(U200="sníž. přenesená",N200,0)</f>
        <v>0</v>
      </c>
      <c r="BI200" s="97">
        <f>IF(U200="nulová",N200,0)</f>
        <v>0</v>
      </c>
      <c r="BJ200" s="15" t="s">
        <v>23</v>
      </c>
      <c r="BK200" s="97">
        <f>ROUND(L200*K200,2)</f>
        <v>0</v>
      </c>
      <c r="BL200" s="15" t="s">
        <v>153</v>
      </c>
      <c r="BM200" s="15" t="s">
        <v>259</v>
      </c>
    </row>
    <row r="201" spans="2:51" s="10" customFormat="1" ht="31.5" customHeight="1">
      <c r="B201" s="159"/>
      <c r="C201" s="160"/>
      <c r="D201" s="160"/>
      <c r="E201" s="161" t="s">
        <v>21</v>
      </c>
      <c r="F201" s="243" t="s">
        <v>260</v>
      </c>
      <c r="G201" s="244"/>
      <c r="H201" s="244"/>
      <c r="I201" s="244"/>
      <c r="J201" s="160"/>
      <c r="K201" s="162">
        <v>20.21</v>
      </c>
      <c r="L201" s="160"/>
      <c r="M201" s="160"/>
      <c r="N201" s="160"/>
      <c r="O201" s="160"/>
      <c r="P201" s="160"/>
      <c r="Q201" s="160"/>
      <c r="R201" s="163"/>
      <c r="T201" s="164"/>
      <c r="U201" s="160"/>
      <c r="V201" s="160"/>
      <c r="W201" s="160"/>
      <c r="X201" s="160"/>
      <c r="Y201" s="160"/>
      <c r="Z201" s="160"/>
      <c r="AA201" s="165"/>
      <c r="AT201" s="166" t="s">
        <v>160</v>
      </c>
      <c r="AU201" s="166" t="s">
        <v>95</v>
      </c>
      <c r="AV201" s="10" t="s">
        <v>95</v>
      </c>
      <c r="AW201" s="10" t="s">
        <v>37</v>
      </c>
      <c r="AX201" s="10" t="s">
        <v>23</v>
      </c>
      <c r="AY201" s="166" t="s">
        <v>148</v>
      </c>
    </row>
    <row r="202" spans="2:65" s="1" customFormat="1" ht="31.5" customHeight="1">
      <c r="B202" s="122"/>
      <c r="C202" s="152" t="s">
        <v>261</v>
      </c>
      <c r="D202" s="152" t="s">
        <v>149</v>
      </c>
      <c r="E202" s="153" t="s">
        <v>262</v>
      </c>
      <c r="F202" s="239" t="s">
        <v>263</v>
      </c>
      <c r="G202" s="240"/>
      <c r="H202" s="240"/>
      <c r="I202" s="240"/>
      <c r="J202" s="154" t="s">
        <v>157</v>
      </c>
      <c r="K202" s="155">
        <v>57.63</v>
      </c>
      <c r="L202" s="241">
        <v>0</v>
      </c>
      <c r="M202" s="240"/>
      <c r="N202" s="242">
        <f>ROUND(L202*K202,2)</f>
        <v>0</v>
      </c>
      <c r="O202" s="240"/>
      <c r="P202" s="240"/>
      <c r="Q202" s="240"/>
      <c r="R202" s="124"/>
      <c r="T202" s="156" t="s">
        <v>21</v>
      </c>
      <c r="U202" s="41" t="s">
        <v>45</v>
      </c>
      <c r="V202" s="33"/>
      <c r="W202" s="157">
        <f>V202*K202</f>
        <v>0</v>
      </c>
      <c r="X202" s="157">
        <v>0</v>
      </c>
      <c r="Y202" s="157">
        <f>X202*K202</f>
        <v>0</v>
      </c>
      <c r="Z202" s="157">
        <v>0.046</v>
      </c>
      <c r="AA202" s="158">
        <f>Z202*K202</f>
        <v>2.65098</v>
      </c>
      <c r="AR202" s="15" t="s">
        <v>153</v>
      </c>
      <c r="AT202" s="15" t="s">
        <v>149</v>
      </c>
      <c r="AU202" s="15" t="s">
        <v>95</v>
      </c>
      <c r="AY202" s="15" t="s">
        <v>148</v>
      </c>
      <c r="BE202" s="97">
        <f>IF(U202="základní",N202,0)</f>
        <v>0</v>
      </c>
      <c r="BF202" s="97">
        <f>IF(U202="snížená",N202,0)</f>
        <v>0</v>
      </c>
      <c r="BG202" s="97">
        <f>IF(U202="zákl. přenesená",N202,0)</f>
        <v>0</v>
      </c>
      <c r="BH202" s="97">
        <f>IF(U202="sníž. přenesená",N202,0)</f>
        <v>0</v>
      </c>
      <c r="BI202" s="97">
        <f>IF(U202="nulová",N202,0)</f>
        <v>0</v>
      </c>
      <c r="BJ202" s="15" t="s">
        <v>23</v>
      </c>
      <c r="BK202" s="97">
        <f>ROUND(L202*K202,2)</f>
        <v>0</v>
      </c>
      <c r="BL202" s="15" t="s">
        <v>153</v>
      </c>
      <c r="BM202" s="15" t="s">
        <v>264</v>
      </c>
    </row>
    <row r="203" spans="2:51" s="10" customFormat="1" ht="31.5" customHeight="1">
      <c r="B203" s="159"/>
      <c r="C203" s="160"/>
      <c r="D203" s="160"/>
      <c r="E203" s="161" t="s">
        <v>21</v>
      </c>
      <c r="F203" s="243" t="s">
        <v>265</v>
      </c>
      <c r="G203" s="244"/>
      <c r="H203" s="244"/>
      <c r="I203" s="244"/>
      <c r="J203" s="160"/>
      <c r="K203" s="162">
        <v>57.63</v>
      </c>
      <c r="L203" s="160"/>
      <c r="M203" s="160"/>
      <c r="N203" s="160"/>
      <c r="O203" s="160"/>
      <c r="P203" s="160"/>
      <c r="Q203" s="160"/>
      <c r="R203" s="163"/>
      <c r="T203" s="164"/>
      <c r="U203" s="160"/>
      <c r="V203" s="160"/>
      <c r="W203" s="160"/>
      <c r="X203" s="160"/>
      <c r="Y203" s="160"/>
      <c r="Z203" s="160"/>
      <c r="AA203" s="165"/>
      <c r="AT203" s="166" t="s">
        <v>160</v>
      </c>
      <c r="AU203" s="166" t="s">
        <v>95</v>
      </c>
      <c r="AV203" s="10" t="s">
        <v>95</v>
      </c>
      <c r="AW203" s="10" t="s">
        <v>37</v>
      </c>
      <c r="AX203" s="10" t="s">
        <v>23</v>
      </c>
      <c r="AY203" s="166" t="s">
        <v>148</v>
      </c>
    </row>
    <row r="204" spans="2:65" s="1" customFormat="1" ht="31.5" customHeight="1">
      <c r="B204" s="122"/>
      <c r="C204" s="152" t="s">
        <v>266</v>
      </c>
      <c r="D204" s="152" t="s">
        <v>149</v>
      </c>
      <c r="E204" s="153" t="s">
        <v>267</v>
      </c>
      <c r="F204" s="239" t="s">
        <v>268</v>
      </c>
      <c r="G204" s="240"/>
      <c r="H204" s="240"/>
      <c r="I204" s="240"/>
      <c r="J204" s="154" t="s">
        <v>269</v>
      </c>
      <c r="K204" s="155">
        <v>1</v>
      </c>
      <c r="L204" s="241">
        <v>0</v>
      </c>
      <c r="M204" s="240"/>
      <c r="N204" s="242">
        <f>ROUND(L204*K204,2)</f>
        <v>0</v>
      </c>
      <c r="O204" s="240"/>
      <c r="P204" s="240"/>
      <c r="Q204" s="240"/>
      <c r="R204" s="124"/>
      <c r="T204" s="156" t="s">
        <v>21</v>
      </c>
      <c r="U204" s="41" t="s">
        <v>45</v>
      </c>
      <c r="V204" s="33"/>
      <c r="W204" s="157">
        <f>V204*K204</f>
        <v>0</v>
      </c>
      <c r="X204" s="157">
        <v>0</v>
      </c>
      <c r="Y204" s="157">
        <f>X204*K204</f>
        <v>0</v>
      </c>
      <c r="Z204" s="157">
        <v>0.046</v>
      </c>
      <c r="AA204" s="158">
        <f>Z204*K204</f>
        <v>0.046</v>
      </c>
      <c r="AR204" s="15" t="s">
        <v>153</v>
      </c>
      <c r="AT204" s="15" t="s">
        <v>149</v>
      </c>
      <c r="AU204" s="15" t="s">
        <v>95</v>
      </c>
      <c r="AY204" s="15" t="s">
        <v>148</v>
      </c>
      <c r="BE204" s="97">
        <f>IF(U204="základní",N204,0)</f>
        <v>0</v>
      </c>
      <c r="BF204" s="97">
        <f>IF(U204="snížená",N204,0)</f>
        <v>0</v>
      </c>
      <c r="BG204" s="97">
        <f>IF(U204="zákl. přenesená",N204,0)</f>
        <v>0</v>
      </c>
      <c r="BH204" s="97">
        <f>IF(U204="sníž. přenesená",N204,0)</f>
        <v>0</v>
      </c>
      <c r="BI204" s="97">
        <f>IF(U204="nulová",N204,0)</f>
        <v>0</v>
      </c>
      <c r="BJ204" s="15" t="s">
        <v>23</v>
      </c>
      <c r="BK204" s="97">
        <f>ROUND(L204*K204,2)</f>
        <v>0</v>
      </c>
      <c r="BL204" s="15" t="s">
        <v>153</v>
      </c>
      <c r="BM204" s="15" t="s">
        <v>270</v>
      </c>
    </row>
    <row r="205" spans="2:63" s="9" customFormat="1" ht="29.25" customHeight="1">
      <c r="B205" s="141"/>
      <c r="C205" s="142"/>
      <c r="D205" s="151" t="s">
        <v>108</v>
      </c>
      <c r="E205" s="151"/>
      <c r="F205" s="151"/>
      <c r="G205" s="151"/>
      <c r="H205" s="151"/>
      <c r="I205" s="151"/>
      <c r="J205" s="151"/>
      <c r="K205" s="151"/>
      <c r="L205" s="151"/>
      <c r="M205" s="151"/>
      <c r="N205" s="257">
        <f>BK205</f>
        <v>0</v>
      </c>
      <c r="O205" s="258"/>
      <c r="P205" s="258"/>
      <c r="Q205" s="258"/>
      <c r="R205" s="144"/>
      <c r="T205" s="145"/>
      <c r="U205" s="142"/>
      <c r="V205" s="142"/>
      <c r="W205" s="146">
        <f>SUM(W206:W209)</f>
        <v>0</v>
      </c>
      <c r="X205" s="142"/>
      <c r="Y205" s="146">
        <f>SUM(Y206:Y209)</f>
        <v>0</v>
      </c>
      <c r="Z205" s="142"/>
      <c r="AA205" s="147">
        <f>SUM(AA206:AA209)</f>
        <v>0</v>
      </c>
      <c r="AR205" s="148" t="s">
        <v>23</v>
      </c>
      <c r="AT205" s="149" t="s">
        <v>79</v>
      </c>
      <c r="AU205" s="149" t="s">
        <v>23</v>
      </c>
      <c r="AY205" s="148" t="s">
        <v>148</v>
      </c>
      <c r="BK205" s="150">
        <f>SUM(BK206:BK209)</f>
        <v>0</v>
      </c>
    </row>
    <row r="206" spans="2:65" s="1" customFormat="1" ht="31.5" customHeight="1">
      <c r="B206" s="122"/>
      <c r="C206" s="152" t="s">
        <v>8</v>
      </c>
      <c r="D206" s="152" t="s">
        <v>149</v>
      </c>
      <c r="E206" s="153" t="s">
        <v>271</v>
      </c>
      <c r="F206" s="239" t="s">
        <v>272</v>
      </c>
      <c r="G206" s="240"/>
      <c r="H206" s="240"/>
      <c r="I206" s="240"/>
      <c r="J206" s="154" t="s">
        <v>216</v>
      </c>
      <c r="K206" s="155">
        <v>26.145</v>
      </c>
      <c r="L206" s="241">
        <v>0</v>
      </c>
      <c r="M206" s="240"/>
      <c r="N206" s="242">
        <f>ROUND(L206*K206,2)</f>
        <v>0</v>
      </c>
      <c r="O206" s="240"/>
      <c r="P206" s="240"/>
      <c r="Q206" s="240"/>
      <c r="R206" s="124"/>
      <c r="T206" s="156" t="s">
        <v>21</v>
      </c>
      <c r="U206" s="41" t="s">
        <v>45</v>
      </c>
      <c r="V206" s="33"/>
      <c r="W206" s="157">
        <f>V206*K206</f>
        <v>0</v>
      </c>
      <c r="X206" s="157">
        <v>0</v>
      </c>
      <c r="Y206" s="157">
        <f>X206*K206</f>
        <v>0</v>
      </c>
      <c r="Z206" s="157">
        <v>0</v>
      </c>
      <c r="AA206" s="158">
        <f>Z206*K206</f>
        <v>0</v>
      </c>
      <c r="AR206" s="15" t="s">
        <v>153</v>
      </c>
      <c r="AT206" s="15" t="s">
        <v>149</v>
      </c>
      <c r="AU206" s="15" t="s">
        <v>95</v>
      </c>
      <c r="AY206" s="15" t="s">
        <v>148</v>
      </c>
      <c r="BE206" s="97">
        <f>IF(U206="základní",N206,0)</f>
        <v>0</v>
      </c>
      <c r="BF206" s="97">
        <f>IF(U206="snížená",N206,0)</f>
        <v>0</v>
      </c>
      <c r="BG206" s="97">
        <f>IF(U206="zákl. přenesená",N206,0)</f>
        <v>0</v>
      </c>
      <c r="BH206" s="97">
        <f>IF(U206="sníž. přenesená",N206,0)</f>
        <v>0</v>
      </c>
      <c r="BI206" s="97">
        <f>IF(U206="nulová",N206,0)</f>
        <v>0</v>
      </c>
      <c r="BJ206" s="15" t="s">
        <v>23</v>
      </c>
      <c r="BK206" s="97">
        <f>ROUND(L206*K206,2)</f>
        <v>0</v>
      </c>
      <c r="BL206" s="15" t="s">
        <v>153</v>
      </c>
      <c r="BM206" s="15" t="s">
        <v>273</v>
      </c>
    </row>
    <row r="207" spans="2:65" s="1" customFormat="1" ht="31.5" customHeight="1">
      <c r="B207" s="122"/>
      <c r="C207" s="152" t="s">
        <v>274</v>
      </c>
      <c r="D207" s="152" t="s">
        <v>149</v>
      </c>
      <c r="E207" s="153" t="s">
        <v>275</v>
      </c>
      <c r="F207" s="239" t="s">
        <v>276</v>
      </c>
      <c r="G207" s="240"/>
      <c r="H207" s="240"/>
      <c r="I207" s="240"/>
      <c r="J207" s="154" t="s">
        <v>216</v>
      </c>
      <c r="K207" s="155">
        <v>26.145</v>
      </c>
      <c r="L207" s="241">
        <v>0</v>
      </c>
      <c r="M207" s="240"/>
      <c r="N207" s="242">
        <f>ROUND(L207*K207,2)</f>
        <v>0</v>
      </c>
      <c r="O207" s="240"/>
      <c r="P207" s="240"/>
      <c r="Q207" s="240"/>
      <c r="R207" s="124"/>
      <c r="T207" s="156" t="s">
        <v>21</v>
      </c>
      <c r="U207" s="41" t="s">
        <v>45</v>
      </c>
      <c r="V207" s="33"/>
      <c r="W207" s="157">
        <f>V207*K207</f>
        <v>0</v>
      </c>
      <c r="X207" s="157">
        <v>0</v>
      </c>
      <c r="Y207" s="157">
        <f>X207*K207</f>
        <v>0</v>
      </c>
      <c r="Z207" s="157">
        <v>0</v>
      </c>
      <c r="AA207" s="158">
        <f>Z207*K207</f>
        <v>0</v>
      </c>
      <c r="AR207" s="15" t="s">
        <v>153</v>
      </c>
      <c r="AT207" s="15" t="s">
        <v>149</v>
      </c>
      <c r="AU207" s="15" t="s">
        <v>95</v>
      </c>
      <c r="AY207" s="15" t="s">
        <v>148</v>
      </c>
      <c r="BE207" s="97">
        <f>IF(U207="základní",N207,0)</f>
        <v>0</v>
      </c>
      <c r="BF207" s="97">
        <f>IF(U207="snížená",N207,0)</f>
        <v>0</v>
      </c>
      <c r="BG207" s="97">
        <f>IF(U207="zákl. přenesená",N207,0)</f>
        <v>0</v>
      </c>
      <c r="BH207" s="97">
        <f>IF(U207="sníž. přenesená",N207,0)</f>
        <v>0</v>
      </c>
      <c r="BI207" s="97">
        <f>IF(U207="nulová",N207,0)</f>
        <v>0</v>
      </c>
      <c r="BJ207" s="15" t="s">
        <v>23</v>
      </c>
      <c r="BK207" s="97">
        <f>ROUND(L207*K207,2)</f>
        <v>0</v>
      </c>
      <c r="BL207" s="15" t="s">
        <v>153</v>
      </c>
      <c r="BM207" s="15" t="s">
        <v>277</v>
      </c>
    </row>
    <row r="208" spans="2:65" s="1" customFormat="1" ht="31.5" customHeight="1">
      <c r="B208" s="122"/>
      <c r="C208" s="152" t="s">
        <v>278</v>
      </c>
      <c r="D208" s="152" t="s">
        <v>149</v>
      </c>
      <c r="E208" s="153" t="s">
        <v>279</v>
      </c>
      <c r="F208" s="239" t="s">
        <v>280</v>
      </c>
      <c r="G208" s="240"/>
      <c r="H208" s="240"/>
      <c r="I208" s="240"/>
      <c r="J208" s="154" t="s">
        <v>216</v>
      </c>
      <c r="K208" s="155">
        <v>26.145</v>
      </c>
      <c r="L208" s="241">
        <v>0</v>
      </c>
      <c r="M208" s="240"/>
      <c r="N208" s="242">
        <f>ROUND(L208*K208,2)</f>
        <v>0</v>
      </c>
      <c r="O208" s="240"/>
      <c r="P208" s="240"/>
      <c r="Q208" s="240"/>
      <c r="R208" s="124"/>
      <c r="T208" s="156" t="s">
        <v>21</v>
      </c>
      <c r="U208" s="41" t="s">
        <v>45</v>
      </c>
      <c r="V208" s="33"/>
      <c r="W208" s="157">
        <f>V208*K208</f>
        <v>0</v>
      </c>
      <c r="X208" s="157">
        <v>0</v>
      </c>
      <c r="Y208" s="157">
        <f>X208*K208</f>
        <v>0</v>
      </c>
      <c r="Z208" s="157">
        <v>0</v>
      </c>
      <c r="AA208" s="158">
        <f>Z208*K208</f>
        <v>0</v>
      </c>
      <c r="AR208" s="15" t="s">
        <v>153</v>
      </c>
      <c r="AT208" s="15" t="s">
        <v>149</v>
      </c>
      <c r="AU208" s="15" t="s">
        <v>95</v>
      </c>
      <c r="AY208" s="15" t="s">
        <v>148</v>
      </c>
      <c r="BE208" s="97">
        <f>IF(U208="základní",N208,0)</f>
        <v>0</v>
      </c>
      <c r="BF208" s="97">
        <f>IF(U208="snížená",N208,0)</f>
        <v>0</v>
      </c>
      <c r="BG208" s="97">
        <f>IF(U208="zákl. přenesená",N208,0)</f>
        <v>0</v>
      </c>
      <c r="BH208" s="97">
        <f>IF(U208="sníž. přenesená",N208,0)</f>
        <v>0</v>
      </c>
      <c r="BI208" s="97">
        <f>IF(U208="nulová",N208,0)</f>
        <v>0</v>
      </c>
      <c r="BJ208" s="15" t="s">
        <v>23</v>
      </c>
      <c r="BK208" s="97">
        <f>ROUND(L208*K208,2)</f>
        <v>0</v>
      </c>
      <c r="BL208" s="15" t="s">
        <v>153</v>
      </c>
      <c r="BM208" s="15" t="s">
        <v>281</v>
      </c>
    </row>
    <row r="209" spans="2:65" s="1" customFormat="1" ht="31.5" customHeight="1">
      <c r="B209" s="122"/>
      <c r="C209" s="152" t="s">
        <v>282</v>
      </c>
      <c r="D209" s="152" t="s">
        <v>149</v>
      </c>
      <c r="E209" s="153" t="s">
        <v>283</v>
      </c>
      <c r="F209" s="239" t="s">
        <v>284</v>
      </c>
      <c r="G209" s="240"/>
      <c r="H209" s="240"/>
      <c r="I209" s="240"/>
      <c r="J209" s="154" t="s">
        <v>216</v>
      </c>
      <c r="K209" s="155">
        <v>26.145</v>
      </c>
      <c r="L209" s="241">
        <v>0</v>
      </c>
      <c r="M209" s="240"/>
      <c r="N209" s="242">
        <f>ROUND(L209*K209,2)</f>
        <v>0</v>
      </c>
      <c r="O209" s="240"/>
      <c r="P209" s="240"/>
      <c r="Q209" s="240"/>
      <c r="R209" s="124"/>
      <c r="T209" s="156" t="s">
        <v>21</v>
      </c>
      <c r="U209" s="41" t="s">
        <v>45</v>
      </c>
      <c r="V209" s="33"/>
      <c r="W209" s="157">
        <f>V209*K209</f>
        <v>0</v>
      </c>
      <c r="X209" s="157">
        <v>0</v>
      </c>
      <c r="Y209" s="157">
        <f>X209*K209</f>
        <v>0</v>
      </c>
      <c r="Z209" s="157">
        <v>0</v>
      </c>
      <c r="AA209" s="158">
        <f>Z209*K209</f>
        <v>0</v>
      </c>
      <c r="AR209" s="15" t="s">
        <v>153</v>
      </c>
      <c r="AT209" s="15" t="s">
        <v>149</v>
      </c>
      <c r="AU209" s="15" t="s">
        <v>95</v>
      </c>
      <c r="AY209" s="15" t="s">
        <v>148</v>
      </c>
      <c r="BE209" s="97">
        <f>IF(U209="základní",N209,0)</f>
        <v>0</v>
      </c>
      <c r="BF209" s="97">
        <f>IF(U209="snížená",N209,0)</f>
        <v>0</v>
      </c>
      <c r="BG209" s="97">
        <f>IF(U209="zákl. přenesená",N209,0)</f>
        <v>0</v>
      </c>
      <c r="BH209" s="97">
        <f>IF(U209="sníž. přenesená",N209,0)</f>
        <v>0</v>
      </c>
      <c r="BI209" s="97">
        <f>IF(U209="nulová",N209,0)</f>
        <v>0</v>
      </c>
      <c r="BJ209" s="15" t="s">
        <v>23</v>
      </c>
      <c r="BK209" s="97">
        <f>ROUND(L209*K209,2)</f>
        <v>0</v>
      </c>
      <c r="BL209" s="15" t="s">
        <v>153</v>
      </c>
      <c r="BM209" s="15" t="s">
        <v>285</v>
      </c>
    </row>
    <row r="210" spans="2:63" s="9" customFormat="1" ht="29.25" customHeight="1">
      <c r="B210" s="141"/>
      <c r="C210" s="142"/>
      <c r="D210" s="151" t="s">
        <v>109</v>
      </c>
      <c r="E210" s="151"/>
      <c r="F210" s="151"/>
      <c r="G210" s="151"/>
      <c r="H210" s="151"/>
      <c r="I210" s="151"/>
      <c r="J210" s="151"/>
      <c r="K210" s="151"/>
      <c r="L210" s="151"/>
      <c r="M210" s="151"/>
      <c r="N210" s="257">
        <f>BK210</f>
        <v>0</v>
      </c>
      <c r="O210" s="258"/>
      <c r="P210" s="258"/>
      <c r="Q210" s="258"/>
      <c r="R210" s="144"/>
      <c r="T210" s="145"/>
      <c r="U210" s="142"/>
      <c r="V210" s="142"/>
      <c r="W210" s="146">
        <f>W211</f>
        <v>0</v>
      </c>
      <c r="X210" s="142"/>
      <c r="Y210" s="146">
        <f>Y211</f>
        <v>0</v>
      </c>
      <c r="Z210" s="142"/>
      <c r="AA210" s="147">
        <f>AA211</f>
        <v>0</v>
      </c>
      <c r="AR210" s="148" t="s">
        <v>23</v>
      </c>
      <c r="AT210" s="149" t="s">
        <v>79</v>
      </c>
      <c r="AU210" s="149" t="s">
        <v>23</v>
      </c>
      <c r="AY210" s="148" t="s">
        <v>148</v>
      </c>
      <c r="BK210" s="150">
        <f>BK211</f>
        <v>0</v>
      </c>
    </row>
    <row r="211" spans="2:65" s="1" customFormat="1" ht="22.5" customHeight="1">
      <c r="B211" s="122"/>
      <c r="C211" s="152" t="s">
        <v>286</v>
      </c>
      <c r="D211" s="152" t="s">
        <v>149</v>
      </c>
      <c r="E211" s="153" t="s">
        <v>287</v>
      </c>
      <c r="F211" s="239" t="s">
        <v>288</v>
      </c>
      <c r="G211" s="240"/>
      <c r="H211" s="240"/>
      <c r="I211" s="240"/>
      <c r="J211" s="154" t="s">
        <v>216</v>
      </c>
      <c r="K211" s="155">
        <v>11.052</v>
      </c>
      <c r="L211" s="241">
        <v>0</v>
      </c>
      <c r="M211" s="240"/>
      <c r="N211" s="242">
        <f>ROUND(L211*K211,2)</f>
        <v>0</v>
      </c>
      <c r="O211" s="240"/>
      <c r="P211" s="240"/>
      <c r="Q211" s="240"/>
      <c r="R211" s="124"/>
      <c r="T211" s="156" t="s">
        <v>21</v>
      </c>
      <c r="U211" s="41" t="s">
        <v>45</v>
      </c>
      <c r="V211" s="33"/>
      <c r="W211" s="157">
        <f>V211*K211</f>
        <v>0</v>
      </c>
      <c r="X211" s="157">
        <v>0</v>
      </c>
      <c r="Y211" s="157">
        <f>X211*K211</f>
        <v>0</v>
      </c>
      <c r="Z211" s="157">
        <v>0</v>
      </c>
      <c r="AA211" s="158">
        <f>Z211*K211</f>
        <v>0</v>
      </c>
      <c r="AR211" s="15" t="s">
        <v>153</v>
      </c>
      <c r="AT211" s="15" t="s">
        <v>149</v>
      </c>
      <c r="AU211" s="15" t="s">
        <v>95</v>
      </c>
      <c r="AY211" s="15" t="s">
        <v>148</v>
      </c>
      <c r="BE211" s="97">
        <f>IF(U211="základní",N211,0)</f>
        <v>0</v>
      </c>
      <c r="BF211" s="97">
        <f>IF(U211="snížená",N211,0)</f>
        <v>0</v>
      </c>
      <c r="BG211" s="97">
        <f>IF(U211="zákl. přenesená",N211,0)</f>
        <v>0</v>
      </c>
      <c r="BH211" s="97">
        <f>IF(U211="sníž. přenesená",N211,0)</f>
        <v>0</v>
      </c>
      <c r="BI211" s="97">
        <f>IF(U211="nulová",N211,0)</f>
        <v>0</v>
      </c>
      <c r="BJ211" s="15" t="s">
        <v>23</v>
      </c>
      <c r="BK211" s="97">
        <f>ROUND(L211*K211,2)</f>
        <v>0</v>
      </c>
      <c r="BL211" s="15" t="s">
        <v>153</v>
      </c>
      <c r="BM211" s="15" t="s">
        <v>289</v>
      </c>
    </row>
    <row r="212" spans="2:63" s="9" customFormat="1" ht="36.75" customHeight="1">
      <c r="B212" s="141"/>
      <c r="C212" s="142"/>
      <c r="D212" s="143" t="s">
        <v>110</v>
      </c>
      <c r="E212" s="143"/>
      <c r="F212" s="143"/>
      <c r="G212" s="143"/>
      <c r="H212" s="143"/>
      <c r="I212" s="143"/>
      <c r="J212" s="143"/>
      <c r="K212" s="143"/>
      <c r="L212" s="143"/>
      <c r="M212" s="143"/>
      <c r="N212" s="259">
        <f>BK212</f>
        <v>0</v>
      </c>
      <c r="O212" s="260"/>
      <c r="P212" s="260"/>
      <c r="Q212" s="260"/>
      <c r="R212" s="144"/>
      <c r="T212" s="145"/>
      <c r="U212" s="142"/>
      <c r="V212" s="142"/>
      <c r="W212" s="146">
        <f>W213+W221+W233+W242+W264+W267+W270+W274+W276+W284+W288+W296+W301+W316</f>
        <v>0</v>
      </c>
      <c r="X212" s="142"/>
      <c r="Y212" s="146">
        <f>Y213+Y221+Y233+Y242+Y264+Y267+Y270+Y274+Y276+Y284+Y288+Y296+Y301+Y316</f>
        <v>3.1258747000000002</v>
      </c>
      <c r="Z212" s="142"/>
      <c r="AA212" s="147">
        <f>AA213+AA221+AA233+AA242+AA264+AA267+AA270+AA274+AA276+AA284+AA288+AA296+AA301+AA316</f>
        <v>1.489404</v>
      </c>
      <c r="AR212" s="148" t="s">
        <v>95</v>
      </c>
      <c r="AT212" s="149" t="s">
        <v>79</v>
      </c>
      <c r="AU212" s="149" t="s">
        <v>80</v>
      </c>
      <c r="AY212" s="148" t="s">
        <v>148</v>
      </c>
      <c r="BK212" s="150">
        <f>BK213+BK221+BK233+BK242+BK264+BK267+BK270+BK274+BK276+BK284+BK288+BK296+BK301+BK316</f>
        <v>0</v>
      </c>
    </row>
    <row r="213" spans="2:63" s="9" customFormat="1" ht="19.5" customHeight="1">
      <c r="B213" s="141"/>
      <c r="C213" s="142"/>
      <c r="D213" s="151" t="s">
        <v>111</v>
      </c>
      <c r="E213" s="151"/>
      <c r="F213" s="151"/>
      <c r="G213" s="151"/>
      <c r="H213" s="151"/>
      <c r="I213" s="151"/>
      <c r="J213" s="151"/>
      <c r="K213" s="151"/>
      <c r="L213" s="151"/>
      <c r="M213" s="151"/>
      <c r="N213" s="255">
        <f>BK213</f>
        <v>0</v>
      </c>
      <c r="O213" s="256"/>
      <c r="P213" s="256"/>
      <c r="Q213" s="256"/>
      <c r="R213" s="144"/>
      <c r="T213" s="145"/>
      <c r="U213" s="142"/>
      <c r="V213" s="142"/>
      <c r="W213" s="146">
        <f>SUM(W214:W220)</f>
        <v>0</v>
      </c>
      <c r="X213" s="142"/>
      <c r="Y213" s="146">
        <f>SUM(Y214:Y220)</f>
        <v>0.0018840000000000003</v>
      </c>
      <c r="Z213" s="142"/>
      <c r="AA213" s="147">
        <f>SUM(AA214:AA220)</f>
        <v>0</v>
      </c>
      <c r="AR213" s="148" t="s">
        <v>95</v>
      </c>
      <c r="AT213" s="149" t="s">
        <v>79</v>
      </c>
      <c r="AU213" s="149" t="s">
        <v>23</v>
      </c>
      <c r="AY213" s="148" t="s">
        <v>148</v>
      </c>
      <c r="BK213" s="150">
        <f>SUM(BK214:BK220)</f>
        <v>0</v>
      </c>
    </row>
    <row r="214" spans="2:65" s="1" customFormat="1" ht="31.5" customHeight="1">
      <c r="B214" s="122"/>
      <c r="C214" s="152" t="s">
        <v>290</v>
      </c>
      <c r="D214" s="152" t="s">
        <v>149</v>
      </c>
      <c r="E214" s="153" t="s">
        <v>291</v>
      </c>
      <c r="F214" s="239" t="s">
        <v>292</v>
      </c>
      <c r="G214" s="240"/>
      <c r="H214" s="240"/>
      <c r="I214" s="240"/>
      <c r="J214" s="154" t="s">
        <v>221</v>
      </c>
      <c r="K214" s="155">
        <v>41.6</v>
      </c>
      <c r="L214" s="241">
        <v>0</v>
      </c>
      <c r="M214" s="240"/>
      <c r="N214" s="242">
        <f>ROUND(L214*K214,2)</f>
        <v>0</v>
      </c>
      <c r="O214" s="240"/>
      <c r="P214" s="240"/>
      <c r="Q214" s="240"/>
      <c r="R214" s="124"/>
      <c r="T214" s="156" t="s">
        <v>21</v>
      </c>
      <c r="U214" s="41" t="s">
        <v>45</v>
      </c>
      <c r="V214" s="33"/>
      <c r="W214" s="157">
        <f>V214*K214</f>
        <v>0</v>
      </c>
      <c r="X214" s="157">
        <v>0</v>
      </c>
      <c r="Y214" s="157">
        <f>X214*K214</f>
        <v>0</v>
      </c>
      <c r="Z214" s="157">
        <v>0</v>
      </c>
      <c r="AA214" s="158">
        <f>Z214*K214</f>
        <v>0</v>
      </c>
      <c r="AR214" s="15" t="s">
        <v>246</v>
      </c>
      <c r="AT214" s="15" t="s">
        <v>149</v>
      </c>
      <c r="AU214" s="15" t="s">
        <v>95</v>
      </c>
      <c r="AY214" s="15" t="s">
        <v>148</v>
      </c>
      <c r="BE214" s="97">
        <f>IF(U214="základní",N214,0)</f>
        <v>0</v>
      </c>
      <c r="BF214" s="97">
        <f>IF(U214="snížená",N214,0)</f>
        <v>0</v>
      </c>
      <c r="BG214" s="97">
        <f>IF(U214="zákl. přenesená",N214,0)</f>
        <v>0</v>
      </c>
      <c r="BH214" s="97">
        <f>IF(U214="sníž. přenesená",N214,0)</f>
        <v>0</v>
      </c>
      <c r="BI214" s="97">
        <f>IF(U214="nulová",N214,0)</f>
        <v>0</v>
      </c>
      <c r="BJ214" s="15" t="s">
        <v>23</v>
      </c>
      <c r="BK214" s="97">
        <f>ROUND(L214*K214,2)</f>
        <v>0</v>
      </c>
      <c r="BL214" s="15" t="s">
        <v>246</v>
      </c>
      <c r="BM214" s="15" t="s">
        <v>293</v>
      </c>
    </row>
    <row r="215" spans="2:51" s="10" customFormat="1" ht="22.5" customHeight="1">
      <c r="B215" s="159"/>
      <c r="C215" s="160"/>
      <c r="D215" s="160"/>
      <c r="E215" s="161" t="s">
        <v>21</v>
      </c>
      <c r="F215" s="243" t="s">
        <v>294</v>
      </c>
      <c r="G215" s="244"/>
      <c r="H215" s="244"/>
      <c r="I215" s="244"/>
      <c r="J215" s="160"/>
      <c r="K215" s="162">
        <v>41.6</v>
      </c>
      <c r="L215" s="160"/>
      <c r="M215" s="160"/>
      <c r="N215" s="160"/>
      <c r="O215" s="160"/>
      <c r="P215" s="160"/>
      <c r="Q215" s="160"/>
      <c r="R215" s="163"/>
      <c r="T215" s="164"/>
      <c r="U215" s="160"/>
      <c r="V215" s="160"/>
      <c r="W215" s="160"/>
      <c r="X215" s="160"/>
      <c r="Y215" s="160"/>
      <c r="Z215" s="160"/>
      <c r="AA215" s="165"/>
      <c r="AT215" s="166" t="s">
        <v>160</v>
      </c>
      <c r="AU215" s="166" t="s">
        <v>95</v>
      </c>
      <c r="AV215" s="10" t="s">
        <v>95</v>
      </c>
      <c r="AW215" s="10" t="s">
        <v>37</v>
      </c>
      <c r="AX215" s="10" t="s">
        <v>23</v>
      </c>
      <c r="AY215" s="166" t="s">
        <v>148</v>
      </c>
    </row>
    <row r="216" spans="2:65" s="1" customFormat="1" ht="22.5" customHeight="1">
      <c r="B216" s="122"/>
      <c r="C216" s="175" t="s">
        <v>295</v>
      </c>
      <c r="D216" s="175" t="s">
        <v>296</v>
      </c>
      <c r="E216" s="176" t="s">
        <v>297</v>
      </c>
      <c r="F216" s="248" t="s">
        <v>298</v>
      </c>
      <c r="G216" s="249"/>
      <c r="H216" s="249"/>
      <c r="I216" s="249"/>
      <c r="J216" s="177" t="s">
        <v>221</v>
      </c>
      <c r="K216" s="178">
        <v>19.6</v>
      </c>
      <c r="L216" s="250">
        <v>0</v>
      </c>
      <c r="M216" s="249"/>
      <c r="N216" s="251">
        <f>ROUND(L216*K216,2)</f>
        <v>0</v>
      </c>
      <c r="O216" s="240"/>
      <c r="P216" s="240"/>
      <c r="Q216" s="240"/>
      <c r="R216" s="124"/>
      <c r="T216" s="156" t="s">
        <v>21</v>
      </c>
      <c r="U216" s="41" t="s">
        <v>45</v>
      </c>
      <c r="V216" s="33"/>
      <c r="W216" s="157">
        <f>V216*K216</f>
        <v>0</v>
      </c>
      <c r="X216" s="157">
        <v>4E-05</v>
      </c>
      <c r="Y216" s="157">
        <f>X216*K216</f>
        <v>0.0007840000000000001</v>
      </c>
      <c r="Z216" s="157">
        <v>0</v>
      </c>
      <c r="AA216" s="158">
        <f>Z216*K216</f>
        <v>0</v>
      </c>
      <c r="AR216" s="15" t="s">
        <v>299</v>
      </c>
      <c r="AT216" s="15" t="s">
        <v>296</v>
      </c>
      <c r="AU216" s="15" t="s">
        <v>95</v>
      </c>
      <c r="AY216" s="15" t="s">
        <v>148</v>
      </c>
      <c r="BE216" s="97">
        <f>IF(U216="základní",N216,0)</f>
        <v>0</v>
      </c>
      <c r="BF216" s="97">
        <f>IF(U216="snížená",N216,0)</f>
        <v>0</v>
      </c>
      <c r="BG216" s="97">
        <f>IF(U216="zákl. přenesená",N216,0)</f>
        <v>0</v>
      </c>
      <c r="BH216" s="97">
        <f>IF(U216="sníž. přenesená",N216,0)</f>
        <v>0</v>
      </c>
      <c r="BI216" s="97">
        <f>IF(U216="nulová",N216,0)</f>
        <v>0</v>
      </c>
      <c r="BJ216" s="15" t="s">
        <v>23</v>
      </c>
      <c r="BK216" s="97">
        <f>ROUND(L216*K216,2)</f>
        <v>0</v>
      </c>
      <c r="BL216" s="15" t="s">
        <v>246</v>
      </c>
      <c r="BM216" s="15" t="s">
        <v>300</v>
      </c>
    </row>
    <row r="217" spans="2:51" s="10" customFormat="1" ht="22.5" customHeight="1">
      <c r="B217" s="159"/>
      <c r="C217" s="160"/>
      <c r="D217" s="160"/>
      <c r="E217" s="161" t="s">
        <v>21</v>
      </c>
      <c r="F217" s="243" t="s">
        <v>301</v>
      </c>
      <c r="G217" s="244"/>
      <c r="H217" s="244"/>
      <c r="I217" s="244"/>
      <c r="J217" s="160"/>
      <c r="K217" s="162">
        <v>19.6</v>
      </c>
      <c r="L217" s="160"/>
      <c r="M217" s="160"/>
      <c r="N217" s="160"/>
      <c r="O217" s="160"/>
      <c r="P217" s="160"/>
      <c r="Q217" s="160"/>
      <c r="R217" s="163"/>
      <c r="T217" s="164"/>
      <c r="U217" s="160"/>
      <c r="V217" s="160"/>
      <c r="W217" s="160"/>
      <c r="X217" s="160"/>
      <c r="Y217" s="160"/>
      <c r="Z217" s="160"/>
      <c r="AA217" s="165"/>
      <c r="AT217" s="166" t="s">
        <v>160</v>
      </c>
      <c r="AU217" s="166" t="s">
        <v>95</v>
      </c>
      <c r="AV217" s="10" t="s">
        <v>95</v>
      </c>
      <c r="AW217" s="10" t="s">
        <v>37</v>
      </c>
      <c r="AX217" s="10" t="s">
        <v>23</v>
      </c>
      <c r="AY217" s="166" t="s">
        <v>148</v>
      </c>
    </row>
    <row r="218" spans="2:65" s="1" customFormat="1" ht="22.5" customHeight="1">
      <c r="B218" s="122"/>
      <c r="C218" s="175" t="s">
        <v>302</v>
      </c>
      <c r="D218" s="175" t="s">
        <v>296</v>
      </c>
      <c r="E218" s="176" t="s">
        <v>303</v>
      </c>
      <c r="F218" s="248" t="s">
        <v>304</v>
      </c>
      <c r="G218" s="249"/>
      <c r="H218" s="249"/>
      <c r="I218" s="249"/>
      <c r="J218" s="177" t="s">
        <v>221</v>
      </c>
      <c r="K218" s="178">
        <v>22</v>
      </c>
      <c r="L218" s="250">
        <v>0</v>
      </c>
      <c r="M218" s="249"/>
      <c r="N218" s="251">
        <f>ROUND(L218*K218,2)</f>
        <v>0</v>
      </c>
      <c r="O218" s="240"/>
      <c r="P218" s="240"/>
      <c r="Q218" s="240"/>
      <c r="R218" s="124"/>
      <c r="T218" s="156" t="s">
        <v>21</v>
      </c>
      <c r="U218" s="41" t="s">
        <v>45</v>
      </c>
      <c r="V218" s="33"/>
      <c r="W218" s="157">
        <f>V218*K218</f>
        <v>0</v>
      </c>
      <c r="X218" s="157">
        <v>5E-05</v>
      </c>
      <c r="Y218" s="157">
        <f>X218*K218</f>
        <v>0.0011</v>
      </c>
      <c r="Z218" s="157">
        <v>0</v>
      </c>
      <c r="AA218" s="158">
        <f>Z218*K218</f>
        <v>0</v>
      </c>
      <c r="AR218" s="15" t="s">
        <v>299</v>
      </c>
      <c r="AT218" s="15" t="s">
        <v>296</v>
      </c>
      <c r="AU218" s="15" t="s">
        <v>95</v>
      </c>
      <c r="AY218" s="15" t="s">
        <v>148</v>
      </c>
      <c r="BE218" s="97">
        <f>IF(U218="základní",N218,0)</f>
        <v>0</v>
      </c>
      <c r="BF218" s="97">
        <f>IF(U218="snížená",N218,0)</f>
        <v>0</v>
      </c>
      <c r="BG218" s="97">
        <f>IF(U218="zákl. přenesená",N218,0)</f>
        <v>0</v>
      </c>
      <c r="BH218" s="97">
        <f>IF(U218="sníž. přenesená",N218,0)</f>
        <v>0</v>
      </c>
      <c r="BI218" s="97">
        <f>IF(U218="nulová",N218,0)</f>
        <v>0</v>
      </c>
      <c r="BJ218" s="15" t="s">
        <v>23</v>
      </c>
      <c r="BK218" s="97">
        <f>ROUND(L218*K218,2)</f>
        <v>0</v>
      </c>
      <c r="BL218" s="15" t="s">
        <v>246</v>
      </c>
      <c r="BM218" s="15" t="s">
        <v>305</v>
      </c>
    </row>
    <row r="219" spans="2:51" s="10" customFormat="1" ht="22.5" customHeight="1">
      <c r="B219" s="159"/>
      <c r="C219" s="160"/>
      <c r="D219" s="160"/>
      <c r="E219" s="161" t="s">
        <v>21</v>
      </c>
      <c r="F219" s="243" t="s">
        <v>306</v>
      </c>
      <c r="G219" s="244"/>
      <c r="H219" s="244"/>
      <c r="I219" s="244"/>
      <c r="J219" s="160"/>
      <c r="K219" s="162">
        <v>22</v>
      </c>
      <c r="L219" s="160"/>
      <c r="M219" s="160"/>
      <c r="N219" s="160"/>
      <c r="O219" s="160"/>
      <c r="P219" s="160"/>
      <c r="Q219" s="160"/>
      <c r="R219" s="163"/>
      <c r="T219" s="164"/>
      <c r="U219" s="160"/>
      <c r="V219" s="160"/>
      <c r="W219" s="160"/>
      <c r="X219" s="160"/>
      <c r="Y219" s="160"/>
      <c r="Z219" s="160"/>
      <c r="AA219" s="165"/>
      <c r="AT219" s="166" t="s">
        <v>160</v>
      </c>
      <c r="AU219" s="166" t="s">
        <v>95</v>
      </c>
      <c r="AV219" s="10" t="s">
        <v>95</v>
      </c>
      <c r="AW219" s="10" t="s">
        <v>37</v>
      </c>
      <c r="AX219" s="10" t="s">
        <v>23</v>
      </c>
      <c r="AY219" s="166" t="s">
        <v>148</v>
      </c>
    </row>
    <row r="220" spans="2:65" s="1" customFormat="1" ht="31.5" customHeight="1">
      <c r="B220" s="122"/>
      <c r="C220" s="152" t="s">
        <v>307</v>
      </c>
      <c r="D220" s="152" t="s">
        <v>149</v>
      </c>
      <c r="E220" s="153" t="s">
        <v>308</v>
      </c>
      <c r="F220" s="239" t="s">
        <v>309</v>
      </c>
      <c r="G220" s="240"/>
      <c r="H220" s="240"/>
      <c r="I220" s="240"/>
      <c r="J220" s="154" t="s">
        <v>216</v>
      </c>
      <c r="K220" s="155">
        <v>0.002</v>
      </c>
      <c r="L220" s="241">
        <v>0</v>
      </c>
      <c r="M220" s="240"/>
      <c r="N220" s="242">
        <f>ROUND(L220*K220,2)</f>
        <v>0</v>
      </c>
      <c r="O220" s="240"/>
      <c r="P220" s="240"/>
      <c r="Q220" s="240"/>
      <c r="R220" s="124"/>
      <c r="T220" s="156" t="s">
        <v>21</v>
      </c>
      <c r="U220" s="41" t="s">
        <v>45</v>
      </c>
      <c r="V220" s="33"/>
      <c r="W220" s="157">
        <f>V220*K220</f>
        <v>0</v>
      </c>
      <c r="X220" s="157">
        <v>0</v>
      </c>
      <c r="Y220" s="157">
        <f>X220*K220</f>
        <v>0</v>
      </c>
      <c r="Z220" s="157">
        <v>0</v>
      </c>
      <c r="AA220" s="158">
        <f>Z220*K220</f>
        <v>0</v>
      </c>
      <c r="AR220" s="15" t="s">
        <v>246</v>
      </c>
      <c r="AT220" s="15" t="s">
        <v>149</v>
      </c>
      <c r="AU220" s="15" t="s">
        <v>95</v>
      </c>
      <c r="AY220" s="15" t="s">
        <v>148</v>
      </c>
      <c r="BE220" s="97">
        <f>IF(U220="základní",N220,0)</f>
        <v>0</v>
      </c>
      <c r="BF220" s="97">
        <f>IF(U220="snížená",N220,0)</f>
        <v>0</v>
      </c>
      <c r="BG220" s="97">
        <f>IF(U220="zákl. přenesená",N220,0)</f>
        <v>0</v>
      </c>
      <c r="BH220" s="97">
        <f>IF(U220="sníž. přenesená",N220,0)</f>
        <v>0</v>
      </c>
      <c r="BI220" s="97">
        <f>IF(U220="nulová",N220,0)</f>
        <v>0</v>
      </c>
      <c r="BJ220" s="15" t="s">
        <v>23</v>
      </c>
      <c r="BK220" s="97">
        <f>ROUND(L220*K220,2)</f>
        <v>0</v>
      </c>
      <c r="BL220" s="15" t="s">
        <v>246</v>
      </c>
      <c r="BM220" s="15" t="s">
        <v>310</v>
      </c>
    </row>
    <row r="221" spans="2:63" s="9" customFormat="1" ht="29.25" customHeight="1">
      <c r="B221" s="141"/>
      <c r="C221" s="142"/>
      <c r="D221" s="151" t="s">
        <v>112</v>
      </c>
      <c r="E221" s="151"/>
      <c r="F221" s="151"/>
      <c r="G221" s="151"/>
      <c r="H221" s="151"/>
      <c r="I221" s="151"/>
      <c r="J221" s="151"/>
      <c r="K221" s="151"/>
      <c r="L221" s="151"/>
      <c r="M221" s="151"/>
      <c r="N221" s="257">
        <f>BK221</f>
        <v>0</v>
      </c>
      <c r="O221" s="258"/>
      <c r="P221" s="258"/>
      <c r="Q221" s="258"/>
      <c r="R221" s="144"/>
      <c r="T221" s="145"/>
      <c r="U221" s="142"/>
      <c r="V221" s="142"/>
      <c r="W221" s="146">
        <f>SUM(W222:W232)</f>
        <v>0</v>
      </c>
      <c r="X221" s="142"/>
      <c r="Y221" s="146">
        <f>SUM(Y222:Y232)</f>
        <v>0.01811</v>
      </c>
      <c r="Z221" s="142"/>
      <c r="AA221" s="147">
        <f>SUM(AA222:AA232)</f>
        <v>0.03708</v>
      </c>
      <c r="AR221" s="148" t="s">
        <v>95</v>
      </c>
      <c r="AT221" s="149" t="s">
        <v>79</v>
      </c>
      <c r="AU221" s="149" t="s">
        <v>23</v>
      </c>
      <c r="AY221" s="148" t="s">
        <v>148</v>
      </c>
      <c r="BK221" s="150">
        <f>SUM(BK222:BK232)</f>
        <v>0</v>
      </c>
    </row>
    <row r="222" spans="2:65" s="1" customFormat="1" ht="22.5" customHeight="1">
      <c r="B222" s="122"/>
      <c r="C222" s="152" t="s">
        <v>311</v>
      </c>
      <c r="D222" s="152" t="s">
        <v>149</v>
      </c>
      <c r="E222" s="153" t="s">
        <v>312</v>
      </c>
      <c r="F222" s="239" t="s">
        <v>313</v>
      </c>
      <c r="G222" s="240"/>
      <c r="H222" s="240"/>
      <c r="I222" s="240"/>
      <c r="J222" s="154" t="s">
        <v>221</v>
      </c>
      <c r="K222" s="155">
        <v>12</v>
      </c>
      <c r="L222" s="241">
        <v>0</v>
      </c>
      <c r="M222" s="240"/>
      <c r="N222" s="242">
        <f>ROUND(L222*K222,2)</f>
        <v>0</v>
      </c>
      <c r="O222" s="240"/>
      <c r="P222" s="240"/>
      <c r="Q222" s="240"/>
      <c r="R222" s="124"/>
      <c r="T222" s="156" t="s">
        <v>21</v>
      </c>
      <c r="U222" s="41" t="s">
        <v>45</v>
      </c>
      <c r="V222" s="33"/>
      <c r="W222" s="157">
        <f>V222*K222</f>
        <v>0</v>
      </c>
      <c r="X222" s="157">
        <v>0</v>
      </c>
      <c r="Y222" s="157">
        <f>X222*K222</f>
        <v>0</v>
      </c>
      <c r="Z222" s="157">
        <v>0.0021</v>
      </c>
      <c r="AA222" s="158">
        <f>Z222*K222</f>
        <v>0.0252</v>
      </c>
      <c r="AR222" s="15" t="s">
        <v>246</v>
      </c>
      <c r="AT222" s="15" t="s">
        <v>149</v>
      </c>
      <c r="AU222" s="15" t="s">
        <v>95</v>
      </c>
      <c r="AY222" s="15" t="s">
        <v>148</v>
      </c>
      <c r="BE222" s="97">
        <f>IF(U222="základní",N222,0)</f>
        <v>0</v>
      </c>
      <c r="BF222" s="97">
        <f>IF(U222="snížená",N222,0)</f>
        <v>0</v>
      </c>
      <c r="BG222" s="97">
        <f>IF(U222="zákl. přenesená",N222,0)</f>
        <v>0</v>
      </c>
      <c r="BH222" s="97">
        <f>IF(U222="sníž. přenesená",N222,0)</f>
        <v>0</v>
      </c>
      <c r="BI222" s="97">
        <f>IF(U222="nulová",N222,0)</f>
        <v>0</v>
      </c>
      <c r="BJ222" s="15" t="s">
        <v>23</v>
      </c>
      <c r="BK222" s="97">
        <f>ROUND(L222*K222,2)</f>
        <v>0</v>
      </c>
      <c r="BL222" s="15" t="s">
        <v>246</v>
      </c>
      <c r="BM222" s="15" t="s">
        <v>314</v>
      </c>
    </row>
    <row r="223" spans="2:51" s="10" customFormat="1" ht="22.5" customHeight="1">
      <c r="B223" s="159"/>
      <c r="C223" s="160"/>
      <c r="D223" s="160"/>
      <c r="E223" s="161" t="s">
        <v>21</v>
      </c>
      <c r="F223" s="243" t="s">
        <v>315</v>
      </c>
      <c r="G223" s="244"/>
      <c r="H223" s="244"/>
      <c r="I223" s="244"/>
      <c r="J223" s="160"/>
      <c r="K223" s="162">
        <v>12</v>
      </c>
      <c r="L223" s="160"/>
      <c r="M223" s="160"/>
      <c r="N223" s="160"/>
      <c r="O223" s="160"/>
      <c r="P223" s="160"/>
      <c r="Q223" s="160"/>
      <c r="R223" s="163"/>
      <c r="T223" s="164"/>
      <c r="U223" s="160"/>
      <c r="V223" s="160"/>
      <c r="W223" s="160"/>
      <c r="X223" s="160"/>
      <c r="Y223" s="160"/>
      <c r="Z223" s="160"/>
      <c r="AA223" s="165"/>
      <c r="AT223" s="166" t="s">
        <v>160</v>
      </c>
      <c r="AU223" s="166" t="s">
        <v>95</v>
      </c>
      <c r="AV223" s="10" t="s">
        <v>95</v>
      </c>
      <c r="AW223" s="10" t="s">
        <v>37</v>
      </c>
      <c r="AX223" s="10" t="s">
        <v>23</v>
      </c>
      <c r="AY223" s="166" t="s">
        <v>148</v>
      </c>
    </row>
    <row r="224" spans="2:65" s="1" customFormat="1" ht="22.5" customHeight="1">
      <c r="B224" s="122"/>
      <c r="C224" s="152" t="s">
        <v>316</v>
      </c>
      <c r="D224" s="152" t="s">
        <v>149</v>
      </c>
      <c r="E224" s="153" t="s">
        <v>317</v>
      </c>
      <c r="F224" s="239" t="s">
        <v>318</v>
      </c>
      <c r="G224" s="240"/>
      <c r="H224" s="240"/>
      <c r="I224" s="240"/>
      <c r="J224" s="154" t="s">
        <v>221</v>
      </c>
      <c r="K224" s="155">
        <v>6</v>
      </c>
      <c r="L224" s="241">
        <v>0</v>
      </c>
      <c r="M224" s="240"/>
      <c r="N224" s="242">
        <f>ROUND(L224*K224,2)</f>
        <v>0</v>
      </c>
      <c r="O224" s="240"/>
      <c r="P224" s="240"/>
      <c r="Q224" s="240"/>
      <c r="R224" s="124"/>
      <c r="T224" s="156" t="s">
        <v>21</v>
      </c>
      <c r="U224" s="41" t="s">
        <v>45</v>
      </c>
      <c r="V224" s="33"/>
      <c r="W224" s="157">
        <f>V224*K224</f>
        <v>0</v>
      </c>
      <c r="X224" s="157">
        <v>0</v>
      </c>
      <c r="Y224" s="157">
        <f>X224*K224</f>
        <v>0</v>
      </c>
      <c r="Z224" s="157">
        <v>0.00198</v>
      </c>
      <c r="AA224" s="158">
        <f>Z224*K224</f>
        <v>0.01188</v>
      </c>
      <c r="AR224" s="15" t="s">
        <v>246</v>
      </c>
      <c r="AT224" s="15" t="s">
        <v>149</v>
      </c>
      <c r="AU224" s="15" t="s">
        <v>95</v>
      </c>
      <c r="AY224" s="15" t="s">
        <v>148</v>
      </c>
      <c r="BE224" s="97">
        <f>IF(U224="základní",N224,0)</f>
        <v>0</v>
      </c>
      <c r="BF224" s="97">
        <f>IF(U224="snížená",N224,0)</f>
        <v>0</v>
      </c>
      <c r="BG224" s="97">
        <f>IF(U224="zákl. přenesená",N224,0)</f>
        <v>0</v>
      </c>
      <c r="BH224" s="97">
        <f>IF(U224="sníž. přenesená",N224,0)</f>
        <v>0</v>
      </c>
      <c r="BI224" s="97">
        <f>IF(U224="nulová",N224,0)</f>
        <v>0</v>
      </c>
      <c r="BJ224" s="15" t="s">
        <v>23</v>
      </c>
      <c r="BK224" s="97">
        <f>ROUND(L224*K224,2)</f>
        <v>0</v>
      </c>
      <c r="BL224" s="15" t="s">
        <v>246</v>
      </c>
      <c r="BM224" s="15" t="s">
        <v>319</v>
      </c>
    </row>
    <row r="225" spans="2:51" s="10" customFormat="1" ht="22.5" customHeight="1">
      <c r="B225" s="159"/>
      <c r="C225" s="160"/>
      <c r="D225" s="160"/>
      <c r="E225" s="161" t="s">
        <v>21</v>
      </c>
      <c r="F225" s="243" t="s">
        <v>198</v>
      </c>
      <c r="G225" s="244"/>
      <c r="H225" s="244"/>
      <c r="I225" s="244"/>
      <c r="J225" s="160"/>
      <c r="K225" s="162">
        <v>6</v>
      </c>
      <c r="L225" s="160"/>
      <c r="M225" s="160"/>
      <c r="N225" s="160"/>
      <c r="O225" s="160"/>
      <c r="P225" s="160"/>
      <c r="Q225" s="160"/>
      <c r="R225" s="163"/>
      <c r="T225" s="164"/>
      <c r="U225" s="160"/>
      <c r="V225" s="160"/>
      <c r="W225" s="160"/>
      <c r="X225" s="160"/>
      <c r="Y225" s="160"/>
      <c r="Z225" s="160"/>
      <c r="AA225" s="165"/>
      <c r="AT225" s="166" t="s">
        <v>160</v>
      </c>
      <c r="AU225" s="166" t="s">
        <v>95</v>
      </c>
      <c r="AV225" s="10" t="s">
        <v>95</v>
      </c>
      <c r="AW225" s="10" t="s">
        <v>37</v>
      </c>
      <c r="AX225" s="10" t="s">
        <v>23</v>
      </c>
      <c r="AY225" s="166" t="s">
        <v>148</v>
      </c>
    </row>
    <row r="226" spans="2:65" s="1" customFormat="1" ht="22.5" customHeight="1">
      <c r="B226" s="122"/>
      <c r="C226" s="152" t="s">
        <v>299</v>
      </c>
      <c r="D226" s="152" t="s">
        <v>149</v>
      </c>
      <c r="E226" s="153" t="s">
        <v>320</v>
      </c>
      <c r="F226" s="239" t="s">
        <v>321</v>
      </c>
      <c r="G226" s="240"/>
      <c r="H226" s="240"/>
      <c r="I226" s="240"/>
      <c r="J226" s="154" t="s">
        <v>221</v>
      </c>
      <c r="K226" s="155">
        <v>7</v>
      </c>
      <c r="L226" s="241">
        <v>0</v>
      </c>
      <c r="M226" s="240"/>
      <c r="N226" s="242">
        <f>ROUND(L226*K226,2)</f>
        <v>0</v>
      </c>
      <c r="O226" s="240"/>
      <c r="P226" s="240"/>
      <c r="Q226" s="240"/>
      <c r="R226" s="124"/>
      <c r="T226" s="156" t="s">
        <v>21</v>
      </c>
      <c r="U226" s="41" t="s">
        <v>45</v>
      </c>
      <c r="V226" s="33"/>
      <c r="W226" s="157">
        <f>V226*K226</f>
        <v>0</v>
      </c>
      <c r="X226" s="157">
        <v>0.00052</v>
      </c>
      <c r="Y226" s="157">
        <f>X226*K226</f>
        <v>0.0036399999999999996</v>
      </c>
      <c r="Z226" s="157">
        <v>0</v>
      </c>
      <c r="AA226" s="158">
        <f>Z226*K226</f>
        <v>0</v>
      </c>
      <c r="AR226" s="15" t="s">
        <v>246</v>
      </c>
      <c r="AT226" s="15" t="s">
        <v>149</v>
      </c>
      <c r="AU226" s="15" t="s">
        <v>95</v>
      </c>
      <c r="AY226" s="15" t="s">
        <v>148</v>
      </c>
      <c r="BE226" s="97">
        <f>IF(U226="základní",N226,0)</f>
        <v>0</v>
      </c>
      <c r="BF226" s="97">
        <f>IF(U226="snížená",N226,0)</f>
        <v>0</v>
      </c>
      <c r="BG226" s="97">
        <f>IF(U226="zákl. přenesená",N226,0)</f>
        <v>0</v>
      </c>
      <c r="BH226" s="97">
        <f>IF(U226="sníž. přenesená",N226,0)</f>
        <v>0</v>
      </c>
      <c r="BI226" s="97">
        <f>IF(U226="nulová",N226,0)</f>
        <v>0</v>
      </c>
      <c r="BJ226" s="15" t="s">
        <v>23</v>
      </c>
      <c r="BK226" s="97">
        <f>ROUND(L226*K226,2)</f>
        <v>0</v>
      </c>
      <c r="BL226" s="15" t="s">
        <v>246</v>
      </c>
      <c r="BM226" s="15" t="s">
        <v>322</v>
      </c>
    </row>
    <row r="227" spans="2:51" s="10" customFormat="1" ht="22.5" customHeight="1">
      <c r="B227" s="159"/>
      <c r="C227" s="160"/>
      <c r="D227" s="160"/>
      <c r="E227" s="161" t="s">
        <v>21</v>
      </c>
      <c r="F227" s="243" t="s">
        <v>323</v>
      </c>
      <c r="G227" s="244"/>
      <c r="H227" s="244"/>
      <c r="I227" s="244"/>
      <c r="J227" s="160"/>
      <c r="K227" s="162">
        <v>7</v>
      </c>
      <c r="L227" s="160"/>
      <c r="M227" s="160"/>
      <c r="N227" s="160"/>
      <c r="O227" s="160"/>
      <c r="P227" s="160"/>
      <c r="Q227" s="160"/>
      <c r="R227" s="163"/>
      <c r="T227" s="164"/>
      <c r="U227" s="160"/>
      <c r="V227" s="160"/>
      <c r="W227" s="160"/>
      <c r="X227" s="160"/>
      <c r="Y227" s="160"/>
      <c r="Z227" s="160"/>
      <c r="AA227" s="165"/>
      <c r="AT227" s="166" t="s">
        <v>160</v>
      </c>
      <c r="AU227" s="166" t="s">
        <v>95</v>
      </c>
      <c r="AV227" s="10" t="s">
        <v>95</v>
      </c>
      <c r="AW227" s="10" t="s">
        <v>37</v>
      </c>
      <c r="AX227" s="10" t="s">
        <v>23</v>
      </c>
      <c r="AY227" s="166" t="s">
        <v>148</v>
      </c>
    </row>
    <row r="228" spans="2:65" s="1" customFormat="1" ht="22.5" customHeight="1">
      <c r="B228" s="122"/>
      <c r="C228" s="152" t="s">
        <v>324</v>
      </c>
      <c r="D228" s="152" t="s">
        <v>149</v>
      </c>
      <c r="E228" s="153" t="s">
        <v>325</v>
      </c>
      <c r="F228" s="239" t="s">
        <v>326</v>
      </c>
      <c r="G228" s="240"/>
      <c r="H228" s="240"/>
      <c r="I228" s="240"/>
      <c r="J228" s="154" t="s">
        <v>221</v>
      </c>
      <c r="K228" s="155">
        <v>5</v>
      </c>
      <c r="L228" s="241">
        <v>0</v>
      </c>
      <c r="M228" s="240"/>
      <c r="N228" s="242">
        <f>ROUND(L228*K228,2)</f>
        <v>0</v>
      </c>
      <c r="O228" s="240"/>
      <c r="P228" s="240"/>
      <c r="Q228" s="240"/>
      <c r="R228" s="124"/>
      <c r="T228" s="156" t="s">
        <v>21</v>
      </c>
      <c r="U228" s="41" t="s">
        <v>45</v>
      </c>
      <c r="V228" s="33"/>
      <c r="W228" s="157">
        <f>V228*K228</f>
        <v>0</v>
      </c>
      <c r="X228" s="157">
        <v>0.00077</v>
      </c>
      <c r="Y228" s="157">
        <f>X228*K228</f>
        <v>0.0038499999999999997</v>
      </c>
      <c r="Z228" s="157">
        <v>0</v>
      </c>
      <c r="AA228" s="158">
        <f>Z228*K228</f>
        <v>0</v>
      </c>
      <c r="AR228" s="15" t="s">
        <v>246</v>
      </c>
      <c r="AT228" s="15" t="s">
        <v>149</v>
      </c>
      <c r="AU228" s="15" t="s">
        <v>95</v>
      </c>
      <c r="AY228" s="15" t="s">
        <v>148</v>
      </c>
      <c r="BE228" s="97">
        <f>IF(U228="základní",N228,0)</f>
        <v>0</v>
      </c>
      <c r="BF228" s="97">
        <f>IF(U228="snížená",N228,0)</f>
        <v>0</v>
      </c>
      <c r="BG228" s="97">
        <f>IF(U228="zákl. přenesená",N228,0)</f>
        <v>0</v>
      </c>
      <c r="BH228" s="97">
        <f>IF(U228="sníž. přenesená",N228,0)</f>
        <v>0</v>
      </c>
      <c r="BI228" s="97">
        <f>IF(U228="nulová",N228,0)</f>
        <v>0</v>
      </c>
      <c r="BJ228" s="15" t="s">
        <v>23</v>
      </c>
      <c r="BK228" s="97">
        <f>ROUND(L228*K228,2)</f>
        <v>0</v>
      </c>
      <c r="BL228" s="15" t="s">
        <v>246</v>
      </c>
      <c r="BM228" s="15" t="s">
        <v>327</v>
      </c>
    </row>
    <row r="229" spans="2:51" s="10" customFormat="1" ht="22.5" customHeight="1">
      <c r="B229" s="159"/>
      <c r="C229" s="160"/>
      <c r="D229" s="160"/>
      <c r="E229" s="161" t="s">
        <v>21</v>
      </c>
      <c r="F229" s="243" t="s">
        <v>184</v>
      </c>
      <c r="G229" s="244"/>
      <c r="H229" s="244"/>
      <c r="I229" s="244"/>
      <c r="J229" s="160"/>
      <c r="K229" s="162">
        <v>5</v>
      </c>
      <c r="L229" s="160"/>
      <c r="M229" s="160"/>
      <c r="N229" s="160"/>
      <c r="O229" s="160"/>
      <c r="P229" s="160"/>
      <c r="Q229" s="160"/>
      <c r="R229" s="163"/>
      <c r="T229" s="164"/>
      <c r="U229" s="160"/>
      <c r="V229" s="160"/>
      <c r="W229" s="160"/>
      <c r="X229" s="160"/>
      <c r="Y229" s="160"/>
      <c r="Z229" s="160"/>
      <c r="AA229" s="165"/>
      <c r="AT229" s="166" t="s">
        <v>160</v>
      </c>
      <c r="AU229" s="166" t="s">
        <v>95</v>
      </c>
      <c r="AV229" s="10" t="s">
        <v>95</v>
      </c>
      <c r="AW229" s="10" t="s">
        <v>37</v>
      </c>
      <c r="AX229" s="10" t="s">
        <v>23</v>
      </c>
      <c r="AY229" s="166" t="s">
        <v>148</v>
      </c>
    </row>
    <row r="230" spans="2:65" s="1" customFormat="1" ht="22.5" customHeight="1">
      <c r="B230" s="122"/>
      <c r="C230" s="152" t="s">
        <v>328</v>
      </c>
      <c r="D230" s="152" t="s">
        <v>149</v>
      </c>
      <c r="E230" s="153" t="s">
        <v>329</v>
      </c>
      <c r="F230" s="239" t="s">
        <v>330</v>
      </c>
      <c r="G230" s="240"/>
      <c r="H230" s="240"/>
      <c r="I230" s="240"/>
      <c r="J230" s="154" t="s">
        <v>221</v>
      </c>
      <c r="K230" s="155">
        <v>6</v>
      </c>
      <c r="L230" s="241">
        <v>0</v>
      </c>
      <c r="M230" s="240"/>
      <c r="N230" s="242">
        <f>ROUND(L230*K230,2)</f>
        <v>0</v>
      </c>
      <c r="O230" s="240"/>
      <c r="P230" s="240"/>
      <c r="Q230" s="240"/>
      <c r="R230" s="124"/>
      <c r="T230" s="156" t="s">
        <v>21</v>
      </c>
      <c r="U230" s="41" t="s">
        <v>45</v>
      </c>
      <c r="V230" s="33"/>
      <c r="W230" s="157">
        <f>V230*K230</f>
        <v>0</v>
      </c>
      <c r="X230" s="157">
        <v>0.00177</v>
      </c>
      <c r="Y230" s="157">
        <f>X230*K230</f>
        <v>0.010620000000000001</v>
      </c>
      <c r="Z230" s="157">
        <v>0</v>
      </c>
      <c r="AA230" s="158">
        <f>Z230*K230</f>
        <v>0</v>
      </c>
      <c r="AR230" s="15" t="s">
        <v>246</v>
      </c>
      <c r="AT230" s="15" t="s">
        <v>149</v>
      </c>
      <c r="AU230" s="15" t="s">
        <v>95</v>
      </c>
      <c r="AY230" s="15" t="s">
        <v>148</v>
      </c>
      <c r="BE230" s="97">
        <f>IF(U230="základní",N230,0)</f>
        <v>0</v>
      </c>
      <c r="BF230" s="97">
        <f>IF(U230="snížená",N230,0)</f>
        <v>0</v>
      </c>
      <c r="BG230" s="97">
        <f>IF(U230="zákl. přenesená",N230,0)</f>
        <v>0</v>
      </c>
      <c r="BH230" s="97">
        <f>IF(U230="sníž. přenesená",N230,0)</f>
        <v>0</v>
      </c>
      <c r="BI230" s="97">
        <f>IF(U230="nulová",N230,0)</f>
        <v>0</v>
      </c>
      <c r="BJ230" s="15" t="s">
        <v>23</v>
      </c>
      <c r="BK230" s="97">
        <f>ROUND(L230*K230,2)</f>
        <v>0</v>
      </c>
      <c r="BL230" s="15" t="s">
        <v>246</v>
      </c>
      <c r="BM230" s="15" t="s">
        <v>331</v>
      </c>
    </row>
    <row r="231" spans="2:51" s="10" customFormat="1" ht="22.5" customHeight="1">
      <c r="B231" s="159"/>
      <c r="C231" s="160"/>
      <c r="D231" s="160"/>
      <c r="E231" s="161" t="s">
        <v>21</v>
      </c>
      <c r="F231" s="243" t="s">
        <v>332</v>
      </c>
      <c r="G231" s="244"/>
      <c r="H231" s="244"/>
      <c r="I231" s="244"/>
      <c r="J231" s="160"/>
      <c r="K231" s="162">
        <v>6</v>
      </c>
      <c r="L231" s="160"/>
      <c r="M231" s="160"/>
      <c r="N231" s="160"/>
      <c r="O231" s="160"/>
      <c r="P231" s="160"/>
      <c r="Q231" s="160"/>
      <c r="R231" s="163"/>
      <c r="T231" s="164"/>
      <c r="U231" s="160"/>
      <c r="V231" s="160"/>
      <c r="W231" s="160"/>
      <c r="X231" s="160"/>
      <c r="Y231" s="160"/>
      <c r="Z231" s="160"/>
      <c r="AA231" s="165"/>
      <c r="AT231" s="166" t="s">
        <v>160</v>
      </c>
      <c r="AU231" s="166" t="s">
        <v>95</v>
      </c>
      <c r="AV231" s="10" t="s">
        <v>95</v>
      </c>
      <c r="AW231" s="10" t="s">
        <v>37</v>
      </c>
      <c r="AX231" s="10" t="s">
        <v>23</v>
      </c>
      <c r="AY231" s="166" t="s">
        <v>148</v>
      </c>
    </row>
    <row r="232" spans="2:65" s="1" customFormat="1" ht="31.5" customHeight="1">
      <c r="B232" s="122"/>
      <c r="C232" s="152" t="s">
        <v>333</v>
      </c>
      <c r="D232" s="152" t="s">
        <v>149</v>
      </c>
      <c r="E232" s="153" t="s">
        <v>334</v>
      </c>
      <c r="F232" s="239" t="s">
        <v>335</v>
      </c>
      <c r="G232" s="240"/>
      <c r="H232" s="240"/>
      <c r="I232" s="240"/>
      <c r="J232" s="154" t="s">
        <v>216</v>
      </c>
      <c r="K232" s="155">
        <v>0.018</v>
      </c>
      <c r="L232" s="241">
        <v>0</v>
      </c>
      <c r="M232" s="240"/>
      <c r="N232" s="242">
        <f>ROUND(L232*K232,2)</f>
        <v>0</v>
      </c>
      <c r="O232" s="240"/>
      <c r="P232" s="240"/>
      <c r="Q232" s="240"/>
      <c r="R232" s="124"/>
      <c r="T232" s="156" t="s">
        <v>21</v>
      </c>
      <c r="U232" s="41" t="s">
        <v>45</v>
      </c>
      <c r="V232" s="33"/>
      <c r="W232" s="157">
        <f>V232*K232</f>
        <v>0</v>
      </c>
      <c r="X232" s="157">
        <v>0</v>
      </c>
      <c r="Y232" s="157">
        <f>X232*K232</f>
        <v>0</v>
      </c>
      <c r="Z232" s="157">
        <v>0</v>
      </c>
      <c r="AA232" s="158">
        <f>Z232*K232</f>
        <v>0</v>
      </c>
      <c r="AR232" s="15" t="s">
        <v>246</v>
      </c>
      <c r="AT232" s="15" t="s">
        <v>149</v>
      </c>
      <c r="AU232" s="15" t="s">
        <v>95</v>
      </c>
      <c r="AY232" s="15" t="s">
        <v>148</v>
      </c>
      <c r="BE232" s="97">
        <f>IF(U232="základní",N232,0)</f>
        <v>0</v>
      </c>
      <c r="BF232" s="97">
        <f>IF(U232="snížená",N232,0)</f>
        <v>0</v>
      </c>
      <c r="BG232" s="97">
        <f>IF(U232="zákl. přenesená",N232,0)</f>
        <v>0</v>
      </c>
      <c r="BH232" s="97">
        <f>IF(U232="sníž. přenesená",N232,0)</f>
        <v>0</v>
      </c>
      <c r="BI232" s="97">
        <f>IF(U232="nulová",N232,0)</f>
        <v>0</v>
      </c>
      <c r="BJ232" s="15" t="s">
        <v>23</v>
      </c>
      <c r="BK232" s="97">
        <f>ROUND(L232*K232,2)</f>
        <v>0</v>
      </c>
      <c r="BL232" s="15" t="s">
        <v>246</v>
      </c>
      <c r="BM232" s="15" t="s">
        <v>336</v>
      </c>
    </row>
    <row r="233" spans="2:63" s="9" customFormat="1" ht="29.25" customHeight="1">
      <c r="B233" s="141"/>
      <c r="C233" s="142"/>
      <c r="D233" s="151" t="s">
        <v>113</v>
      </c>
      <c r="E233" s="151"/>
      <c r="F233" s="151"/>
      <c r="G233" s="151"/>
      <c r="H233" s="151"/>
      <c r="I233" s="151"/>
      <c r="J233" s="151"/>
      <c r="K233" s="151"/>
      <c r="L233" s="151"/>
      <c r="M233" s="151"/>
      <c r="N233" s="257">
        <f>BK233</f>
        <v>0</v>
      </c>
      <c r="O233" s="258"/>
      <c r="P233" s="258"/>
      <c r="Q233" s="258"/>
      <c r="R233" s="144"/>
      <c r="T233" s="145"/>
      <c r="U233" s="142"/>
      <c r="V233" s="142"/>
      <c r="W233" s="146">
        <f>SUM(W234:W241)</f>
        <v>0</v>
      </c>
      <c r="X233" s="142"/>
      <c r="Y233" s="146">
        <f>SUM(Y234:Y241)</f>
        <v>0.033372</v>
      </c>
      <c r="Z233" s="142"/>
      <c r="AA233" s="147">
        <f>SUM(AA234:AA241)</f>
        <v>0.0852</v>
      </c>
      <c r="AR233" s="148" t="s">
        <v>95</v>
      </c>
      <c r="AT233" s="149" t="s">
        <v>79</v>
      </c>
      <c r="AU233" s="149" t="s">
        <v>23</v>
      </c>
      <c r="AY233" s="148" t="s">
        <v>148</v>
      </c>
      <c r="BK233" s="150">
        <f>SUM(BK234:BK241)</f>
        <v>0</v>
      </c>
    </row>
    <row r="234" spans="2:65" s="1" customFormat="1" ht="31.5" customHeight="1">
      <c r="B234" s="122"/>
      <c r="C234" s="152" t="s">
        <v>337</v>
      </c>
      <c r="D234" s="152" t="s">
        <v>149</v>
      </c>
      <c r="E234" s="153" t="s">
        <v>338</v>
      </c>
      <c r="F234" s="239" t="s">
        <v>339</v>
      </c>
      <c r="G234" s="240"/>
      <c r="H234" s="240"/>
      <c r="I234" s="240"/>
      <c r="J234" s="154" t="s">
        <v>221</v>
      </c>
      <c r="K234" s="155">
        <v>40</v>
      </c>
      <c r="L234" s="241">
        <v>0</v>
      </c>
      <c r="M234" s="240"/>
      <c r="N234" s="242">
        <f>ROUND(L234*K234,2)</f>
        <v>0</v>
      </c>
      <c r="O234" s="240"/>
      <c r="P234" s="240"/>
      <c r="Q234" s="240"/>
      <c r="R234" s="124"/>
      <c r="T234" s="156" t="s">
        <v>21</v>
      </c>
      <c r="U234" s="41" t="s">
        <v>45</v>
      </c>
      <c r="V234" s="33"/>
      <c r="W234" s="157">
        <f>V234*K234</f>
        <v>0</v>
      </c>
      <c r="X234" s="157">
        <v>0</v>
      </c>
      <c r="Y234" s="157">
        <f>X234*K234</f>
        <v>0</v>
      </c>
      <c r="Z234" s="157">
        <v>0.00213</v>
      </c>
      <c r="AA234" s="158">
        <f>Z234*K234</f>
        <v>0.0852</v>
      </c>
      <c r="AR234" s="15" t="s">
        <v>246</v>
      </c>
      <c r="AT234" s="15" t="s">
        <v>149</v>
      </c>
      <c r="AU234" s="15" t="s">
        <v>95</v>
      </c>
      <c r="AY234" s="15" t="s">
        <v>148</v>
      </c>
      <c r="BE234" s="97">
        <f>IF(U234="základní",N234,0)</f>
        <v>0</v>
      </c>
      <c r="BF234" s="97">
        <f>IF(U234="snížená",N234,0)</f>
        <v>0</v>
      </c>
      <c r="BG234" s="97">
        <f>IF(U234="zákl. přenesená",N234,0)</f>
        <v>0</v>
      </c>
      <c r="BH234" s="97">
        <f>IF(U234="sníž. přenesená",N234,0)</f>
        <v>0</v>
      </c>
      <c r="BI234" s="97">
        <f>IF(U234="nulová",N234,0)</f>
        <v>0</v>
      </c>
      <c r="BJ234" s="15" t="s">
        <v>23</v>
      </c>
      <c r="BK234" s="97">
        <f>ROUND(L234*K234,2)</f>
        <v>0</v>
      </c>
      <c r="BL234" s="15" t="s">
        <v>246</v>
      </c>
      <c r="BM234" s="15" t="s">
        <v>340</v>
      </c>
    </row>
    <row r="235" spans="2:65" s="1" customFormat="1" ht="31.5" customHeight="1">
      <c r="B235" s="122"/>
      <c r="C235" s="152" t="s">
        <v>341</v>
      </c>
      <c r="D235" s="152" t="s">
        <v>149</v>
      </c>
      <c r="E235" s="153" t="s">
        <v>342</v>
      </c>
      <c r="F235" s="239" t="s">
        <v>343</v>
      </c>
      <c r="G235" s="240"/>
      <c r="H235" s="240"/>
      <c r="I235" s="240"/>
      <c r="J235" s="154" t="s">
        <v>221</v>
      </c>
      <c r="K235" s="155">
        <v>19.6</v>
      </c>
      <c r="L235" s="241">
        <v>0</v>
      </c>
      <c r="M235" s="240"/>
      <c r="N235" s="242">
        <f>ROUND(L235*K235,2)</f>
        <v>0</v>
      </c>
      <c r="O235" s="240"/>
      <c r="P235" s="240"/>
      <c r="Q235" s="240"/>
      <c r="R235" s="124"/>
      <c r="T235" s="156" t="s">
        <v>21</v>
      </c>
      <c r="U235" s="41" t="s">
        <v>45</v>
      </c>
      <c r="V235" s="33"/>
      <c r="W235" s="157">
        <f>V235*K235</f>
        <v>0</v>
      </c>
      <c r="X235" s="157">
        <v>0.00066</v>
      </c>
      <c r="Y235" s="157">
        <f>X235*K235</f>
        <v>0.012936000000000001</v>
      </c>
      <c r="Z235" s="157">
        <v>0</v>
      </c>
      <c r="AA235" s="158">
        <f>Z235*K235</f>
        <v>0</v>
      </c>
      <c r="AR235" s="15" t="s">
        <v>246</v>
      </c>
      <c r="AT235" s="15" t="s">
        <v>149</v>
      </c>
      <c r="AU235" s="15" t="s">
        <v>95</v>
      </c>
      <c r="AY235" s="15" t="s">
        <v>148</v>
      </c>
      <c r="BE235" s="97">
        <f>IF(U235="základní",N235,0)</f>
        <v>0</v>
      </c>
      <c r="BF235" s="97">
        <f>IF(U235="snížená",N235,0)</f>
        <v>0</v>
      </c>
      <c r="BG235" s="97">
        <f>IF(U235="zákl. přenesená",N235,0)</f>
        <v>0</v>
      </c>
      <c r="BH235" s="97">
        <f>IF(U235="sníž. přenesená",N235,0)</f>
        <v>0</v>
      </c>
      <c r="BI235" s="97">
        <f>IF(U235="nulová",N235,0)</f>
        <v>0</v>
      </c>
      <c r="BJ235" s="15" t="s">
        <v>23</v>
      </c>
      <c r="BK235" s="97">
        <f>ROUND(L235*K235,2)</f>
        <v>0</v>
      </c>
      <c r="BL235" s="15" t="s">
        <v>246</v>
      </c>
      <c r="BM235" s="15" t="s">
        <v>344</v>
      </c>
    </row>
    <row r="236" spans="2:51" s="10" customFormat="1" ht="22.5" customHeight="1">
      <c r="B236" s="159"/>
      <c r="C236" s="160"/>
      <c r="D236" s="160"/>
      <c r="E236" s="161" t="s">
        <v>21</v>
      </c>
      <c r="F236" s="243" t="s">
        <v>301</v>
      </c>
      <c r="G236" s="244"/>
      <c r="H236" s="244"/>
      <c r="I236" s="244"/>
      <c r="J236" s="160"/>
      <c r="K236" s="162">
        <v>19.6</v>
      </c>
      <c r="L236" s="160"/>
      <c r="M236" s="160"/>
      <c r="N236" s="160"/>
      <c r="O236" s="160"/>
      <c r="P236" s="160"/>
      <c r="Q236" s="160"/>
      <c r="R236" s="163"/>
      <c r="T236" s="164"/>
      <c r="U236" s="160"/>
      <c r="V236" s="160"/>
      <c r="W236" s="160"/>
      <c r="X236" s="160"/>
      <c r="Y236" s="160"/>
      <c r="Z236" s="160"/>
      <c r="AA236" s="165"/>
      <c r="AT236" s="166" t="s">
        <v>160</v>
      </c>
      <c r="AU236" s="166" t="s">
        <v>95</v>
      </c>
      <c r="AV236" s="10" t="s">
        <v>95</v>
      </c>
      <c r="AW236" s="10" t="s">
        <v>37</v>
      </c>
      <c r="AX236" s="10" t="s">
        <v>23</v>
      </c>
      <c r="AY236" s="166" t="s">
        <v>148</v>
      </c>
    </row>
    <row r="237" spans="2:65" s="1" customFormat="1" ht="31.5" customHeight="1">
      <c r="B237" s="122"/>
      <c r="C237" s="152" t="s">
        <v>345</v>
      </c>
      <c r="D237" s="152" t="s">
        <v>149</v>
      </c>
      <c r="E237" s="153" t="s">
        <v>346</v>
      </c>
      <c r="F237" s="239" t="s">
        <v>347</v>
      </c>
      <c r="G237" s="240"/>
      <c r="H237" s="240"/>
      <c r="I237" s="240"/>
      <c r="J237" s="154" t="s">
        <v>221</v>
      </c>
      <c r="K237" s="155">
        <v>22</v>
      </c>
      <c r="L237" s="241">
        <v>0</v>
      </c>
      <c r="M237" s="240"/>
      <c r="N237" s="242">
        <f>ROUND(L237*K237,2)</f>
        <v>0</v>
      </c>
      <c r="O237" s="240"/>
      <c r="P237" s="240"/>
      <c r="Q237" s="240"/>
      <c r="R237" s="124"/>
      <c r="T237" s="156" t="s">
        <v>21</v>
      </c>
      <c r="U237" s="41" t="s">
        <v>45</v>
      </c>
      <c r="V237" s="33"/>
      <c r="W237" s="157">
        <f>V237*K237</f>
        <v>0</v>
      </c>
      <c r="X237" s="157">
        <v>0.00091</v>
      </c>
      <c r="Y237" s="157">
        <f>X237*K237</f>
        <v>0.02002</v>
      </c>
      <c r="Z237" s="157">
        <v>0</v>
      </c>
      <c r="AA237" s="158">
        <f>Z237*K237</f>
        <v>0</v>
      </c>
      <c r="AR237" s="15" t="s">
        <v>246</v>
      </c>
      <c r="AT237" s="15" t="s">
        <v>149</v>
      </c>
      <c r="AU237" s="15" t="s">
        <v>95</v>
      </c>
      <c r="AY237" s="15" t="s">
        <v>148</v>
      </c>
      <c r="BE237" s="97">
        <f>IF(U237="základní",N237,0)</f>
        <v>0</v>
      </c>
      <c r="BF237" s="97">
        <f>IF(U237="snížená",N237,0)</f>
        <v>0</v>
      </c>
      <c r="BG237" s="97">
        <f>IF(U237="zákl. přenesená",N237,0)</f>
        <v>0</v>
      </c>
      <c r="BH237" s="97">
        <f>IF(U237="sníž. přenesená",N237,0)</f>
        <v>0</v>
      </c>
      <c r="BI237" s="97">
        <f>IF(U237="nulová",N237,0)</f>
        <v>0</v>
      </c>
      <c r="BJ237" s="15" t="s">
        <v>23</v>
      </c>
      <c r="BK237" s="97">
        <f>ROUND(L237*K237,2)</f>
        <v>0</v>
      </c>
      <c r="BL237" s="15" t="s">
        <v>246</v>
      </c>
      <c r="BM237" s="15" t="s">
        <v>348</v>
      </c>
    </row>
    <row r="238" spans="2:51" s="10" customFormat="1" ht="22.5" customHeight="1">
      <c r="B238" s="159"/>
      <c r="C238" s="160"/>
      <c r="D238" s="160"/>
      <c r="E238" s="161" t="s">
        <v>21</v>
      </c>
      <c r="F238" s="243" t="s">
        <v>306</v>
      </c>
      <c r="G238" s="244"/>
      <c r="H238" s="244"/>
      <c r="I238" s="244"/>
      <c r="J238" s="160"/>
      <c r="K238" s="162">
        <v>22</v>
      </c>
      <c r="L238" s="160"/>
      <c r="M238" s="160"/>
      <c r="N238" s="160"/>
      <c r="O238" s="160"/>
      <c r="P238" s="160"/>
      <c r="Q238" s="160"/>
      <c r="R238" s="163"/>
      <c r="T238" s="164"/>
      <c r="U238" s="160"/>
      <c r="V238" s="160"/>
      <c r="W238" s="160"/>
      <c r="X238" s="160"/>
      <c r="Y238" s="160"/>
      <c r="Z238" s="160"/>
      <c r="AA238" s="165"/>
      <c r="AT238" s="166" t="s">
        <v>160</v>
      </c>
      <c r="AU238" s="166" t="s">
        <v>95</v>
      </c>
      <c r="AV238" s="10" t="s">
        <v>95</v>
      </c>
      <c r="AW238" s="10" t="s">
        <v>37</v>
      </c>
      <c r="AX238" s="10" t="s">
        <v>23</v>
      </c>
      <c r="AY238" s="166" t="s">
        <v>148</v>
      </c>
    </row>
    <row r="239" spans="2:65" s="1" customFormat="1" ht="31.5" customHeight="1">
      <c r="B239" s="122"/>
      <c r="C239" s="152" t="s">
        <v>349</v>
      </c>
      <c r="D239" s="152" t="s">
        <v>149</v>
      </c>
      <c r="E239" s="153" t="s">
        <v>350</v>
      </c>
      <c r="F239" s="239" t="s">
        <v>351</v>
      </c>
      <c r="G239" s="240"/>
      <c r="H239" s="240"/>
      <c r="I239" s="240"/>
      <c r="J239" s="154" t="s">
        <v>221</v>
      </c>
      <c r="K239" s="155">
        <v>41.6</v>
      </c>
      <c r="L239" s="241">
        <v>0</v>
      </c>
      <c r="M239" s="240"/>
      <c r="N239" s="242">
        <f>ROUND(L239*K239,2)</f>
        <v>0</v>
      </c>
      <c r="O239" s="240"/>
      <c r="P239" s="240"/>
      <c r="Q239" s="240"/>
      <c r="R239" s="124"/>
      <c r="T239" s="156" t="s">
        <v>21</v>
      </c>
      <c r="U239" s="41" t="s">
        <v>45</v>
      </c>
      <c r="V239" s="33"/>
      <c r="W239" s="157">
        <f>V239*K239</f>
        <v>0</v>
      </c>
      <c r="X239" s="157">
        <v>1E-05</v>
      </c>
      <c r="Y239" s="157">
        <f>X239*K239</f>
        <v>0.00041600000000000003</v>
      </c>
      <c r="Z239" s="157">
        <v>0</v>
      </c>
      <c r="AA239" s="158">
        <f>Z239*K239</f>
        <v>0</v>
      </c>
      <c r="AR239" s="15" t="s">
        <v>246</v>
      </c>
      <c r="AT239" s="15" t="s">
        <v>149</v>
      </c>
      <c r="AU239" s="15" t="s">
        <v>95</v>
      </c>
      <c r="AY239" s="15" t="s">
        <v>148</v>
      </c>
      <c r="BE239" s="97">
        <f>IF(U239="základní",N239,0)</f>
        <v>0</v>
      </c>
      <c r="BF239" s="97">
        <f>IF(U239="snížená",N239,0)</f>
        <v>0</v>
      </c>
      <c r="BG239" s="97">
        <f>IF(U239="zákl. přenesená",N239,0)</f>
        <v>0</v>
      </c>
      <c r="BH239" s="97">
        <f>IF(U239="sníž. přenesená",N239,0)</f>
        <v>0</v>
      </c>
      <c r="BI239" s="97">
        <f>IF(U239="nulová",N239,0)</f>
        <v>0</v>
      </c>
      <c r="BJ239" s="15" t="s">
        <v>23</v>
      </c>
      <c r="BK239" s="97">
        <f>ROUND(L239*K239,2)</f>
        <v>0</v>
      </c>
      <c r="BL239" s="15" t="s">
        <v>246</v>
      </c>
      <c r="BM239" s="15" t="s">
        <v>352</v>
      </c>
    </row>
    <row r="240" spans="2:51" s="10" customFormat="1" ht="22.5" customHeight="1">
      <c r="B240" s="159"/>
      <c r="C240" s="160"/>
      <c r="D240" s="160"/>
      <c r="E240" s="161" t="s">
        <v>21</v>
      </c>
      <c r="F240" s="243" t="s">
        <v>294</v>
      </c>
      <c r="G240" s="244"/>
      <c r="H240" s="244"/>
      <c r="I240" s="244"/>
      <c r="J240" s="160"/>
      <c r="K240" s="162">
        <v>41.6</v>
      </c>
      <c r="L240" s="160"/>
      <c r="M240" s="160"/>
      <c r="N240" s="160"/>
      <c r="O240" s="160"/>
      <c r="P240" s="160"/>
      <c r="Q240" s="160"/>
      <c r="R240" s="163"/>
      <c r="T240" s="164"/>
      <c r="U240" s="160"/>
      <c r="V240" s="160"/>
      <c r="W240" s="160"/>
      <c r="X240" s="160"/>
      <c r="Y240" s="160"/>
      <c r="Z240" s="160"/>
      <c r="AA240" s="165"/>
      <c r="AT240" s="166" t="s">
        <v>160</v>
      </c>
      <c r="AU240" s="166" t="s">
        <v>95</v>
      </c>
      <c r="AV240" s="10" t="s">
        <v>95</v>
      </c>
      <c r="AW240" s="10" t="s">
        <v>37</v>
      </c>
      <c r="AX240" s="10" t="s">
        <v>23</v>
      </c>
      <c r="AY240" s="166" t="s">
        <v>148</v>
      </c>
    </row>
    <row r="241" spans="2:65" s="1" customFormat="1" ht="31.5" customHeight="1">
      <c r="B241" s="122"/>
      <c r="C241" s="152" t="s">
        <v>353</v>
      </c>
      <c r="D241" s="152" t="s">
        <v>149</v>
      </c>
      <c r="E241" s="153" t="s">
        <v>354</v>
      </c>
      <c r="F241" s="239" t="s">
        <v>355</v>
      </c>
      <c r="G241" s="240"/>
      <c r="H241" s="240"/>
      <c r="I241" s="240"/>
      <c r="J241" s="154" t="s">
        <v>216</v>
      </c>
      <c r="K241" s="155">
        <v>0.033</v>
      </c>
      <c r="L241" s="241">
        <v>0</v>
      </c>
      <c r="M241" s="240"/>
      <c r="N241" s="242">
        <f>ROUND(L241*K241,2)</f>
        <v>0</v>
      </c>
      <c r="O241" s="240"/>
      <c r="P241" s="240"/>
      <c r="Q241" s="240"/>
      <c r="R241" s="124"/>
      <c r="T241" s="156" t="s">
        <v>21</v>
      </c>
      <c r="U241" s="41" t="s">
        <v>45</v>
      </c>
      <c r="V241" s="33"/>
      <c r="W241" s="157">
        <f>V241*K241</f>
        <v>0</v>
      </c>
      <c r="X241" s="157">
        <v>0</v>
      </c>
      <c r="Y241" s="157">
        <f>X241*K241</f>
        <v>0</v>
      </c>
      <c r="Z241" s="157">
        <v>0</v>
      </c>
      <c r="AA241" s="158">
        <f>Z241*K241</f>
        <v>0</v>
      </c>
      <c r="AR241" s="15" t="s">
        <v>246</v>
      </c>
      <c r="AT241" s="15" t="s">
        <v>149</v>
      </c>
      <c r="AU241" s="15" t="s">
        <v>95</v>
      </c>
      <c r="AY241" s="15" t="s">
        <v>148</v>
      </c>
      <c r="BE241" s="97">
        <f>IF(U241="základní",N241,0)</f>
        <v>0</v>
      </c>
      <c r="BF241" s="97">
        <f>IF(U241="snížená",N241,0)</f>
        <v>0</v>
      </c>
      <c r="BG241" s="97">
        <f>IF(U241="zákl. přenesená",N241,0)</f>
        <v>0</v>
      </c>
      <c r="BH241" s="97">
        <f>IF(U241="sníž. přenesená",N241,0)</f>
        <v>0</v>
      </c>
      <c r="BI241" s="97">
        <f>IF(U241="nulová",N241,0)</f>
        <v>0</v>
      </c>
      <c r="BJ241" s="15" t="s">
        <v>23</v>
      </c>
      <c r="BK241" s="97">
        <f>ROUND(L241*K241,2)</f>
        <v>0</v>
      </c>
      <c r="BL241" s="15" t="s">
        <v>246</v>
      </c>
      <c r="BM241" s="15" t="s">
        <v>356</v>
      </c>
    </row>
    <row r="242" spans="2:63" s="9" customFormat="1" ht="29.25" customHeight="1">
      <c r="B242" s="141"/>
      <c r="C242" s="142"/>
      <c r="D242" s="151" t="s">
        <v>114</v>
      </c>
      <c r="E242" s="151"/>
      <c r="F242" s="151"/>
      <c r="G242" s="151"/>
      <c r="H242" s="151"/>
      <c r="I242" s="151"/>
      <c r="J242" s="151"/>
      <c r="K242" s="151"/>
      <c r="L242" s="151"/>
      <c r="M242" s="151"/>
      <c r="N242" s="257">
        <f>BK242</f>
        <v>0</v>
      </c>
      <c r="O242" s="258"/>
      <c r="P242" s="258"/>
      <c r="Q242" s="258"/>
      <c r="R242" s="144"/>
      <c r="T242" s="145"/>
      <c r="U242" s="142"/>
      <c r="V242" s="142"/>
      <c r="W242" s="146">
        <f>SUM(W243:W263)</f>
        <v>0</v>
      </c>
      <c r="X242" s="142"/>
      <c r="Y242" s="146">
        <f>SUM(Y243:Y263)</f>
        <v>0.28772</v>
      </c>
      <c r="Z242" s="142"/>
      <c r="AA242" s="147">
        <f>SUM(AA243:AA263)</f>
        <v>0.24798000000000003</v>
      </c>
      <c r="AR242" s="148" t="s">
        <v>95</v>
      </c>
      <c r="AT242" s="149" t="s">
        <v>79</v>
      </c>
      <c r="AU242" s="149" t="s">
        <v>23</v>
      </c>
      <c r="AY242" s="148" t="s">
        <v>148</v>
      </c>
      <c r="BK242" s="150">
        <f>SUM(BK243:BK263)</f>
        <v>0</v>
      </c>
    </row>
    <row r="243" spans="2:65" s="1" customFormat="1" ht="22.5" customHeight="1">
      <c r="B243" s="122"/>
      <c r="C243" s="152" t="s">
        <v>357</v>
      </c>
      <c r="D243" s="152" t="s">
        <v>149</v>
      </c>
      <c r="E243" s="153" t="s">
        <v>358</v>
      </c>
      <c r="F243" s="239" t="s">
        <v>359</v>
      </c>
      <c r="G243" s="240"/>
      <c r="H243" s="240"/>
      <c r="I243" s="240"/>
      <c r="J243" s="154" t="s">
        <v>269</v>
      </c>
      <c r="K243" s="155">
        <v>5</v>
      </c>
      <c r="L243" s="241">
        <v>0</v>
      </c>
      <c r="M243" s="240"/>
      <c r="N243" s="242">
        <f aca="true" t="shared" si="5" ref="N243:N251">ROUND(L243*K243,2)</f>
        <v>0</v>
      </c>
      <c r="O243" s="240"/>
      <c r="P243" s="240"/>
      <c r="Q243" s="240"/>
      <c r="R243" s="124"/>
      <c r="T243" s="156" t="s">
        <v>21</v>
      </c>
      <c r="U243" s="41" t="s">
        <v>45</v>
      </c>
      <c r="V243" s="33"/>
      <c r="W243" s="157">
        <f aca="true" t="shared" si="6" ref="W243:W251">V243*K243</f>
        <v>0</v>
      </c>
      <c r="X243" s="157">
        <v>0</v>
      </c>
      <c r="Y243" s="157">
        <f aca="true" t="shared" si="7" ref="Y243:Y251">X243*K243</f>
        <v>0</v>
      </c>
      <c r="Z243" s="157">
        <v>0.01933</v>
      </c>
      <c r="AA243" s="158">
        <f aca="true" t="shared" si="8" ref="AA243:AA251">Z243*K243</f>
        <v>0.09665</v>
      </c>
      <c r="AR243" s="15" t="s">
        <v>246</v>
      </c>
      <c r="AT243" s="15" t="s">
        <v>149</v>
      </c>
      <c r="AU243" s="15" t="s">
        <v>95</v>
      </c>
      <c r="AY243" s="15" t="s">
        <v>148</v>
      </c>
      <c r="BE243" s="97">
        <f aca="true" t="shared" si="9" ref="BE243:BE251">IF(U243="základní",N243,0)</f>
        <v>0</v>
      </c>
      <c r="BF243" s="97">
        <f aca="true" t="shared" si="10" ref="BF243:BF251">IF(U243="snížená",N243,0)</f>
        <v>0</v>
      </c>
      <c r="BG243" s="97">
        <f aca="true" t="shared" si="11" ref="BG243:BG251">IF(U243="zákl. přenesená",N243,0)</f>
        <v>0</v>
      </c>
      <c r="BH243" s="97">
        <f aca="true" t="shared" si="12" ref="BH243:BH251">IF(U243="sníž. přenesená",N243,0)</f>
        <v>0</v>
      </c>
      <c r="BI243" s="97">
        <f aca="true" t="shared" si="13" ref="BI243:BI251">IF(U243="nulová",N243,0)</f>
        <v>0</v>
      </c>
      <c r="BJ243" s="15" t="s">
        <v>23</v>
      </c>
      <c r="BK243" s="97">
        <f aca="true" t="shared" si="14" ref="BK243:BK251">ROUND(L243*K243,2)</f>
        <v>0</v>
      </c>
      <c r="BL243" s="15" t="s">
        <v>246</v>
      </c>
      <c r="BM243" s="15" t="s">
        <v>360</v>
      </c>
    </row>
    <row r="244" spans="2:65" s="1" customFormat="1" ht="31.5" customHeight="1">
      <c r="B244" s="122"/>
      <c r="C244" s="152" t="s">
        <v>361</v>
      </c>
      <c r="D244" s="152" t="s">
        <v>149</v>
      </c>
      <c r="E244" s="153" t="s">
        <v>362</v>
      </c>
      <c r="F244" s="239" t="s">
        <v>363</v>
      </c>
      <c r="G244" s="240"/>
      <c r="H244" s="240"/>
      <c r="I244" s="240"/>
      <c r="J244" s="154" t="s">
        <v>269</v>
      </c>
      <c r="K244" s="155">
        <v>1</v>
      </c>
      <c r="L244" s="241">
        <v>0</v>
      </c>
      <c r="M244" s="240"/>
      <c r="N244" s="242">
        <f t="shared" si="5"/>
        <v>0</v>
      </c>
      <c r="O244" s="240"/>
      <c r="P244" s="240"/>
      <c r="Q244" s="240"/>
      <c r="R244" s="124"/>
      <c r="T244" s="156" t="s">
        <v>21</v>
      </c>
      <c r="U244" s="41" t="s">
        <v>45</v>
      </c>
      <c r="V244" s="33"/>
      <c r="W244" s="157">
        <f t="shared" si="6"/>
        <v>0</v>
      </c>
      <c r="X244" s="157">
        <v>0</v>
      </c>
      <c r="Y244" s="157">
        <f t="shared" si="7"/>
        <v>0</v>
      </c>
      <c r="Z244" s="157">
        <v>0.01933</v>
      </c>
      <c r="AA244" s="158">
        <f t="shared" si="8"/>
        <v>0.01933</v>
      </c>
      <c r="AR244" s="15" t="s">
        <v>246</v>
      </c>
      <c r="AT244" s="15" t="s">
        <v>149</v>
      </c>
      <c r="AU244" s="15" t="s">
        <v>95</v>
      </c>
      <c r="AY244" s="15" t="s">
        <v>148</v>
      </c>
      <c r="BE244" s="97">
        <f t="shared" si="9"/>
        <v>0</v>
      </c>
      <c r="BF244" s="97">
        <f t="shared" si="10"/>
        <v>0</v>
      </c>
      <c r="BG244" s="97">
        <f t="shared" si="11"/>
        <v>0</v>
      </c>
      <c r="BH244" s="97">
        <f t="shared" si="12"/>
        <v>0</v>
      </c>
      <c r="BI244" s="97">
        <f t="shared" si="13"/>
        <v>0</v>
      </c>
      <c r="BJ244" s="15" t="s">
        <v>23</v>
      </c>
      <c r="BK244" s="97">
        <f t="shared" si="14"/>
        <v>0</v>
      </c>
      <c r="BL244" s="15" t="s">
        <v>246</v>
      </c>
      <c r="BM244" s="15" t="s">
        <v>364</v>
      </c>
    </row>
    <row r="245" spans="2:65" s="1" customFormat="1" ht="31.5" customHeight="1">
      <c r="B245" s="122"/>
      <c r="C245" s="152" t="s">
        <v>365</v>
      </c>
      <c r="D245" s="152" t="s">
        <v>149</v>
      </c>
      <c r="E245" s="153" t="s">
        <v>366</v>
      </c>
      <c r="F245" s="239" t="s">
        <v>367</v>
      </c>
      <c r="G245" s="240"/>
      <c r="H245" s="240"/>
      <c r="I245" s="240"/>
      <c r="J245" s="154" t="s">
        <v>269</v>
      </c>
      <c r="K245" s="155">
        <v>5</v>
      </c>
      <c r="L245" s="241">
        <v>0</v>
      </c>
      <c r="M245" s="240"/>
      <c r="N245" s="242">
        <f t="shared" si="5"/>
        <v>0</v>
      </c>
      <c r="O245" s="240"/>
      <c r="P245" s="240"/>
      <c r="Q245" s="240"/>
      <c r="R245" s="124"/>
      <c r="T245" s="156" t="s">
        <v>21</v>
      </c>
      <c r="U245" s="41" t="s">
        <v>45</v>
      </c>
      <c r="V245" s="33"/>
      <c r="W245" s="157">
        <f t="shared" si="6"/>
        <v>0</v>
      </c>
      <c r="X245" s="157">
        <v>0.0232</v>
      </c>
      <c r="Y245" s="157">
        <f t="shared" si="7"/>
        <v>0.11599999999999999</v>
      </c>
      <c r="Z245" s="157">
        <v>0</v>
      </c>
      <c r="AA245" s="158">
        <f t="shared" si="8"/>
        <v>0</v>
      </c>
      <c r="AR245" s="15" t="s">
        <v>246</v>
      </c>
      <c r="AT245" s="15" t="s">
        <v>149</v>
      </c>
      <c r="AU245" s="15" t="s">
        <v>95</v>
      </c>
      <c r="AY245" s="15" t="s">
        <v>148</v>
      </c>
      <c r="BE245" s="97">
        <f t="shared" si="9"/>
        <v>0</v>
      </c>
      <c r="BF245" s="97">
        <f t="shared" si="10"/>
        <v>0</v>
      </c>
      <c r="BG245" s="97">
        <f t="shared" si="11"/>
        <v>0</v>
      </c>
      <c r="BH245" s="97">
        <f t="shared" si="12"/>
        <v>0</v>
      </c>
      <c r="BI245" s="97">
        <f t="shared" si="13"/>
        <v>0</v>
      </c>
      <c r="BJ245" s="15" t="s">
        <v>23</v>
      </c>
      <c r="BK245" s="97">
        <f t="shared" si="14"/>
        <v>0</v>
      </c>
      <c r="BL245" s="15" t="s">
        <v>246</v>
      </c>
      <c r="BM245" s="15" t="s">
        <v>368</v>
      </c>
    </row>
    <row r="246" spans="2:65" s="1" customFormat="1" ht="31.5" customHeight="1">
      <c r="B246" s="122"/>
      <c r="C246" s="152" t="s">
        <v>369</v>
      </c>
      <c r="D246" s="152" t="s">
        <v>149</v>
      </c>
      <c r="E246" s="153" t="s">
        <v>370</v>
      </c>
      <c r="F246" s="239" t="s">
        <v>371</v>
      </c>
      <c r="G246" s="240"/>
      <c r="H246" s="240"/>
      <c r="I246" s="240"/>
      <c r="J246" s="154" t="s">
        <v>269</v>
      </c>
      <c r="K246" s="155">
        <v>2</v>
      </c>
      <c r="L246" s="241">
        <v>0</v>
      </c>
      <c r="M246" s="240"/>
      <c r="N246" s="242">
        <f t="shared" si="5"/>
        <v>0</v>
      </c>
      <c r="O246" s="240"/>
      <c r="P246" s="240"/>
      <c r="Q246" s="240"/>
      <c r="R246" s="124"/>
      <c r="T246" s="156" t="s">
        <v>21</v>
      </c>
      <c r="U246" s="41" t="s">
        <v>45</v>
      </c>
      <c r="V246" s="33"/>
      <c r="W246" s="157">
        <f t="shared" si="6"/>
        <v>0</v>
      </c>
      <c r="X246" s="157">
        <v>0.01939</v>
      </c>
      <c r="Y246" s="157">
        <f t="shared" si="7"/>
        <v>0.03878</v>
      </c>
      <c r="Z246" s="157">
        <v>0</v>
      </c>
      <c r="AA246" s="158">
        <f t="shared" si="8"/>
        <v>0</v>
      </c>
      <c r="AR246" s="15" t="s">
        <v>246</v>
      </c>
      <c r="AT246" s="15" t="s">
        <v>149</v>
      </c>
      <c r="AU246" s="15" t="s">
        <v>95</v>
      </c>
      <c r="AY246" s="15" t="s">
        <v>148</v>
      </c>
      <c r="BE246" s="97">
        <f t="shared" si="9"/>
        <v>0</v>
      </c>
      <c r="BF246" s="97">
        <f t="shared" si="10"/>
        <v>0</v>
      </c>
      <c r="BG246" s="97">
        <f t="shared" si="11"/>
        <v>0</v>
      </c>
      <c r="BH246" s="97">
        <f t="shared" si="12"/>
        <v>0</v>
      </c>
      <c r="BI246" s="97">
        <f t="shared" si="13"/>
        <v>0</v>
      </c>
      <c r="BJ246" s="15" t="s">
        <v>23</v>
      </c>
      <c r="BK246" s="97">
        <f t="shared" si="14"/>
        <v>0</v>
      </c>
      <c r="BL246" s="15" t="s">
        <v>246</v>
      </c>
      <c r="BM246" s="15" t="s">
        <v>372</v>
      </c>
    </row>
    <row r="247" spans="2:65" s="1" customFormat="1" ht="22.5" customHeight="1">
      <c r="B247" s="122"/>
      <c r="C247" s="152" t="s">
        <v>373</v>
      </c>
      <c r="D247" s="152" t="s">
        <v>149</v>
      </c>
      <c r="E247" s="153" t="s">
        <v>374</v>
      </c>
      <c r="F247" s="239" t="s">
        <v>375</v>
      </c>
      <c r="G247" s="240"/>
      <c r="H247" s="240"/>
      <c r="I247" s="240"/>
      <c r="J247" s="154" t="s">
        <v>269</v>
      </c>
      <c r="K247" s="155">
        <v>5</v>
      </c>
      <c r="L247" s="241">
        <v>0</v>
      </c>
      <c r="M247" s="240"/>
      <c r="N247" s="242">
        <f t="shared" si="5"/>
        <v>0</v>
      </c>
      <c r="O247" s="240"/>
      <c r="P247" s="240"/>
      <c r="Q247" s="240"/>
      <c r="R247" s="124"/>
      <c r="T247" s="156" t="s">
        <v>21</v>
      </c>
      <c r="U247" s="41" t="s">
        <v>45</v>
      </c>
      <c r="V247" s="33"/>
      <c r="W247" s="157">
        <f t="shared" si="6"/>
        <v>0</v>
      </c>
      <c r="X247" s="157">
        <v>0</v>
      </c>
      <c r="Y247" s="157">
        <f t="shared" si="7"/>
        <v>0</v>
      </c>
      <c r="Z247" s="157">
        <v>0.01946</v>
      </c>
      <c r="AA247" s="158">
        <f t="shared" si="8"/>
        <v>0.09730000000000001</v>
      </c>
      <c r="AR247" s="15" t="s">
        <v>246</v>
      </c>
      <c r="AT247" s="15" t="s">
        <v>149</v>
      </c>
      <c r="AU247" s="15" t="s">
        <v>95</v>
      </c>
      <c r="AY247" s="15" t="s">
        <v>148</v>
      </c>
      <c r="BE247" s="97">
        <f t="shared" si="9"/>
        <v>0</v>
      </c>
      <c r="BF247" s="97">
        <f t="shared" si="10"/>
        <v>0</v>
      </c>
      <c r="BG247" s="97">
        <f t="shared" si="11"/>
        <v>0</v>
      </c>
      <c r="BH247" s="97">
        <f t="shared" si="12"/>
        <v>0</v>
      </c>
      <c r="BI247" s="97">
        <f t="shared" si="13"/>
        <v>0</v>
      </c>
      <c r="BJ247" s="15" t="s">
        <v>23</v>
      </c>
      <c r="BK247" s="97">
        <f t="shared" si="14"/>
        <v>0</v>
      </c>
      <c r="BL247" s="15" t="s">
        <v>246</v>
      </c>
      <c r="BM247" s="15" t="s">
        <v>376</v>
      </c>
    </row>
    <row r="248" spans="2:65" s="1" customFormat="1" ht="31.5" customHeight="1">
      <c r="B248" s="122"/>
      <c r="C248" s="152" t="s">
        <v>377</v>
      </c>
      <c r="D248" s="152" t="s">
        <v>149</v>
      </c>
      <c r="E248" s="153" t="s">
        <v>378</v>
      </c>
      <c r="F248" s="239" t="s">
        <v>379</v>
      </c>
      <c r="G248" s="240"/>
      <c r="H248" s="240"/>
      <c r="I248" s="240"/>
      <c r="J248" s="154" t="s">
        <v>269</v>
      </c>
      <c r="K248" s="155">
        <v>4</v>
      </c>
      <c r="L248" s="241">
        <v>0</v>
      </c>
      <c r="M248" s="240"/>
      <c r="N248" s="242">
        <f t="shared" si="5"/>
        <v>0</v>
      </c>
      <c r="O248" s="240"/>
      <c r="P248" s="240"/>
      <c r="Q248" s="240"/>
      <c r="R248" s="124"/>
      <c r="T248" s="156" t="s">
        <v>21</v>
      </c>
      <c r="U248" s="41" t="s">
        <v>45</v>
      </c>
      <c r="V248" s="33"/>
      <c r="W248" s="157">
        <f t="shared" si="6"/>
        <v>0</v>
      </c>
      <c r="X248" s="157">
        <v>0.01726</v>
      </c>
      <c r="Y248" s="157">
        <f t="shared" si="7"/>
        <v>0.06904</v>
      </c>
      <c r="Z248" s="157">
        <v>0</v>
      </c>
      <c r="AA248" s="158">
        <f t="shared" si="8"/>
        <v>0</v>
      </c>
      <c r="AR248" s="15" t="s">
        <v>246</v>
      </c>
      <c r="AT248" s="15" t="s">
        <v>149</v>
      </c>
      <c r="AU248" s="15" t="s">
        <v>95</v>
      </c>
      <c r="AY248" s="15" t="s">
        <v>148</v>
      </c>
      <c r="BE248" s="97">
        <f t="shared" si="9"/>
        <v>0</v>
      </c>
      <c r="BF248" s="97">
        <f t="shared" si="10"/>
        <v>0</v>
      </c>
      <c r="BG248" s="97">
        <f t="shared" si="11"/>
        <v>0</v>
      </c>
      <c r="BH248" s="97">
        <f t="shared" si="12"/>
        <v>0</v>
      </c>
      <c r="BI248" s="97">
        <f t="shared" si="13"/>
        <v>0</v>
      </c>
      <c r="BJ248" s="15" t="s">
        <v>23</v>
      </c>
      <c r="BK248" s="97">
        <f t="shared" si="14"/>
        <v>0</v>
      </c>
      <c r="BL248" s="15" t="s">
        <v>246</v>
      </c>
      <c r="BM248" s="15" t="s">
        <v>380</v>
      </c>
    </row>
    <row r="249" spans="2:65" s="1" customFormat="1" ht="31.5" customHeight="1">
      <c r="B249" s="122"/>
      <c r="C249" s="152" t="s">
        <v>381</v>
      </c>
      <c r="D249" s="152" t="s">
        <v>149</v>
      </c>
      <c r="E249" s="153" t="s">
        <v>382</v>
      </c>
      <c r="F249" s="239" t="s">
        <v>383</v>
      </c>
      <c r="G249" s="240"/>
      <c r="H249" s="240"/>
      <c r="I249" s="240"/>
      <c r="J249" s="154" t="s">
        <v>269</v>
      </c>
      <c r="K249" s="155">
        <v>1</v>
      </c>
      <c r="L249" s="241">
        <v>0</v>
      </c>
      <c r="M249" s="240"/>
      <c r="N249" s="242">
        <f t="shared" si="5"/>
        <v>0</v>
      </c>
      <c r="O249" s="240"/>
      <c r="P249" s="240"/>
      <c r="Q249" s="240"/>
      <c r="R249" s="124"/>
      <c r="T249" s="156" t="s">
        <v>21</v>
      </c>
      <c r="U249" s="41" t="s">
        <v>45</v>
      </c>
      <c r="V249" s="33"/>
      <c r="W249" s="157">
        <f t="shared" si="6"/>
        <v>0</v>
      </c>
      <c r="X249" s="157">
        <v>0.01388</v>
      </c>
      <c r="Y249" s="157">
        <f t="shared" si="7"/>
        <v>0.01388</v>
      </c>
      <c r="Z249" s="157">
        <v>0</v>
      </c>
      <c r="AA249" s="158">
        <f t="shared" si="8"/>
        <v>0</v>
      </c>
      <c r="AR249" s="15" t="s">
        <v>246</v>
      </c>
      <c r="AT249" s="15" t="s">
        <v>149</v>
      </c>
      <c r="AU249" s="15" t="s">
        <v>95</v>
      </c>
      <c r="AY249" s="15" t="s">
        <v>148</v>
      </c>
      <c r="BE249" s="97">
        <f t="shared" si="9"/>
        <v>0</v>
      </c>
      <c r="BF249" s="97">
        <f t="shared" si="10"/>
        <v>0</v>
      </c>
      <c r="BG249" s="97">
        <f t="shared" si="11"/>
        <v>0</v>
      </c>
      <c r="BH249" s="97">
        <f t="shared" si="12"/>
        <v>0</v>
      </c>
      <c r="BI249" s="97">
        <f t="shared" si="13"/>
        <v>0</v>
      </c>
      <c r="BJ249" s="15" t="s">
        <v>23</v>
      </c>
      <c r="BK249" s="97">
        <f t="shared" si="14"/>
        <v>0</v>
      </c>
      <c r="BL249" s="15" t="s">
        <v>246</v>
      </c>
      <c r="BM249" s="15" t="s">
        <v>384</v>
      </c>
    </row>
    <row r="250" spans="2:65" s="1" customFormat="1" ht="31.5" customHeight="1">
      <c r="B250" s="122"/>
      <c r="C250" s="152" t="s">
        <v>385</v>
      </c>
      <c r="D250" s="152" t="s">
        <v>149</v>
      </c>
      <c r="E250" s="153" t="s">
        <v>386</v>
      </c>
      <c r="F250" s="239" t="s">
        <v>387</v>
      </c>
      <c r="G250" s="240"/>
      <c r="H250" s="240"/>
      <c r="I250" s="240"/>
      <c r="J250" s="154" t="s">
        <v>269</v>
      </c>
      <c r="K250" s="155">
        <v>1</v>
      </c>
      <c r="L250" s="241">
        <v>0</v>
      </c>
      <c r="M250" s="240"/>
      <c r="N250" s="242">
        <f t="shared" si="5"/>
        <v>0</v>
      </c>
      <c r="O250" s="240"/>
      <c r="P250" s="240"/>
      <c r="Q250" s="240"/>
      <c r="R250" s="124"/>
      <c r="T250" s="156" t="s">
        <v>21</v>
      </c>
      <c r="U250" s="41" t="s">
        <v>45</v>
      </c>
      <c r="V250" s="33"/>
      <c r="W250" s="157">
        <f t="shared" si="6"/>
        <v>0</v>
      </c>
      <c r="X250" s="157">
        <v>0.01034</v>
      </c>
      <c r="Y250" s="157">
        <f t="shared" si="7"/>
        <v>0.01034</v>
      </c>
      <c r="Z250" s="157">
        <v>0</v>
      </c>
      <c r="AA250" s="158">
        <f t="shared" si="8"/>
        <v>0</v>
      </c>
      <c r="AR250" s="15" t="s">
        <v>246</v>
      </c>
      <c r="AT250" s="15" t="s">
        <v>149</v>
      </c>
      <c r="AU250" s="15" t="s">
        <v>95</v>
      </c>
      <c r="AY250" s="15" t="s">
        <v>148</v>
      </c>
      <c r="BE250" s="97">
        <f t="shared" si="9"/>
        <v>0</v>
      </c>
      <c r="BF250" s="97">
        <f t="shared" si="10"/>
        <v>0</v>
      </c>
      <c r="BG250" s="97">
        <f t="shared" si="11"/>
        <v>0</v>
      </c>
      <c r="BH250" s="97">
        <f t="shared" si="12"/>
        <v>0</v>
      </c>
      <c r="BI250" s="97">
        <f t="shared" si="13"/>
        <v>0</v>
      </c>
      <c r="BJ250" s="15" t="s">
        <v>23</v>
      </c>
      <c r="BK250" s="97">
        <f t="shared" si="14"/>
        <v>0</v>
      </c>
      <c r="BL250" s="15" t="s">
        <v>246</v>
      </c>
      <c r="BM250" s="15" t="s">
        <v>388</v>
      </c>
    </row>
    <row r="251" spans="2:65" s="1" customFormat="1" ht="31.5" customHeight="1">
      <c r="B251" s="122"/>
      <c r="C251" s="152" t="s">
        <v>389</v>
      </c>
      <c r="D251" s="152" t="s">
        <v>149</v>
      </c>
      <c r="E251" s="153" t="s">
        <v>390</v>
      </c>
      <c r="F251" s="239" t="s">
        <v>391</v>
      </c>
      <c r="G251" s="240"/>
      <c r="H251" s="240"/>
      <c r="I251" s="240"/>
      <c r="J251" s="154" t="s">
        <v>269</v>
      </c>
      <c r="K251" s="155">
        <v>2</v>
      </c>
      <c r="L251" s="241">
        <v>0</v>
      </c>
      <c r="M251" s="240"/>
      <c r="N251" s="242">
        <f t="shared" si="5"/>
        <v>0</v>
      </c>
      <c r="O251" s="240"/>
      <c r="P251" s="240"/>
      <c r="Q251" s="240"/>
      <c r="R251" s="124"/>
      <c r="T251" s="156" t="s">
        <v>21</v>
      </c>
      <c r="U251" s="41" t="s">
        <v>45</v>
      </c>
      <c r="V251" s="33"/>
      <c r="W251" s="157">
        <f t="shared" si="6"/>
        <v>0</v>
      </c>
      <c r="X251" s="157">
        <v>0.00052</v>
      </c>
      <c r="Y251" s="157">
        <f t="shared" si="7"/>
        <v>0.00104</v>
      </c>
      <c r="Z251" s="157">
        <v>0</v>
      </c>
      <c r="AA251" s="158">
        <f t="shared" si="8"/>
        <v>0</v>
      </c>
      <c r="AR251" s="15" t="s">
        <v>246</v>
      </c>
      <c r="AT251" s="15" t="s">
        <v>149</v>
      </c>
      <c r="AU251" s="15" t="s">
        <v>95</v>
      </c>
      <c r="AY251" s="15" t="s">
        <v>148</v>
      </c>
      <c r="BE251" s="97">
        <f t="shared" si="9"/>
        <v>0</v>
      </c>
      <c r="BF251" s="97">
        <f t="shared" si="10"/>
        <v>0</v>
      </c>
      <c r="BG251" s="97">
        <f t="shared" si="11"/>
        <v>0</v>
      </c>
      <c r="BH251" s="97">
        <f t="shared" si="12"/>
        <v>0</v>
      </c>
      <c r="BI251" s="97">
        <f t="shared" si="13"/>
        <v>0</v>
      </c>
      <c r="BJ251" s="15" t="s">
        <v>23</v>
      </c>
      <c r="BK251" s="97">
        <f t="shared" si="14"/>
        <v>0</v>
      </c>
      <c r="BL251" s="15" t="s">
        <v>246</v>
      </c>
      <c r="BM251" s="15" t="s">
        <v>392</v>
      </c>
    </row>
    <row r="252" spans="2:51" s="10" customFormat="1" ht="22.5" customHeight="1">
      <c r="B252" s="159"/>
      <c r="C252" s="160"/>
      <c r="D252" s="160"/>
      <c r="E252" s="161" t="s">
        <v>21</v>
      </c>
      <c r="F252" s="243" t="s">
        <v>393</v>
      </c>
      <c r="G252" s="244"/>
      <c r="H252" s="244"/>
      <c r="I252" s="244"/>
      <c r="J252" s="160"/>
      <c r="K252" s="162">
        <v>2</v>
      </c>
      <c r="L252" s="160"/>
      <c r="M252" s="160"/>
      <c r="N252" s="160"/>
      <c r="O252" s="160"/>
      <c r="P252" s="160"/>
      <c r="Q252" s="160"/>
      <c r="R252" s="163"/>
      <c r="T252" s="164"/>
      <c r="U252" s="160"/>
      <c r="V252" s="160"/>
      <c r="W252" s="160"/>
      <c r="X252" s="160"/>
      <c r="Y252" s="160"/>
      <c r="Z252" s="160"/>
      <c r="AA252" s="165"/>
      <c r="AT252" s="166" t="s">
        <v>160</v>
      </c>
      <c r="AU252" s="166" t="s">
        <v>95</v>
      </c>
      <c r="AV252" s="10" t="s">
        <v>95</v>
      </c>
      <c r="AW252" s="10" t="s">
        <v>37</v>
      </c>
      <c r="AX252" s="10" t="s">
        <v>23</v>
      </c>
      <c r="AY252" s="166" t="s">
        <v>148</v>
      </c>
    </row>
    <row r="253" spans="2:65" s="1" customFormat="1" ht="31.5" customHeight="1">
      <c r="B253" s="122"/>
      <c r="C253" s="152" t="s">
        <v>394</v>
      </c>
      <c r="D253" s="152" t="s">
        <v>149</v>
      </c>
      <c r="E253" s="153" t="s">
        <v>395</v>
      </c>
      <c r="F253" s="239" t="s">
        <v>396</v>
      </c>
      <c r="G253" s="240"/>
      <c r="H253" s="240"/>
      <c r="I253" s="240"/>
      <c r="J253" s="154" t="s">
        <v>269</v>
      </c>
      <c r="K253" s="155">
        <v>5</v>
      </c>
      <c r="L253" s="241">
        <v>0</v>
      </c>
      <c r="M253" s="240"/>
      <c r="N253" s="242">
        <f>ROUND(L253*K253,2)</f>
        <v>0</v>
      </c>
      <c r="O253" s="240"/>
      <c r="P253" s="240"/>
      <c r="Q253" s="240"/>
      <c r="R253" s="124"/>
      <c r="T253" s="156" t="s">
        <v>21</v>
      </c>
      <c r="U253" s="41" t="s">
        <v>45</v>
      </c>
      <c r="V253" s="33"/>
      <c r="W253" s="157">
        <f>V253*K253</f>
        <v>0</v>
      </c>
      <c r="X253" s="157">
        <v>0.00052</v>
      </c>
      <c r="Y253" s="157">
        <f>X253*K253</f>
        <v>0.0026</v>
      </c>
      <c r="Z253" s="157">
        <v>0</v>
      </c>
      <c r="AA253" s="158">
        <f>Z253*K253</f>
        <v>0</v>
      </c>
      <c r="AR253" s="15" t="s">
        <v>246</v>
      </c>
      <c r="AT253" s="15" t="s">
        <v>149</v>
      </c>
      <c r="AU253" s="15" t="s">
        <v>95</v>
      </c>
      <c r="AY253" s="15" t="s">
        <v>148</v>
      </c>
      <c r="BE253" s="97">
        <f>IF(U253="základní",N253,0)</f>
        <v>0</v>
      </c>
      <c r="BF253" s="97">
        <f>IF(U253="snížená",N253,0)</f>
        <v>0</v>
      </c>
      <c r="BG253" s="97">
        <f>IF(U253="zákl. přenesená",N253,0)</f>
        <v>0</v>
      </c>
      <c r="BH253" s="97">
        <f>IF(U253="sníž. přenesená",N253,0)</f>
        <v>0</v>
      </c>
      <c r="BI253" s="97">
        <f>IF(U253="nulová",N253,0)</f>
        <v>0</v>
      </c>
      <c r="BJ253" s="15" t="s">
        <v>23</v>
      </c>
      <c r="BK253" s="97">
        <f>ROUND(L253*K253,2)</f>
        <v>0</v>
      </c>
      <c r="BL253" s="15" t="s">
        <v>246</v>
      </c>
      <c r="BM253" s="15" t="s">
        <v>397</v>
      </c>
    </row>
    <row r="254" spans="2:51" s="10" customFormat="1" ht="22.5" customHeight="1">
      <c r="B254" s="159"/>
      <c r="C254" s="160"/>
      <c r="D254" s="160"/>
      <c r="E254" s="161" t="s">
        <v>21</v>
      </c>
      <c r="F254" s="243" t="s">
        <v>398</v>
      </c>
      <c r="G254" s="244"/>
      <c r="H254" s="244"/>
      <c r="I254" s="244"/>
      <c r="J254" s="160"/>
      <c r="K254" s="162">
        <v>5</v>
      </c>
      <c r="L254" s="160"/>
      <c r="M254" s="160"/>
      <c r="N254" s="160"/>
      <c r="O254" s="160"/>
      <c r="P254" s="160"/>
      <c r="Q254" s="160"/>
      <c r="R254" s="163"/>
      <c r="T254" s="164"/>
      <c r="U254" s="160"/>
      <c r="V254" s="160"/>
      <c r="W254" s="160"/>
      <c r="X254" s="160"/>
      <c r="Y254" s="160"/>
      <c r="Z254" s="160"/>
      <c r="AA254" s="165"/>
      <c r="AT254" s="166" t="s">
        <v>160</v>
      </c>
      <c r="AU254" s="166" t="s">
        <v>95</v>
      </c>
      <c r="AV254" s="10" t="s">
        <v>95</v>
      </c>
      <c r="AW254" s="10" t="s">
        <v>37</v>
      </c>
      <c r="AX254" s="10" t="s">
        <v>23</v>
      </c>
      <c r="AY254" s="166" t="s">
        <v>148</v>
      </c>
    </row>
    <row r="255" spans="2:65" s="1" customFormat="1" ht="31.5" customHeight="1">
      <c r="B255" s="122"/>
      <c r="C255" s="152" t="s">
        <v>399</v>
      </c>
      <c r="D255" s="152" t="s">
        <v>149</v>
      </c>
      <c r="E255" s="153" t="s">
        <v>400</v>
      </c>
      <c r="F255" s="239" t="s">
        <v>401</v>
      </c>
      <c r="G255" s="240"/>
      <c r="H255" s="240"/>
      <c r="I255" s="240"/>
      <c r="J255" s="154" t="s">
        <v>269</v>
      </c>
      <c r="K255" s="155">
        <v>2</v>
      </c>
      <c r="L255" s="241">
        <v>0</v>
      </c>
      <c r="M255" s="240"/>
      <c r="N255" s="242">
        <f>ROUND(L255*K255,2)</f>
        <v>0</v>
      </c>
      <c r="O255" s="240"/>
      <c r="P255" s="240"/>
      <c r="Q255" s="240"/>
      <c r="R255" s="124"/>
      <c r="T255" s="156" t="s">
        <v>21</v>
      </c>
      <c r="U255" s="41" t="s">
        <v>45</v>
      </c>
      <c r="V255" s="33"/>
      <c r="W255" s="157">
        <f>V255*K255</f>
        <v>0</v>
      </c>
      <c r="X255" s="157">
        <v>0.00052</v>
      </c>
      <c r="Y255" s="157">
        <f>X255*K255</f>
        <v>0.00104</v>
      </c>
      <c r="Z255" s="157">
        <v>0</v>
      </c>
      <c r="AA255" s="158">
        <f>Z255*K255</f>
        <v>0</v>
      </c>
      <c r="AR255" s="15" t="s">
        <v>246</v>
      </c>
      <c r="AT255" s="15" t="s">
        <v>149</v>
      </c>
      <c r="AU255" s="15" t="s">
        <v>95</v>
      </c>
      <c r="AY255" s="15" t="s">
        <v>148</v>
      </c>
      <c r="BE255" s="97">
        <f>IF(U255="základní",N255,0)</f>
        <v>0</v>
      </c>
      <c r="BF255" s="97">
        <f>IF(U255="snížená",N255,0)</f>
        <v>0</v>
      </c>
      <c r="BG255" s="97">
        <f>IF(U255="zákl. přenesená",N255,0)</f>
        <v>0</v>
      </c>
      <c r="BH255" s="97">
        <f>IF(U255="sníž. přenesená",N255,0)</f>
        <v>0</v>
      </c>
      <c r="BI255" s="97">
        <f>IF(U255="nulová",N255,0)</f>
        <v>0</v>
      </c>
      <c r="BJ255" s="15" t="s">
        <v>23</v>
      </c>
      <c r="BK255" s="97">
        <f>ROUND(L255*K255,2)</f>
        <v>0</v>
      </c>
      <c r="BL255" s="15" t="s">
        <v>246</v>
      </c>
      <c r="BM255" s="15" t="s">
        <v>402</v>
      </c>
    </row>
    <row r="256" spans="2:51" s="10" customFormat="1" ht="22.5" customHeight="1">
      <c r="B256" s="159"/>
      <c r="C256" s="160"/>
      <c r="D256" s="160"/>
      <c r="E256" s="161" t="s">
        <v>21</v>
      </c>
      <c r="F256" s="243" t="s">
        <v>393</v>
      </c>
      <c r="G256" s="244"/>
      <c r="H256" s="244"/>
      <c r="I256" s="244"/>
      <c r="J256" s="160"/>
      <c r="K256" s="162">
        <v>2</v>
      </c>
      <c r="L256" s="160"/>
      <c r="M256" s="160"/>
      <c r="N256" s="160"/>
      <c r="O256" s="160"/>
      <c r="P256" s="160"/>
      <c r="Q256" s="160"/>
      <c r="R256" s="163"/>
      <c r="T256" s="164"/>
      <c r="U256" s="160"/>
      <c r="V256" s="160"/>
      <c r="W256" s="160"/>
      <c r="X256" s="160"/>
      <c r="Y256" s="160"/>
      <c r="Z256" s="160"/>
      <c r="AA256" s="165"/>
      <c r="AT256" s="166" t="s">
        <v>160</v>
      </c>
      <c r="AU256" s="166" t="s">
        <v>95</v>
      </c>
      <c r="AV256" s="10" t="s">
        <v>95</v>
      </c>
      <c r="AW256" s="10" t="s">
        <v>37</v>
      </c>
      <c r="AX256" s="10" t="s">
        <v>23</v>
      </c>
      <c r="AY256" s="166" t="s">
        <v>148</v>
      </c>
    </row>
    <row r="257" spans="2:65" s="1" customFormat="1" ht="22.5" customHeight="1">
      <c r="B257" s="122"/>
      <c r="C257" s="152" t="s">
        <v>403</v>
      </c>
      <c r="D257" s="152" t="s">
        <v>149</v>
      </c>
      <c r="E257" s="153" t="s">
        <v>404</v>
      </c>
      <c r="F257" s="239" t="s">
        <v>405</v>
      </c>
      <c r="G257" s="240"/>
      <c r="H257" s="240"/>
      <c r="I257" s="240"/>
      <c r="J257" s="154" t="s">
        <v>269</v>
      </c>
      <c r="K257" s="155">
        <v>1</v>
      </c>
      <c r="L257" s="241">
        <v>0</v>
      </c>
      <c r="M257" s="240"/>
      <c r="N257" s="242">
        <f>ROUND(L257*K257,2)</f>
        <v>0</v>
      </c>
      <c r="O257" s="240"/>
      <c r="P257" s="240"/>
      <c r="Q257" s="240"/>
      <c r="R257" s="124"/>
      <c r="T257" s="156" t="s">
        <v>21</v>
      </c>
      <c r="U257" s="41" t="s">
        <v>45</v>
      </c>
      <c r="V257" s="33"/>
      <c r="W257" s="157">
        <f>V257*K257</f>
        <v>0</v>
      </c>
      <c r="X257" s="157">
        <v>0</v>
      </c>
      <c r="Y257" s="157">
        <f>X257*K257</f>
        <v>0</v>
      </c>
      <c r="Z257" s="157">
        <v>0.0347</v>
      </c>
      <c r="AA257" s="158">
        <f>Z257*K257</f>
        <v>0.0347</v>
      </c>
      <c r="AR257" s="15" t="s">
        <v>246</v>
      </c>
      <c r="AT257" s="15" t="s">
        <v>149</v>
      </c>
      <c r="AU257" s="15" t="s">
        <v>95</v>
      </c>
      <c r="AY257" s="15" t="s">
        <v>148</v>
      </c>
      <c r="BE257" s="97">
        <f>IF(U257="základní",N257,0)</f>
        <v>0</v>
      </c>
      <c r="BF257" s="97">
        <f>IF(U257="snížená",N257,0)</f>
        <v>0</v>
      </c>
      <c r="BG257" s="97">
        <f>IF(U257="zákl. přenesená",N257,0)</f>
        <v>0</v>
      </c>
      <c r="BH257" s="97">
        <f>IF(U257="sníž. přenesená",N257,0)</f>
        <v>0</v>
      </c>
      <c r="BI257" s="97">
        <f>IF(U257="nulová",N257,0)</f>
        <v>0</v>
      </c>
      <c r="BJ257" s="15" t="s">
        <v>23</v>
      </c>
      <c r="BK257" s="97">
        <f>ROUND(L257*K257,2)</f>
        <v>0</v>
      </c>
      <c r="BL257" s="15" t="s">
        <v>246</v>
      </c>
      <c r="BM257" s="15" t="s">
        <v>406</v>
      </c>
    </row>
    <row r="258" spans="2:65" s="1" customFormat="1" ht="31.5" customHeight="1">
      <c r="B258" s="122"/>
      <c r="C258" s="152" t="s">
        <v>407</v>
      </c>
      <c r="D258" s="152" t="s">
        <v>149</v>
      </c>
      <c r="E258" s="153" t="s">
        <v>408</v>
      </c>
      <c r="F258" s="239" t="s">
        <v>409</v>
      </c>
      <c r="G258" s="240"/>
      <c r="H258" s="240"/>
      <c r="I258" s="240"/>
      <c r="J258" s="154" t="s">
        <v>269</v>
      </c>
      <c r="K258" s="155">
        <v>1</v>
      </c>
      <c r="L258" s="241">
        <v>0</v>
      </c>
      <c r="M258" s="240"/>
      <c r="N258" s="242">
        <f>ROUND(L258*K258,2)</f>
        <v>0</v>
      </c>
      <c r="O258" s="240"/>
      <c r="P258" s="240"/>
      <c r="Q258" s="240"/>
      <c r="R258" s="124"/>
      <c r="T258" s="156" t="s">
        <v>21</v>
      </c>
      <c r="U258" s="41" t="s">
        <v>45</v>
      </c>
      <c r="V258" s="33"/>
      <c r="W258" s="157">
        <f>V258*K258</f>
        <v>0</v>
      </c>
      <c r="X258" s="157">
        <v>0.0227</v>
      </c>
      <c r="Y258" s="157">
        <f>X258*K258</f>
        <v>0.0227</v>
      </c>
      <c r="Z258" s="157">
        <v>0</v>
      </c>
      <c r="AA258" s="158">
        <f>Z258*K258</f>
        <v>0</v>
      </c>
      <c r="AR258" s="15" t="s">
        <v>246</v>
      </c>
      <c r="AT258" s="15" t="s">
        <v>149</v>
      </c>
      <c r="AU258" s="15" t="s">
        <v>95</v>
      </c>
      <c r="AY258" s="15" t="s">
        <v>148</v>
      </c>
      <c r="BE258" s="97">
        <f>IF(U258="základní",N258,0)</f>
        <v>0</v>
      </c>
      <c r="BF258" s="97">
        <f>IF(U258="snížená",N258,0)</f>
        <v>0</v>
      </c>
      <c r="BG258" s="97">
        <f>IF(U258="zákl. přenesená",N258,0)</f>
        <v>0</v>
      </c>
      <c r="BH258" s="97">
        <f>IF(U258="sníž. přenesená",N258,0)</f>
        <v>0</v>
      </c>
      <c r="BI258" s="97">
        <f>IF(U258="nulová",N258,0)</f>
        <v>0</v>
      </c>
      <c r="BJ258" s="15" t="s">
        <v>23</v>
      </c>
      <c r="BK258" s="97">
        <f>ROUND(L258*K258,2)</f>
        <v>0</v>
      </c>
      <c r="BL258" s="15" t="s">
        <v>246</v>
      </c>
      <c r="BM258" s="15" t="s">
        <v>410</v>
      </c>
    </row>
    <row r="259" spans="2:65" s="1" customFormat="1" ht="31.5" customHeight="1">
      <c r="B259" s="122"/>
      <c r="C259" s="152" t="s">
        <v>411</v>
      </c>
      <c r="D259" s="152" t="s">
        <v>149</v>
      </c>
      <c r="E259" s="153" t="s">
        <v>412</v>
      </c>
      <c r="F259" s="239" t="s">
        <v>413</v>
      </c>
      <c r="G259" s="240"/>
      <c r="H259" s="240"/>
      <c r="I259" s="240"/>
      <c r="J259" s="154" t="s">
        <v>269</v>
      </c>
      <c r="K259" s="155">
        <v>17</v>
      </c>
      <c r="L259" s="241">
        <v>0</v>
      </c>
      <c r="M259" s="240"/>
      <c r="N259" s="242">
        <f>ROUND(L259*K259,2)</f>
        <v>0</v>
      </c>
      <c r="O259" s="240"/>
      <c r="P259" s="240"/>
      <c r="Q259" s="240"/>
      <c r="R259" s="124"/>
      <c r="T259" s="156" t="s">
        <v>21</v>
      </c>
      <c r="U259" s="41" t="s">
        <v>45</v>
      </c>
      <c r="V259" s="33"/>
      <c r="W259" s="157">
        <f>V259*K259</f>
        <v>0</v>
      </c>
      <c r="X259" s="157">
        <v>0.0003</v>
      </c>
      <c r="Y259" s="157">
        <f>X259*K259</f>
        <v>0.0050999999999999995</v>
      </c>
      <c r="Z259" s="157">
        <v>0</v>
      </c>
      <c r="AA259" s="158">
        <f>Z259*K259</f>
        <v>0</v>
      </c>
      <c r="AR259" s="15" t="s">
        <v>246</v>
      </c>
      <c r="AT259" s="15" t="s">
        <v>149</v>
      </c>
      <c r="AU259" s="15" t="s">
        <v>95</v>
      </c>
      <c r="AY259" s="15" t="s">
        <v>148</v>
      </c>
      <c r="BE259" s="97">
        <f>IF(U259="základní",N259,0)</f>
        <v>0</v>
      </c>
      <c r="BF259" s="97">
        <f>IF(U259="snížená",N259,0)</f>
        <v>0</v>
      </c>
      <c r="BG259" s="97">
        <f>IF(U259="zákl. přenesená",N259,0)</f>
        <v>0</v>
      </c>
      <c r="BH259" s="97">
        <f>IF(U259="sníž. přenesená",N259,0)</f>
        <v>0</v>
      </c>
      <c r="BI259" s="97">
        <f>IF(U259="nulová",N259,0)</f>
        <v>0</v>
      </c>
      <c r="BJ259" s="15" t="s">
        <v>23</v>
      </c>
      <c r="BK259" s="97">
        <f>ROUND(L259*K259,2)</f>
        <v>0</v>
      </c>
      <c r="BL259" s="15" t="s">
        <v>246</v>
      </c>
      <c r="BM259" s="15" t="s">
        <v>414</v>
      </c>
    </row>
    <row r="260" spans="2:51" s="10" customFormat="1" ht="22.5" customHeight="1">
      <c r="B260" s="159"/>
      <c r="C260" s="160"/>
      <c r="D260" s="160"/>
      <c r="E260" s="161" t="s">
        <v>21</v>
      </c>
      <c r="F260" s="243" t="s">
        <v>415</v>
      </c>
      <c r="G260" s="244"/>
      <c r="H260" s="244"/>
      <c r="I260" s="244"/>
      <c r="J260" s="160"/>
      <c r="K260" s="162">
        <v>17</v>
      </c>
      <c r="L260" s="160"/>
      <c r="M260" s="160"/>
      <c r="N260" s="160"/>
      <c r="O260" s="160"/>
      <c r="P260" s="160"/>
      <c r="Q260" s="160"/>
      <c r="R260" s="163"/>
      <c r="T260" s="164"/>
      <c r="U260" s="160"/>
      <c r="V260" s="160"/>
      <c r="W260" s="160"/>
      <c r="X260" s="160"/>
      <c r="Y260" s="160"/>
      <c r="Z260" s="160"/>
      <c r="AA260" s="165"/>
      <c r="AT260" s="166" t="s">
        <v>160</v>
      </c>
      <c r="AU260" s="166" t="s">
        <v>95</v>
      </c>
      <c r="AV260" s="10" t="s">
        <v>95</v>
      </c>
      <c r="AW260" s="10" t="s">
        <v>37</v>
      </c>
      <c r="AX260" s="10" t="s">
        <v>23</v>
      </c>
      <c r="AY260" s="166" t="s">
        <v>148</v>
      </c>
    </row>
    <row r="261" spans="2:65" s="1" customFormat="1" ht="31.5" customHeight="1">
      <c r="B261" s="122"/>
      <c r="C261" s="152" t="s">
        <v>416</v>
      </c>
      <c r="D261" s="152" t="s">
        <v>149</v>
      </c>
      <c r="E261" s="153" t="s">
        <v>417</v>
      </c>
      <c r="F261" s="239" t="s">
        <v>418</v>
      </c>
      <c r="G261" s="240"/>
      <c r="H261" s="240"/>
      <c r="I261" s="240"/>
      <c r="J261" s="154" t="s">
        <v>269</v>
      </c>
      <c r="K261" s="155">
        <v>4</v>
      </c>
      <c r="L261" s="241">
        <v>0</v>
      </c>
      <c r="M261" s="240"/>
      <c r="N261" s="242">
        <f>ROUND(L261*K261,2)</f>
        <v>0</v>
      </c>
      <c r="O261" s="240"/>
      <c r="P261" s="240"/>
      <c r="Q261" s="240"/>
      <c r="R261" s="124"/>
      <c r="T261" s="156" t="s">
        <v>21</v>
      </c>
      <c r="U261" s="41" t="s">
        <v>45</v>
      </c>
      <c r="V261" s="33"/>
      <c r="W261" s="157">
        <f>V261*K261</f>
        <v>0</v>
      </c>
      <c r="X261" s="157">
        <v>0.0018</v>
      </c>
      <c r="Y261" s="157">
        <f>X261*K261</f>
        <v>0.0072</v>
      </c>
      <c r="Z261" s="157">
        <v>0</v>
      </c>
      <c r="AA261" s="158">
        <f>Z261*K261</f>
        <v>0</v>
      </c>
      <c r="AR261" s="15" t="s">
        <v>246</v>
      </c>
      <c r="AT261" s="15" t="s">
        <v>149</v>
      </c>
      <c r="AU261" s="15" t="s">
        <v>95</v>
      </c>
      <c r="AY261" s="15" t="s">
        <v>148</v>
      </c>
      <c r="BE261" s="97">
        <f>IF(U261="základní",N261,0)</f>
        <v>0</v>
      </c>
      <c r="BF261" s="97">
        <f>IF(U261="snížená",N261,0)</f>
        <v>0</v>
      </c>
      <c r="BG261" s="97">
        <f>IF(U261="zákl. přenesená",N261,0)</f>
        <v>0</v>
      </c>
      <c r="BH261" s="97">
        <f>IF(U261="sníž. přenesená",N261,0)</f>
        <v>0</v>
      </c>
      <c r="BI261" s="97">
        <f>IF(U261="nulová",N261,0)</f>
        <v>0</v>
      </c>
      <c r="BJ261" s="15" t="s">
        <v>23</v>
      </c>
      <c r="BK261" s="97">
        <f>ROUND(L261*K261,2)</f>
        <v>0</v>
      </c>
      <c r="BL261" s="15" t="s">
        <v>246</v>
      </c>
      <c r="BM261" s="15" t="s">
        <v>419</v>
      </c>
    </row>
    <row r="262" spans="2:51" s="10" customFormat="1" ht="22.5" customHeight="1">
      <c r="B262" s="159"/>
      <c r="C262" s="160"/>
      <c r="D262" s="160"/>
      <c r="E262" s="161" t="s">
        <v>21</v>
      </c>
      <c r="F262" s="243" t="s">
        <v>420</v>
      </c>
      <c r="G262" s="244"/>
      <c r="H262" s="244"/>
      <c r="I262" s="244"/>
      <c r="J262" s="160"/>
      <c r="K262" s="162">
        <v>4</v>
      </c>
      <c r="L262" s="160"/>
      <c r="M262" s="160"/>
      <c r="N262" s="160"/>
      <c r="O262" s="160"/>
      <c r="P262" s="160"/>
      <c r="Q262" s="160"/>
      <c r="R262" s="163"/>
      <c r="T262" s="164"/>
      <c r="U262" s="160"/>
      <c r="V262" s="160"/>
      <c r="W262" s="160"/>
      <c r="X262" s="160"/>
      <c r="Y262" s="160"/>
      <c r="Z262" s="160"/>
      <c r="AA262" s="165"/>
      <c r="AT262" s="166" t="s">
        <v>160</v>
      </c>
      <c r="AU262" s="166" t="s">
        <v>95</v>
      </c>
      <c r="AV262" s="10" t="s">
        <v>95</v>
      </c>
      <c r="AW262" s="10" t="s">
        <v>37</v>
      </c>
      <c r="AX262" s="10" t="s">
        <v>23</v>
      </c>
      <c r="AY262" s="166" t="s">
        <v>148</v>
      </c>
    </row>
    <row r="263" spans="2:65" s="1" customFormat="1" ht="31.5" customHeight="1">
      <c r="B263" s="122"/>
      <c r="C263" s="152" t="s">
        <v>421</v>
      </c>
      <c r="D263" s="152" t="s">
        <v>149</v>
      </c>
      <c r="E263" s="153" t="s">
        <v>422</v>
      </c>
      <c r="F263" s="239" t="s">
        <v>423</v>
      </c>
      <c r="G263" s="240"/>
      <c r="H263" s="240"/>
      <c r="I263" s="240"/>
      <c r="J263" s="154" t="s">
        <v>216</v>
      </c>
      <c r="K263" s="155">
        <v>0.288</v>
      </c>
      <c r="L263" s="241">
        <v>0</v>
      </c>
      <c r="M263" s="240"/>
      <c r="N263" s="242">
        <f>ROUND(L263*K263,2)</f>
        <v>0</v>
      </c>
      <c r="O263" s="240"/>
      <c r="P263" s="240"/>
      <c r="Q263" s="240"/>
      <c r="R263" s="124"/>
      <c r="T263" s="156" t="s">
        <v>21</v>
      </c>
      <c r="U263" s="41" t="s">
        <v>45</v>
      </c>
      <c r="V263" s="33"/>
      <c r="W263" s="157">
        <f>V263*K263</f>
        <v>0</v>
      </c>
      <c r="X263" s="157">
        <v>0</v>
      </c>
      <c r="Y263" s="157">
        <f>X263*K263</f>
        <v>0</v>
      </c>
      <c r="Z263" s="157">
        <v>0</v>
      </c>
      <c r="AA263" s="158">
        <f>Z263*K263</f>
        <v>0</v>
      </c>
      <c r="AR263" s="15" t="s">
        <v>246</v>
      </c>
      <c r="AT263" s="15" t="s">
        <v>149</v>
      </c>
      <c r="AU263" s="15" t="s">
        <v>95</v>
      </c>
      <c r="AY263" s="15" t="s">
        <v>148</v>
      </c>
      <c r="BE263" s="97">
        <f>IF(U263="základní",N263,0)</f>
        <v>0</v>
      </c>
      <c r="BF263" s="97">
        <f>IF(U263="snížená",N263,0)</f>
        <v>0</v>
      </c>
      <c r="BG263" s="97">
        <f>IF(U263="zákl. přenesená",N263,0)</f>
        <v>0</v>
      </c>
      <c r="BH263" s="97">
        <f>IF(U263="sníž. přenesená",N263,0)</f>
        <v>0</v>
      </c>
      <c r="BI263" s="97">
        <f>IF(U263="nulová",N263,0)</f>
        <v>0</v>
      </c>
      <c r="BJ263" s="15" t="s">
        <v>23</v>
      </c>
      <c r="BK263" s="97">
        <f>ROUND(L263*K263,2)</f>
        <v>0</v>
      </c>
      <c r="BL263" s="15" t="s">
        <v>246</v>
      </c>
      <c r="BM263" s="15" t="s">
        <v>424</v>
      </c>
    </row>
    <row r="264" spans="2:63" s="9" customFormat="1" ht="29.25" customHeight="1">
      <c r="B264" s="141"/>
      <c r="C264" s="142"/>
      <c r="D264" s="151" t="s">
        <v>115</v>
      </c>
      <c r="E264" s="151"/>
      <c r="F264" s="151"/>
      <c r="G264" s="151"/>
      <c r="H264" s="151"/>
      <c r="I264" s="151"/>
      <c r="J264" s="151"/>
      <c r="K264" s="151"/>
      <c r="L264" s="151"/>
      <c r="M264" s="151"/>
      <c r="N264" s="257">
        <f>BK264</f>
        <v>0</v>
      </c>
      <c r="O264" s="258"/>
      <c r="P264" s="258"/>
      <c r="Q264" s="258"/>
      <c r="R264" s="144"/>
      <c r="T264" s="145"/>
      <c r="U264" s="142"/>
      <c r="V264" s="142"/>
      <c r="W264" s="146">
        <f>SUM(W265:W266)</f>
        <v>0</v>
      </c>
      <c r="X264" s="142"/>
      <c r="Y264" s="146">
        <f>SUM(Y265:Y266)</f>
        <v>0.0045</v>
      </c>
      <c r="Z264" s="142"/>
      <c r="AA264" s="147">
        <f>SUM(AA265:AA266)</f>
        <v>0</v>
      </c>
      <c r="AR264" s="148" t="s">
        <v>95</v>
      </c>
      <c r="AT264" s="149" t="s">
        <v>79</v>
      </c>
      <c r="AU264" s="149" t="s">
        <v>23</v>
      </c>
      <c r="AY264" s="148" t="s">
        <v>148</v>
      </c>
      <c r="BK264" s="150">
        <f>SUM(BK265:BK266)</f>
        <v>0</v>
      </c>
    </row>
    <row r="265" spans="2:65" s="1" customFormat="1" ht="31.5" customHeight="1">
      <c r="B265" s="122"/>
      <c r="C265" s="152" t="s">
        <v>425</v>
      </c>
      <c r="D265" s="152" t="s">
        <v>149</v>
      </c>
      <c r="E265" s="153" t="s">
        <v>426</v>
      </c>
      <c r="F265" s="239" t="s">
        <v>427</v>
      </c>
      <c r="G265" s="240"/>
      <c r="H265" s="240"/>
      <c r="I265" s="240"/>
      <c r="J265" s="154" t="s">
        <v>221</v>
      </c>
      <c r="K265" s="155">
        <v>10</v>
      </c>
      <c r="L265" s="241">
        <v>0</v>
      </c>
      <c r="M265" s="240"/>
      <c r="N265" s="242">
        <f>ROUND(L265*K265,2)</f>
        <v>0</v>
      </c>
      <c r="O265" s="240"/>
      <c r="P265" s="240"/>
      <c r="Q265" s="240"/>
      <c r="R265" s="124"/>
      <c r="T265" s="156" t="s">
        <v>21</v>
      </c>
      <c r="U265" s="41" t="s">
        <v>45</v>
      </c>
      <c r="V265" s="33"/>
      <c r="W265" s="157">
        <f>V265*K265</f>
        <v>0</v>
      </c>
      <c r="X265" s="157">
        <v>0.00045</v>
      </c>
      <c r="Y265" s="157">
        <f>X265*K265</f>
        <v>0.0045</v>
      </c>
      <c r="Z265" s="157">
        <v>0</v>
      </c>
      <c r="AA265" s="158">
        <f>Z265*K265</f>
        <v>0</v>
      </c>
      <c r="AR265" s="15" t="s">
        <v>246</v>
      </c>
      <c r="AT265" s="15" t="s">
        <v>149</v>
      </c>
      <c r="AU265" s="15" t="s">
        <v>95</v>
      </c>
      <c r="AY265" s="15" t="s">
        <v>148</v>
      </c>
      <c r="BE265" s="97">
        <f>IF(U265="základní",N265,0)</f>
        <v>0</v>
      </c>
      <c r="BF265" s="97">
        <f>IF(U265="snížená",N265,0)</f>
        <v>0</v>
      </c>
      <c r="BG265" s="97">
        <f>IF(U265="zákl. přenesená",N265,0)</f>
        <v>0</v>
      </c>
      <c r="BH265" s="97">
        <f>IF(U265="sníž. přenesená",N265,0)</f>
        <v>0</v>
      </c>
      <c r="BI265" s="97">
        <f>IF(U265="nulová",N265,0)</f>
        <v>0</v>
      </c>
      <c r="BJ265" s="15" t="s">
        <v>23</v>
      </c>
      <c r="BK265" s="97">
        <f>ROUND(L265*K265,2)</f>
        <v>0</v>
      </c>
      <c r="BL265" s="15" t="s">
        <v>246</v>
      </c>
      <c r="BM265" s="15" t="s">
        <v>428</v>
      </c>
    </row>
    <row r="266" spans="2:65" s="1" customFormat="1" ht="31.5" customHeight="1">
      <c r="B266" s="122"/>
      <c r="C266" s="152" t="s">
        <v>429</v>
      </c>
      <c r="D266" s="152" t="s">
        <v>149</v>
      </c>
      <c r="E266" s="153" t="s">
        <v>430</v>
      </c>
      <c r="F266" s="239" t="s">
        <v>431</v>
      </c>
      <c r="G266" s="240"/>
      <c r="H266" s="240"/>
      <c r="I266" s="240"/>
      <c r="J266" s="154" t="s">
        <v>216</v>
      </c>
      <c r="K266" s="155">
        <v>0.005</v>
      </c>
      <c r="L266" s="241">
        <v>0</v>
      </c>
      <c r="M266" s="240"/>
      <c r="N266" s="242">
        <f>ROUND(L266*K266,2)</f>
        <v>0</v>
      </c>
      <c r="O266" s="240"/>
      <c r="P266" s="240"/>
      <c r="Q266" s="240"/>
      <c r="R266" s="124"/>
      <c r="T266" s="156" t="s">
        <v>21</v>
      </c>
      <c r="U266" s="41" t="s">
        <v>45</v>
      </c>
      <c r="V266" s="33"/>
      <c r="W266" s="157">
        <f>V266*K266</f>
        <v>0</v>
      </c>
      <c r="X266" s="157">
        <v>0</v>
      </c>
      <c r="Y266" s="157">
        <f>X266*K266</f>
        <v>0</v>
      </c>
      <c r="Z266" s="157">
        <v>0</v>
      </c>
      <c r="AA266" s="158">
        <f>Z266*K266</f>
        <v>0</v>
      </c>
      <c r="AR266" s="15" t="s">
        <v>246</v>
      </c>
      <c r="AT266" s="15" t="s">
        <v>149</v>
      </c>
      <c r="AU266" s="15" t="s">
        <v>95</v>
      </c>
      <c r="AY266" s="15" t="s">
        <v>148</v>
      </c>
      <c r="BE266" s="97">
        <f>IF(U266="základní",N266,0)</f>
        <v>0</v>
      </c>
      <c r="BF266" s="97">
        <f>IF(U266="snížená",N266,0)</f>
        <v>0</v>
      </c>
      <c r="BG266" s="97">
        <f>IF(U266="zákl. přenesená",N266,0)</f>
        <v>0</v>
      </c>
      <c r="BH266" s="97">
        <f>IF(U266="sníž. přenesená",N266,0)</f>
        <v>0</v>
      </c>
      <c r="BI266" s="97">
        <f>IF(U266="nulová",N266,0)</f>
        <v>0</v>
      </c>
      <c r="BJ266" s="15" t="s">
        <v>23</v>
      </c>
      <c r="BK266" s="97">
        <f>ROUND(L266*K266,2)</f>
        <v>0</v>
      </c>
      <c r="BL266" s="15" t="s">
        <v>246</v>
      </c>
      <c r="BM266" s="15" t="s">
        <v>432</v>
      </c>
    </row>
    <row r="267" spans="2:63" s="9" customFormat="1" ht="29.25" customHeight="1">
      <c r="B267" s="141"/>
      <c r="C267" s="142"/>
      <c r="D267" s="151" t="s">
        <v>116</v>
      </c>
      <c r="E267" s="151"/>
      <c r="F267" s="151"/>
      <c r="G267" s="151"/>
      <c r="H267" s="151"/>
      <c r="I267" s="151"/>
      <c r="J267" s="151"/>
      <c r="K267" s="151"/>
      <c r="L267" s="151"/>
      <c r="M267" s="151"/>
      <c r="N267" s="257">
        <f>BK267</f>
        <v>0</v>
      </c>
      <c r="O267" s="258"/>
      <c r="P267" s="258"/>
      <c r="Q267" s="258"/>
      <c r="R267" s="144"/>
      <c r="T267" s="145"/>
      <c r="U267" s="142"/>
      <c r="V267" s="142"/>
      <c r="W267" s="146">
        <f>SUM(W268:W269)</f>
        <v>0</v>
      </c>
      <c r="X267" s="142"/>
      <c r="Y267" s="146">
        <f>SUM(Y268:Y269)</f>
        <v>0.01234</v>
      </c>
      <c r="Z267" s="142"/>
      <c r="AA267" s="147">
        <f>SUM(AA268:AA269)</f>
        <v>0</v>
      </c>
      <c r="AR267" s="148" t="s">
        <v>95</v>
      </c>
      <c r="AT267" s="149" t="s">
        <v>79</v>
      </c>
      <c r="AU267" s="149" t="s">
        <v>23</v>
      </c>
      <c r="AY267" s="148" t="s">
        <v>148</v>
      </c>
      <c r="BK267" s="150">
        <f>SUM(BK268:BK269)</f>
        <v>0</v>
      </c>
    </row>
    <row r="268" spans="2:65" s="1" customFormat="1" ht="31.5" customHeight="1">
      <c r="B268" s="122"/>
      <c r="C268" s="152" t="s">
        <v>433</v>
      </c>
      <c r="D268" s="152" t="s">
        <v>149</v>
      </c>
      <c r="E268" s="153" t="s">
        <v>434</v>
      </c>
      <c r="F268" s="239" t="s">
        <v>435</v>
      </c>
      <c r="G268" s="240"/>
      <c r="H268" s="240"/>
      <c r="I268" s="240"/>
      <c r="J268" s="154" t="s">
        <v>269</v>
      </c>
      <c r="K268" s="155">
        <v>2</v>
      </c>
      <c r="L268" s="241">
        <v>0</v>
      </c>
      <c r="M268" s="240"/>
      <c r="N268" s="242">
        <f>ROUND(L268*K268,2)</f>
        <v>0</v>
      </c>
      <c r="O268" s="240"/>
      <c r="P268" s="240"/>
      <c r="Q268" s="240"/>
      <c r="R268" s="124"/>
      <c r="T268" s="156" t="s">
        <v>21</v>
      </c>
      <c r="U268" s="41" t="s">
        <v>45</v>
      </c>
      <c r="V268" s="33"/>
      <c r="W268" s="157">
        <f>V268*K268</f>
        <v>0</v>
      </c>
      <c r="X268" s="157">
        <v>0.00617</v>
      </c>
      <c r="Y268" s="157">
        <f>X268*K268</f>
        <v>0.01234</v>
      </c>
      <c r="Z268" s="157">
        <v>0</v>
      </c>
      <c r="AA268" s="158">
        <f>Z268*K268</f>
        <v>0</v>
      </c>
      <c r="AR268" s="15" t="s">
        <v>246</v>
      </c>
      <c r="AT268" s="15" t="s">
        <v>149</v>
      </c>
      <c r="AU268" s="15" t="s">
        <v>95</v>
      </c>
      <c r="AY268" s="15" t="s">
        <v>148</v>
      </c>
      <c r="BE268" s="97">
        <f>IF(U268="základní",N268,0)</f>
        <v>0</v>
      </c>
      <c r="BF268" s="97">
        <f>IF(U268="snížená",N268,0)</f>
        <v>0</v>
      </c>
      <c r="BG268" s="97">
        <f>IF(U268="zákl. přenesená",N268,0)</f>
        <v>0</v>
      </c>
      <c r="BH268" s="97">
        <f>IF(U268="sníž. přenesená",N268,0)</f>
        <v>0</v>
      </c>
      <c r="BI268" s="97">
        <f>IF(U268="nulová",N268,0)</f>
        <v>0</v>
      </c>
      <c r="BJ268" s="15" t="s">
        <v>23</v>
      </c>
      <c r="BK268" s="97">
        <f>ROUND(L268*K268,2)</f>
        <v>0</v>
      </c>
      <c r="BL268" s="15" t="s">
        <v>246</v>
      </c>
      <c r="BM268" s="15" t="s">
        <v>436</v>
      </c>
    </row>
    <row r="269" spans="2:65" s="1" customFormat="1" ht="31.5" customHeight="1">
      <c r="B269" s="122"/>
      <c r="C269" s="152" t="s">
        <v>437</v>
      </c>
      <c r="D269" s="152" t="s">
        <v>149</v>
      </c>
      <c r="E269" s="153" t="s">
        <v>438</v>
      </c>
      <c r="F269" s="239" t="s">
        <v>439</v>
      </c>
      <c r="G269" s="240"/>
      <c r="H269" s="240"/>
      <c r="I269" s="240"/>
      <c r="J269" s="154" t="s">
        <v>216</v>
      </c>
      <c r="K269" s="155">
        <v>0.012</v>
      </c>
      <c r="L269" s="241">
        <v>0</v>
      </c>
      <c r="M269" s="240"/>
      <c r="N269" s="242">
        <f>ROUND(L269*K269,2)</f>
        <v>0</v>
      </c>
      <c r="O269" s="240"/>
      <c r="P269" s="240"/>
      <c r="Q269" s="240"/>
      <c r="R269" s="124"/>
      <c r="T269" s="156" t="s">
        <v>21</v>
      </c>
      <c r="U269" s="41" t="s">
        <v>45</v>
      </c>
      <c r="V269" s="33"/>
      <c r="W269" s="157">
        <f>V269*K269</f>
        <v>0</v>
      </c>
      <c r="X269" s="157">
        <v>0</v>
      </c>
      <c r="Y269" s="157">
        <f>X269*K269</f>
        <v>0</v>
      </c>
      <c r="Z269" s="157">
        <v>0</v>
      </c>
      <c r="AA269" s="158">
        <f>Z269*K269</f>
        <v>0</v>
      </c>
      <c r="AR269" s="15" t="s">
        <v>246</v>
      </c>
      <c r="AT269" s="15" t="s">
        <v>149</v>
      </c>
      <c r="AU269" s="15" t="s">
        <v>95</v>
      </c>
      <c r="AY269" s="15" t="s">
        <v>148</v>
      </c>
      <c r="BE269" s="97">
        <f>IF(U269="základní",N269,0)</f>
        <v>0</v>
      </c>
      <c r="BF269" s="97">
        <f>IF(U269="snížená",N269,0)</f>
        <v>0</v>
      </c>
      <c r="BG269" s="97">
        <f>IF(U269="zákl. přenesená",N269,0)</f>
        <v>0</v>
      </c>
      <c r="BH269" s="97">
        <f>IF(U269="sníž. přenesená",N269,0)</f>
        <v>0</v>
      </c>
      <c r="BI269" s="97">
        <f>IF(U269="nulová",N269,0)</f>
        <v>0</v>
      </c>
      <c r="BJ269" s="15" t="s">
        <v>23</v>
      </c>
      <c r="BK269" s="97">
        <f>ROUND(L269*K269,2)</f>
        <v>0</v>
      </c>
      <c r="BL269" s="15" t="s">
        <v>246</v>
      </c>
      <c r="BM269" s="15" t="s">
        <v>440</v>
      </c>
    </row>
    <row r="270" spans="2:63" s="9" customFormat="1" ht="29.25" customHeight="1">
      <c r="B270" s="141"/>
      <c r="C270" s="142"/>
      <c r="D270" s="151" t="s">
        <v>117</v>
      </c>
      <c r="E270" s="151"/>
      <c r="F270" s="151"/>
      <c r="G270" s="151"/>
      <c r="H270" s="151"/>
      <c r="I270" s="151"/>
      <c r="J270" s="151"/>
      <c r="K270" s="151"/>
      <c r="L270" s="151"/>
      <c r="M270" s="151"/>
      <c r="N270" s="257">
        <f>BK270</f>
        <v>0</v>
      </c>
      <c r="O270" s="258"/>
      <c r="P270" s="258"/>
      <c r="Q270" s="258"/>
      <c r="R270" s="144"/>
      <c r="T270" s="145"/>
      <c r="U270" s="142"/>
      <c r="V270" s="142"/>
      <c r="W270" s="146">
        <f>SUM(W271:W273)</f>
        <v>0</v>
      </c>
      <c r="X270" s="142"/>
      <c r="Y270" s="146">
        <f>SUM(Y271:Y273)</f>
        <v>0.074</v>
      </c>
      <c r="Z270" s="142"/>
      <c r="AA270" s="147">
        <f>SUM(AA271:AA273)</f>
        <v>0.0714</v>
      </c>
      <c r="AR270" s="148" t="s">
        <v>95</v>
      </c>
      <c r="AT270" s="149" t="s">
        <v>79</v>
      </c>
      <c r="AU270" s="149" t="s">
        <v>23</v>
      </c>
      <c r="AY270" s="148" t="s">
        <v>148</v>
      </c>
      <c r="BK270" s="150">
        <f>SUM(BK271:BK273)</f>
        <v>0</v>
      </c>
    </row>
    <row r="271" spans="2:65" s="1" customFormat="1" ht="22.5" customHeight="1">
      <c r="B271" s="122"/>
      <c r="C271" s="152" t="s">
        <v>441</v>
      </c>
      <c r="D271" s="152" t="s">
        <v>149</v>
      </c>
      <c r="E271" s="153" t="s">
        <v>442</v>
      </c>
      <c r="F271" s="239" t="s">
        <v>443</v>
      </c>
      <c r="G271" s="240"/>
      <c r="H271" s="240"/>
      <c r="I271" s="240"/>
      <c r="J271" s="154" t="s">
        <v>157</v>
      </c>
      <c r="K271" s="155">
        <v>3</v>
      </c>
      <c r="L271" s="241">
        <v>0</v>
      </c>
      <c r="M271" s="240"/>
      <c r="N271" s="242">
        <f>ROUND(L271*K271,2)</f>
        <v>0</v>
      </c>
      <c r="O271" s="240"/>
      <c r="P271" s="240"/>
      <c r="Q271" s="240"/>
      <c r="R271" s="124"/>
      <c r="T271" s="156" t="s">
        <v>21</v>
      </c>
      <c r="U271" s="41" t="s">
        <v>45</v>
      </c>
      <c r="V271" s="33"/>
      <c r="W271" s="157">
        <f>V271*K271</f>
        <v>0</v>
      </c>
      <c r="X271" s="157">
        <v>0</v>
      </c>
      <c r="Y271" s="157">
        <f>X271*K271</f>
        <v>0</v>
      </c>
      <c r="Z271" s="157">
        <v>0.0238</v>
      </c>
      <c r="AA271" s="158">
        <f>Z271*K271</f>
        <v>0.0714</v>
      </c>
      <c r="AR271" s="15" t="s">
        <v>246</v>
      </c>
      <c r="AT271" s="15" t="s">
        <v>149</v>
      </c>
      <c r="AU271" s="15" t="s">
        <v>95</v>
      </c>
      <c r="AY271" s="15" t="s">
        <v>148</v>
      </c>
      <c r="BE271" s="97">
        <f>IF(U271="základní",N271,0)</f>
        <v>0</v>
      </c>
      <c r="BF271" s="97">
        <f>IF(U271="snížená",N271,0)</f>
        <v>0</v>
      </c>
      <c r="BG271" s="97">
        <f>IF(U271="zákl. přenesená",N271,0)</f>
        <v>0</v>
      </c>
      <c r="BH271" s="97">
        <f>IF(U271="sníž. přenesená",N271,0)</f>
        <v>0</v>
      </c>
      <c r="BI271" s="97">
        <f>IF(U271="nulová",N271,0)</f>
        <v>0</v>
      </c>
      <c r="BJ271" s="15" t="s">
        <v>23</v>
      </c>
      <c r="BK271" s="97">
        <f>ROUND(L271*K271,2)</f>
        <v>0</v>
      </c>
      <c r="BL271" s="15" t="s">
        <v>246</v>
      </c>
      <c r="BM271" s="15" t="s">
        <v>444</v>
      </c>
    </row>
    <row r="272" spans="2:65" s="1" customFormat="1" ht="31.5" customHeight="1">
      <c r="B272" s="122"/>
      <c r="C272" s="152" t="s">
        <v>445</v>
      </c>
      <c r="D272" s="152" t="s">
        <v>149</v>
      </c>
      <c r="E272" s="153" t="s">
        <v>446</v>
      </c>
      <c r="F272" s="239" t="s">
        <v>447</v>
      </c>
      <c r="G272" s="240"/>
      <c r="H272" s="240"/>
      <c r="I272" s="240"/>
      <c r="J272" s="154" t="s">
        <v>152</v>
      </c>
      <c r="K272" s="155">
        <v>4</v>
      </c>
      <c r="L272" s="241">
        <v>0</v>
      </c>
      <c r="M272" s="240"/>
      <c r="N272" s="242">
        <f>ROUND(L272*K272,2)</f>
        <v>0</v>
      </c>
      <c r="O272" s="240"/>
      <c r="P272" s="240"/>
      <c r="Q272" s="240"/>
      <c r="R272" s="124"/>
      <c r="T272" s="156" t="s">
        <v>21</v>
      </c>
      <c r="U272" s="41" t="s">
        <v>45</v>
      </c>
      <c r="V272" s="33"/>
      <c r="W272" s="157">
        <f>V272*K272</f>
        <v>0</v>
      </c>
      <c r="X272" s="157">
        <v>0.0185</v>
      </c>
      <c r="Y272" s="157">
        <f>X272*K272</f>
        <v>0.074</v>
      </c>
      <c r="Z272" s="157">
        <v>0</v>
      </c>
      <c r="AA272" s="158">
        <f>Z272*K272</f>
        <v>0</v>
      </c>
      <c r="AR272" s="15" t="s">
        <v>246</v>
      </c>
      <c r="AT272" s="15" t="s">
        <v>149</v>
      </c>
      <c r="AU272" s="15" t="s">
        <v>95</v>
      </c>
      <c r="AY272" s="15" t="s">
        <v>148</v>
      </c>
      <c r="BE272" s="97">
        <f>IF(U272="základní",N272,0)</f>
        <v>0</v>
      </c>
      <c r="BF272" s="97">
        <f>IF(U272="snížená",N272,0)</f>
        <v>0</v>
      </c>
      <c r="BG272" s="97">
        <f>IF(U272="zákl. přenesená",N272,0)</f>
        <v>0</v>
      </c>
      <c r="BH272" s="97">
        <f>IF(U272="sníž. přenesená",N272,0)</f>
        <v>0</v>
      </c>
      <c r="BI272" s="97">
        <f>IF(U272="nulová",N272,0)</f>
        <v>0</v>
      </c>
      <c r="BJ272" s="15" t="s">
        <v>23</v>
      </c>
      <c r="BK272" s="97">
        <f>ROUND(L272*K272,2)</f>
        <v>0</v>
      </c>
      <c r="BL272" s="15" t="s">
        <v>246</v>
      </c>
      <c r="BM272" s="15" t="s">
        <v>448</v>
      </c>
    </row>
    <row r="273" spans="2:65" s="1" customFormat="1" ht="31.5" customHeight="1">
      <c r="B273" s="122"/>
      <c r="C273" s="152" t="s">
        <v>449</v>
      </c>
      <c r="D273" s="152" t="s">
        <v>149</v>
      </c>
      <c r="E273" s="153" t="s">
        <v>450</v>
      </c>
      <c r="F273" s="239" t="s">
        <v>451</v>
      </c>
      <c r="G273" s="240"/>
      <c r="H273" s="240"/>
      <c r="I273" s="240"/>
      <c r="J273" s="154" t="s">
        <v>216</v>
      </c>
      <c r="K273" s="155">
        <v>0.074</v>
      </c>
      <c r="L273" s="241">
        <v>0</v>
      </c>
      <c r="M273" s="240"/>
      <c r="N273" s="242">
        <f>ROUND(L273*K273,2)</f>
        <v>0</v>
      </c>
      <c r="O273" s="240"/>
      <c r="P273" s="240"/>
      <c r="Q273" s="240"/>
      <c r="R273" s="124"/>
      <c r="T273" s="156" t="s">
        <v>21</v>
      </c>
      <c r="U273" s="41" t="s">
        <v>45</v>
      </c>
      <c r="V273" s="33"/>
      <c r="W273" s="157">
        <f>V273*K273</f>
        <v>0</v>
      </c>
      <c r="X273" s="157">
        <v>0</v>
      </c>
      <c r="Y273" s="157">
        <f>X273*K273</f>
        <v>0</v>
      </c>
      <c r="Z273" s="157">
        <v>0</v>
      </c>
      <c r="AA273" s="158">
        <f>Z273*K273</f>
        <v>0</v>
      </c>
      <c r="AR273" s="15" t="s">
        <v>246</v>
      </c>
      <c r="AT273" s="15" t="s">
        <v>149</v>
      </c>
      <c r="AU273" s="15" t="s">
        <v>95</v>
      </c>
      <c r="AY273" s="15" t="s">
        <v>148</v>
      </c>
      <c r="BE273" s="97">
        <f>IF(U273="základní",N273,0)</f>
        <v>0</v>
      </c>
      <c r="BF273" s="97">
        <f>IF(U273="snížená",N273,0)</f>
        <v>0</v>
      </c>
      <c r="BG273" s="97">
        <f>IF(U273="zákl. přenesená",N273,0)</f>
        <v>0</v>
      </c>
      <c r="BH273" s="97">
        <f>IF(U273="sníž. přenesená",N273,0)</f>
        <v>0</v>
      </c>
      <c r="BI273" s="97">
        <f>IF(U273="nulová",N273,0)</f>
        <v>0</v>
      </c>
      <c r="BJ273" s="15" t="s">
        <v>23</v>
      </c>
      <c r="BK273" s="97">
        <f>ROUND(L273*K273,2)</f>
        <v>0</v>
      </c>
      <c r="BL273" s="15" t="s">
        <v>246</v>
      </c>
      <c r="BM273" s="15" t="s">
        <v>452</v>
      </c>
    </row>
    <row r="274" spans="2:63" s="9" customFormat="1" ht="29.25" customHeight="1">
      <c r="B274" s="141"/>
      <c r="C274" s="142"/>
      <c r="D274" s="151" t="s">
        <v>118</v>
      </c>
      <c r="E274" s="151"/>
      <c r="F274" s="151"/>
      <c r="G274" s="151"/>
      <c r="H274" s="151"/>
      <c r="I274" s="151"/>
      <c r="J274" s="151"/>
      <c r="K274" s="151"/>
      <c r="L274" s="151"/>
      <c r="M274" s="151"/>
      <c r="N274" s="257">
        <f>BK274</f>
        <v>0</v>
      </c>
      <c r="O274" s="258"/>
      <c r="P274" s="258"/>
      <c r="Q274" s="258"/>
      <c r="R274" s="144"/>
      <c r="T274" s="145"/>
      <c r="U274" s="142"/>
      <c r="V274" s="142"/>
      <c r="W274" s="146">
        <f>W275</f>
        <v>0</v>
      </c>
      <c r="X274" s="142"/>
      <c r="Y274" s="146">
        <f>Y275</f>
        <v>0</v>
      </c>
      <c r="Z274" s="142"/>
      <c r="AA274" s="147">
        <f>AA275</f>
        <v>0</v>
      </c>
      <c r="AR274" s="148" t="s">
        <v>95</v>
      </c>
      <c r="AT274" s="149" t="s">
        <v>79</v>
      </c>
      <c r="AU274" s="149" t="s">
        <v>23</v>
      </c>
      <c r="AY274" s="148" t="s">
        <v>148</v>
      </c>
      <c r="BK274" s="150">
        <f>BK275</f>
        <v>0</v>
      </c>
    </row>
    <row r="275" spans="2:65" s="1" customFormat="1" ht="22.5" customHeight="1">
      <c r="B275" s="122"/>
      <c r="C275" s="152" t="s">
        <v>453</v>
      </c>
      <c r="D275" s="152" t="s">
        <v>149</v>
      </c>
      <c r="E275" s="153" t="s">
        <v>454</v>
      </c>
      <c r="F275" s="239" t="s">
        <v>455</v>
      </c>
      <c r="G275" s="240"/>
      <c r="H275" s="240"/>
      <c r="I275" s="240"/>
      <c r="J275" s="154" t="s">
        <v>269</v>
      </c>
      <c r="K275" s="155">
        <v>1</v>
      </c>
      <c r="L275" s="241">
        <v>0</v>
      </c>
      <c r="M275" s="240"/>
      <c r="N275" s="242">
        <f>ROUND(L275*K275,2)</f>
        <v>0</v>
      </c>
      <c r="O275" s="240"/>
      <c r="P275" s="240"/>
      <c r="Q275" s="240"/>
      <c r="R275" s="124"/>
      <c r="T275" s="156" t="s">
        <v>21</v>
      </c>
      <c r="U275" s="41" t="s">
        <v>45</v>
      </c>
      <c r="V275" s="33"/>
      <c r="W275" s="157">
        <f>V275*K275</f>
        <v>0</v>
      </c>
      <c r="X275" s="157">
        <v>0</v>
      </c>
      <c r="Y275" s="157">
        <f>X275*K275</f>
        <v>0</v>
      </c>
      <c r="Z275" s="157">
        <v>0</v>
      </c>
      <c r="AA275" s="158">
        <f>Z275*K275</f>
        <v>0</v>
      </c>
      <c r="AR275" s="15" t="s">
        <v>246</v>
      </c>
      <c r="AT275" s="15" t="s">
        <v>149</v>
      </c>
      <c r="AU275" s="15" t="s">
        <v>95</v>
      </c>
      <c r="AY275" s="15" t="s">
        <v>148</v>
      </c>
      <c r="BE275" s="97">
        <f>IF(U275="základní",N275,0)</f>
        <v>0</v>
      </c>
      <c r="BF275" s="97">
        <f>IF(U275="snížená",N275,0)</f>
        <v>0</v>
      </c>
      <c r="BG275" s="97">
        <f>IF(U275="zákl. přenesená",N275,0)</f>
        <v>0</v>
      </c>
      <c r="BH275" s="97">
        <f>IF(U275="sníž. přenesená",N275,0)</f>
        <v>0</v>
      </c>
      <c r="BI275" s="97">
        <f>IF(U275="nulová",N275,0)</f>
        <v>0</v>
      </c>
      <c r="BJ275" s="15" t="s">
        <v>23</v>
      </c>
      <c r="BK275" s="97">
        <f>ROUND(L275*K275,2)</f>
        <v>0</v>
      </c>
      <c r="BL275" s="15" t="s">
        <v>246</v>
      </c>
      <c r="BM275" s="15" t="s">
        <v>456</v>
      </c>
    </row>
    <row r="276" spans="2:63" s="9" customFormat="1" ht="29.25" customHeight="1">
      <c r="B276" s="141"/>
      <c r="C276" s="142"/>
      <c r="D276" s="151" t="s">
        <v>119</v>
      </c>
      <c r="E276" s="151"/>
      <c r="F276" s="151"/>
      <c r="G276" s="151"/>
      <c r="H276" s="151"/>
      <c r="I276" s="151"/>
      <c r="J276" s="151"/>
      <c r="K276" s="151"/>
      <c r="L276" s="151"/>
      <c r="M276" s="151"/>
      <c r="N276" s="257">
        <f>BK276</f>
        <v>0</v>
      </c>
      <c r="O276" s="258"/>
      <c r="P276" s="258"/>
      <c r="Q276" s="258"/>
      <c r="R276" s="144"/>
      <c r="T276" s="145"/>
      <c r="U276" s="142"/>
      <c r="V276" s="142"/>
      <c r="W276" s="146">
        <f>SUM(W277:W283)</f>
        <v>0</v>
      </c>
      <c r="X276" s="142"/>
      <c r="Y276" s="146">
        <f>SUM(Y277:Y283)</f>
        <v>0.011800000000000001</v>
      </c>
      <c r="Z276" s="142"/>
      <c r="AA276" s="147">
        <f>SUM(AA277:AA283)</f>
        <v>0</v>
      </c>
      <c r="AR276" s="148" t="s">
        <v>95</v>
      </c>
      <c r="AT276" s="149" t="s">
        <v>79</v>
      </c>
      <c r="AU276" s="149" t="s">
        <v>23</v>
      </c>
      <c r="AY276" s="148" t="s">
        <v>148</v>
      </c>
      <c r="BK276" s="150">
        <f>SUM(BK277:BK283)</f>
        <v>0</v>
      </c>
    </row>
    <row r="277" spans="2:65" s="1" customFormat="1" ht="31.5" customHeight="1">
      <c r="B277" s="122"/>
      <c r="C277" s="152" t="s">
        <v>457</v>
      </c>
      <c r="D277" s="152" t="s">
        <v>149</v>
      </c>
      <c r="E277" s="153" t="s">
        <v>458</v>
      </c>
      <c r="F277" s="239" t="s">
        <v>459</v>
      </c>
      <c r="G277" s="240"/>
      <c r="H277" s="240"/>
      <c r="I277" s="240"/>
      <c r="J277" s="154" t="s">
        <v>152</v>
      </c>
      <c r="K277" s="155">
        <v>6</v>
      </c>
      <c r="L277" s="241">
        <v>0</v>
      </c>
      <c r="M277" s="240"/>
      <c r="N277" s="242">
        <f aca="true" t="shared" si="15" ref="N277:N283">ROUND(L277*K277,2)</f>
        <v>0</v>
      </c>
      <c r="O277" s="240"/>
      <c r="P277" s="240"/>
      <c r="Q277" s="240"/>
      <c r="R277" s="124"/>
      <c r="T277" s="156" t="s">
        <v>21</v>
      </c>
      <c r="U277" s="41" t="s">
        <v>45</v>
      </c>
      <c r="V277" s="33"/>
      <c r="W277" s="157">
        <f aca="true" t="shared" si="16" ref="W277:W283">V277*K277</f>
        <v>0</v>
      </c>
      <c r="X277" s="157">
        <v>0</v>
      </c>
      <c r="Y277" s="157">
        <f aca="true" t="shared" si="17" ref="Y277:Y283">X277*K277</f>
        <v>0</v>
      </c>
      <c r="Z277" s="157">
        <v>0</v>
      </c>
      <c r="AA277" s="158">
        <f aca="true" t="shared" si="18" ref="AA277:AA283">Z277*K277</f>
        <v>0</v>
      </c>
      <c r="AR277" s="15" t="s">
        <v>246</v>
      </c>
      <c r="AT277" s="15" t="s">
        <v>149</v>
      </c>
      <c r="AU277" s="15" t="s">
        <v>95</v>
      </c>
      <c r="AY277" s="15" t="s">
        <v>148</v>
      </c>
      <c r="BE277" s="97">
        <f aca="true" t="shared" si="19" ref="BE277:BE283">IF(U277="základní",N277,0)</f>
        <v>0</v>
      </c>
      <c r="BF277" s="97">
        <f aca="true" t="shared" si="20" ref="BF277:BF283">IF(U277="snížená",N277,0)</f>
        <v>0</v>
      </c>
      <c r="BG277" s="97">
        <f aca="true" t="shared" si="21" ref="BG277:BG283">IF(U277="zákl. přenesená",N277,0)</f>
        <v>0</v>
      </c>
      <c r="BH277" s="97">
        <f aca="true" t="shared" si="22" ref="BH277:BH283">IF(U277="sníž. přenesená",N277,0)</f>
        <v>0</v>
      </c>
      <c r="BI277" s="97">
        <f aca="true" t="shared" si="23" ref="BI277:BI283">IF(U277="nulová",N277,0)</f>
        <v>0</v>
      </c>
      <c r="BJ277" s="15" t="s">
        <v>23</v>
      </c>
      <c r="BK277" s="97">
        <f aca="true" t="shared" si="24" ref="BK277:BK283">ROUND(L277*K277,2)</f>
        <v>0</v>
      </c>
      <c r="BL277" s="15" t="s">
        <v>246</v>
      </c>
      <c r="BM277" s="15" t="s">
        <v>460</v>
      </c>
    </row>
    <row r="278" spans="2:65" s="1" customFormat="1" ht="31.5" customHeight="1">
      <c r="B278" s="122"/>
      <c r="C278" s="175" t="s">
        <v>461</v>
      </c>
      <c r="D278" s="175" t="s">
        <v>296</v>
      </c>
      <c r="E278" s="176" t="s">
        <v>462</v>
      </c>
      <c r="F278" s="248" t="s">
        <v>463</v>
      </c>
      <c r="G278" s="249"/>
      <c r="H278" s="249"/>
      <c r="I278" s="249"/>
      <c r="J278" s="177" t="s">
        <v>152</v>
      </c>
      <c r="K278" s="178">
        <v>6</v>
      </c>
      <c r="L278" s="250">
        <v>0</v>
      </c>
      <c r="M278" s="249"/>
      <c r="N278" s="251">
        <f t="shared" si="15"/>
        <v>0</v>
      </c>
      <c r="O278" s="240"/>
      <c r="P278" s="240"/>
      <c r="Q278" s="240"/>
      <c r="R278" s="124"/>
      <c r="T278" s="156" t="s">
        <v>21</v>
      </c>
      <c r="U278" s="41" t="s">
        <v>45</v>
      </c>
      <c r="V278" s="33"/>
      <c r="W278" s="157">
        <f t="shared" si="16"/>
        <v>0</v>
      </c>
      <c r="X278" s="157">
        <v>0.0004</v>
      </c>
      <c r="Y278" s="157">
        <f t="shared" si="17"/>
        <v>0.0024000000000000002</v>
      </c>
      <c r="Z278" s="157">
        <v>0</v>
      </c>
      <c r="AA278" s="158">
        <f t="shared" si="18"/>
        <v>0</v>
      </c>
      <c r="AR278" s="15" t="s">
        <v>299</v>
      </c>
      <c r="AT278" s="15" t="s">
        <v>296</v>
      </c>
      <c r="AU278" s="15" t="s">
        <v>95</v>
      </c>
      <c r="AY278" s="15" t="s">
        <v>148</v>
      </c>
      <c r="BE278" s="97">
        <f t="shared" si="19"/>
        <v>0</v>
      </c>
      <c r="BF278" s="97">
        <f t="shared" si="20"/>
        <v>0</v>
      </c>
      <c r="BG278" s="97">
        <f t="shared" si="21"/>
        <v>0</v>
      </c>
      <c r="BH278" s="97">
        <f t="shared" si="22"/>
        <v>0</v>
      </c>
      <c r="BI278" s="97">
        <f t="shared" si="23"/>
        <v>0</v>
      </c>
      <c r="BJ278" s="15" t="s">
        <v>23</v>
      </c>
      <c r="BK278" s="97">
        <f t="shared" si="24"/>
        <v>0</v>
      </c>
      <c r="BL278" s="15" t="s">
        <v>246</v>
      </c>
      <c r="BM278" s="15" t="s">
        <v>464</v>
      </c>
    </row>
    <row r="279" spans="2:65" s="1" customFormat="1" ht="31.5" customHeight="1">
      <c r="B279" s="122"/>
      <c r="C279" s="152" t="s">
        <v>465</v>
      </c>
      <c r="D279" s="152" t="s">
        <v>149</v>
      </c>
      <c r="E279" s="153" t="s">
        <v>466</v>
      </c>
      <c r="F279" s="239" t="s">
        <v>467</v>
      </c>
      <c r="G279" s="240"/>
      <c r="H279" s="240"/>
      <c r="I279" s="240"/>
      <c r="J279" s="154" t="s">
        <v>152</v>
      </c>
      <c r="K279" s="155">
        <v>6</v>
      </c>
      <c r="L279" s="241">
        <v>0</v>
      </c>
      <c r="M279" s="240"/>
      <c r="N279" s="242">
        <f t="shared" si="15"/>
        <v>0</v>
      </c>
      <c r="O279" s="240"/>
      <c r="P279" s="240"/>
      <c r="Q279" s="240"/>
      <c r="R279" s="124"/>
      <c r="T279" s="156" t="s">
        <v>21</v>
      </c>
      <c r="U279" s="41" t="s">
        <v>45</v>
      </c>
      <c r="V279" s="33"/>
      <c r="W279" s="157">
        <f t="shared" si="16"/>
        <v>0</v>
      </c>
      <c r="X279" s="157">
        <v>0</v>
      </c>
      <c r="Y279" s="157">
        <f t="shared" si="17"/>
        <v>0</v>
      </c>
      <c r="Z279" s="157">
        <v>0</v>
      </c>
      <c r="AA279" s="158">
        <f t="shared" si="18"/>
        <v>0</v>
      </c>
      <c r="AR279" s="15" t="s">
        <v>246</v>
      </c>
      <c r="AT279" s="15" t="s">
        <v>149</v>
      </c>
      <c r="AU279" s="15" t="s">
        <v>95</v>
      </c>
      <c r="AY279" s="15" t="s">
        <v>148</v>
      </c>
      <c r="BE279" s="97">
        <f t="shared" si="19"/>
        <v>0</v>
      </c>
      <c r="BF279" s="97">
        <f t="shared" si="20"/>
        <v>0</v>
      </c>
      <c r="BG279" s="97">
        <f t="shared" si="21"/>
        <v>0</v>
      </c>
      <c r="BH279" s="97">
        <f t="shared" si="22"/>
        <v>0</v>
      </c>
      <c r="BI279" s="97">
        <f t="shared" si="23"/>
        <v>0</v>
      </c>
      <c r="BJ279" s="15" t="s">
        <v>23</v>
      </c>
      <c r="BK279" s="97">
        <f t="shared" si="24"/>
        <v>0</v>
      </c>
      <c r="BL279" s="15" t="s">
        <v>246</v>
      </c>
      <c r="BM279" s="15" t="s">
        <v>468</v>
      </c>
    </row>
    <row r="280" spans="2:65" s="1" customFormat="1" ht="31.5" customHeight="1">
      <c r="B280" s="122"/>
      <c r="C280" s="175" t="s">
        <v>469</v>
      </c>
      <c r="D280" s="175" t="s">
        <v>296</v>
      </c>
      <c r="E280" s="176" t="s">
        <v>470</v>
      </c>
      <c r="F280" s="248" t="s">
        <v>471</v>
      </c>
      <c r="G280" s="249"/>
      <c r="H280" s="249"/>
      <c r="I280" s="249"/>
      <c r="J280" s="177" t="s">
        <v>152</v>
      </c>
      <c r="K280" s="178">
        <v>6</v>
      </c>
      <c r="L280" s="250">
        <v>0</v>
      </c>
      <c r="M280" s="249"/>
      <c r="N280" s="251">
        <f t="shared" si="15"/>
        <v>0</v>
      </c>
      <c r="O280" s="240"/>
      <c r="P280" s="240"/>
      <c r="Q280" s="240"/>
      <c r="R280" s="124"/>
      <c r="T280" s="156" t="s">
        <v>21</v>
      </c>
      <c r="U280" s="41" t="s">
        <v>45</v>
      </c>
      <c r="V280" s="33"/>
      <c r="W280" s="157">
        <f t="shared" si="16"/>
        <v>0</v>
      </c>
      <c r="X280" s="157">
        <v>0.0005</v>
      </c>
      <c r="Y280" s="157">
        <f t="shared" si="17"/>
        <v>0.003</v>
      </c>
      <c r="Z280" s="157">
        <v>0</v>
      </c>
      <c r="AA280" s="158">
        <f t="shared" si="18"/>
        <v>0</v>
      </c>
      <c r="AR280" s="15" t="s">
        <v>299</v>
      </c>
      <c r="AT280" s="15" t="s">
        <v>296</v>
      </c>
      <c r="AU280" s="15" t="s">
        <v>95</v>
      </c>
      <c r="AY280" s="15" t="s">
        <v>148</v>
      </c>
      <c r="BE280" s="97">
        <f t="shared" si="19"/>
        <v>0</v>
      </c>
      <c r="BF280" s="97">
        <f t="shared" si="20"/>
        <v>0</v>
      </c>
      <c r="BG280" s="97">
        <f t="shared" si="21"/>
        <v>0</v>
      </c>
      <c r="BH280" s="97">
        <f t="shared" si="22"/>
        <v>0</v>
      </c>
      <c r="BI280" s="97">
        <f t="shared" si="23"/>
        <v>0</v>
      </c>
      <c r="BJ280" s="15" t="s">
        <v>23</v>
      </c>
      <c r="BK280" s="97">
        <f t="shared" si="24"/>
        <v>0</v>
      </c>
      <c r="BL280" s="15" t="s">
        <v>246</v>
      </c>
      <c r="BM280" s="15" t="s">
        <v>472</v>
      </c>
    </row>
    <row r="281" spans="2:65" s="1" customFormat="1" ht="22.5" customHeight="1">
      <c r="B281" s="122"/>
      <c r="C281" s="152" t="s">
        <v>473</v>
      </c>
      <c r="D281" s="152" t="s">
        <v>149</v>
      </c>
      <c r="E281" s="153" t="s">
        <v>474</v>
      </c>
      <c r="F281" s="239" t="s">
        <v>475</v>
      </c>
      <c r="G281" s="240"/>
      <c r="H281" s="240"/>
      <c r="I281" s="240"/>
      <c r="J281" s="154" t="s">
        <v>221</v>
      </c>
      <c r="K281" s="155">
        <v>3.6</v>
      </c>
      <c r="L281" s="241">
        <v>0</v>
      </c>
      <c r="M281" s="240"/>
      <c r="N281" s="242">
        <f t="shared" si="15"/>
        <v>0</v>
      </c>
      <c r="O281" s="240"/>
      <c r="P281" s="240"/>
      <c r="Q281" s="240"/>
      <c r="R281" s="124"/>
      <c r="T281" s="156" t="s">
        <v>21</v>
      </c>
      <c r="U281" s="41" t="s">
        <v>45</v>
      </c>
      <c r="V281" s="33"/>
      <c r="W281" s="157">
        <f t="shared" si="16"/>
        <v>0</v>
      </c>
      <c r="X281" s="157">
        <v>0</v>
      </c>
      <c r="Y281" s="157">
        <f t="shared" si="17"/>
        <v>0</v>
      </c>
      <c r="Z281" s="157">
        <v>0</v>
      </c>
      <c r="AA281" s="158">
        <f t="shared" si="18"/>
        <v>0</v>
      </c>
      <c r="AR281" s="15" t="s">
        <v>246</v>
      </c>
      <c r="AT281" s="15" t="s">
        <v>149</v>
      </c>
      <c r="AU281" s="15" t="s">
        <v>95</v>
      </c>
      <c r="AY281" s="15" t="s">
        <v>148</v>
      </c>
      <c r="BE281" s="97">
        <f t="shared" si="19"/>
        <v>0</v>
      </c>
      <c r="BF281" s="97">
        <f t="shared" si="20"/>
        <v>0</v>
      </c>
      <c r="BG281" s="97">
        <f t="shared" si="21"/>
        <v>0</v>
      </c>
      <c r="BH281" s="97">
        <f t="shared" si="22"/>
        <v>0</v>
      </c>
      <c r="BI281" s="97">
        <f t="shared" si="23"/>
        <v>0</v>
      </c>
      <c r="BJ281" s="15" t="s">
        <v>23</v>
      </c>
      <c r="BK281" s="97">
        <f t="shared" si="24"/>
        <v>0</v>
      </c>
      <c r="BL281" s="15" t="s">
        <v>246</v>
      </c>
      <c r="BM281" s="15" t="s">
        <v>476</v>
      </c>
    </row>
    <row r="282" spans="2:65" s="1" customFormat="1" ht="31.5" customHeight="1">
      <c r="B282" s="122"/>
      <c r="C282" s="175" t="s">
        <v>477</v>
      </c>
      <c r="D282" s="175" t="s">
        <v>296</v>
      </c>
      <c r="E282" s="176" t="s">
        <v>478</v>
      </c>
      <c r="F282" s="248" t="s">
        <v>479</v>
      </c>
      <c r="G282" s="249"/>
      <c r="H282" s="249"/>
      <c r="I282" s="249"/>
      <c r="J282" s="177" t="s">
        <v>152</v>
      </c>
      <c r="K282" s="178">
        <v>2</v>
      </c>
      <c r="L282" s="250">
        <v>0</v>
      </c>
      <c r="M282" s="249"/>
      <c r="N282" s="251">
        <f t="shared" si="15"/>
        <v>0</v>
      </c>
      <c r="O282" s="240"/>
      <c r="P282" s="240"/>
      <c r="Q282" s="240"/>
      <c r="R282" s="124"/>
      <c r="T282" s="156" t="s">
        <v>21</v>
      </c>
      <c r="U282" s="41" t="s">
        <v>45</v>
      </c>
      <c r="V282" s="33"/>
      <c r="W282" s="157">
        <f t="shared" si="16"/>
        <v>0</v>
      </c>
      <c r="X282" s="157">
        <v>0.0032</v>
      </c>
      <c r="Y282" s="157">
        <f t="shared" si="17"/>
        <v>0.0064</v>
      </c>
      <c r="Z282" s="157">
        <v>0</v>
      </c>
      <c r="AA282" s="158">
        <f t="shared" si="18"/>
        <v>0</v>
      </c>
      <c r="AR282" s="15" t="s">
        <v>299</v>
      </c>
      <c r="AT282" s="15" t="s">
        <v>296</v>
      </c>
      <c r="AU282" s="15" t="s">
        <v>95</v>
      </c>
      <c r="AY282" s="15" t="s">
        <v>148</v>
      </c>
      <c r="BE282" s="97">
        <f t="shared" si="19"/>
        <v>0</v>
      </c>
      <c r="BF282" s="97">
        <f t="shared" si="20"/>
        <v>0</v>
      </c>
      <c r="BG282" s="97">
        <f t="shared" si="21"/>
        <v>0</v>
      </c>
      <c r="BH282" s="97">
        <f t="shared" si="22"/>
        <v>0</v>
      </c>
      <c r="BI282" s="97">
        <f t="shared" si="23"/>
        <v>0</v>
      </c>
      <c r="BJ282" s="15" t="s">
        <v>23</v>
      </c>
      <c r="BK282" s="97">
        <f t="shared" si="24"/>
        <v>0</v>
      </c>
      <c r="BL282" s="15" t="s">
        <v>246</v>
      </c>
      <c r="BM282" s="15" t="s">
        <v>480</v>
      </c>
    </row>
    <row r="283" spans="2:65" s="1" customFormat="1" ht="31.5" customHeight="1">
      <c r="B283" s="122"/>
      <c r="C283" s="152" t="s">
        <v>481</v>
      </c>
      <c r="D283" s="152" t="s">
        <v>149</v>
      </c>
      <c r="E283" s="153" t="s">
        <v>482</v>
      </c>
      <c r="F283" s="239" t="s">
        <v>483</v>
      </c>
      <c r="G283" s="240"/>
      <c r="H283" s="240"/>
      <c r="I283" s="240"/>
      <c r="J283" s="154" t="s">
        <v>216</v>
      </c>
      <c r="K283" s="155">
        <v>0.012</v>
      </c>
      <c r="L283" s="241">
        <v>0</v>
      </c>
      <c r="M283" s="240"/>
      <c r="N283" s="242">
        <f t="shared" si="15"/>
        <v>0</v>
      </c>
      <c r="O283" s="240"/>
      <c r="P283" s="240"/>
      <c r="Q283" s="240"/>
      <c r="R283" s="124"/>
      <c r="T283" s="156" t="s">
        <v>21</v>
      </c>
      <c r="U283" s="41" t="s">
        <v>45</v>
      </c>
      <c r="V283" s="33"/>
      <c r="W283" s="157">
        <f t="shared" si="16"/>
        <v>0</v>
      </c>
      <c r="X283" s="157">
        <v>0</v>
      </c>
      <c r="Y283" s="157">
        <f t="shared" si="17"/>
        <v>0</v>
      </c>
      <c r="Z283" s="157">
        <v>0</v>
      </c>
      <c r="AA283" s="158">
        <f t="shared" si="18"/>
        <v>0</v>
      </c>
      <c r="AR283" s="15" t="s">
        <v>246</v>
      </c>
      <c r="AT283" s="15" t="s">
        <v>149</v>
      </c>
      <c r="AU283" s="15" t="s">
        <v>95</v>
      </c>
      <c r="AY283" s="15" t="s">
        <v>148</v>
      </c>
      <c r="BE283" s="97">
        <f t="shared" si="19"/>
        <v>0</v>
      </c>
      <c r="BF283" s="97">
        <f t="shared" si="20"/>
        <v>0</v>
      </c>
      <c r="BG283" s="97">
        <f t="shared" si="21"/>
        <v>0</v>
      </c>
      <c r="BH283" s="97">
        <f t="shared" si="22"/>
        <v>0</v>
      </c>
      <c r="BI283" s="97">
        <f t="shared" si="23"/>
        <v>0</v>
      </c>
      <c r="BJ283" s="15" t="s">
        <v>23</v>
      </c>
      <c r="BK283" s="97">
        <f t="shared" si="24"/>
        <v>0</v>
      </c>
      <c r="BL283" s="15" t="s">
        <v>246</v>
      </c>
      <c r="BM283" s="15" t="s">
        <v>484</v>
      </c>
    </row>
    <row r="284" spans="2:63" s="9" customFormat="1" ht="29.25" customHeight="1">
      <c r="B284" s="141"/>
      <c r="C284" s="142"/>
      <c r="D284" s="151" t="s">
        <v>120</v>
      </c>
      <c r="E284" s="151"/>
      <c r="F284" s="151"/>
      <c r="G284" s="151"/>
      <c r="H284" s="151"/>
      <c r="I284" s="151"/>
      <c r="J284" s="151"/>
      <c r="K284" s="151"/>
      <c r="L284" s="151"/>
      <c r="M284" s="151"/>
      <c r="N284" s="257">
        <f>BK284</f>
        <v>0</v>
      </c>
      <c r="O284" s="258"/>
      <c r="P284" s="258"/>
      <c r="Q284" s="258"/>
      <c r="R284" s="144"/>
      <c r="T284" s="145"/>
      <c r="U284" s="142"/>
      <c r="V284" s="142"/>
      <c r="W284" s="146">
        <f>SUM(W285:W287)</f>
        <v>0</v>
      </c>
      <c r="X284" s="142"/>
      <c r="Y284" s="146">
        <f>SUM(Y285:Y287)</f>
        <v>0.33790008</v>
      </c>
      <c r="Z284" s="142"/>
      <c r="AA284" s="147">
        <f>SUM(AA285:AA287)</f>
        <v>0</v>
      </c>
      <c r="AR284" s="148" t="s">
        <v>95</v>
      </c>
      <c r="AT284" s="149" t="s">
        <v>79</v>
      </c>
      <c r="AU284" s="149" t="s">
        <v>23</v>
      </c>
      <c r="AY284" s="148" t="s">
        <v>148</v>
      </c>
      <c r="BK284" s="150">
        <f>SUM(BK285:BK287)</f>
        <v>0</v>
      </c>
    </row>
    <row r="285" spans="2:65" s="1" customFormat="1" ht="31.5" customHeight="1">
      <c r="B285" s="122"/>
      <c r="C285" s="152" t="s">
        <v>485</v>
      </c>
      <c r="D285" s="152" t="s">
        <v>149</v>
      </c>
      <c r="E285" s="153" t="s">
        <v>486</v>
      </c>
      <c r="F285" s="239" t="s">
        <v>487</v>
      </c>
      <c r="G285" s="240"/>
      <c r="H285" s="240"/>
      <c r="I285" s="240"/>
      <c r="J285" s="154" t="s">
        <v>157</v>
      </c>
      <c r="K285" s="155">
        <v>13.636</v>
      </c>
      <c r="L285" s="241">
        <v>0</v>
      </c>
      <c r="M285" s="240"/>
      <c r="N285" s="242">
        <f>ROUND(L285*K285,2)</f>
        <v>0</v>
      </c>
      <c r="O285" s="240"/>
      <c r="P285" s="240"/>
      <c r="Q285" s="240"/>
      <c r="R285" s="124"/>
      <c r="T285" s="156" t="s">
        <v>21</v>
      </c>
      <c r="U285" s="41" t="s">
        <v>45</v>
      </c>
      <c r="V285" s="33"/>
      <c r="W285" s="157">
        <f>V285*K285</f>
        <v>0</v>
      </c>
      <c r="X285" s="157">
        <v>0.02478</v>
      </c>
      <c r="Y285" s="157">
        <f>X285*K285</f>
        <v>0.33790008</v>
      </c>
      <c r="Z285" s="157">
        <v>0</v>
      </c>
      <c r="AA285" s="158">
        <f>Z285*K285</f>
        <v>0</v>
      </c>
      <c r="AR285" s="15" t="s">
        <v>246</v>
      </c>
      <c r="AT285" s="15" t="s">
        <v>149</v>
      </c>
      <c r="AU285" s="15" t="s">
        <v>95</v>
      </c>
      <c r="AY285" s="15" t="s">
        <v>148</v>
      </c>
      <c r="BE285" s="97">
        <f>IF(U285="základní",N285,0)</f>
        <v>0</v>
      </c>
      <c r="BF285" s="97">
        <f>IF(U285="snížená",N285,0)</f>
        <v>0</v>
      </c>
      <c r="BG285" s="97">
        <f>IF(U285="zákl. přenesená",N285,0)</f>
        <v>0</v>
      </c>
      <c r="BH285" s="97">
        <f>IF(U285="sníž. přenesená",N285,0)</f>
        <v>0</v>
      </c>
      <c r="BI285" s="97">
        <f>IF(U285="nulová",N285,0)</f>
        <v>0</v>
      </c>
      <c r="BJ285" s="15" t="s">
        <v>23</v>
      </c>
      <c r="BK285" s="97">
        <f>ROUND(L285*K285,2)</f>
        <v>0</v>
      </c>
      <c r="BL285" s="15" t="s">
        <v>246</v>
      </c>
      <c r="BM285" s="15" t="s">
        <v>488</v>
      </c>
    </row>
    <row r="286" spans="2:51" s="10" customFormat="1" ht="22.5" customHeight="1">
      <c r="B286" s="159"/>
      <c r="C286" s="160"/>
      <c r="D286" s="160"/>
      <c r="E286" s="161" t="s">
        <v>21</v>
      </c>
      <c r="F286" s="243" t="s">
        <v>489</v>
      </c>
      <c r="G286" s="244"/>
      <c r="H286" s="244"/>
      <c r="I286" s="244"/>
      <c r="J286" s="160"/>
      <c r="K286" s="162">
        <v>13.636</v>
      </c>
      <c r="L286" s="160"/>
      <c r="M286" s="160"/>
      <c r="N286" s="160"/>
      <c r="O286" s="160"/>
      <c r="P286" s="160"/>
      <c r="Q286" s="160"/>
      <c r="R286" s="163"/>
      <c r="T286" s="164"/>
      <c r="U286" s="160"/>
      <c r="V286" s="160"/>
      <c r="W286" s="160"/>
      <c r="X286" s="160"/>
      <c r="Y286" s="160"/>
      <c r="Z286" s="160"/>
      <c r="AA286" s="165"/>
      <c r="AT286" s="166" t="s">
        <v>160</v>
      </c>
      <c r="AU286" s="166" t="s">
        <v>95</v>
      </c>
      <c r="AV286" s="10" t="s">
        <v>95</v>
      </c>
      <c r="AW286" s="10" t="s">
        <v>37</v>
      </c>
      <c r="AX286" s="10" t="s">
        <v>23</v>
      </c>
      <c r="AY286" s="166" t="s">
        <v>148</v>
      </c>
    </row>
    <row r="287" spans="2:65" s="1" customFormat="1" ht="31.5" customHeight="1">
      <c r="B287" s="122"/>
      <c r="C287" s="152" t="s">
        <v>490</v>
      </c>
      <c r="D287" s="152" t="s">
        <v>149</v>
      </c>
      <c r="E287" s="153" t="s">
        <v>491</v>
      </c>
      <c r="F287" s="239" t="s">
        <v>492</v>
      </c>
      <c r="G287" s="240"/>
      <c r="H287" s="240"/>
      <c r="I287" s="240"/>
      <c r="J287" s="154" t="s">
        <v>216</v>
      </c>
      <c r="K287" s="155">
        <v>0.338</v>
      </c>
      <c r="L287" s="241">
        <v>0</v>
      </c>
      <c r="M287" s="240"/>
      <c r="N287" s="242">
        <f>ROUND(L287*K287,2)</f>
        <v>0</v>
      </c>
      <c r="O287" s="240"/>
      <c r="P287" s="240"/>
      <c r="Q287" s="240"/>
      <c r="R287" s="124"/>
      <c r="T287" s="156" t="s">
        <v>21</v>
      </c>
      <c r="U287" s="41" t="s">
        <v>45</v>
      </c>
      <c r="V287" s="33"/>
      <c r="W287" s="157">
        <f>V287*K287</f>
        <v>0</v>
      </c>
      <c r="X287" s="157">
        <v>0</v>
      </c>
      <c r="Y287" s="157">
        <f>X287*K287</f>
        <v>0</v>
      </c>
      <c r="Z287" s="157">
        <v>0</v>
      </c>
      <c r="AA287" s="158">
        <f>Z287*K287</f>
        <v>0</v>
      </c>
      <c r="AR287" s="15" t="s">
        <v>246</v>
      </c>
      <c r="AT287" s="15" t="s">
        <v>149</v>
      </c>
      <c r="AU287" s="15" t="s">
        <v>95</v>
      </c>
      <c r="AY287" s="15" t="s">
        <v>148</v>
      </c>
      <c r="BE287" s="97">
        <f>IF(U287="základní",N287,0)</f>
        <v>0</v>
      </c>
      <c r="BF287" s="97">
        <f>IF(U287="snížená",N287,0)</f>
        <v>0</v>
      </c>
      <c r="BG287" s="97">
        <f>IF(U287="zákl. přenesená",N287,0)</f>
        <v>0</v>
      </c>
      <c r="BH287" s="97">
        <f>IF(U287="sníž. přenesená",N287,0)</f>
        <v>0</v>
      </c>
      <c r="BI287" s="97">
        <f>IF(U287="nulová",N287,0)</f>
        <v>0</v>
      </c>
      <c r="BJ287" s="15" t="s">
        <v>23</v>
      </c>
      <c r="BK287" s="97">
        <f>ROUND(L287*K287,2)</f>
        <v>0</v>
      </c>
      <c r="BL287" s="15" t="s">
        <v>246</v>
      </c>
      <c r="BM287" s="15" t="s">
        <v>493</v>
      </c>
    </row>
    <row r="288" spans="2:63" s="9" customFormat="1" ht="29.25" customHeight="1">
      <c r="B288" s="141"/>
      <c r="C288" s="142"/>
      <c r="D288" s="151" t="s">
        <v>121</v>
      </c>
      <c r="E288" s="151"/>
      <c r="F288" s="151"/>
      <c r="G288" s="151"/>
      <c r="H288" s="151"/>
      <c r="I288" s="151"/>
      <c r="J288" s="151"/>
      <c r="K288" s="151"/>
      <c r="L288" s="151"/>
      <c r="M288" s="151"/>
      <c r="N288" s="257">
        <f>BK288</f>
        <v>0</v>
      </c>
      <c r="O288" s="258"/>
      <c r="P288" s="258"/>
      <c r="Q288" s="258"/>
      <c r="R288" s="144"/>
      <c r="T288" s="145"/>
      <c r="U288" s="142"/>
      <c r="V288" s="142"/>
      <c r="W288" s="146">
        <f>SUM(W289:W295)</f>
        <v>0</v>
      </c>
      <c r="X288" s="142"/>
      <c r="Y288" s="146">
        <f>SUM(Y289:Y295)</f>
        <v>0.27405</v>
      </c>
      <c r="Z288" s="142"/>
      <c r="AA288" s="147">
        <f>SUM(AA289:AA295)</f>
        <v>0</v>
      </c>
      <c r="AR288" s="148" t="s">
        <v>95</v>
      </c>
      <c r="AT288" s="149" t="s">
        <v>79</v>
      </c>
      <c r="AU288" s="149" t="s">
        <v>23</v>
      </c>
      <c r="AY288" s="148" t="s">
        <v>148</v>
      </c>
      <c r="BK288" s="150">
        <f>SUM(BK289:BK295)</f>
        <v>0</v>
      </c>
    </row>
    <row r="289" spans="2:65" s="1" customFormat="1" ht="31.5" customHeight="1">
      <c r="B289" s="122"/>
      <c r="C289" s="152" t="s">
        <v>494</v>
      </c>
      <c r="D289" s="152" t="s">
        <v>149</v>
      </c>
      <c r="E289" s="153" t="s">
        <v>495</v>
      </c>
      <c r="F289" s="239" t="s">
        <v>496</v>
      </c>
      <c r="G289" s="240"/>
      <c r="H289" s="240"/>
      <c r="I289" s="240"/>
      <c r="J289" s="154" t="s">
        <v>157</v>
      </c>
      <c r="K289" s="155">
        <v>18.56</v>
      </c>
      <c r="L289" s="241">
        <v>0</v>
      </c>
      <c r="M289" s="240"/>
      <c r="N289" s="242">
        <f>ROUND(L289*K289,2)</f>
        <v>0</v>
      </c>
      <c r="O289" s="240"/>
      <c r="P289" s="240"/>
      <c r="Q289" s="240"/>
      <c r="R289" s="124"/>
      <c r="T289" s="156" t="s">
        <v>21</v>
      </c>
      <c r="U289" s="41" t="s">
        <v>45</v>
      </c>
      <c r="V289" s="33"/>
      <c r="W289" s="157">
        <f>V289*K289</f>
        <v>0</v>
      </c>
      <c r="X289" s="157">
        <v>0</v>
      </c>
      <c r="Y289" s="157">
        <f>X289*K289</f>
        <v>0</v>
      </c>
      <c r="Z289" s="157">
        <v>0</v>
      </c>
      <c r="AA289" s="158">
        <f>Z289*K289</f>
        <v>0</v>
      </c>
      <c r="AR289" s="15" t="s">
        <v>246</v>
      </c>
      <c r="AT289" s="15" t="s">
        <v>149</v>
      </c>
      <c r="AU289" s="15" t="s">
        <v>95</v>
      </c>
      <c r="AY289" s="15" t="s">
        <v>148</v>
      </c>
      <c r="BE289" s="97">
        <f>IF(U289="základní",N289,0)</f>
        <v>0</v>
      </c>
      <c r="BF289" s="97">
        <f>IF(U289="snížená",N289,0)</f>
        <v>0</v>
      </c>
      <c r="BG289" s="97">
        <f>IF(U289="zákl. přenesená",N289,0)</f>
        <v>0</v>
      </c>
      <c r="BH289" s="97">
        <f>IF(U289="sníž. přenesená",N289,0)</f>
        <v>0</v>
      </c>
      <c r="BI289" s="97">
        <f>IF(U289="nulová",N289,0)</f>
        <v>0</v>
      </c>
      <c r="BJ289" s="15" t="s">
        <v>23</v>
      </c>
      <c r="BK289" s="97">
        <f>ROUND(L289*K289,2)</f>
        <v>0</v>
      </c>
      <c r="BL289" s="15" t="s">
        <v>246</v>
      </c>
      <c r="BM289" s="15" t="s">
        <v>497</v>
      </c>
    </row>
    <row r="290" spans="2:51" s="10" customFormat="1" ht="22.5" customHeight="1">
      <c r="B290" s="159"/>
      <c r="C290" s="160"/>
      <c r="D290" s="160"/>
      <c r="E290" s="161" t="s">
        <v>21</v>
      </c>
      <c r="F290" s="243" t="s">
        <v>498</v>
      </c>
      <c r="G290" s="244"/>
      <c r="H290" s="244"/>
      <c r="I290" s="244"/>
      <c r="J290" s="160"/>
      <c r="K290" s="162">
        <v>18.56</v>
      </c>
      <c r="L290" s="160"/>
      <c r="M290" s="160"/>
      <c r="N290" s="160"/>
      <c r="O290" s="160"/>
      <c r="P290" s="160"/>
      <c r="Q290" s="160"/>
      <c r="R290" s="163"/>
      <c r="T290" s="164"/>
      <c r="U290" s="160"/>
      <c r="V290" s="160"/>
      <c r="W290" s="160"/>
      <c r="X290" s="160"/>
      <c r="Y290" s="160"/>
      <c r="Z290" s="160"/>
      <c r="AA290" s="165"/>
      <c r="AT290" s="166" t="s">
        <v>160</v>
      </c>
      <c r="AU290" s="166" t="s">
        <v>95</v>
      </c>
      <c r="AV290" s="10" t="s">
        <v>95</v>
      </c>
      <c r="AW290" s="10" t="s">
        <v>37</v>
      </c>
      <c r="AX290" s="10" t="s">
        <v>23</v>
      </c>
      <c r="AY290" s="166" t="s">
        <v>148</v>
      </c>
    </row>
    <row r="291" spans="2:65" s="1" customFormat="1" ht="31.5" customHeight="1">
      <c r="B291" s="122"/>
      <c r="C291" s="152" t="s">
        <v>499</v>
      </c>
      <c r="D291" s="152" t="s">
        <v>149</v>
      </c>
      <c r="E291" s="153" t="s">
        <v>500</v>
      </c>
      <c r="F291" s="239" t="s">
        <v>501</v>
      </c>
      <c r="G291" s="240"/>
      <c r="H291" s="240"/>
      <c r="I291" s="240"/>
      <c r="J291" s="154" t="s">
        <v>152</v>
      </c>
      <c r="K291" s="155">
        <v>9</v>
      </c>
      <c r="L291" s="241">
        <v>0</v>
      </c>
      <c r="M291" s="240"/>
      <c r="N291" s="242">
        <f>ROUND(L291*K291,2)</f>
        <v>0</v>
      </c>
      <c r="O291" s="240"/>
      <c r="P291" s="240"/>
      <c r="Q291" s="240"/>
      <c r="R291" s="124"/>
      <c r="T291" s="156" t="s">
        <v>21</v>
      </c>
      <c r="U291" s="41" t="s">
        <v>45</v>
      </c>
      <c r="V291" s="33"/>
      <c r="W291" s="157">
        <f>V291*K291</f>
        <v>0</v>
      </c>
      <c r="X291" s="157">
        <v>0</v>
      </c>
      <c r="Y291" s="157">
        <f>X291*K291</f>
        <v>0</v>
      </c>
      <c r="Z291" s="157">
        <v>0</v>
      </c>
      <c r="AA291" s="158">
        <f>Z291*K291</f>
        <v>0</v>
      </c>
      <c r="AR291" s="15" t="s">
        <v>246</v>
      </c>
      <c r="AT291" s="15" t="s">
        <v>149</v>
      </c>
      <c r="AU291" s="15" t="s">
        <v>95</v>
      </c>
      <c r="AY291" s="15" t="s">
        <v>148</v>
      </c>
      <c r="BE291" s="97">
        <f>IF(U291="základní",N291,0)</f>
        <v>0</v>
      </c>
      <c r="BF291" s="97">
        <f>IF(U291="snížená",N291,0)</f>
        <v>0</v>
      </c>
      <c r="BG291" s="97">
        <f>IF(U291="zákl. přenesená",N291,0)</f>
        <v>0</v>
      </c>
      <c r="BH291" s="97">
        <f>IF(U291="sníž. přenesená",N291,0)</f>
        <v>0</v>
      </c>
      <c r="BI291" s="97">
        <f>IF(U291="nulová",N291,0)</f>
        <v>0</v>
      </c>
      <c r="BJ291" s="15" t="s">
        <v>23</v>
      </c>
      <c r="BK291" s="97">
        <f>ROUND(L291*K291,2)</f>
        <v>0</v>
      </c>
      <c r="BL291" s="15" t="s">
        <v>246</v>
      </c>
      <c r="BM291" s="15" t="s">
        <v>502</v>
      </c>
    </row>
    <row r="292" spans="2:65" s="1" customFormat="1" ht="31.5" customHeight="1">
      <c r="B292" s="122"/>
      <c r="C292" s="175" t="s">
        <v>503</v>
      </c>
      <c r="D292" s="175" t="s">
        <v>296</v>
      </c>
      <c r="E292" s="176" t="s">
        <v>504</v>
      </c>
      <c r="F292" s="248" t="s">
        <v>505</v>
      </c>
      <c r="G292" s="249"/>
      <c r="H292" s="249"/>
      <c r="I292" s="249"/>
      <c r="J292" s="177" t="s">
        <v>152</v>
      </c>
      <c r="K292" s="178">
        <v>9</v>
      </c>
      <c r="L292" s="250">
        <v>0</v>
      </c>
      <c r="M292" s="249"/>
      <c r="N292" s="251">
        <f>ROUND(L292*K292,2)</f>
        <v>0</v>
      </c>
      <c r="O292" s="240"/>
      <c r="P292" s="240"/>
      <c r="Q292" s="240"/>
      <c r="R292" s="124"/>
      <c r="T292" s="156" t="s">
        <v>21</v>
      </c>
      <c r="U292" s="41" t="s">
        <v>45</v>
      </c>
      <c r="V292" s="33"/>
      <c r="W292" s="157">
        <f>V292*K292</f>
        <v>0</v>
      </c>
      <c r="X292" s="157">
        <v>0.014</v>
      </c>
      <c r="Y292" s="157">
        <f>X292*K292</f>
        <v>0.126</v>
      </c>
      <c r="Z292" s="157">
        <v>0</v>
      </c>
      <c r="AA292" s="158">
        <f>Z292*K292</f>
        <v>0</v>
      </c>
      <c r="AR292" s="15" t="s">
        <v>299</v>
      </c>
      <c r="AT292" s="15" t="s">
        <v>296</v>
      </c>
      <c r="AU292" s="15" t="s">
        <v>95</v>
      </c>
      <c r="AY292" s="15" t="s">
        <v>148</v>
      </c>
      <c r="BE292" s="97">
        <f>IF(U292="základní",N292,0)</f>
        <v>0</v>
      </c>
      <c r="BF292" s="97">
        <f>IF(U292="snížená",N292,0)</f>
        <v>0</v>
      </c>
      <c r="BG292" s="97">
        <f>IF(U292="zákl. přenesená",N292,0)</f>
        <v>0</v>
      </c>
      <c r="BH292" s="97">
        <f>IF(U292="sníž. přenesená",N292,0)</f>
        <v>0</v>
      </c>
      <c r="BI292" s="97">
        <f>IF(U292="nulová",N292,0)</f>
        <v>0</v>
      </c>
      <c r="BJ292" s="15" t="s">
        <v>23</v>
      </c>
      <c r="BK292" s="97">
        <f>ROUND(L292*K292,2)</f>
        <v>0</v>
      </c>
      <c r="BL292" s="15" t="s">
        <v>246</v>
      </c>
      <c r="BM292" s="15" t="s">
        <v>506</v>
      </c>
    </row>
    <row r="293" spans="2:65" s="1" customFormat="1" ht="31.5" customHeight="1">
      <c r="B293" s="122"/>
      <c r="C293" s="152" t="s">
        <v>507</v>
      </c>
      <c r="D293" s="152" t="s">
        <v>149</v>
      </c>
      <c r="E293" s="153" t="s">
        <v>508</v>
      </c>
      <c r="F293" s="239" t="s">
        <v>509</v>
      </c>
      <c r="G293" s="240"/>
      <c r="H293" s="240"/>
      <c r="I293" s="240"/>
      <c r="J293" s="154" t="s">
        <v>152</v>
      </c>
      <c r="K293" s="155">
        <v>9</v>
      </c>
      <c r="L293" s="241">
        <v>0</v>
      </c>
      <c r="M293" s="240"/>
      <c r="N293" s="242">
        <f>ROUND(L293*K293,2)</f>
        <v>0</v>
      </c>
      <c r="O293" s="240"/>
      <c r="P293" s="240"/>
      <c r="Q293" s="240"/>
      <c r="R293" s="124"/>
      <c r="T293" s="156" t="s">
        <v>21</v>
      </c>
      <c r="U293" s="41" t="s">
        <v>45</v>
      </c>
      <c r="V293" s="33"/>
      <c r="W293" s="157">
        <f>V293*K293</f>
        <v>0</v>
      </c>
      <c r="X293" s="157">
        <v>0.00045</v>
      </c>
      <c r="Y293" s="157">
        <f>X293*K293</f>
        <v>0.00405</v>
      </c>
      <c r="Z293" s="157">
        <v>0</v>
      </c>
      <c r="AA293" s="158">
        <f>Z293*K293</f>
        <v>0</v>
      </c>
      <c r="AR293" s="15" t="s">
        <v>246</v>
      </c>
      <c r="AT293" s="15" t="s">
        <v>149</v>
      </c>
      <c r="AU293" s="15" t="s">
        <v>95</v>
      </c>
      <c r="AY293" s="15" t="s">
        <v>148</v>
      </c>
      <c r="BE293" s="97">
        <f>IF(U293="základní",N293,0)</f>
        <v>0</v>
      </c>
      <c r="BF293" s="97">
        <f>IF(U293="snížená",N293,0)</f>
        <v>0</v>
      </c>
      <c r="BG293" s="97">
        <f>IF(U293="zákl. přenesená",N293,0)</f>
        <v>0</v>
      </c>
      <c r="BH293" s="97">
        <f>IF(U293="sníž. přenesená",N293,0)</f>
        <v>0</v>
      </c>
      <c r="BI293" s="97">
        <f>IF(U293="nulová",N293,0)</f>
        <v>0</v>
      </c>
      <c r="BJ293" s="15" t="s">
        <v>23</v>
      </c>
      <c r="BK293" s="97">
        <f>ROUND(L293*K293,2)</f>
        <v>0</v>
      </c>
      <c r="BL293" s="15" t="s">
        <v>246</v>
      </c>
      <c r="BM293" s="15" t="s">
        <v>510</v>
      </c>
    </row>
    <row r="294" spans="2:65" s="1" customFormat="1" ht="31.5" customHeight="1">
      <c r="B294" s="122"/>
      <c r="C294" s="175" t="s">
        <v>511</v>
      </c>
      <c r="D294" s="175" t="s">
        <v>296</v>
      </c>
      <c r="E294" s="176" t="s">
        <v>512</v>
      </c>
      <c r="F294" s="248" t="s">
        <v>513</v>
      </c>
      <c r="G294" s="249"/>
      <c r="H294" s="249"/>
      <c r="I294" s="249"/>
      <c r="J294" s="177" t="s">
        <v>152</v>
      </c>
      <c r="K294" s="178">
        <v>9</v>
      </c>
      <c r="L294" s="250">
        <v>0</v>
      </c>
      <c r="M294" s="249"/>
      <c r="N294" s="251">
        <f>ROUND(L294*K294,2)</f>
        <v>0</v>
      </c>
      <c r="O294" s="240"/>
      <c r="P294" s="240"/>
      <c r="Q294" s="240"/>
      <c r="R294" s="124"/>
      <c r="T294" s="156" t="s">
        <v>21</v>
      </c>
      <c r="U294" s="41" t="s">
        <v>45</v>
      </c>
      <c r="V294" s="33"/>
      <c r="W294" s="157">
        <f>V294*K294</f>
        <v>0</v>
      </c>
      <c r="X294" s="157">
        <v>0.016</v>
      </c>
      <c r="Y294" s="157">
        <f>X294*K294</f>
        <v>0.14400000000000002</v>
      </c>
      <c r="Z294" s="157">
        <v>0</v>
      </c>
      <c r="AA294" s="158">
        <f>Z294*K294</f>
        <v>0</v>
      </c>
      <c r="AR294" s="15" t="s">
        <v>299</v>
      </c>
      <c r="AT294" s="15" t="s">
        <v>296</v>
      </c>
      <c r="AU294" s="15" t="s">
        <v>95</v>
      </c>
      <c r="AY294" s="15" t="s">
        <v>148</v>
      </c>
      <c r="BE294" s="97">
        <f>IF(U294="základní",N294,0)</f>
        <v>0</v>
      </c>
      <c r="BF294" s="97">
        <f>IF(U294="snížená",N294,0)</f>
        <v>0</v>
      </c>
      <c r="BG294" s="97">
        <f>IF(U294="zákl. přenesená",N294,0)</f>
        <v>0</v>
      </c>
      <c r="BH294" s="97">
        <f>IF(U294="sníž. přenesená",N294,0)</f>
        <v>0</v>
      </c>
      <c r="BI294" s="97">
        <f>IF(U294="nulová",N294,0)</f>
        <v>0</v>
      </c>
      <c r="BJ294" s="15" t="s">
        <v>23</v>
      </c>
      <c r="BK294" s="97">
        <f>ROUND(L294*K294,2)</f>
        <v>0</v>
      </c>
      <c r="BL294" s="15" t="s">
        <v>246</v>
      </c>
      <c r="BM294" s="15" t="s">
        <v>514</v>
      </c>
    </row>
    <row r="295" spans="2:65" s="1" customFormat="1" ht="31.5" customHeight="1">
      <c r="B295" s="122"/>
      <c r="C295" s="152" t="s">
        <v>515</v>
      </c>
      <c r="D295" s="152" t="s">
        <v>149</v>
      </c>
      <c r="E295" s="153" t="s">
        <v>516</v>
      </c>
      <c r="F295" s="239" t="s">
        <v>517</v>
      </c>
      <c r="G295" s="240"/>
      <c r="H295" s="240"/>
      <c r="I295" s="240"/>
      <c r="J295" s="154" t="s">
        <v>216</v>
      </c>
      <c r="K295" s="155">
        <v>0.274</v>
      </c>
      <c r="L295" s="241">
        <v>0</v>
      </c>
      <c r="M295" s="240"/>
      <c r="N295" s="242">
        <f>ROUND(L295*K295,2)</f>
        <v>0</v>
      </c>
      <c r="O295" s="240"/>
      <c r="P295" s="240"/>
      <c r="Q295" s="240"/>
      <c r="R295" s="124"/>
      <c r="T295" s="156" t="s">
        <v>21</v>
      </c>
      <c r="U295" s="41" t="s">
        <v>45</v>
      </c>
      <c r="V295" s="33"/>
      <c r="W295" s="157">
        <f>V295*K295</f>
        <v>0</v>
      </c>
      <c r="X295" s="157">
        <v>0</v>
      </c>
      <c r="Y295" s="157">
        <f>X295*K295</f>
        <v>0</v>
      </c>
      <c r="Z295" s="157">
        <v>0</v>
      </c>
      <c r="AA295" s="158">
        <f>Z295*K295</f>
        <v>0</v>
      </c>
      <c r="AR295" s="15" t="s">
        <v>246</v>
      </c>
      <c r="AT295" s="15" t="s">
        <v>149</v>
      </c>
      <c r="AU295" s="15" t="s">
        <v>95</v>
      </c>
      <c r="AY295" s="15" t="s">
        <v>148</v>
      </c>
      <c r="BE295" s="97">
        <f>IF(U295="základní",N295,0)</f>
        <v>0</v>
      </c>
      <c r="BF295" s="97">
        <f>IF(U295="snížená",N295,0)</f>
        <v>0</v>
      </c>
      <c r="BG295" s="97">
        <f>IF(U295="zákl. přenesená",N295,0)</f>
        <v>0</v>
      </c>
      <c r="BH295" s="97">
        <f>IF(U295="sníž. přenesená",N295,0)</f>
        <v>0</v>
      </c>
      <c r="BI295" s="97">
        <f>IF(U295="nulová",N295,0)</f>
        <v>0</v>
      </c>
      <c r="BJ295" s="15" t="s">
        <v>23</v>
      </c>
      <c r="BK295" s="97">
        <f>ROUND(L295*K295,2)</f>
        <v>0</v>
      </c>
      <c r="BL295" s="15" t="s">
        <v>246</v>
      </c>
      <c r="BM295" s="15" t="s">
        <v>518</v>
      </c>
    </row>
    <row r="296" spans="2:63" s="9" customFormat="1" ht="29.25" customHeight="1">
      <c r="B296" s="141"/>
      <c r="C296" s="142"/>
      <c r="D296" s="151" t="s">
        <v>122</v>
      </c>
      <c r="E296" s="151"/>
      <c r="F296" s="151"/>
      <c r="G296" s="151"/>
      <c r="H296" s="151"/>
      <c r="I296" s="151"/>
      <c r="J296" s="151"/>
      <c r="K296" s="151"/>
      <c r="L296" s="151"/>
      <c r="M296" s="151"/>
      <c r="N296" s="257">
        <f>BK296</f>
        <v>0</v>
      </c>
      <c r="O296" s="258"/>
      <c r="P296" s="258"/>
      <c r="Q296" s="258"/>
      <c r="R296" s="144"/>
      <c r="T296" s="145"/>
      <c r="U296" s="142"/>
      <c r="V296" s="142"/>
      <c r="W296" s="146">
        <f>SUM(W297:W300)</f>
        <v>0</v>
      </c>
      <c r="X296" s="142"/>
      <c r="Y296" s="146">
        <f>SUM(Y297:Y300)</f>
        <v>0.5131254000000001</v>
      </c>
      <c r="Z296" s="142"/>
      <c r="AA296" s="147">
        <f>SUM(AA297:AA300)</f>
        <v>0</v>
      </c>
      <c r="AR296" s="148" t="s">
        <v>95</v>
      </c>
      <c r="AT296" s="149" t="s">
        <v>79</v>
      </c>
      <c r="AU296" s="149" t="s">
        <v>23</v>
      </c>
      <c r="AY296" s="148" t="s">
        <v>148</v>
      </c>
      <c r="BK296" s="150">
        <f>SUM(BK297:BK300)</f>
        <v>0</v>
      </c>
    </row>
    <row r="297" spans="2:65" s="1" customFormat="1" ht="31.5" customHeight="1">
      <c r="B297" s="122"/>
      <c r="C297" s="152" t="s">
        <v>519</v>
      </c>
      <c r="D297" s="152" t="s">
        <v>149</v>
      </c>
      <c r="E297" s="153" t="s">
        <v>520</v>
      </c>
      <c r="F297" s="239" t="s">
        <v>521</v>
      </c>
      <c r="G297" s="240"/>
      <c r="H297" s="240"/>
      <c r="I297" s="240"/>
      <c r="J297" s="154" t="s">
        <v>157</v>
      </c>
      <c r="K297" s="155">
        <v>21.66</v>
      </c>
      <c r="L297" s="241">
        <v>0</v>
      </c>
      <c r="M297" s="240"/>
      <c r="N297" s="242">
        <f>ROUND(L297*K297,2)</f>
        <v>0</v>
      </c>
      <c r="O297" s="240"/>
      <c r="P297" s="240"/>
      <c r="Q297" s="240"/>
      <c r="R297" s="124"/>
      <c r="T297" s="156" t="s">
        <v>21</v>
      </c>
      <c r="U297" s="41" t="s">
        <v>45</v>
      </c>
      <c r="V297" s="33"/>
      <c r="W297" s="157">
        <f>V297*K297</f>
        <v>0</v>
      </c>
      <c r="X297" s="157">
        <v>0.00367</v>
      </c>
      <c r="Y297" s="157">
        <f>X297*K297</f>
        <v>0.0794922</v>
      </c>
      <c r="Z297" s="157">
        <v>0</v>
      </c>
      <c r="AA297" s="158">
        <f>Z297*K297</f>
        <v>0</v>
      </c>
      <c r="AR297" s="15" t="s">
        <v>246</v>
      </c>
      <c r="AT297" s="15" t="s">
        <v>149</v>
      </c>
      <c r="AU297" s="15" t="s">
        <v>95</v>
      </c>
      <c r="AY297" s="15" t="s">
        <v>148</v>
      </c>
      <c r="BE297" s="97">
        <f>IF(U297="základní",N297,0)</f>
        <v>0</v>
      </c>
      <c r="BF297" s="97">
        <f>IF(U297="snížená",N297,0)</f>
        <v>0</v>
      </c>
      <c r="BG297" s="97">
        <f>IF(U297="zákl. přenesená",N297,0)</f>
        <v>0</v>
      </c>
      <c r="BH297" s="97">
        <f>IF(U297="sníž. přenesená",N297,0)</f>
        <v>0</v>
      </c>
      <c r="BI297" s="97">
        <f>IF(U297="nulová",N297,0)</f>
        <v>0</v>
      </c>
      <c r="BJ297" s="15" t="s">
        <v>23</v>
      </c>
      <c r="BK297" s="97">
        <f>ROUND(L297*K297,2)</f>
        <v>0</v>
      </c>
      <c r="BL297" s="15" t="s">
        <v>246</v>
      </c>
      <c r="BM297" s="15" t="s">
        <v>522</v>
      </c>
    </row>
    <row r="298" spans="2:51" s="10" customFormat="1" ht="31.5" customHeight="1">
      <c r="B298" s="159"/>
      <c r="C298" s="160"/>
      <c r="D298" s="160"/>
      <c r="E298" s="161" t="s">
        <v>21</v>
      </c>
      <c r="F298" s="243" t="s">
        <v>173</v>
      </c>
      <c r="G298" s="244"/>
      <c r="H298" s="244"/>
      <c r="I298" s="244"/>
      <c r="J298" s="160"/>
      <c r="K298" s="162">
        <v>21.66</v>
      </c>
      <c r="L298" s="160"/>
      <c r="M298" s="160"/>
      <c r="N298" s="160"/>
      <c r="O298" s="160"/>
      <c r="P298" s="160"/>
      <c r="Q298" s="160"/>
      <c r="R298" s="163"/>
      <c r="T298" s="164"/>
      <c r="U298" s="160"/>
      <c r="V298" s="160"/>
      <c r="W298" s="160"/>
      <c r="X298" s="160"/>
      <c r="Y298" s="160"/>
      <c r="Z298" s="160"/>
      <c r="AA298" s="165"/>
      <c r="AT298" s="166" t="s">
        <v>160</v>
      </c>
      <c r="AU298" s="166" t="s">
        <v>95</v>
      </c>
      <c r="AV298" s="10" t="s">
        <v>95</v>
      </c>
      <c r="AW298" s="10" t="s">
        <v>37</v>
      </c>
      <c r="AX298" s="10" t="s">
        <v>23</v>
      </c>
      <c r="AY298" s="166" t="s">
        <v>148</v>
      </c>
    </row>
    <row r="299" spans="2:65" s="1" customFormat="1" ht="31.5" customHeight="1">
      <c r="B299" s="122"/>
      <c r="C299" s="175" t="s">
        <v>523</v>
      </c>
      <c r="D299" s="175" t="s">
        <v>296</v>
      </c>
      <c r="E299" s="176" t="s">
        <v>524</v>
      </c>
      <c r="F299" s="248" t="s">
        <v>525</v>
      </c>
      <c r="G299" s="249"/>
      <c r="H299" s="249"/>
      <c r="I299" s="249"/>
      <c r="J299" s="177" t="s">
        <v>157</v>
      </c>
      <c r="K299" s="178">
        <v>23.826</v>
      </c>
      <c r="L299" s="250">
        <v>0</v>
      </c>
      <c r="M299" s="249"/>
      <c r="N299" s="251">
        <f>ROUND(L299*K299,2)</f>
        <v>0</v>
      </c>
      <c r="O299" s="240"/>
      <c r="P299" s="240"/>
      <c r="Q299" s="240"/>
      <c r="R299" s="124"/>
      <c r="T299" s="156" t="s">
        <v>21</v>
      </c>
      <c r="U299" s="41" t="s">
        <v>45</v>
      </c>
      <c r="V299" s="33"/>
      <c r="W299" s="157">
        <f>V299*K299</f>
        <v>0</v>
      </c>
      <c r="X299" s="157">
        <v>0.0182</v>
      </c>
      <c r="Y299" s="157">
        <f>X299*K299</f>
        <v>0.43363320000000005</v>
      </c>
      <c r="Z299" s="157">
        <v>0</v>
      </c>
      <c r="AA299" s="158">
        <f>Z299*K299</f>
        <v>0</v>
      </c>
      <c r="AR299" s="15" t="s">
        <v>299</v>
      </c>
      <c r="AT299" s="15" t="s">
        <v>296</v>
      </c>
      <c r="AU299" s="15" t="s">
        <v>95</v>
      </c>
      <c r="AY299" s="15" t="s">
        <v>148</v>
      </c>
      <c r="BE299" s="97">
        <f>IF(U299="základní",N299,0)</f>
        <v>0</v>
      </c>
      <c r="BF299" s="97">
        <f>IF(U299="snížená",N299,0)</f>
        <v>0</v>
      </c>
      <c r="BG299" s="97">
        <f>IF(U299="zákl. přenesená",N299,0)</f>
        <v>0</v>
      </c>
      <c r="BH299" s="97">
        <f>IF(U299="sníž. přenesená",N299,0)</f>
        <v>0</v>
      </c>
      <c r="BI299" s="97">
        <f>IF(U299="nulová",N299,0)</f>
        <v>0</v>
      </c>
      <c r="BJ299" s="15" t="s">
        <v>23</v>
      </c>
      <c r="BK299" s="97">
        <f>ROUND(L299*K299,2)</f>
        <v>0</v>
      </c>
      <c r="BL299" s="15" t="s">
        <v>246</v>
      </c>
      <c r="BM299" s="15" t="s">
        <v>526</v>
      </c>
    </row>
    <row r="300" spans="2:65" s="1" customFormat="1" ht="31.5" customHeight="1">
      <c r="B300" s="122"/>
      <c r="C300" s="152" t="s">
        <v>527</v>
      </c>
      <c r="D300" s="152" t="s">
        <v>149</v>
      </c>
      <c r="E300" s="153" t="s">
        <v>528</v>
      </c>
      <c r="F300" s="239" t="s">
        <v>529</v>
      </c>
      <c r="G300" s="240"/>
      <c r="H300" s="240"/>
      <c r="I300" s="240"/>
      <c r="J300" s="154" t="s">
        <v>216</v>
      </c>
      <c r="K300" s="155">
        <v>0.513</v>
      </c>
      <c r="L300" s="241">
        <v>0</v>
      </c>
      <c r="M300" s="240"/>
      <c r="N300" s="242">
        <f>ROUND(L300*K300,2)</f>
        <v>0</v>
      </c>
      <c r="O300" s="240"/>
      <c r="P300" s="240"/>
      <c r="Q300" s="240"/>
      <c r="R300" s="124"/>
      <c r="T300" s="156" t="s">
        <v>21</v>
      </c>
      <c r="U300" s="41" t="s">
        <v>45</v>
      </c>
      <c r="V300" s="33"/>
      <c r="W300" s="157">
        <f>V300*K300</f>
        <v>0</v>
      </c>
      <c r="X300" s="157">
        <v>0</v>
      </c>
      <c r="Y300" s="157">
        <f>X300*K300</f>
        <v>0</v>
      </c>
      <c r="Z300" s="157">
        <v>0</v>
      </c>
      <c r="AA300" s="158">
        <f>Z300*K300</f>
        <v>0</v>
      </c>
      <c r="AR300" s="15" t="s">
        <v>246</v>
      </c>
      <c r="AT300" s="15" t="s">
        <v>149</v>
      </c>
      <c r="AU300" s="15" t="s">
        <v>95</v>
      </c>
      <c r="AY300" s="15" t="s">
        <v>148</v>
      </c>
      <c r="BE300" s="97">
        <f>IF(U300="základní",N300,0)</f>
        <v>0</v>
      </c>
      <c r="BF300" s="97">
        <f>IF(U300="snížená",N300,0)</f>
        <v>0</v>
      </c>
      <c r="BG300" s="97">
        <f>IF(U300="zákl. přenesená",N300,0)</f>
        <v>0</v>
      </c>
      <c r="BH300" s="97">
        <f>IF(U300="sníž. přenesená",N300,0)</f>
        <v>0</v>
      </c>
      <c r="BI300" s="97">
        <f>IF(U300="nulová",N300,0)</f>
        <v>0</v>
      </c>
      <c r="BJ300" s="15" t="s">
        <v>23</v>
      </c>
      <c r="BK300" s="97">
        <f>ROUND(L300*K300,2)</f>
        <v>0</v>
      </c>
      <c r="BL300" s="15" t="s">
        <v>246</v>
      </c>
      <c r="BM300" s="15" t="s">
        <v>530</v>
      </c>
    </row>
    <row r="301" spans="2:63" s="9" customFormat="1" ht="29.25" customHeight="1">
      <c r="B301" s="141"/>
      <c r="C301" s="142"/>
      <c r="D301" s="151" t="s">
        <v>123</v>
      </c>
      <c r="E301" s="151"/>
      <c r="F301" s="151"/>
      <c r="G301" s="151"/>
      <c r="H301" s="151"/>
      <c r="I301" s="151"/>
      <c r="J301" s="151"/>
      <c r="K301" s="151"/>
      <c r="L301" s="151"/>
      <c r="M301" s="151"/>
      <c r="N301" s="257">
        <f>BK301</f>
        <v>0</v>
      </c>
      <c r="O301" s="258"/>
      <c r="P301" s="258"/>
      <c r="Q301" s="258"/>
      <c r="R301" s="144"/>
      <c r="T301" s="145"/>
      <c r="U301" s="142"/>
      <c r="V301" s="142"/>
      <c r="W301" s="146">
        <f>SUM(W302:W315)</f>
        <v>0</v>
      </c>
      <c r="X301" s="142"/>
      <c r="Y301" s="146">
        <f>SUM(Y302:Y315)</f>
        <v>1.5169628</v>
      </c>
      <c r="Z301" s="142"/>
      <c r="AA301" s="147">
        <f>SUM(AA302:AA315)</f>
        <v>1.047744</v>
      </c>
      <c r="AR301" s="148" t="s">
        <v>95</v>
      </c>
      <c r="AT301" s="149" t="s">
        <v>79</v>
      </c>
      <c r="AU301" s="149" t="s">
        <v>23</v>
      </c>
      <c r="AY301" s="148" t="s">
        <v>148</v>
      </c>
      <c r="BK301" s="150">
        <f>SUM(BK302:BK315)</f>
        <v>0</v>
      </c>
    </row>
    <row r="302" spans="2:65" s="1" customFormat="1" ht="31.5" customHeight="1">
      <c r="B302" s="122"/>
      <c r="C302" s="152" t="s">
        <v>531</v>
      </c>
      <c r="D302" s="152" t="s">
        <v>149</v>
      </c>
      <c r="E302" s="153" t="s">
        <v>532</v>
      </c>
      <c r="F302" s="239" t="s">
        <v>533</v>
      </c>
      <c r="G302" s="240"/>
      <c r="H302" s="240"/>
      <c r="I302" s="240"/>
      <c r="J302" s="154" t="s">
        <v>157</v>
      </c>
      <c r="K302" s="155">
        <v>38.52</v>
      </c>
      <c r="L302" s="241">
        <v>0</v>
      </c>
      <c r="M302" s="240"/>
      <c r="N302" s="242">
        <f>ROUND(L302*K302,2)</f>
        <v>0</v>
      </c>
      <c r="O302" s="240"/>
      <c r="P302" s="240"/>
      <c r="Q302" s="240"/>
      <c r="R302" s="124"/>
      <c r="T302" s="156" t="s">
        <v>21</v>
      </c>
      <c r="U302" s="41" t="s">
        <v>45</v>
      </c>
      <c r="V302" s="33"/>
      <c r="W302" s="157">
        <f>V302*K302</f>
        <v>0</v>
      </c>
      <c r="X302" s="157">
        <v>0</v>
      </c>
      <c r="Y302" s="157">
        <f>X302*K302</f>
        <v>0</v>
      </c>
      <c r="Z302" s="157">
        <v>0.0272</v>
      </c>
      <c r="AA302" s="158">
        <f>Z302*K302</f>
        <v>1.047744</v>
      </c>
      <c r="AR302" s="15" t="s">
        <v>246</v>
      </c>
      <c r="AT302" s="15" t="s">
        <v>149</v>
      </c>
      <c r="AU302" s="15" t="s">
        <v>95</v>
      </c>
      <c r="AY302" s="15" t="s">
        <v>148</v>
      </c>
      <c r="BE302" s="97">
        <f>IF(U302="základní",N302,0)</f>
        <v>0</v>
      </c>
      <c r="BF302" s="97">
        <f>IF(U302="snížená",N302,0)</f>
        <v>0</v>
      </c>
      <c r="BG302" s="97">
        <f>IF(U302="zákl. přenesená",N302,0)</f>
        <v>0</v>
      </c>
      <c r="BH302" s="97">
        <f>IF(U302="sníž. přenesená",N302,0)</f>
        <v>0</v>
      </c>
      <c r="BI302" s="97">
        <f>IF(U302="nulová",N302,0)</f>
        <v>0</v>
      </c>
      <c r="BJ302" s="15" t="s">
        <v>23</v>
      </c>
      <c r="BK302" s="97">
        <f>ROUND(L302*K302,2)</f>
        <v>0</v>
      </c>
      <c r="BL302" s="15" t="s">
        <v>246</v>
      </c>
      <c r="BM302" s="15" t="s">
        <v>534</v>
      </c>
    </row>
    <row r="303" spans="2:51" s="10" customFormat="1" ht="44.25" customHeight="1">
      <c r="B303" s="159"/>
      <c r="C303" s="160"/>
      <c r="D303" s="160"/>
      <c r="E303" s="161" t="s">
        <v>21</v>
      </c>
      <c r="F303" s="243" t="s">
        <v>535</v>
      </c>
      <c r="G303" s="244"/>
      <c r="H303" s="244"/>
      <c r="I303" s="244"/>
      <c r="J303" s="160"/>
      <c r="K303" s="162">
        <v>38.52</v>
      </c>
      <c r="L303" s="160"/>
      <c r="M303" s="160"/>
      <c r="N303" s="160"/>
      <c r="O303" s="160"/>
      <c r="P303" s="160"/>
      <c r="Q303" s="160"/>
      <c r="R303" s="163"/>
      <c r="T303" s="164"/>
      <c r="U303" s="160"/>
      <c r="V303" s="160"/>
      <c r="W303" s="160"/>
      <c r="X303" s="160"/>
      <c r="Y303" s="160"/>
      <c r="Z303" s="160"/>
      <c r="AA303" s="165"/>
      <c r="AT303" s="166" t="s">
        <v>160</v>
      </c>
      <c r="AU303" s="166" t="s">
        <v>95</v>
      </c>
      <c r="AV303" s="10" t="s">
        <v>95</v>
      </c>
      <c r="AW303" s="10" t="s">
        <v>37</v>
      </c>
      <c r="AX303" s="10" t="s">
        <v>23</v>
      </c>
      <c r="AY303" s="166" t="s">
        <v>148</v>
      </c>
    </row>
    <row r="304" spans="2:65" s="1" customFormat="1" ht="31.5" customHeight="1">
      <c r="B304" s="122"/>
      <c r="C304" s="152" t="s">
        <v>536</v>
      </c>
      <c r="D304" s="152" t="s">
        <v>149</v>
      </c>
      <c r="E304" s="153" t="s">
        <v>537</v>
      </c>
      <c r="F304" s="239" t="s">
        <v>538</v>
      </c>
      <c r="G304" s="240"/>
      <c r="H304" s="240"/>
      <c r="I304" s="240"/>
      <c r="J304" s="154" t="s">
        <v>157</v>
      </c>
      <c r="K304" s="155">
        <v>93.824</v>
      </c>
      <c r="L304" s="241">
        <v>0</v>
      </c>
      <c r="M304" s="240"/>
      <c r="N304" s="242">
        <f>ROUND(L304*K304,2)</f>
        <v>0</v>
      </c>
      <c r="O304" s="240"/>
      <c r="P304" s="240"/>
      <c r="Q304" s="240"/>
      <c r="R304" s="124"/>
      <c r="T304" s="156" t="s">
        <v>21</v>
      </c>
      <c r="U304" s="41" t="s">
        <v>45</v>
      </c>
      <c r="V304" s="33"/>
      <c r="W304" s="157">
        <f>V304*K304</f>
        <v>0</v>
      </c>
      <c r="X304" s="157">
        <v>0.003</v>
      </c>
      <c r="Y304" s="157">
        <f>X304*K304</f>
        <v>0.281472</v>
      </c>
      <c r="Z304" s="157">
        <v>0</v>
      </c>
      <c r="AA304" s="158">
        <f>Z304*K304</f>
        <v>0</v>
      </c>
      <c r="AR304" s="15" t="s">
        <v>246</v>
      </c>
      <c r="AT304" s="15" t="s">
        <v>149</v>
      </c>
      <c r="AU304" s="15" t="s">
        <v>95</v>
      </c>
      <c r="AY304" s="15" t="s">
        <v>148</v>
      </c>
      <c r="BE304" s="97">
        <f>IF(U304="základní",N304,0)</f>
        <v>0</v>
      </c>
      <c r="BF304" s="97">
        <f>IF(U304="snížená",N304,0)</f>
        <v>0</v>
      </c>
      <c r="BG304" s="97">
        <f>IF(U304="zákl. přenesená",N304,0)</f>
        <v>0</v>
      </c>
      <c r="BH304" s="97">
        <f>IF(U304="sníž. přenesená",N304,0)</f>
        <v>0</v>
      </c>
      <c r="BI304" s="97">
        <f>IF(U304="nulová",N304,0)</f>
        <v>0</v>
      </c>
      <c r="BJ304" s="15" t="s">
        <v>23</v>
      </c>
      <c r="BK304" s="97">
        <f>ROUND(L304*K304,2)</f>
        <v>0</v>
      </c>
      <c r="BL304" s="15" t="s">
        <v>246</v>
      </c>
      <c r="BM304" s="15" t="s">
        <v>539</v>
      </c>
    </row>
    <row r="305" spans="2:51" s="10" customFormat="1" ht="22.5" customHeight="1">
      <c r="B305" s="159"/>
      <c r="C305" s="160"/>
      <c r="D305" s="160"/>
      <c r="E305" s="161" t="s">
        <v>21</v>
      </c>
      <c r="F305" s="243" t="s">
        <v>177</v>
      </c>
      <c r="G305" s="244"/>
      <c r="H305" s="244"/>
      <c r="I305" s="244"/>
      <c r="J305" s="160"/>
      <c r="K305" s="162">
        <v>13.184</v>
      </c>
      <c r="L305" s="160"/>
      <c r="M305" s="160"/>
      <c r="N305" s="160"/>
      <c r="O305" s="160"/>
      <c r="P305" s="160"/>
      <c r="Q305" s="160"/>
      <c r="R305" s="163"/>
      <c r="T305" s="164"/>
      <c r="U305" s="160"/>
      <c r="V305" s="160"/>
      <c r="W305" s="160"/>
      <c r="X305" s="160"/>
      <c r="Y305" s="160"/>
      <c r="Z305" s="160"/>
      <c r="AA305" s="165"/>
      <c r="AT305" s="166" t="s">
        <v>160</v>
      </c>
      <c r="AU305" s="166" t="s">
        <v>95</v>
      </c>
      <c r="AV305" s="10" t="s">
        <v>95</v>
      </c>
      <c r="AW305" s="10" t="s">
        <v>37</v>
      </c>
      <c r="AX305" s="10" t="s">
        <v>80</v>
      </c>
      <c r="AY305" s="166" t="s">
        <v>148</v>
      </c>
    </row>
    <row r="306" spans="2:51" s="10" customFormat="1" ht="22.5" customHeight="1">
      <c r="B306" s="159"/>
      <c r="C306" s="160"/>
      <c r="D306" s="160"/>
      <c r="E306" s="161" t="s">
        <v>21</v>
      </c>
      <c r="F306" s="245" t="s">
        <v>540</v>
      </c>
      <c r="G306" s="244"/>
      <c r="H306" s="244"/>
      <c r="I306" s="244"/>
      <c r="J306" s="160"/>
      <c r="K306" s="162">
        <v>6.184</v>
      </c>
      <c r="L306" s="160"/>
      <c r="M306" s="160"/>
      <c r="N306" s="160"/>
      <c r="O306" s="160"/>
      <c r="P306" s="160"/>
      <c r="Q306" s="160"/>
      <c r="R306" s="163"/>
      <c r="T306" s="164"/>
      <c r="U306" s="160"/>
      <c r="V306" s="160"/>
      <c r="W306" s="160"/>
      <c r="X306" s="160"/>
      <c r="Y306" s="160"/>
      <c r="Z306" s="160"/>
      <c r="AA306" s="165"/>
      <c r="AT306" s="166" t="s">
        <v>160</v>
      </c>
      <c r="AU306" s="166" t="s">
        <v>95</v>
      </c>
      <c r="AV306" s="10" t="s">
        <v>95</v>
      </c>
      <c r="AW306" s="10" t="s">
        <v>37</v>
      </c>
      <c r="AX306" s="10" t="s">
        <v>80</v>
      </c>
      <c r="AY306" s="166" t="s">
        <v>148</v>
      </c>
    </row>
    <row r="307" spans="2:51" s="10" customFormat="1" ht="22.5" customHeight="1">
      <c r="B307" s="159"/>
      <c r="C307" s="160"/>
      <c r="D307" s="160"/>
      <c r="E307" s="161" t="s">
        <v>21</v>
      </c>
      <c r="F307" s="245" t="s">
        <v>541</v>
      </c>
      <c r="G307" s="244"/>
      <c r="H307" s="244"/>
      <c r="I307" s="244"/>
      <c r="J307" s="160"/>
      <c r="K307" s="162">
        <v>8.944</v>
      </c>
      <c r="L307" s="160"/>
      <c r="M307" s="160"/>
      <c r="N307" s="160"/>
      <c r="O307" s="160"/>
      <c r="P307" s="160"/>
      <c r="Q307" s="160"/>
      <c r="R307" s="163"/>
      <c r="T307" s="164"/>
      <c r="U307" s="160"/>
      <c r="V307" s="160"/>
      <c r="W307" s="160"/>
      <c r="X307" s="160"/>
      <c r="Y307" s="160"/>
      <c r="Z307" s="160"/>
      <c r="AA307" s="165"/>
      <c r="AT307" s="166" t="s">
        <v>160</v>
      </c>
      <c r="AU307" s="166" t="s">
        <v>95</v>
      </c>
      <c r="AV307" s="10" t="s">
        <v>95</v>
      </c>
      <c r="AW307" s="10" t="s">
        <v>37</v>
      </c>
      <c r="AX307" s="10" t="s">
        <v>80</v>
      </c>
      <c r="AY307" s="166" t="s">
        <v>148</v>
      </c>
    </row>
    <row r="308" spans="2:51" s="10" customFormat="1" ht="31.5" customHeight="1">
      <c r="B308" s="159"/>
      <c r="C308" s="160"/>
      <c r="D308" s="160"/>
      <c r="E308" s="161" t="s">
        <v>21</v>
      </c>
      <c r="F308" s="245" t="s">
        <v>542</v>
      </c>
      <c r="G308" s="244"/>
      <c r="H308" s="244"/>
      <c r="I308" s="244"/>
      <c r="J308" s="160"/>
      <c r="K308" s="162">
        <v>27.704</v>
      </c>
      <c r="L308" s="160"/>
      <c r="M308" s="160"/>
      <c r="N308" s="160"/>
      <c r="O308" s="160"/>
      <c r="P308" s="160"/>
      <c r="Q308" s="160"/>
      <c r="R308" s="163"/>
      <c r="T308" s="164"/>
      <c r="U308" s="160"/>
      <c r="V308" s="160"/>
      <c r="W308" s="160"/>
      <c r="X308" s="160"/>
      <c r="Y308" s="160"/>
      <c r="Z308" s="160"/>
      <c r="AA308" s="165"/>
      <c r="AT308" s="166" t="s">
        <v>160</v>
      </c>
      <c r="AU308" s="166" t="s">
        <v>95</v>
      </c>
      <c r="AV308" s="10" t="s">
        <v>95</v>
      </c>
      <c r="AW308" s="10" t="s">
        <v>37</v>
      </c>
      <c r="AX308" s="10" t="s">
        <v>80</v>
      </c>
      <c r="AY308" s="166" t="s">
        <v>148</v>
      </c>
    </row>
    <row r="309" spans="2:51" s="10" customFormat="1" ht="22.5" customHeight="1">
      <c r="B309" s="159"/>
      <c r="C309" s="160"/>
      <c r="D309" s="160"/>
      <c r="E309" s="161" t="s">
        <v>21</v>
      </c>
      <c r="F309" s="245" t="s">
        <v>543</v>
      </c>
      <c r="G309" s="244"/>
      <c r="H309" s="244"/>
      <c r="I309" s="244"/>
      <c r="J309" s="160"/>
      <c r="K309" s="162">
        <v>13.368</v>
      </c>
      <c r="L309" s="160"/>
      <c r="M309" s="160"/>
      <c r="N309" s="160"/>
      <c r="O309" s="160"/>
      <c r="P309" s="160"/>
      <c r="Q309" s="160"/>
      <c r="R309" s="163"/>
      <c r="T309" s="164"/>
      <c r="U309" s="160"/>
      <c r="V309" s="160"/>
      <c r="W309" s="160"/>
      <c r="X309" s="160"/>
      <c r="Y309" s="160"/>
      <c r="Z309" s="160"/>
      <c r="AA309" s="165"/>
      <c r="AT309" s="166" t="s">
        <v>160</v>
      </c>
      <c r="AU309" s="166" t="s">
        <v>95</v>
      </c>
      <c r="AV309" s="10" t="s">
        <v>95</v>
      </c>
      <c r="AW309" s="10" t="s">
        <v>37</v>
      </c>
      <c r="AX309" s="10" t="s">
        <v>80</v>
      </c>
      <c r="AY309" s="166" t="s">
        <v>148</v>
      </c>
    </row>
    <row r="310" spans="2:51" s="10" customFormat="1" ht="31.5" customHeight="1">
      <c r="B310" s="159"/>
      <c r="C310" s="160"/>
      <c r="D310" s="160"/>
      <c r="E310" s="161" t="s">
        <v>21</v>
      </c>
      <c r="F310" s="245" t="s">
        <v>544</v>
      </c>
      <c r="G310" s="244"/>
      <c r="H310" s="244"/>
      <c r="I310" s="244"/>
      <c r="J310" s="160"/>
      <c r="K310" s="162">
        <v>24.44</v>
      </c>
      <c r="L310" s="160"/>
      <c r="M310" s="160"/>
      <c r="N310" s="160"/>
      <c r="O310" s="160"/>
      <c r="P310" s="160"/>
      <c r="Q310" s="160"/>
      <c r="R310" s="163"/>
      <c r="T310" s="164"/>
      <c r="U310" s="160"/>
      <c r="V310" s="160"/>
      <c r="W310" s="160"/>
      <c r="X310" s="160"/>
      <c r="Y310" s="160"/>
      <c r="Z310" s="160"/>
      <c r="AA310" s="165"/>
      <c r="AT310" s="166" t="s">
        <v>160</v>
      </c>
      <c r="AU310" s="166" t="s">
        <v>95</v>
      </c>
      <c r="AV310" s="10" t="s">
        <v>95</v>
      </c>
      <c r="AW310" s="10" t="s">
        <v>37</v>
      </c>
      <c r="AX310" s="10" t="s">
        <v>80</v>
      </c>
      <c r="AY310" s="166" t="s">
        <v>148</v>
      </c>
    </row>
    <row r="311" spans="2:51" s="11" customFormat="1" ht="22.5" customHeight="1">
      <c r="B311" s="167"/>
      <c r="C311" s="168"/>
      <c r="D311" s="168"/>
      <c r="E311" s="169" t="s">
        <v>21</v>
      </c>
      <c r="F311" s="246" t="s">
        <v>168</v>
      </c>
      <c r="G311" s="247"/>
      <c r="H311" s="247"/>
      <c r="I311" s="247"/>
      <c r="J311" s="168"/>
      <c r="K311" s="170">
        <v>93.824</v>
      </c>
      <c r="L311" s="168"/>
      <c r="M311" s="168"/>
      <c r="N311" s="168"/>
      <c r="O311" s="168"/>
      <c r="P311" s="168"/>
      <c r="Q311" s="168"/>
      <c r="R311" s="171"/>
      <c r="T311" s="172"/>
      <c r="U311" s="168"/>
      <c r="V311" s="168"/>
      <c r="W311" s="168"/>
      <c r="X311" s="168"/>
      <c r="Y311" s="168"/>
      <c r="Z311" s="168"/>
      <c r="AA311" s="173"/>
      <c r="AT311" s="174" t="s">
        <v>160</v>
      </c>
      <c r="AU311" s="174" t="s">
        <v>95</v>
      </c>
      <c r="AV311" s="11" t="s">
        <v>153</v>
      </c>
      <c r="AW311" s="11" t="s">
        <v>37</v>
      </c>
      <c r="AX311" s="11" t="s">
        <v>23</v>
      </c>
      <c r="AY311" s="174" t="s">
        <v>148</v>
      </c>
    </row>
    <row r="312" spans="2:65" s="1" customFormat="1" ht="31.5" customHeight="1">
      <c r="B312" s="122"/>
      <c r="C312" s="175" t="s">
        <v>545</v>
      </c>
      <c r="D312" s="175" t="s">
        <v>296</v>
      </c>
      <c r="E312" s="176" t="s">
        <v>546</v>
      </c>
      <c r="F312" s="248" t="s">
        <v>547</v>
      </c>
      <c r="G312" s="249"/>
      <c r="H312" s="249"/>
      <c r="I312" s="249"/>
      <c r="J312" s="177" t="s">
        <v>157</v>
      </c>
      <c r="K312" s="178">
        <v>103.206</v>
      </c>
      <c r="L312" s="250">
        <v>0</v>
      </c>
      <c r="M312" s="249"/>
      <c r="N312" s="251">
        <f>ROUND(L312*K312,2)</f>
        <v>0</v>
      </c>
      <c r="O312" s="240"/>
      <c r="P312" s="240"/>
      <c r="Q312" s="240"/>
      <c r="R312" s="124"/>
      <c r="T312" s="156" t="s">
        <v>21</v>
      </c>
      <c r="U312" s="41" t="s">
        <v>45</v>
      </c>
      <c r="V312" s="33"/>
      <c r="W312" s="157">
        <f>V312*K312</f>
        <v>0</v>
      </c>
      <c r="X312" s="157">
        <v>0.0118</v>
      </c>
      <c r="Y312" s="157">
        <f>X312*K312</f>
        <v>1.2178308</v>
      </c>
      <c r="Z312" s="157">
        <v>0</v>
      </c>
      <c r="AA312" s="158">
        <f>Z312*K312</f>
        <v>0</v>
      </c>
      <c r="AR312" s="15" t="s">
        <v>299</v>
      </c>
      <c r="AT312" s="15" t="s">
        <v>296</v>
      </c>
      <c r="AU312" s="15" t="s">
        <v>95</v>
      </c>
      <c r="AY312" s="15" t="s">
        <v>148</v>
      </c>
      <c r="BE312" s="97">
        <f>IF(U312="základní",N312,0)</f>
        <v>0</v>
      </c>
      <c r="BF312" s="97">
        <f>IF(U312="snížená",N312,0)</f>
        <v>0</v>
      </c>
      <c r="BG312" s="97">
        <f>IF(U312="zákl. přenesená",N312,0)</f>
        <v>0</v>
      </c>
      <c r="BH312" s="97">
        <f>IF(U312="sníž. přenesená",N312,0)</f>
        <v>0</v>
      </c>
      <c r="BI312" s="97">
        <f>IF(U312="nulová",N312,0)</f>
        <v>0</v>
      </c>
      <c r="BJ312" s="15" t="s">
        <v>23</v>
      </c>
      <c r="BK312" s="97">
        <f>ROUND(L312*K312,2)</f>
        <v>0</v>
      </c>
      <c r="BL312" s="15" t="s">
        <v>246</v>
      </c>
      <c r="BM312" s="15" t="s">
        <v>548</v>
      </c>
    </row>
    <row r="313" spans="2:65" s="1" customFormat="1" ht="31.5" customHeight="1">
      <c r="B313" s="122"/>
      <c r="C313" s="152" t="s">
        <v>549</v>
      </c>
      <c r="D313" s="152" t="s">
        <v>149</v>
      </c>
      <c r="E313" s="153" t="s">
        <v>550</v>
      </c>
      <c r="F313" s="239" t="s">
        <v>551</v>
      </c>
      <c r="G313" s="240"/>
      <c r="H313" s="240"/>
      <c r="I313" s="240"/>
      <c r="J313" s="154" t="s">
        <v>157</v>
      </c>
      <c r="K313" s="155">
        <v>2</v>
      </c>
      <c r="L313" s="241">
        <v>0</v>
      </c>
      <c r="M313" s="240"/>
      <c r="N313" s="242">
        <f>ROUND(L313*K313,2)</f>
        <v>0</v>
      </c>
      <c r="O313" s="240"/>
      <c r="P313" s="240"/>
      <c r="Q313" s="240"/>
      <c r="R313" s="124"/>
      <c r="T313" s="156" t="s">
        <v>21</v>
      </c>
      <c r="U313" s="41" t="s">
        <v>45</v>
      </c>
      <c r="V313" s="33"/>
      <c r="W313" s="157">
        <f>V313*K313</f>
        <v>0</v>
      </c>
      <c r="X313" s="157">
        <v>0.00058</v>
      </c>
      <c r="Y313" s="157">
        <f>X313*K313</f>
        <v>0.00116</v>
      </c>
      <c r="Z313" s="157">
        <v>0</v>
      </c>
      <c r="AA313" s="158">
        <f>Z313*K313</f>
        <v>0</v>
      </c>
      <c r="AR313" s="15" t="s">
        <v>246</v>
      </c>
      <c r="AT313" s="15" t="s">
        <v>149</v>
      </c>
      <c r="AU313" s="15" t="s">
        <v>95</v>
      </c>
      <c r="AY313" s="15" t="s">
        <v>148</v>
      </c>
      <c r="BE313" s="97">
        <f>IF(U313="základní",N313,0)</f>
        <v>0</v>
      </c>
      <c r="BF313" s="97">
        <f>IF(U313="snížená",N313,0)</f>
        <v>0</v>
      </c>
      <c r="BG313" s="97">
        <f>IF(U313="zákl. přenesená",N313,0)</f>
        <v>0</v>
      </c>
      <c r="BH313" s="97">
        <f>IF(U313="sníž. přenesená",N313,0)</f>
        <v>0</v>
      </c>
      <c r="BI313" s="97">
        <f>IF(U313="nulová",N313,0)</f>
        <v>0</v>
      </c>
      <c r="BJ313" s="15" t="s">
        <v>23</v>
      </c>
      <c r="BK313" s="97">
        <f>ROUND(L313*K313,2)</f>
        <v>0</v>
      </c>
      <c r="BL313" s="15" t="s">
        <v>246</v>
      </c>
      <c r="BM313" s="15" t="s">
        <v>552</v>
      </c>
    </row>
    <row r="314" spans="2:65" s="1" customFormat="1" ht="31.5" customHeight="1">
      <c r="B314" s="122"/>
      <c r="C314" s="175" t="s">
        <v>553</v>
      </c>
      <c r="D314" s="175" t="s">
        <v>296</v>
      </c>
      <c r="E314" s="176" t="s">
        <v>554</v>
      </c>
      <c r="F314" s="248" t="s">
        <v>555</v>
      </c>
      <c r="G314" s="249"/>
      <c r="H314" s="249"/>
      <c r="I314" s="249"/>
      <c r="J314" s="177" t="s">
        <v>157</v>
      </c>
      <c r="K314" s="178">
        <v>2.2</v>
      </c>
      <c r="L314" s="250">
        <v>0</v>
      </c>
      <c r="M314" s="249"/>
      <c r="N314" s="251">
        <f>ROUND(L314*K314,2)</f>
        <v>0</v>
      </c>
      <c r="O314" s="240"/>
      <c r="P314" s="240"/>
      <c r="Q314" s="240"/>
      <c r="R314" s="124"/>
      <c r="T314" s="156" t="s">
        <v>21</v>
      </c>
      <c r="U314" s="41" t="s">
        <v>45</v>
      </c>
      <c r="V314" s="33"/>
      <c r="W314" s="157">
        <f>V314*K314</f>
        <v>0</v>
      </c>
      <c r="X314" s="157">
        <v>0.0075</v>
      </c>
      <c r="Y314" s="157">
        <f>X314*K314</f>
        <v>0.0165</v>
      </c>
      <c r="Z314" s="157">
        <v>0</v>
      </c>
      <c r="AA314" s="158">
        <f>Z314*K314</f>
        <v>0</v>
      </c>
      <c r="AR314" s="15" t="s">
        <v>299</v>
      </c>
      <c r="AT314" s="15" t="s">
        <v>296</v>
      </c>
      <c r="AU314" s="15" t="s">
        <v>95</v>
      </c>
      <c r="AY314" s="15" t="s">
        <v>148</v>
      </c>
      <c r="BE314" s="97">
        <f>IF(U314="základní",N314,0)</f>
        <v>0</v>
      </c>
      <c r="BF314" s="97">
        <f>IF(U314="snížená",N314,0)</f>
        <v>0</v>
      </c>
      <c r="BG314" s="97">
        <f>IF(U314="zákl. přenesená",N314,0)</f>
        <v>0</v>
      </c>
      <c r="BH314" s="97">
        <f>IF(U314="sníž. přenesená",N314,0)</f>
        <v>0</v>
      </c>
      <c r="BI314" s="97">
        <f>IF(U314="nulová",N314,0)</f>
        <v>0</v>
      </c>
      <c r="BJ314" s="15" t="s">
        <v>23</v>
      </c>
      <c r="BK314" s="97">
        <f>ROUND(L314*K314,2)</f>
        <v>0</v>
      </c>
      <c r="BL314" s="15" t="s">
        <v>246</v>
      </c>
      <c r="BM314" s="15" t="s">
        <v>556</v>
      </c>
    </row>
    <row r="315" spans="2:65" s="1" customFormat="1" ht="31.5" customHeight="1">
      <c r="B315" s="122"/>
      <c r="C315" s="152" t="s">
        <v>557</v>
      </c>
      <c r="D315" s="152" t="s">
        <v>149</v>
      </c>
      <c r="E315" s="153" t="s">
        <v>558</v>
      </c>
      <c r="F315" s="239" t="s">
        <v>559</v>
      </c>
      <c r="G315" s="240"/>
      <c r="H315" s="240"/>
      <c r="I315" s="240"/>
      <c r="J315" s="154" t="s">
        <v>216</v>
      </c>
      <c r="K315" s="155">
        <v>1.517</v>
      </c>
      <c r="L315" s="241">
        <v>0</v>
      </c>
      <c r="M315" s="240"/>
      <c r="N315" s="242">
        <f>ROUND(L315*K315,2)</f>
        <v>0</v>
      </c>
      <c r="O315" s="240"/>
      <c r="P315" s="240"/>
      <c r="Q315" s="240"/>
      <c r="R315" s="124"/>
      <c r="T315" s="156" t="s">
        <v>21</v>
      </c>
      <c r="U315" s="41" t="s">
        <v>45</v>
      </c>
      <c r="V315" s="33"/>
      <c r="W315" s="157">
        <f>V315*K315</f>
        <v>0</v>
      </c>
      <c r="X315" s="157">
        <v>0</v>
      </c>
      <c r="Y315" s="157">
        <f>X315*K315</f>
        <v>0</v>
      </c>
      <c r="Z315" s="157">
        <v>0</v>
      </c>
      <c r="AA315" s="158">
        <f>Z315*K315</f>
        <v>0</v>
      </c>
      <c r="AR315" s="15" t="s">
        <v>246</v>
      </c>
      <c r="AT315" s="15" t="s">
        <v>149</v>
      </c>
      <c r="AU315" s="15" t="s">
        <v>95</v>
      </c>
      <c r="AY315" s="15" t="s">
        <v>148</v>
      </c>
      <c r="BE315" s="97">
        <f>IF(U315="základní",N315,0)</f>
        <v>0</v>
      </c>
      <c r="BF315" s="97">
        <f>IF(U315="snížená",N315,0)</f>
        <v>0</v>
      </c>
      <c r="BG315" s="97">
        <f>IF(U315="zákl. přenesená",N315,0)</f>
        <v>0</v>
      </c>
      <c r="BH315" s="97">
        <f>IF(U315="sníž. přenesená",N315,0)</f>
        <v>0</v>
      </c>
      <c r="BI315" s="97">
        <f>IF(U315="nulová",N315,0)</f>
        <v>0</v>
      </c>
      <c r="BJ315" s="15" t="s">
        <v>23</v>
      </c>
      <c r="BK315" s="97">
        <f>ROUND(L315*K315,2)</f>
        <v>0</v>
      </c>
      <c r="BL315" s="15" t="s">
        <v>246</v>
      </c>
      <c r="BM315" s="15" t="s">
        <v>560</v>
      </c>
    </row>
    <row r="316" spans="2:63" s="9" customFormat="1" ht="29.25" customHeight="1">
      <c r="B316" s="141"/>
      <c r="C316" s="142"/>
      <c r="D316" s="151" t="s">
        <v>124</v>
      </c>
      <c r="E316" s="151"/>
      <c r="F316" s="151"/>
      <c r="G316" s="151"/>
      <c r="H316" s="151"/>
      <c r="I316" s="151"/>
      <c r="J316" s="151"/>
      <c r="K316" s="151"/>
      <c r="L316" s="151"/>
      <c r="M316" s="151"/>
      <c r="N316" s="257">
        <f>BK316</f>
        <v>0</v>
      </c>
      <c r="O316" s="258"/>
      <c r="P316" s="258"/>
      <c r="Q316" s="258"/>
      <c r="R316" s="144"/>
      <c r="T316" s="145"/>
      <c r="U316" s="142"/>
      <c r="V316" s="142"/>
      <c r="W316" s="146">
        <f>SUM(W317:W327)</f>
        <v>0</v>
      </c>
      <c r="X316" s="142"/>
      <c r="Y316" s="146">
        <f>SUM(Y317:Y327)</f>
        <v>0.04011042</v>
      </c>
      <c r="Z316" s="142"/>
      <c r="AA316" s="147">
        <f>SUM(AA317:AA327)</f>
        <v>0</v>
      </c>
      <c r="AR316" s="148" t="s">
        <v>95</v>
      </c>
      <c r="AT316" s="149" t="s">
        <v>79</v>
      </c>
      <c r="AU316" s="149" t="s">
        <v>23</v>
      </c>
      <c r="AY316" s="148" t="s">
        <v>148</v>
      </c>
      <c r="BK316" s="150">
        <f>SUM(BK317:BK327)</f>
        <v>0</v>
      </c>
    </row>
    <row r="317" spans="2:65" s="1" customFormat="1" ht="31.5" customHeight="1">
      <c r="B317" s="122"/>
      <c r="C317" s="152" t="s">
        <v>561</v>
      </c>
      <c r="D317" s="152" t="s">
        <v>149</v>
      </c>
      <c r="E317" s="153" t="s">
        <v>562</v>
      </c>
      <c r="F317" s="239" t="s">
        <v>563</v>
      </c>
      <c r="G317" s="240"/>
      <c r="H317" s="240"/>
      <c r="I317" s="240"/>
      <c r="J317" s="154" t="s">
        <v>157</v>
      </c>
      <c r="K317" s="155">
        <v>81.858</v>
      </c>
      <c r="L317" s="241">
        <v>0</v>
      </c>
      <c r="M317" s="240"/>
      <c r="N317" s="242">
        <f>ROUND(L317*K317,2)</f>
        <v>0</v>
      </c>
      <c r="O317" s="240"/>
      <c r="P317" s="240"/>
      <c r="Q317" s="240"/>
      <c r="R317" s="124"/>
      <c r="T317" s="156" t="s">
        <v>21</v>
      </c>
      <c r="U317" s="41" t="s">
        <v>45</v>
      </c>
      <c r="V317" s="33"/>
      <c r="W317" s="157">
        <f>V317*K317</f>
        <v>0</v>
      </c>
      <c r="X317" s="157">
        <v>0</v>
      </c>
      <c r="Y317" s="157">
        <f>X317*K317</f>
        <v>0</v>
      </c>
      <c r="Z317" s="157">
        <v>0</v>
      </c>
      <c r="AA317" s="158">
        <f>Z317*K317</f>
        <v>0</v>
      </c>
      <c r="AR317" s="15" t="s">
        <v>246</v>
      </c>
      <c r="AT317" s="15" t="s">
        <v>149</v>
      </c>
      <c r="AU317" s="15" t="s">
        <v>95</v>
      </c>
      <c r="AY317" s="15" t="s">
        <v>148</v>
      </c>
      <c r="BE317" s="97">
        <f>IF(U317="základní",N317,0)</f>
        <v>0</v>
      </c>
      <c r="BF317" s="97">
        <f>IF(U317="snížená",N317,0)</f>
        <v>0</v>
      </c>
      <c r="BG317" s="97">
        <f>IF(U317="zákl. přenesená",N317,0)</f>
        <v>0</v>
      </c>
      <c r="BH317" s="97">
        <f>IF(U317="sníž. přenesená",N317,0)</f>
        <v>0</v>
      </c>
      <c r="BI317" s="97">
        <f>IF(U317="nulová",N317,0)</f>
        <v>0</v>
      </c>
      <c r="BJ317" s="15" t="s">
        <v>23</v>
      </c>
      <c r="BK317" s="97">
        <f>ROUND(L317*K317,2)</f>
        <v>0</v>
      </c>
      <c r="BL317" s="15" t="s">
        <v>246</v>
      </c>
      <c r="BM317" s="15" t="s">
        <v>564</v>
      </c>
    </row>
    <row r="318" spans="2:51" s="10" customFormat="1" ht="22.5" customHeight="1">
      <c r="B318" s="159"/>
      <c r="C318" s="160"/>
      <c r="D318" s="160"/>
      <c r="E318" s="161" t="s">
        <v>21</v>
      </c>
      <c r="F318" s="243" t="s">
        <v>565</v>
      </c>
      <c r="G318" s="244"/>
      <c r="H318" s="244"/>
      <c r="I318" s="244"/>
      <c r="J318" s="160"/>
      <c r="K318" s="162">
        <v>9.92</v>
      </c>
      <c r="L318" s="160"/>
      <c r="M318" s="160"/>
      <c r="N318" s="160"/>
      <c r="O318" s="160"/>
      <c r="P318" s="160"/>
      <c r="Q318" s="160"/>
      <c r="R318" s="163"/>
      <c r="T318" s="164"/>
      <c r="U318" s="160"/>
      <c r="V318" s="160"/>
      <c r="W318" s="160"/>
      <c r="X318" s="160"/>
      <c r="Y318" s="160"/>
      <c r="Z318" s="160"/>
      <c r="AA318" s="165"/>
      <c r="AT318" s="166" t="s">
        <v>160</v>
      </c>
      <c r="AU318" s="166" t="s">
        <v>95</v>
      </c>
      <c r="AV318" s="10" t="s">
        <v>95</v>
      </c>
      <c r="AW318" s="10" t="s">
        <v>37</v>
      </c>
      <c r="AX318" s="10" t="s">
        <v>80</v>
      </c>
      <c r="AY318" s="166" t="s">
        <v>148</v>
      </c>
    </row>
    <row r="319" spans="2:51" s="10" customFormat="1" ht="22.5" customHeight="1">
      <c r="B319" s="159"/>
      <c r="C319" s="160"/>
      <c r="D319" s="160"/>
      <c r="E319" s="161" t="s">
        <v>21</v>
      </c>
      <c r="F319" s="245" t="s">
        <v>566</v>
      </c>
      <c r="G319" s="244"/>
      <c r="H319" s="244"/>
      <c r="I319" s="244"/>
      <c r="J319" s="160"/>
      <c r="K319" s="162">
        <v>24.6</v>
      </c>
      <c r="L319" s="160"/>
      <c r="M319" s="160"/>
      <c r="N319" s="160"/>
      <c r="O319" s="160"/>
      <c r="P319" s="160"/>
      <c r="Q319" s="160"/>
      <c r="R319" s="163"/>
      <c r="T319" s="164"/>
      <c r="U319" s="160"/>
      <c r="V319" s="160"/>
      <c r="W319" s="160"/>
      <c r="X319" s="160"/>
      <c r="Y319" s="160"/>
      <c r="Z319" s="160"/>
      <c r="AA319" s="165"/>
      <c r="AT319" s="166" t="s">
        <v>160</v>
      </c>
      <c r="AU319" s="166" t="s">
        <v>95</v>
      </c>
      <c r="AV319" s="10" t="s">
        <v>95</v>
      </c>
      <c r="AW319" s="10" t="s">
        <v>37</v>
      </c>
      <c r="AX319" s="10" t="s">
        <v>80</v>
      </c>
      <c r="AY319" s="166" t="s">
        <v>148</v>
      </c>
    </row>
    <row r="320" spans="2:51" s="10" customFormat="1" ht="22.5" customHeight="1">
      <c r="B320" s="159"/>
      <c r="C320" s="160"/>
      <c r="D320" s="160"/>
      <c r="E320" s="161" t="s">
        <v>21</v>
      </c>
      <c r="F320" s="245" t="s">
        <v>567</v>
      </c>
      <c r="G320" s="244"/>
      <c r="H320" s="244"/>
      <c r="I320" s="244"/>
      <c r="J320" s="160"/>
      <c r="K320" s="162">
        <v>14.095</v>
      </c>
      <c r="L320" s="160"/>
      <c r="M320" s="160"/>
      <c r="N320" s="160"/>
      <c r="O320" s="160"/>
      <c r="P320" s="160"/>
      <c r="Q320" s="160"/>
      <c r="R320" s="163"/>
      <c r="T320" s="164"/>
      <c r="U320" s="160"/>
      <c r="V320" s="160"/>
      <c r="W320" s="160"/>
      <c r="X320" s="160"/>
      <c r="Y320" s="160"/>
      <c r="Z320" s="160"/>
      <c r="AA320" s="165"/>
      <c r="AT320" s="166" t="s">
        <v>160</v>
      </c>
      <c r="AU320" s="166" t="s">
        <v>95</v>
      </c>
      <c r="AV320" s="10" t="s">
        <v>95</v>
      </c>
      <c r="AW320" s="10" t="s">
        <v>37</v>
      </c>
      <c r="AX320" s="10" t="s">
        <v>80</v>
      </c>
      <c r="AY320" s="166" t="s">
        <v>148</v>
      </c>
    </row>
    <row r="321" spans="2:51" s="10" customFormat="1" ht="22.5" customHeight="1">
      <c r="B321" s="159"/>
      <c r="C321" s="160"/>
      <c r="D321" s="160"/>
      <c r="E321" s="161" t="s">
        <v>21</v>
      </c>
      <c r="F321" s="245" t="s">
        <v>568</v>
      </c>
      <c r="G321" s="244"/>
      <c r="H321" s="244"/>
      <c r="I321" s="244"/>
      <c r="J321" s="160"/>
      <c r="K321" s="162">
        <v>9.398</v>
      </c>
      <c r="L321" s="160"/>
      <c r="M321" s="160"/>
      <c r="N321" s="160"/>
      <c r="O321" s="160"/>
      <c r="P321" s="160"/>
      <c r="Q321" s="160"/>
      <c r="R321" s="163"/>
      <c r="T321" s="164"/>
      <c r="U321" s="160"/>
      <c r="V321" s="160"/>
      <c r="W321" s="160"/>
      <c r="X321" s="160"/>
      <c r="Y321" s="160"/>
      <c r="Z321" s="160"/>
      <c r="AA321" s="165"/>
      <c r="AT321" s="166" t="s">
        <v>160</v>
      </c>
      <c r="AU321" s="166" t="s">
        <v>95</v>
      </c>
      <c r="AV321" s="10" t="s">
        <v>95</v>
      </c>
      <c r="AW321" s="10" t="s">
        <v>37</v>
      </c>
      <c r="AX321" s="10" t="s">
        <v>80</v>
      </c>
      <c r="AY321" s="166" t="s">
        <v>148</v>
      </c>
    </row>
    <row r="322" spans="2:51" s="10" customFormat="1" ht="22.5" customHeight="1">
      <c r="B322" s="159"/>
      <c r="C322" s="160"/>
      <c r="D322" s="160"/>
      <c r="E322" s="161" t="s">
        <v>21</v>
      </c>
      <c r="F322" s="245" t="s">
        <v>569</v>
      </c>
      <c r="G322" s="244"/>
      <c r="H322" s="244"/>
      <c r="I322" s="244"/>
      <c r="J322" s="160"/>
      <c r="K322" s="162">
        <v>4.835</v>
      </c>
      <c r="L322" s="160"/>
      <c r="M322" s="160"/>
      <c r="N322" s="160"/>
      <c r="O322" s="160"/>
      <c r="P322" s="160"/>
      <c r="Q322" s="160"/>
      <c r="R322" s="163"/>
      <c r="T322" s="164"/>
      <c r="U322" s="160"/>
      <c r="V322" s="160"/>
      <c r="W322" s="160"/>
      <c r="X322" s="160"/>
      <c r="Y322" s="160"/>
      <c r="Z322" s="160"/>
      <c r="AA322" s="165"/>
      <c r="AT322" s="166" t="s">
        <v>160</v>
      </c>
      <c r="AU322" s="166" t="s">
        <v>95</v>
      </c>
      <c r="AV322" s="10" t="s">
        <v>95</v>
      </c>
      <c r="AW322" s="10" t="s">
        <v>37</v>
      </c>
      <c r="AX322" s="10" t="s">
        <v>80</v>
      </c>
      <c r="AY322" s="166" t="s">
        <v>148</v>
      </c>
    </row>
    <row r="323" spans="2:51" s="10" customFormat="1" ht="22.5" customHeight="1">
      <c r="B323" s="159"/>
      <c r="C323" s="160"/>
      <c r="D323" s="160"/>
      <c r="E323" s="161" t="s">
        <v>21</v>
      </c>
      <c r="F323" s="245" t="s">
        <v>570</v>
      </c>
      <c r="G323" s="244"/>
      <c r="H323" s="244"/>
      <c r="I323" s="244"/>
      <c r="J323" s="160"/>
      <c r="K323" s="162">
        <v>7.005</v>
      </c>
      <c r="L323" s="160"/>
      <c r="M323" s="160"/>
      <c r="N323" s="160"/>
      <c r="O323" s="160"/>
      <c r="P323" s="160"/>
      <c r="Q323" s="160"/>
      <c r="R323" s="163"/>
      <c r="T323" s="164"/>
      <c r="U323" s="160"/>
      <c r="V323" s="160"/>
      <c r="W323" s="160"/>
      <c r="X323" s="160"/>
      <c r="Y323" s="160"/>
      <c r="Z323" s="160"/>
      <c r="AA323" s="165"/>
      <c r="AT323" s="166" t="s">
        <v>160</v>
      </c>
      <c r="AU323" s="166" t="s">
        <v>95</v>
      </c>
      <c r="AV323" s="10" t="s">
        <v>95</v>
      </c>
      <c r="AW323" s="10" t="s">
        <v>37</v>
      </c>
      <c r="AX323" s="10" t="s">
        <v>80</v>
      </c>
      <c r="AY323" s="166" t="s">
        <v>148</v>
      </c>
    </row>
    <row r="324" spans="2:51" s="10" customFormat="1" ht="22.5" customHeight="1">
      <c r="B324" s="159"/>
      <c r="C324" s="160"/>
      <c r="D324" s="160"/>
      <c r="E324" s="161" t="s">
        <v>21</v>
      </c>
      <c r="F324" s="245" t="s">
        <v>571</v>
      </c>
      <c r="G324" s="244"/>
      <c r="H324" s="244"/>
      <c r="I324" s="244"/>
      <c r="J324" s="160"/>
      <c r="K324" s="162">
        <v>12.005</v>
      </c>
      <c r="L324" s="160"/>
      <c r="M324" s="160"/>
      <c r="N324" s="160"/>
      <c r="O324" s="160"/>
      <c r="P324" s="160"/>
      <c r="Q324" s="160"/>
      <c r="R324" s="163"/>
      <c r="T324" s="164"/>
      <c r="U324" s="160"/>
      <c r="V324" s="160"/>
      <c r="W324" s="160"/>
      <c r="X324" s="160"/>
      <c r="Y324" s="160"/>
      <c r="Z324" s="160"/>
      <c r="AA324" s="165"/>
      <c r="AT324" s="166" t="s">
        <v>160</v>
      </c>
      <c r="AU324" s="166" t="s">
        <v>95</v>
      </c>
      <c r="AV324" s="10" t="s">
        <v>95</v>
      </c>
      <c r="AW324" s="10" t="s">
        <v>37</v>
      </c>
      <c r="AX324" s="10" t="s">
        <v>80</v>
      </c>
      <c r="AY324" s="166" t="s">
        <v>148</v>
      </c>
    </row>
    <row r="325" spans="2:51" s="11" customFormat="1" ht="22.5" customHeight="1">
      <c r="B325" s="167"/>
      <c r="C325" s="168"/>
      <c r="D325" s="168"/>
      <c r="E325" s="169" t="s">
        <v>21</v>
      </c>
      <c r="F325" s="246" t="s">
        <v>168</v>
      </c>
      <c r="G325" s="247"/>
      <c r="H325" s="247"/>
      <c r="I325" s="247"/>
      <c r="J325" s="168"/>
      <c r="K325" s="170">
        <v>81.858</v>
      </c>
      <c r="L325" s="168"/>
      <c r="M325" s="168"/>
      <c r="N325" s="168"/>
      <c r="O325" s="168"/>
      <c r="P325" s="168"/>
      <c r="Q325" s="168"/>
      <c r="R325" s="171"/>
      <c r="T325" s="172"/>
      <c r="U325" s="168"/>
      <c r="V325" s="168"/>
      <c r="W325" s="168"/>
      <c r="X325" s="168"/>
      <c r="Y325" s="168"/>
      <c r="Z325" s="168"/>
      <c r="AA325" s="173"/>
      <c r="AT325" s="174" t="s">
        <v>160</v>
      </c>
      <c r="AU325" s="174" t="s">
        <v>95</v>
      </c>
      <c r="AV325" s="11" t="s">
        <v>153</v>
      </c>
      <c r="AW325" s="11" t="s">
        <v>37</v>
      </c>
      <c r="AX325" s="11" t="s">
        <v>23</v>
      </c>
      <c r="AY325" s="174" t="s">
        <v>148</v>
      </c>
    </row>
    <row r="326" spans="2:65" s="1" customFormat="1" ht="31.5" customHeight="1">
      <c r="B326" s="122"/>
      <c r="C326" s="152" t="s">
        <v>572</v>
      </c>
      <c r="D326" s="152" t="s">
        <v>149</v>
      </c>
      <c r="E326" s="153" t="s">
        <v>573</v>
      </c>
      <c r="F326" s="239" t="s">
        <v>574</v>
      </c>
      <c r="G326" s="240"/>
      <c r="H326" s="240"/>
      <c r="I326" s="240"/>
      <c r="J326" s="154" t="s">
        <v>157</v>
      </c>
      <c r="K326" s="155">
        <v>81.858</v>
      </c>
      <c r="L326" s="241">
        <v>0</v>
      </c>
      <c r="M326" s="240"/>
      <c r="N326" s="242">
        <f>ROUND(L326*K326,2)</f>
        <v>0</v>
      </c>
      <c r="O326" s="240"/>
      <c r="P326" s="240"/>
      <c r="Q326" s="240"/>
      <c r="R326" s="124"/>
      <c r="T326" s="156" t="s">
        <v>21</v>
      </c>
      <c r="U326" s="41" t="s">
        <v>45</v>
      </c>
      <c r="V326" s="33"/>
      <c r="W326" s="157">
        <f>V326*K326</f>
        <v>0</v>
      </c>
      <c r="X326" s="157">
        <v>0.0002</v>
      </c>
      <c r="Y326" s="157">
        <f>X326*K326</f>
        <v>0.0163716</v>
      </c>
      <c r="Z326" s="157">
        <v>0</v>
      </c>
      <c r="AA326" s="158">
        <f>Z326*K326</f>
        <v>0</v>
      </c>
      <c r="AR326" s="15" t="s">
        <v>246</v>
      </c>
      <c r="AT326" s="15" t="s">
        <v>149</v>
      </c>
      <c r="AU326" s="15" t="s">
        <v>95</v>
      </c>
      <c r="AY326" s="15" t="s">
        <v>148</v>
      </c>
      <c r="BE326" s="97">
        <f>IF(U326="základní",N326,0)</f>
        <v>0</v>
      </c>
      <c r="BF326" s="97">
        <f>IF(U326="snížená",N326,0)</f>
        <v>0</v>
      </c>
      <c r="BG326" s="97">
        <f>IF(U326="zákl. přenesená",N326,0)</f>
        <v>0</v>
      </c>
      <c r="BH326" s="97">
        <f>IF(U326="sníž. přenesená",N326,0)</f>
        <v>0</v>
      </c>
      <c r="BI326" s="97">
        <f>IF(U326="nulová",N326,0)</f>
        <v>0</v>
      </c>
      <c r="BJ326" s="15" t="s">
        <v>23</v>
      </c>
      <c r="BK326" s="97">
        <f>ROUND(L326*K326,2)</f>
        <v>0</v>
      </c>
      <c r="BL326" s="15" t="s">
        <v>246</v>
      </c>
      <c r="BM326" s="15" t="s">
        <v>575</v>
      </c>
    </row>
    <row r="327" spans="2:65" s="1" customFormat="1" ht="31.5" customHeight="1">
      <c r="B327" s="122"/>
      <c r="C327" s="152" t="s">
        <v>576</v>
      </c>
      <c r="D327" s="152" t="s">
        <v>149</v>
      </c>
      <c r="E327" s="153" t="s">
        <v>577</v>
      </c>
      <c r="F327" s="239" t="s">
        <v>578</v>
      </c>
      <c r="G327" s="240"/>
      <c r="H327" s="240"/>
      <c r="I327" s="240"/>
      <c r="J327" s="154" t="s">
        <v>157</v>
      </c>
      <c r="K327" s="155">
        <v>81.858</v>
      </c>
      <c r="L327" s="241">
        <v>0</v>
      </c>
      <c r="M327" s="240"/>
      <c r="N327" s="242">
        <f>ROUND(L327*K327,2)</f>
        <v>0</v>
      </c>
      <c r="O327" s="240"/>
      <c r="P327" s="240"/>
      <c r="Q327" s="240"/>
      <c r="R327" s="124"/>
      <c r="T327" s="156" t="s">
        <v>21</v>
      </c>
      <c r="U327" s="41" t="s">
        <v>45</v>
      </c>
      <c r="V327" s="33"/>
      <c r="W327" s="157">
        <f>V327*K327</f>
        <v>0</v>
      </c>
      <c r="X327" s="157">
        <v>0.00029</v>
      </c>
      <c r="Y327" s="157">
        <f>X327*K327</f>
        <v>0.02373882</v>
      </c>
      <c r="Z327" s="157">
        <v>0</v>
      </c>
      <c r="AA327" s="158">
        <f>Z327*K327</f>
        <v>0</v>
      </c>
      <c r="AR327" s="15" t="s">
        <v>246</v>
      </c>
      <c r="AT327" s="15" t="s">
        <v>149</v>
      </c>
      <c r="AU327" s="15" t="s">
        <v>95</v>
      </c>
      <c r="AY327" s="15" t="s">
        <v>148</v>
      </c>
      <c r="BE327" s="97">
        <f>IF(U327="základní",N327,0)</f>
        <v>0</v>
      </c>
      <c r="BF327" s="97">
        <f>IF(U327="snížená",N327,0)</f>
        <v>0</v>
      </c>
      <c r="BG327" s="97">
        <f>IF(U327="zákl. přenesená",N327,0)</f>
        <v>0</v>
      </c>
      <c r="BH327" s="97">
        <f>IF(U327="sníž. přenesená",N327,0)</f>
        <v>0</v>
      </c>
      <c r="BI327" s="97">
        <f>IF(U327="nulová",N327,0)</f>
        <v>0</v>
      </c>
      <c r="BJ327" s="15" t="s">
        <v>23</v>
      </c>
      <c r="BK327" s="97">
        <f>ROUND(L327*K327,2)</f>
        <v>0</v>
      </c>
      <c r="BL327" s="15" t="s">
        <v>246</v>
      </c>
      <c r="BM327" s="15" t="s">
        <v>579</v>
      </c>
    </row>
    <row r="328" spans="2:63" s="1" customFormat="1" ht="49.5" customHeight="1">
      <c r="B328" s="32"/>
      <c r="C328" s="33"/>
      <c r="D328" s="143" t="s">
        <v>580</v>
      </c>
      <c r="E328" s="33"/>
      <c r="F328" s="33"/>
      <c r="G328" s="33"/>
      <c r="H328" s="33"/>
      <c r="I328" s="33"/>
      <c r="J328" s="33"/>
      <c r="K328" s="33"/>
      <c r="L328" s="33"/>
      <c r="M328" s="33"/>
      <c r="N328" s="259">
        <f>BK328</f>
        <v>0</v>
      </c>
      <c r="O328" s="260"/>
      <c r="P328" s="260"/>
      <c r="Q328" s="260"/>
      <c r="R328" s="34"/>
      <c r="T328" s="179"/>
      <c r="U328" s="53"/>
      <c r="V328" s="53"/>
      <c r="W328" s="53"/>
      <c r="X328" s="53"/>
      <c r="Y328" s="53"/>
      <c r="Z328" s="53"/>
      <c r="AA328" s="55"/>
      <c r="AT328" s="15" t="s">
        <v>79</v>
      </c>
      <c r="AU328" s="15" t="s">
        <v>80</v>
      </c>
      <c r="AY328" s="15" t="s">
        <v>581</v>
      </c>
      <c r="BK328" s="97">
        <v>0</v>
      </c>
    </row>
    <row r="329" spans="2:18" s="1" customFormat="1" ht="6.75" customHeight="1">
      <c r="B329" s="56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</sheetData>
  <sheetProtection password="CC35" sheet="1" objects="1" scenarios="1" formatColumns="0" formatRows="0" sort="0" autoFilter="0"/>
  <mergeCells count="457">
    <mergeCell ref="N301:Q301"/>
    <mergeCell ref="N316:Q316"/>
    <mergeCell ref="N328:Q328"/>
    <mergeCell ref="H1:K1"/>
    <mergeCell ref="S2:AC2"/>
    <mergeCell ref="N242:Q242"/>
    <mergeCell ref="N264:Q264"/>
    <mergeCell ref="N267:Q267"/>
    <mergeCell ref="N270:Q270"/>
    <mergeCell ref="N274:Q274"/>
    <mergeCell ref="N276:Q276"/>
    <mergeCell ref="N185:Q185"/>
    <mergeCell ref="N205:Q205"/>
    <mergeCell ref="N210:Q210"/>
    <mergeCell ref="N212:Q212"/>
    <mergeCell ref="N213:Q213"/>
    <mergeCell ref="N221:Q221"/>
    <mergeCell ref="L326:M326"/>
    <mergeCell ref="N326:Q326"/>
    <mergeCell ref="F327:I327"/>
    <mergeCell ref="L327:M327"/>
    <mergeCell ref="N327:Q327"/>
    <mergeCell ref="N135:Q135"/>
    <mergeCell ref="N136:Q136"/>
    <mergeCell ref="N137:Q137"/>
    <mergeCell ref="N149:Q149"/>
    <mergeCell ref="N182:Q182"/>
    <mergeCell ref="F321:I321"/>
    <mergeCell ref="F322:I322"/>
    <mergeCell ref="F323:I323"/>
    <mergeCell ref="F324:I324"/>
    <mergeCell ref="F325:I325"/>
    <mergeCell ref="F326:I326"/>
    <mergeCell ref="F317:I317"/>
    <mergeCell ref="L317:M317"/>
    <mergeCell ref="N317:Q317"/>
    <mergeCell ref="F318:I318"/>
    <mergeCell ref="F319:I319"/>
    <mergeCell ref="F320:I320"/>
    <mergeCell ref="F314:I314"/>
    <mergeCell ref="L314:M314"/>
    <mergeCell ref="N314:Q314"/>
    <mergeCell ref="F315:I315"/>
    <mergeCell ref="L315:M315"/>
    <mergeCell ref="N315:Q315"/>
    <mergeCell ref="F311:I311"/>
    <mergeCell ref="F312:I312"/>
    <mergeCell ref="L312:M312"/>
    <mergeCell ref="N312:Q312"/>
    <mergeCell ref="F313:I313"/>
    <mergeCell ref="L313:M313"/>
    <mergeCell ref="N313:Q313"/>
    <mergeCell ref="F305:I305"/>
    <mergeCell ref="F306:I306"/>
    <mergeCell ref="F307:I307"/>
    <mergeCell ref="F308:I308"/>
    <mergeCell ref="F309:I309"/>
    <mergeCell ref="F310:I310"/>
    <mergeCell ref="F302:I302"/>
    <mergeCell ref="L302:M302"/>
    <mergeCell ref="N302:Q302"/>
    <mergeCell ref="F303:I303"/>
    <mergeCell ref="F304:I304"/>
    <mergeCell ref="L304:M304"/>
    <mergeCell ref="N304:Q304"/>
    <mergeCell ref="F298:I298"/>
    <mergeCell ref="F299:I299"/>
    <mergeCell ref="L299:M299"/>
    <mergeCell ref="N299:Q299"/>
    <mergeCell ref="F300:I300"/>
    <mergeCell ref="L300:M300"/>
    <mergeCell ref="N300:Q300"/>
    <mergeCell ref="F295:I295"/>
    <mergeCell ref="L295:M295"/>
    <mergeCell ref="N295:Q295"/>
    <mergeCell ref="F297:I297"/>
    <mergeCell ref="L297:M297"/>
    <mergeCell ref="N297:Q297"/>
    <mergeCell ref="N296:Q296"/>
    <mergeCell ref="F293:I293"/>
    <mergeCell ref="L293:M293"/>
    <mergeCell ref="N293:Q293"/>
    <mergeCell ref="F294:I294"/>
    <mergeCell ref="L294:M294"/>
    <mergeCell ref="N294:Q294"/>
    <mergeCell ref="F290:I290"/>
    <mergeCell ref="F291:I291"/>
    <mergeCell ref="L291:M291"/>
    <mergeCell ref="N291:Q291"/>
    <mergeCell ref="F292:I292"/>
    <mergeCell ref="L292:M292"/>
    <mergeCell ref="N292:Q292"/>
    <mergeCell ref="F286:I286"/>
    <mergeCell ref="F287:I287"/>
    <mergeCell ref="L287:M287"/>
    <mergeCell ref="N287:Q287"/>
    <mergeCell ref="F289:I289"/>
    <mergeCell ref="L289:M289"/>
    <mergeCell ref="N289:Q289"/>
    <mergeCell ref="N288:Q288"/>
    <mergeCell ref="F283:I283"/>
    <mergeCell ref="L283:M283"/>
    <mergeCell ref="N283:Q283"/>
    <mergeCell ref="F285:I285"/>
    <mergeCell ref="L285:M285"/>
    <mergeCell ref="N285:Q285"/>
    <mergeCell ref="N284:Q284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N279:Q279"/>
    <mergeCell ref="F280:I280"/>
    <mergeCell ref="L280:M280"/>
    <mergeCell ref="N280:Q280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5:I275"/>
    <mergeCell ref="L275:M275"/>
    <mergeCell ref="N275:Q275"/>
    <mergeCell ref="F271:I271"/>
    <mergeCell ref="L271:M271"/>
    <mergeCell ref="N271:Q271"/>
    <mergeCell ref="F272:I272"/>
    <mergeCell ref="L272:M272"/>
    <mergeCell ref="N272:Q272"/>
    <mergeCell ref="F268:I268"/>
    <mergeCell ref="L268:M268"/>
    <mergeCell ref="N268:Q268"/>
    <mergeCell ref="F269:I269"/>
    <mergeCell ref="L269:M269"/>
    <mergeCell ref="N269:Q269"/>
    <mergeCell ref="F265:I265"/>
    <mergeCell ref="L265:M265"/>
    <mergeCell ref="N265:Q265"/>
    <mergeCell ref="F266:I266"/>
    <mergeCell ref="L266:M266"/>
    <mergeCell ref="N266:Q266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1:I251"/>
    <mergeCell ref="L251:M251"/>
    <mergeCell ref="N251:Q251"/>
    <mergeCell ref="F252:I252"/>
    <mergeCell ref="F253:I253"/>
    <mergeCell ref="L253:M253"/>
    <mergeCell ref="N253:Q253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35:I235"/>
    <mergeCell ref="L235:M235"/>
    <mergeCell ref="N235:Q235"/>
    <mergeCell ref="F236:I236"/>
    <mergeCell ref="F237:I237"/>
    <mergeCell ref="L237:M237"/>
    <mergeCell ref="N237:Q237"/>
    <mergeCell ref="F231:I231"/>
    <mergeCell ref="F232:I232"/>
    <mergeCell ref="L232:M232"/>
    <mergeCell ref="N232:Q232"/>
    <mergeCell ref="F234:I234"/>
    <mergeCell ref="L234:M234"/>
    <mergeCell ref="N234:Q234"/>
    <mergeCell ref="N233:Q233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19:I219"/>
    <mergeCell ref="F220:I220"/>
    <mergeCell ref="L220:M220"/>
    <mergeCell ref="N220:Q220"/>
    <mergeCell ref="F222:I222"/>
    <mergeCell ref="L222:M222"/>
    <mergeCell ref="N222:Q222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1:I211"/>
    <mergeCell ref="L211:M211"/>
    <mergeCell ref="N211:Q211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N193:Q193"/>
    <mergeCell ref="F194:I194"/>
    <mergeCell ref="F195:I195"/>
    <mergeCell ref="L195:M195"/>
    <mergeCell ref="N195:Q195"/>
    <mergeCell ref="F196:I196"/>
    <mergeCell ref="L196:M196"/>
    <mergeCell ref="N196:Q196"/>
    <mergeCell ref="F189:I189"/>
    <mergeCell ref="F190:I190"/>
    <mergeCell ref="F191:I191"/>
    <mergeCell ref="F192:I192"/>
    <mergeCell ref="F193:I193"/>
    <mergeCell ref="L193:M193"/>
    <mergeCell ref="F186:I186"/>
    <mergeCell ref="L186:M186"/>
    <mergeCell ref="N186:Q186"/>
    <mergeCell ref="F187:I187"/>
    <mergeCell ref="F188:I188"/>
    <mergeCell ref="L188:M188"/>
    <mergeCell ref="N188:Q188"/>
    <mergeCell ref="F181:I181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N175:Q175"/>
    <mergeCell ref="F176:I176"/>
    <mergeCell ref="F177:I177"/>
    <mergeCell ref="L177:M177"/>
    <mergeCell ref="N177:Q177"/>
    <mergeCell ref="F178:I178"/>
    <mergeCell ref="F171:I171"/>
    <mergeCell ref="F172:I172"/>
    <mergeCell ref="F173:I173"/>
    <mergeCell ref="F174:I174"/>
    <mergeCell ref="F175:I175"/>
    <mergeCell ref="L175:M175"/>
    <mergeCell ref="F165:I165"/>
    <mergeCell ref="F166:I166"/>
    <mergeCell ref="F167:I167"/>
    <mergeCell ref="F168:I168"/>
    <mergeCell ref="F169:I169"/>
    <mergeCell ref="F170:I170"/>
    <mergeCell ref="F161:I161"/>
    <mergeCell ref="F162:I162"/>
    <mergeCell ref="L162:M162"/>
    <mergeCell ref="N162:Q162"/>
    <mergeCell ref="F163:I163"/>
    <mergeCell ref="F164:I164"/>
    <mergeCell ref="F155:I155"/>
    <mergeCell ref="F156:I156"/>
    <mergeCell ref="F157:I157"/>
    <mergeCell ref="F158:I158"/>
    <mergeCell ref="F159:I159"/>
    <mergeCell ref="F160:I160"/>
    <mergeCell ref="F151:I151"/>
    <mergeCell ref="F152:I152"/>
    <mergeCell ref="L152:M152"/>
    <mergeCell ref="N152:Q152"/>
    <mergeCell ref="F153:I153"/>
    <mergeCell ref="F154:I154"/>
    <mergeCell ref="F146:I146"/>
    <mergeCell ref="F147:I147"/>
    <mergeCell ref="F148:I148"/>
    <mergeCell ref="F150:I150"/>
    <mergeCell ref="L150:M150"/>
    <mergeCell ref="N150:Q150"/>
    <mergeCell ref="F140:I140"/>
    <mergeCell ref="F141:I141"/>
    <mergeCell ref="F142:I142"/>
    <mergeCell ref="F143:I143"/>
    <mergeCell ref="F144:I144"/>
    <mergeCell ref="F145:I145"/>
    <mergeCell ref="F138:I138"/>
    <mergeCell ref="L138:M138"/>
    <mergeCell ref="N138:Q138"/>
    <mergeCell ref="F139:I139"/>
    <mergeCell ref="L139:M139"/>
    <mergeCell ref="N139:Q139"/>
    <mergeCell ref="M129:P129"/>
    <mergeCell ref="M131:Q131"/>
    <mergeCell ref="M132:Q132"/>
    <mergeCell ref="F134:I134"/>
    <mergeCell ref="L134:M134"/>
    <mergeCell ref="N134:Q134"/>
    <mergeCell ref="D116:H116"/>
    <mergeCell ref="N116:Q116"/>
    <mergeCell ref="N117:Q117"/>
    <mergeCell ref="L119:Q119"/>
    <mergeCell ref="C125:Q125"/>
    <mergeCell ref="F127:P127"/>
    <mergeCell ref="D113:H113"/>
    <mergeCell ref="N113:Q113"/>
    <mergeCell ref="D114:H114"/>
    <mergeCell ref="N114:Q114"/>
    <mergeCell ref="D115:H115"/>
    <mergeCell ref="N115:Q115"/>
    <mergeCell ref="N107:Q107"/>
    <mergeCell ref="N108:Q108"/>
    <mergeCell ref="N109:Q109"/>
    <mergeCell ref="N111:Q111"/>
    <mergeCell ref="D112:H112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ALES-PC\Aleš</dc:creator>
  <cp:keywords/>
  <dc:description/>
  <cp:lastModifiedBy>Aleš</cp:lastModifiedBy>
  <dcterms:created xsi:type="dcterms:W3CDTF">2016-05-25T08:59:35Z</dcterms:created>
  <dcterms:modified xsi:type="dcterms:W3CDTF">2016-05-25T08:59:41Z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