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24240" windowHeight="116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'Rekapitulace'!$G$29</definedName>
    <definedName name="Dodavka0">'Položky'!#REF!</definedName>
    <definedName name="HSV">'Rekapitulace'!$E$29</definedName>
    <definedName name="HSV0">'Položky'!#REF!</definedName>
    <definedName name="HZS">'Rekapitulace'!$I$29</definedName>
    <definedName name="HZS0">'Položky'!#REF!</definedName>
    <definedName name="JKSO">'Krycí list'!$F$4</definedName>
    <definedName name="MJ">'Krycí list'!$G$4</definedName>
    <definedName name="Mont">'Rekapitulace'!$H$29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'Položky'!$A$1:$K$300</definedName>
    <definedName name="_xlnm.Print_Area" localSheetId="1">'Rekapitulace'!$A$1:$I$37</definedName>
    <definedName name="PocetMJ">'Krycí list'!$G$7</definedName>
    <definedName name="Poznamka">'Krycí list'!$B$37</definedName>
    <definedName name="Projektant">'Krycí list'!$C$7</definedName>
    <definedName name="PSV">'Rekapitulace'!$F$29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<sst xmlns="http://schemas.openxmlformats.org/spreadsheetml/2006/main" count="845" uniqueCount="557">
  <si>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</si>
  <si>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</si>
  <si>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</si>
  <si>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</si>
  <si>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</si>
  <si>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</si>
  <si>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</si>
  <si>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</si>
  <si>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</si>
  <si>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</si>
  <si>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</si>
  <si>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</si>
  <si>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</si>
  <si>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</si>
  <si>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</si>
  <si>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</si>
  <si>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</si>
  <si>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</si>
  <si>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</si>
  <si>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</si>
  <si>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</si>
  <si>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</si>
  <si>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</si>
  <si>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</si>
  <si>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</si>
  <si>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</si>
  <si>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</si>
  <si>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</si>
  <si>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</si>
  <si>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</si>
  <si>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</si>
  <si>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</si>
  <si>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</si>
  <si>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</si>
  <si>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</si>
  <si>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</si>
  <si>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</si>
  <si>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</si>
  <si>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</si>
  <si>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</si>
  <si>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</si>
  <si>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</si>
  <si>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</si>
  <si>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</si>
  <si>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</si>
  <si>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</si>
  <si>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</si>
  <si>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</si>
  <si>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</si>
  <si>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</si>
  <si>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</si>
  <si>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</si>
  <si>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</si>
  <si>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</si>
  <si>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</si>
  <si>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</si>
  <si>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</si>
  <si>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</si>
  <si>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</si>
  <si>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</si>
  <si>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</si>
  <si>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</si>
  <si>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</si>
  <si>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</si>
  <si>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</si>
  <si>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</si>
  <si>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</si>
  <si>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</si>
  <si>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</si>
  <si>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</si>
  <si>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3</t>
  </si>
  <si>
    <t>Svislé a kompletní konstrukce</t>
  </si>
  <si>
    <t>kus</t>
  </si>
  <si>
    <t>340 23-7212.RT2</t>
  </si>
  <si>
    <t>Zazdívka otvorů pl.0,25m2,cihlami tl.zdi nad 10 cm s použitím suché maltové směsi</t>
  </si>
  <si>
    <t>m2</t>
  </si>
  <si>
    <t>342 26-4051.RT3</t>
  </si>
  <si>
    <t>Opláštění SDK VZT potrubí a digestoří desky standard impreg. tl. 12,5 mm, bez izolace</t>
  </si>
  <si>
    <t>Příplatek k podhledu sádrokart. za plochu do 10 m2</t>
  </si>
  <si>
    <t>61</t>
  </si>
  <si>
    <t>Upravy povrchů vnitřní</t>
  </si>
  <si>
    <t>611 40-1111.RT2</t>
  </si>
  <si>
    <t>Oprava omítky na stropech o ploše do 0,09 m2 s použitím suché maltové směsi</t>
  </si>
  <si>
    <t>612 40-9991.RT2</t>
  </si>
  <si>
    <t>Začištění omítek kolem obkladů s použitím suché maltové směsi</t>
  </si>
  <si>
    <t>m</t>
  </si>
  <si>
    <t>;začištění ukončení obkladů</t>
  </si>
  <si>
    <t>612 47-3181.R00</t>
  </si>
  <si>
    <t>Omítka vnitřního zdiva ze suché směsi, hladká</t>
  </si>
  <si>
    <t>Omítka vnitřního zdiva ze suché směsi, štuková</t>
  </si>
  <si>
    <t>63</t>
  </si>
  <si>
    <t>Podlahy a podlahové konstrukce</t>
  </si>
  <si>
    <t>m3</t>
  </si>
  <si>
    <t>631 31-9161.R00</t>
  </si>
  <si>
    <t>Příplatek za konečnou úpravu mazanin tl. 8 cm</t>
  </si>
  <si>
    <t>713</t>
  </si>
  <si>
    <t>Izolace tepelné</t>
  </si>
  <si>
    <t>721</t>
  </si>
  <si>
    <t>Vnitřní kanalizace</t>
  </si>
  <si>
    <t>Potrubí HT připojovací DN 50 x 1,8 mm</t>
  </si>
  <si>
    <t>721 17-6104.R00</t>
  </si>
  <si>
    <t>Potrubí HT připojovací DN 70 x 1,9 mm</t>
  </si>
  <si>
    <t>721 19-4105.R00</t>
  </si>
  <si>
    <t>Vyvedení odpadních výpustek D 50 x 1,8</t>
  </si>
  <si>
    <t>721 14-0802.R00</t>
  </si>
  <si>
    <t>722</t>
  </si>
  <si>
    <t>Vnitřní vodovod</t>
  </si>
  <si>
    <t>soubor</t>
  </si>
  <si>
    <t>722 17-2310.R00</t>
  </si>
  <si>
    <t>Potrubí z PPR , D 16/2,2 mm</t>
  </si>
  <si>
    <t>722 18-1211.R00</t>
  </si>
  <si>
    <t>Izolace návleková MIRELON PRO tl. stěny 6 mm</t>
  </si>
  <si>
    <t>722 18-1214.RT5</t>
  </si>
  <si>
    <t>Izolace návleková MIRELON PRO tl. stěny 20 mm vnitřní průměr 15 mm</t>
  </si>
  <si>
    <t>722 19-0401.R00</t>
  </si>
  <si>
    <t>Vyvedení a upevnění výpustek DN 15</t>
  </si>
  <si>
    <t>722 20-2211.R00</t>
  </si>
  <si>
    <t>Nástěnka MZD PP-R INSTAPLAST 16xR3/8</t>
  </si>
  <si>
    <t>722 22-3131.R00</t>
  </si>
  <si>
    <t>Kohout kul.rohový DN 15</t>
  </si>
  <si>
    <t>722 28-0106.R00</t>
  </si>
  <si>
    <t>Tlaková zkouška vodovodního potrubí DN 32</t>
  </si>
  <si>
    <t>723</t>
  </si>
  <si>
    <t>Vnitřní plynovod</t>
  </si>
  <si>
    <t>723 11-0206.R00</t>
  </si>
  <si>
    <t>Potrubí ocel. závitové černé šroubované DN 40</t>
  </si>
  <si>
    <t>Montáž potrubí z měděných trubek D 22 mm pájením</t>
  </si>
  <si>
    <t>Trubka měděná systémová 22 x 1,0 mm</t>
  </si>
  <si>
    <t>723 16-5112.R00</t>
  </si>
  <si>
    <t>Montáž tvar.Cu pájené na tvrdo D15-22 mm 2 spoje</t>
  </si>
  <si>
    <t>196-33007</t>
  </si>
  <si>
    <t>Koleno 90° 5092 22mm s konci na vnitř.vněj pájení</t>
  </si>
  <si>
    <t>723 19-0901.R00</t>
  </si>
  <si>
    <t>Uzavření nebo otevření plynového potrubí</t>
  </si>
  <si>
    <t>723 19-0907.R00</t>
  </si>
  <si>
    <t>Odvzdušnění a napuštění plynového potrubí</t>
  </si>
  <si>
    <t>723 19-0909.R00</t>
  </si>
  <si>
    <t>Zkouška tlaková  plynového potrubí</t>
  </si>
  <si>
    <t>723 19-1126.R00</t>
  </si>
  <si>
    <t>Hadice flexib. DN 20,délka 2,0 m</t>
  </si>
  <si>
    <t>723 23-7214.R00</t>
  </si>
  <si>
    <t>Kohout kulový,2xvnitřní závit, R950 DN 20</t>
  </si>
  <si>
    <t>723-1</t>
  </si>
  <si>
    <t>Revize</t>
  </si>
  <si>
    <t>kpl</t>
  </si>
  <si>
    <t>725</t>
  </si>
  <si>
    <t>Zařizovací předměty</t>
  </si>
  <si>
    <t>725 31-9201.R00</t>
  </si>
  <si>
    <t>Montáž ostatních typů dřezů velkokuchyňských</t>
  </si>
  <si>
    <t>725 31-0828.R00</t>
  </si>
  <si>
    <t>Demontáž dřezů 1dílných velkokuchyňských pro zpětnou montáž</t>
  </si>
  <si>
    <t>728</t>
  </si>
  <si>
    <t>Vzduchotechnika</t>
  </si>
  <si>
    <t>728-1</t>
  </si>
  <si>
    <t>728-2</t>
  </si>
  <si>
    <t>728-4</t>
  </si>
  <si>
    <t>728-5</t>
  </si>
  <si>
    <t>728-6</t>
  </si>
  <si>
    <t>Montážní a závěsový materiál</t>
  </si>
  <si>
    <t>728-8</t>
  </si>
  <si>
    <t>Zaregulování soustavy VZT, zprovoznění</t>
  </si>
  <si>
    <t>728 11-5414.R00</t>
  </si>
  <si>
    <t>733</t>
  </si>
  <si>
    <t>Rozvod potrubí</t>
  </si>
  <si>
    <t>733 16-4104.R00</t>
  </si>
  <si>
    <t>735</t>
  </si>
  <si>
    <t>Otopná tělesa</t>
  </si>
  <si>
    <t>735 11-1810.R00</t>
  </si>
  <si>
    <t>Demontáž těles otopných litinových článkových</t>
  </si>
  <si>
    <t>735 29-1800.R00</t>
  </si>
  <si>
    <t>Demontáž konzol otopných těles do odpadu</t>
  </si>
  <si>
    <t>771</t>
  </si>
  <si>
    <t>Podlahy z dlaždic a obklady</t>
  </si>
  <si>
    <t>771 57-5109.RV2</t>
  </si>
  <si>
    <t>Montáž podlah keram.,hladké, tmel, 30x30 cm</t>
  </si>
  <si>
    <t>771 57-9795.RT2</t>
  </si>
  <si>
    <t>Příplatek za spárování vodotěsnou hmotou - plošně</t>
  </si>
  <si>
    <t>597-64203.1</t>
  </si>
  <si>
    <t>781</t>
  </si>
  <si>
    <t>Obklady keramické</t>
  </si>
  <si>
    <t>781 23-0121.R00</t>
  </si>
  <si>
    <t>Obkládání stěn vnitř.keram. do tmele do 300x300 mm</t>
  </si>
  <si>
    <t>;viz omítky hladké</t>
  </si>
  <si>
    <t>597-81366.0</t>
  </si>
  <si>
    <t>Obkládačka 19,8x24,8 bílá mat</t>
  </si>
  <si>
    <t>783</t>
  </si>
  <si>
    <t>Nátěry</t>
  </si>
  <si>
    <t>;oprava nátěrů zárubní</t>
  </si>
  <si>
    <t>784</t>
  </si>
  <si>
    <t>Malby</t>
  </si>
  <si>
    <t>784 44-5911.R00</t>
  </si>
  <si>
    <t>Oprava, malba latex 2x, 1bar. obrus. míst. do 3,8m</t>
  </si>
  <si>
    <t>784 49-7901.R00</t>
  </si>
  <si>
    <t>Mydlení jednonásobné, místnost H do 3,8 m</t>
  </si>
  <si>
    <t>784 19-5512.R00</t>
  </si>
  <si>
    <t>791</t>
  </si>
  <si>
    <t>Montáž zařízení velkokuchyní</t>
  </si>
  <si>
    <t>791 15-1101.R00</t>
  </si>
  <si>
    <t>Montáž sporáků elektroplyn. otevřených, uzavřených</t>
  </si>
  <si>
    <t>Montáž varných kotlů plynových do 150 l</t>
  </si>
  <si>
    <t>791 34-1101.R00</t>
  </si>
  <si>
    <t>Montáž pecí elektrických</t>
  </si>
  <si>
    <t>791 44-1101.R00</t>
  </si>
  <si>
    <t>Montáž elektrických pánví</t>
  </si>
  <si>
    <t>791 52-1101.R00</t>
  </si>
  <si>
    <t>Montáž vařičů plynových, ohřívacích stoliček</t>
  </si>
  <si>
    <t>791-2</t>
  </si>
  <si>
    <t>791-3</t>
  </si>
  <si>
    <t>791-5</t>
  </si>
  <si>
    <t>791-6</t>
  </si>
  <si>
    <t>791-7</t>
  </si>
  <si>
    <t>791-8</t>
  </si>
  <si>
    <t>791-11</t>
  </si>
  <si>
    <t>791-13</t>
  </si>
  <si>
    <t>791-14</t>
  </si>
  <si>
    <t>791-15</t>
  </si>
  <si>
    <t>791-16</t>
  </si>
  <si>
    <t>791-19</t>
  </si>
  <si>
    <t>791-20</t>
  </si>
  <si>
    <t>791-22</t>
  </si>
  <si>
    <t>791-24</t>
  </si>
  <si>
    <t>791-25</t>
  </si>
  <si>
    <t>791-28</t>
  </si>
  <si>
    <t>791-29</t>
  </si>
  <si>
    <t>96</t>
  </si>
  <si>
    <t>Bourání konstrukcí</t>
  </si>
  <si>
    <t>969-1</t>
  </si>
  <si>
    <t>Demontáž VZT potrubí</t>
  </si>
  <si>
    <t>969-2</t>
  </si>
  <si>
    <t>969 01-1121.R00</t>
  </si>
  <si>
    <t>Vybourání vodovod., plynového vedení DN do 52 mm</t>
  </si>
  <si>
    <t>969 02-1111.R00</t>
  </si>
  <si>
    <t>Vybourání kanalizačního potrubí DN do 100 mm</t>
  </si>
  <si>
    <t>97</t>
  </si>
  <si>
    <t>Prorážení otvorů</t>
  </si>
  <si>
    <t>971 03-3331.R00</t>
  </si>
  <si>
    <t>Vybourání otv. zeď cihel. pl.0,09 m2, tl.15cm, MVC</t>
  </si>
  <si>
    <t>971 03-3431.R00</t>
  </si>
  <si>
    <t>Vybourání otv. zeď cihel. pl.0,25 m2, tl.15cm, MVC</t>
  </si>
  <si>
    <t>978 01-3191.R00</t>
  </si>
  <si>
    <t>Otlučení omítek vnitřních stěn v rozsahu do 100 %</t>
  </si>
  <si>
    <t>;od obklady</t>
  </si>
  <si>
    <t>t</t>
  </si>
  <si>
    <t>979 08-1111.R00</t>
  </si>
  <si>
    <t>Odvoz suti a vybour. hmot na skládku do 1 km</t>
  </si>
  <si>
    <t>979 08-1121.R00</t>
  </si>
  <si>
    <t>Příplatek k odvozu za každý další 1 km</t>
  </si>
  <si>
    <t>979 08-2111.R00</t>
  </si>
  <si>
    <t>Vnitrostaveništní doprava suti do 10 m</t>
  </si>
  <si>
    <t>979 08-2121.R00</t>
  </si>
  <si>
    <t>Příplatek k vnitrost. dopravě suti za dalších 5 m</t>
  </si>
  <si>
    <t>M21</t>
  </si>
  <si>
    <t>Elektromontáže</t>
  </si>
  <si>
    <t>210-1</t>
  </si>
  <si>
    <t>;včetně dodávky jističů</t>
  </si>
  <si>
    <t>210-2</t>
  </si>
  <si>
    <t>Rozvaděč PR včetně jističů</t>
  </si>
  <si>
    <t>210-3</t>
  </si>
  <si>
    <t>210-4</t>
  </si>
  <si>
    <t>Demontáž stáv.elektroinstalace spínačů, kabel.vedení, svítidel</t>
  </si>
  <si>
    <t>210 01-0003.RT1</t>
  </si>
  <si>
    <t>Trubka ohebná pod omítku, typ 23.. 23 mm včetně dodávky trubky PVC</t>
  </si>
  <si>
    <t>Krabice odbočná KO 68, bez zapojení-kruhová včetně dodávky a propojení</t>
  </si>
  <si>
    <t>Spínač speciální sporákový  včetně dodávky spor.příp.</t>
  </si>
  <si>
    <t>Stavební přípomoce</t>
  </si>
  <si>
    <t>vysekání rýh, zaomítání rýh</t>
  </si>
  <si>
    <t>vybourání prostupů</t>
  </si>
  <si>
    <t>Kompletační činnost zhotovitele</t>
  </si>
  <si>
    <t>Zařízení staveniště</t>
  </si>
  <si>
    <t>Město Kolín</t>
  </si>
  <si>
    <t>VÝKAZ VÝMĚR</t>
  </si>
  <si>
    <t>ZADÁNÍ STAVBY PRO VÝBĚR ZHOTOVITELE</t>
  </si>
  <si>
    <t>968072455R00</t>
  </si>
  <si>
    <t>Vybourání kovových dveřních zárubní</t>
  </si>
  <si>
    <t>61162104</t>
  </si>
  <si>
    <t>54914620</t>
  </si>
  <si>
    <t>Vedení uzemňovací na povrchu Cu do 50 mm2 včetně dodávky CY 6 mm2</t>
  </si>
  <si>
    <t>;začištění ukončení soklů</t>
  </si>
  <si>
    <t>612473182R00</t>
  </si>
  <si>
    <t>611401211RT2</t>
  </si>
  <si>
    <t>Oprava omítky na stropech o ploše do 0,25 m2 s použitím suché maltové směsi</t>
  </si>
  <si>
    <t>612403380R00</t>
  </si>
  <si>
    <t>Hrubá výplň rýh ve stěnách do 3x3 cm maltou ze SMS</t>
  </si>
  <si>
    <t>612403384R00</t>
  </si>
  <si>
    <t>Hrubá výplň rýh ve stěnách do 7x7 cm maltou ze SMS</t>
  </si>
  <si>
    <t>612403386R00</t>
  </si>
  <si>
    <t>Hrubá výplň rýh ve stěnách do 10x10cm maltou z SMS</t>
  </si>
  <si>
    <t>721176103R00</t>
  </si>
  <si>
    <t>55161552</t>
  </si>
  <si>
    <t>Sifon podomítkový</t>
  </si>
  <si>
    <t>721223460R00</t>
  </si>
  <si>
    <t>Vpusť podlahová - dodávka Gastro</t>
  </si>
  <si>
    <t>722236311R00</t>
  </si>
  <si>
    <t>Ventil uzavírací DN 15</t>
  </si>
  <si>
    <t>722290234R00</t>
  </si>
  <si>
    <t>Proplach a dezinfekce vodovod.potrubí do DN 80</t>
  </si>
  <si>
    <t>725810401R00</t>
  </si>
  <si>
    <t>Ventil rohový</t>
  </si>
  <si>
    <t>723190914R00</t>
  </si>
  <si>
    <t>Navaření odbočky na plynové potrubí DN 25</t>
  </si>
  <si>
    <t>19632375</t>
  </si>
  <si>
    <t>723164104RT1</t>
  </si>
  <si>
    <t>;chránička prostup</t>
  </si>
  <si>
    <t>725825111RT0</t>
  </si>
  <si>
    <t>725017134R00</t>
  </si>
  <si>
    <t>Umyvadlo na šrouby OLYMP 60 x 45 cm, bílé - komplet</t>
  </si>
  <si>
    <t>725860214R00</t>
  </si>
  <si>
    <t>Sifon bidetový, umyvadlový HL135</t>
  </si>
  <si>
    <t>DN400 1750-7250m3/hod</t>
  </si>
  <si>
    <t>s rámem a izolátorem chvění</t>
  </si>
  <si>
    <t>Ostatní potřebné výrobky a materiál, Spojovací a těsnící materiál</t>
  </si>
  <si>
    <t>771101210R00</t>
  </si>
  <si>
    <t>Penetrace podkladu pod dlažby</t>
  </si>
  <si>
    <t>Dlažba protiskluz. 300x300x9 mm souč.smykového tření 0,6 SRM R11/B</t>
  </si>
  <si>
    <t>783225100R00</t>
  </si>
  <si>
    <t>Nátěr syntetický kovových konstrukcí 2x + 1x email</t>
  </si>
  <si>
    <t>310,56+169,39</t>
  </si>
  <si>
    <t>784402801R00</t>
  </si>
  <si>
    <t>Odstranění malby oškrábáním v místnosti H do 3,8 m</t>
  </si>
  <si>
    <t>(4,95+1,4)*3,03</t>
  </si>
  <si>
    <t>978059521R00</t>
  </si>
  <si>
    <t>Odsekání vnitřních obkladů stěn</t>
  </si>
  <si>
    <t>642944121RU4</t>
  </si>
  <si>
    <t>Osazení ocelových zárubní dodatečně do 2,5 m2., včetně dodávky zárubně CgH  80x197x16 cm</t>
  </si>
  <si>
    <t>766</t>
  </si>
  <si>
    <t>Truhlářské kce.</t>
  </si>
  <si>
    <t>968061125R00</t>
  </si>
  <si>
    <t>Vyvěšení dřevěných dveřních křídel pl. do 2 m2</t>
  </si>
  <si>
    <t>766661122R00</t>
  </si>
  <si>
    <t>Montáž dveří do zárubně,otevíravých 1kř.nad 0,8 m</t>
  </si>
  <si>
    <t>971033531R00</t>
  </si>
  <si>
    <t>Vybourání otv. zeď cihel. pl.1 m2, tl.15 cm, MVC</t>
  </si>
  <si>
    <t>791-30</t>
  </si>
  <si>
    <t>979990001R00.R00</t>
  </si>
  <si>
    <t>Poplatek za skládku stavební suti</t>
  </si>
  <si>
    <t>Přesun hmot</t>
  </si>
  <si>
    <t>998</t>
  </si>
  <si>
    <t>55231403</t>
  </si>
  <si>
    <t>791221101R00</t>
  </si>
  <si>
    <t>Úpravy rozvaděče HR včetně jističů</t>
  </si>
  <si>
    <t>210010311RT1</t>
  </si>
  <si>
    <t>210110021RT1</t>
  </si>
  <si>
    <t>210110082RT1</t>
  </si>
  <si>
    <t>210111021RT1</t>
  </si>
  <si>
    <t>Dvojzásuvka domovní v krabici IP20, včetně dodávky zásuvky</t>
  </si>
  <si>
    <t>210201037R00</t>
  </si>
  <si>
    <t>Svítidlo zářivkové LED IP65 40 W stropní</t>
  </si>
  <si>
    <t>348241130</t>
  </si>
  <si>
    <t>Svítidlo průmyslové zářivkové LED IP65, 40W</t>
  </si>
  <si>
    <t>210110061RT1</t>
  </si>
  <si>
    <t>Spínač nástěnný jednopól.- IP43 včetně dodávky spínače</t>
  </si>
  <si>
    <t>Spínač speciální schodišťový IP43 - včetně dodávky</t>
  </si>
  <si>
    <t>210220003RT3</t>
  </si>
  <si>
    <t>210800105RT1</t>
  </si>
  <si>
    <t>Kabel CYKY 750 V 3x1,5 mm2 uložený pod omítkou včetně dodávky CYKY 3Bx1.5</t>
  </si>
  <si>
    <t>210800106RT1</t>
  </si>
  <si>
    <t>Kabel CYKY 750 V 3x2,5 mm2 uložený pod omítkou včetně dodávky CYKY 3Bx2.5</t>
  </si>
  <si>
    <t>34821442</t>
  </si>
  <si>
    <t>Nouzové svítidlo vč. montáže</t>
  </si>
  <si>
    <t>Rozvody nouzového osvětlení 100m a ostatní mat a práce</t>
  </si>
  <si>
    <t>Hlavní vypínač pro PR umístění vedle PR - odpojení celé kuchyně (nouzové urychlené, bez otevření PR)</t>
  </si>
  <si>
    <t>34145574</t>
  </si>
  <si>
    <t>Gumový kabel s Cu jádrem CGSG 5 x 10 mm2</t>
  </si>
  <si>
    <t>34145572</t>
  </si>
  <si>
    <t>Gumový kabel s Cu jádrem CGSG 5 x 6 mm2</t>
  </si>
  <si>
    <t>210010005RT1</t>
  </si>
  <si>
    <t>Trubka ohebná pod omítku, typ 23.. 36 mm včetně dodávky trubky PVC</t>
  </si>
  <si>
    <t>210010006RT1</t>
  </si>
  <si>
    <t>Trubka ohebná pod omítku, typ 23.. 48 mm včetně dodávky trubky PVC</t>
  </si>
  <si>
    <t>999281111R00</t>
  </si>
  <si>
    <t>Přesun hmot pro opravy a údržbu do výšky 25 m</t>
  </si>
  <si>
    <t>210802470R00</t>
  </si>
  <si>
    <t>210802471R00</t>
  </si>
  <si>
    <t>Šňůra CGSG 5 x 10 mm2 pevně uložená - montáž</t>
  </si>
  <si>
    <t>Šňůra CGSG 5 x 6 mm2 pevně uložená - montáž</t>
  </si>
  <si>
    <t>974031121R00</t>
  </si>
  <si>
    <t>Vysekání rýh ve zdi cihelné 3 x 3 cm</t>
  </si>
  <si>
    <t>974031142R00</t>
  </si>
  <si>
    <t>Vysekání rýh ve zdi cihelné 7 x 7 cm</t>
  </si>
  <si>
    <t>974031153R00</t>
  </si>
  <si>
    <t>Vysekání rýh ve zdi cihelné 10 x 10 cm</t>
  </si>
  <si>
    <t>210-5</t>
  </si>
  <si>
    <t>210-6</t>
  </si>
  <si>
    <t>210-7</t>
  </si>
  <si>
    <t>210-8</t>
  </si>
  <si>
    <t>Demontáž stávajících velkokuchyňských zařízení</t>
  </si>
  <si>
    <t>791-26</t>
  </si>
  <si>
    <t>791-31</t>
  </si>
  <si>
    <t>791-33</t>
  </si>
  <si>
    <t>791-34</t>
  </si>
  <si>
    <t>791-37</t>
  </si>
  <si>
    <t>791-38</t>
  </si>
  <si>
    <t>791-39</t>
  </si>
  <si>
    <t>791-40</t>
  </si>
  <si>
    <t>791-41</t>
  </si>
  <si>
    <t>791-42</t>
  </si>
  <si>
    <t>791-43</t>
  </si>
  <si>
    <t>MŠ Masarykova, Kolín</t>
  </si>
  <si>
    <t>Rekonstrukce kuchyně MŠ Masarykova Kolín 2</t>
  </si>
  <si>
    <t xml:space="preserve">CENOVÁ ÚROVEŇ:    RTS </t>
  </si>
  <si>
    <t>Malba tekutá na SDK, bílá, 2 x</t>
  </si>
  <si>
    <t>1,45*2,02</t>
  </si>
  <si>
    <t>340238212R00</t>
  </si>
  <si>
    <t>Zazdívka otvorů pl.1 m2,cihlami tl.zdi nad 10 cm</t>
  </si>
  <si>
    <t>340238212RT2</t>
  </si>
  <si>
    <t>2,1*2,1</t>
  </si>
  <si>
    <t>342255024R00</t>
  </si>
  <si>
    <t>Příčky z desek pórobetonových tl. 10 cm</t>
  </si>
  <si>
    <t>2,34*3,4-1,4</t>
  </si>
  <si>
    <t>1*1,2+1,9*1,1+0,4*0,9</t>
  </si>
  <si>
    <t>1*1,4+2,4*1,4+1,8*1,4+3,4*2*1,4+1,9*2*1,4+1,9*2*1,4</t>
  </si>
  <si>
    <t>342264098RT1</t>
  </si>
  <si>
    <t>342264102R00</t>
  </si>
  <si>
    <t>Osazení reviz. dvířek do SDK podhledu, do 0,50 m2</t>
  </si>
  <si>
    <t>11,4*2+5,5*2+3,1*2+2,7*2+1,8*8+1,37*2+0,9*2-0,7-0,8</t>
  </si>
  <si>
    <t>7*2+0,2*4</t>
  </si>
  <si>
    <t>;viz zazdění otvoru</t>
  </si>
  <si>
    <t>10,29+1,45*2,05*2*2,1*2,1</t>
  </si>
  <si>
    <t>612471411R00</t>
  </si>
  <si>
    <t>Úprava vnitřních stěn aktivovaným štukem</t>
  </si>
  <si>
    <t>79,47+11,4*2*1,6+5,5*2*1,6+11,5*1,6+16,4*1,6</t>
  </si>
  <si>
    <t>612421221R00</t>
  </si>
  <si>
    <t>Oprava vápen.omítek stěn do 10 % pl. - hladkých</t>
  </si>
  <si>
    <t>631312611R00</t>
  </si>
  <si>
    <t>Mazanina betonová tl. 5 - 8 cm C 16/20  (B 20)</t>
  </si>
  <si>
    <t>(11,4*5,5+3,1*2,7+7*1,2)*0,08</t>
  </si>
  <si>
    <t>631319171R00</t>
  </si>
  <si>
    <t>Příplatek za stržení povrchu mazaniny tl. 8 cm</t>
  </si>
  <si>
    <t>631361921RT3</t>
  </si>
  <si>
    <t>Výztuž mazanin svařovanou sítí z drátů tažených svařovaná síť - drát 5,0  mm, oka 150/150 mm</t>
  </si>
  <si>
    <t>(11,4*5,5+3,1*2,7+7*1,2)*1,2*0,00211</t>
  </si>
  <si>
    <t>631416221RT4</t>
  </si>
  <si>
    <t>Mazanina samonivelační, tloušťka 5 - 8 cm</t>
  </si>
  <si>
    <t>(11,4*5,5+3,1*2,7+7*1,2)*0,06</t>
  </si>
  <si>
    <t>711</t>
  </si>
  <si>
    <t>Izolace proti vodě</t>
  </si>
  <si>
    <t>711111001RZ1</t>
  </si>
  <si>
    <t>Izolace proti vlhkosti vodor. nátěr ALP za studena</t>
  </si>
  <si>
    <t>711142559RZ3</t>
  </si>
  <si>
    <t>Izolace proti vlhkosti svislá pásy přitavením, 1 vrstva - včetně dodávky Sklobit G</t>
  </si>
  <si>
    <t>713121111RV5</t>
  </si>
  <si>
    <t>Izolace tepelná podlah na sucho, jednovrstvá, včetně dodávky polystyren EPS 100 Z tl. 120 mm</t>
  </si>
  <si>
    <t>771578011R00</t>
  </si>
  <si>
    <t>Spára podlaha - stěna, silikonem</t>
  </si>
  <si>
    <t>771475014RU1</t>
  </si>
  <si>
    <t>Obklad soklíků keram.rovných, tmel,výška 10 cm</t>
  </si>
  <si>
    <t>80,7*1,07+28,8*0,1*1,3</t>
  </si>
  <si>
    <t>Ventilační mřížka do stávajících dveří vč. montáže</t>
  </si>
  <si>
    <t>6116210000</t>
  </si>
  <si>
    <t>Dveře vnitřní plné 80/197</t>
  </si>
  <si>
    <t>Dveřní kování praktik + FAB zámek</t>
  </si>
  <si>
    <t>89,89+(2,5+2,4+3,6)*0,15</t>
  </si>
  <si>
    <t>91,17*1,07</t>
  </si>
  <si>
    <t>(1,97*2+0,8)*0,3*7</t>
  </si>
  <si>
    <t>178,19+(3,6+2,7)*2*3,4+4*6*3,4+2*2*3,4+(2,1*2*3,4)-1,6*3-1,2-1,4</t>
  </si>
  <si>
    <t>3,6*2,7+4*4+4*2+1,2*0,9</t>
  </si>
  <si>
    <t>(11,4*2+5,5*2+3,1*2+2,7*2)*1,8</t>
  </si>
  <si>
    <t>965043431RT</t>
  </si>
  <si>
    <t>965081713R00</t>
  </si>
  <si>
    <t>Bourání dlaždic keramických tl. 1 cm, nad 1 m2</t>
  </si>
  <si>
    <t>Bourání podkladů bet., potěr tl. 15 cm, pl. 4 m2, mazanina tl. 15 - 20 cm s potěrem +8cm odkop</t>
  </si>
  <si>
    <t>(11,4*5,5+7*1,2+3,1*2,7)*0,28</t>
  </si>
  <si>
    <t>968062244R00</t>
  </si>
  <si>
    <t>Vybourání dřevěných rámů oken jednoduch. pl. 1 m2</t>
  </si>
  <si>
    <t>622451131R00</t>
  </si>
  <si>
    <t>Omítka vnější stěn, MC, hladká, složitost 1 - 2</t>
  </si>
  <si>
    <t>622461151R00</t>
  </si>
  <si>
    <t>Omítka vnější stěn břízolit, škrábaná, slož. 1 - 2</t>
  </si>
  <si>
    <t>Celonerezový pra.stůl s dřezem a prostorem pro chladící skříň 1460/600 v PD pol.č. 01</t>
  </si>
  <si>
    <t>Celonerezový pra.stůl s dřezem a spodní odkládací policí 1260/600 v PD pol.č. 02</t>
  </si>
  <si>
    <t>Elkektrická smažící pánev 80L E - TBP - 80/900 1000/900/900 pol.č. 4</t>
  </si>
  <si>
    <t>Elkektrická smažící pánev 50L E - TBP - 50/700 1050/700/900 pol.č. 5</t>
  </si>
  <si>
    <t>Nerezový plynový kotel, 150 l G-B-150/900 1050/900/900 pol.č. 7</t>
  </si>
  <si>
    <t>791241201R00</t>
  </si>
  <si>
    <t>Montáž varných kotlů elektr. nesklopných do 150 l</t>
  </si>
  <si>
    <t>Nerezový Elektrický varný kotel, 150 l E-B-150/900 1050/900/900 pol.č. 6</t>
  </si>
  <si>
    <t>Elektrický sporák s troubou, E-C-4/900 - EO 900/900/900 v PD pol.č. 8</t>
  </si>
  <si>
    <t>Plynový sporák s volným prostorem a policí, G-C-4/900 - FS 900/900/900 v PD pol.č. 9</t>
  </si>
  <si>
    <t>Elektrická pec třítroubá TPE 30-ARS  900/850/1670 pol.č.10</t>
  </si>
  <si>
    <t>791341106R00</t>
  </si>
  <si>
    <t xml:space="preserve"> Zpětná montáž konvektomatů elektrických v PD pol. č. 12</t>
  </si>
  <si>
    <t>Plynová varná stolička VP 13 dle PD pol.č. 11</t>
  </si>
  <si>
    <t>Univerzální šlehací a hnětací stroj RE 24 - plynulá regulace otáček v PD č. 13</t>
  </si>
  <si>
    <t>Nářezový stroj GMS 250 v PD č. 14</t>
  </si>
  <si>
    <t>Celonerezový prac.stůl s buk. prac.deskou a spodní odkládacími policemi 1900/800/900mm v PD pol.č. 15</t>
  </si>
  <si>
    <t>Celonerezový prac.stůl s 3 zásuvkami a jednou policí 1500/600mm v PD pol.č. 16</t>
  </si>
  <si>
    <t>Tlaková sprcha - doplnění k dřezu 17</t>
  </si>
  <si>
    <t>Celonerezový pra.stůl s dřezem a se spodními policemi 2280/600mm v PD pol.č. 17</t>
  </si>
  <si>
    <t>Celonerezový prac.stůl s policemi na odkládání 800/600mm v PD pol.č. 18</t>
  </si>
  <si>
    <t>Celonerezový dřez dvojitý s roštovou policí 1400/600mm v PD pol. č. 19</t>
  </si>
  <si>
    <t>Tlaková sprcha - doplnění k dřezu 19</t>
  </si>
  <si>
    <t>791-32</t>
  </si>
  <si>
    <t>Mycí stroj na černé nádobí S 155 ABT 8kw v PD č. 21</t>
  </si>
  <si>
    <t>Mycí stroj na bíle nádobí vč. změkčovače vody v PD č. 20</t>
  </si>
  <si>
    <t>Zpětná montáž - pracovní stůl celonerezový v PD č. 22</t>
  </si>
  <si>
    <t>Celonerezový skladový regál pětipolicový - police roštová 1900/600/1800mm v PD pol.č. 23</t>
  </si>
  <si>
    <t>Celonerezový skladový regál pětipolicový - plná police 1250/600/1800mm v PD pol.č. 24</t>
  </si>
  <si>
    <t>Zásobník na talíře s ohřevem pojízdný 120-140 talířů v Pd pol. č. 25</t>
  </si>
  <si>
    <t>791-27</t>
  </si>
  <si>
    <t>Vozík na táci a příbory v Pd pol. č. 26</t>
  </si>
  <si>
    <t>Lednice UR 400 350 l - zabudovaný zámek v Pd pol. č. 27</t>
  </si>
  <si>
    <t>Zpětná montáž pracovního stolu s dřezem v Pd pol. č. 28</t>
  </si>
  <si>
    <t>Celonerezový skladový regál pětipolicový - police roštová 1500/600/1800mm v PD pol.č. 29</t>
  </si>
  <si>
    <t>Skříň celonerezová s otočnými dvířky a policí - uzamykatelná 1000/350/600mm v PD pol.č. 30</t>
  </si>
  <si>
    <t>Celonerezový servírovací vozík se dvěma policemi 900/600mm v PD pol.č. 31</t>
  </si>
  <si>
    <t>Varný termos 30L v PD pol.č. 32</t>
  </si>
  <si>
    <t>Výdejní police celonerezová 2500/400 v PD pol.č. 33</t>
  </si>
  <si>
    <t>Výdejní police celonerezová 1200/400 v PD pol.č. 34</t>
  </si>
  <si>
    <t>Pojezdová dráha na táci 2650/300 v PD pol.č. 35</t>
  </si>
  <si>
    <t>Pojezdová dráha na táci  1200/,00 v PD pol.č. 36</t>
  </si>
  <si>
    <t>Celonerezový skladový regál pětipolicový - police roštová 1400/600/1800mm v PD pol.č. 37</t>
  </si>
  <si>
    <t>Celonerezový skladový regál pětipolicový - police roštová 1500/600/1800mm v PD pol.č. 38</t>
  </si>
  <si>
    <t>Celonerezový prac.stůl s policí na odkládání 400/900/800mm v PD pol.č. 39</t>
  </si>
  <si>
    <t>Celonerezový prac.stůl s policí na odkládání 400/900/800mm + dlouhé ramínko na napouštění vody v PD pol.č. 40</t>
  </si>
  <si>
    <t>Zpětná montáž stávajících regálů</t>
  </si>
  <si>
    <t>Zpětná montáž chladničky a mrazáku</t>
  </si>
  <si>
    <t>Zpětná montáž váhy podlahové</t>
  </si>
  <si>
    <t>Zpětná montáž stávající škrabky</t>
  </si>
  <si>
    <t>Zpětná montáž výdejního vozíku</t>
  </si>
  <si>
    <t>Demontáž stávajícího gastro zařízení - viz PD.</t>
  </si>
  <si>
    <t>Podlahová vpusť 500/300, nerezová, rošt</t>
  </si>
  <si>
    <t>721176222R00</t>
  </si>
  <si>
    <t>Potrubí KG svodné (ležaté) v zemi DN 100 x 3,2 mm</t>
  </si>
  <si>
    <t>721176223R00</t>
  </si>
  <si>
    <t>Potrubí KG svodné (ležaté) v zemi DN 125 x 3,2 mm</t>
  </si>
  <si>
    <t>Demontáž potrubí stávajícího</t>
  </si>
  <si>
    <t>722172311R00</t>
  </si>
  <si>
    <t>Potrubí z PPR D 20/2,8 mm</t>
  </si>
  <si>
    <t xml:space="preserve">Nerezová nástěná digestoř jednou řadou filtrů s osvětlením + dva výústky do VZT KDVZ2 1500/900 </t>
  </si>
  <si>
    <t>D+M Výlevka nerez SLVN 02EB kombinovaná umyvadlo + baterie senzorová SLU 10B</t>
  </si>
  <si>
    <t>Nerezová závěsná digestoř jednou řadou filtrů s osvětlením + dva výústky do VZT KDVZ2 1700/900</t>
  </si>
  <si>
    <t>Baterie umyvadlová, dřezová nástěnná ruční</t>
  </si>
  <si>
    <t xml:space="preserve">Samotížná žaluzie 300/300 </t>
  </si>
  <si>
    <t>Montáž potrubí DN250 a 200</t>
  </si>
  <si>
    <t>Regulátor otáček</t>
  </si>
  <si>
    <t>Ventilátor  do potrubí axiální nizkohlukový DN 200 -1x a 250 2x více viz PD</t>
  </si>
  <si>
    <t>Montáž potrubí z měděných trubek D 22 mm</t>
  </si>
  <si>
    <t>196-31313</t>
  </si>
  <si>
    <t>Trubka měděná systémová22 x 1,0 mm</t>
  </si>
  <si>
    <t>736 11-0003.RT2</t>
  </si>
  <si>
    <t>736 32-6305.R00</t>
  </si>
  <si>
    <t>736 32-6815.R00</t>
  </si>
  <si>
    <t>Skříň rozdělovače pod omítku typ 6</t>
  </si>
  <si>
    <t>736 32-6922.R00</t>
  </si>
  <si>
    <t>Připojovací koleno  DN 25</t>
  </si>
  <si>
    <t>731 24-9123.R00</t>
  </si>
  <si>
    <t>484-18925</t>
  </si>
  <si>
    <t>731 20-0823.R00</t>
  </si>
  <si>
    <t>Demontáž kotle ocel.,kapal./plyn, do 25 kW</t>
  </si>
  <si>
    <t>Montáž kotle ocel.teplov.,kapalina/plyn do 23 kW včetně odkouření typu C13</t>
  </si>
  <si>
    <t>Kotel Protherm Panter 4,4-13,2kW závěsný, topení vč. odkouření C 13</t>
  </si>
  <si>
    <t>Sestava rozd./sběrač, 6cest.bez skříně + čerpadlo+4cestný ventil+ prostorový termostat</t>
  </si>
  <si>
    <t>Podlahové vytápění  na vodící lišty - 650m potubí vč. fólie a spoj. mat.</t>
  </si>
  <si>
    <t>Přívod k VZT vč. jističochrániče</t>
  </si>
  <si>
    <t>Přívod Cyky 4x50 + kabelový žlab</t>
  </si>
  <si>
    <t>70,82*19</t>
  </si>
  <si>
    <t>70,82*4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</si>
</sst>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>
      <alignment/>
      <protection/>
    </xf>
    <xf numFmtId="4" fontId="16" fillId="0" borderId="61" xfId="46" applyNumberFormat="1" applyFont="1" applyFill="1" applyBorder="1" applyAlignment="1">
      <alignment horizontal="right" wrapText="1"/>
      <protection/>
    </xf>
    <xf numFmtId="0" fontId="16" fillId="0" borderId="61" xfId="46" applyFont="1" applyFill="1" applyBorder="1" applyAlignment="1">
      <alignment horizontal="left" wrapText="1"/>
      <protection/>
    </xf>
    <xf numFmtId="0" fontId="16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14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8" fillId="0" borderId="0" xfId="46" applyFont="1" applyBorder="1">
      <alignment/>
      <protection/>
    </xf>
    <xf numFmtId="3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>
      <alignment/>
      <protection/>
    </xf>
    <xf numFmtId="0" fontId="1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6" fillId="0" borderId="0" xfId="46" applyFont="1">
      <alignment/>
      <protection/>
    </xf>
    <xf numFmtId="0" fontId="0" fillId="34" borderId="0" xfId="46" applyFill="1">
      <alignment/>
      <protection/>
    </xf>
    <xf numFmtId="0" fontId="0" fillId="35" borderId="0" xfId="46" applyFill="1">
      <alignment/>
      <protection/>
    </xf>
    <xf numFmtId="3" fontId="6" fillId="0" borderId="0" xfId="0" applyNumberFormat="1" applyFont="1" applyAlignment="1">
      <alignment/>
    </xf>
    <xf numFmtId="0" fontId="16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167" fontId="0" fillId="0" borderId="0" xfId="46" applyNumberFormat="1">
      <alignment/>
      <protection/>
    </xf>
    <xf numFmtId="4" fontId="6" fillId="0" borderId="0" xfId="46" applyNumberFormat="1" applyFont="1">
      <alignment/>
      <protection/>
    </xf>
    <xf numFmtId="4" fontId="0" fillId="0" borderId="0" xfId="46" applyNumberFormat="1">
      <alignment/>
      <protection/>
    </xf>
    <xf numFmtId="0" fontId="14" fillId="0" borderId="0" xfId="46" applyFont="1" applyFill="1">
      <alignment/>
      <protection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6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  <xf numFmtId="4" fontId="16" fillId="0" borderId="17" xfId="46" applyNumberFormat="1" applyFont="1" applyFill="1" applyBorder="1" applyAlignment="1">
      <alignment horizontal="left" wrapText="1"/>
      <protection/>
    </xf>
    <xf numFmtId="0" fontId="15" fillId="0" borderId="17" xfId="46" applyFont="1" applyFill="1" applyBorder="1" applyAlignment="1">
      <alignment horizontal="left" wrapText="1" indent="1"/>
      <protection/>
    </xf>
    <xf numFmtId="0" fontId="15" fillId="0" borderId="0" xfId="46" applyFont="1" applyFill="1" applyBorder="1" applyAlignment="1">
      <alignment horizontal="left" wrapText="1" indent="1"/>
      <protection/>
    </xf>
    <xf numFmtId="0" fontId="15" fillId="0" borderId="16" xfId="46" applyFont="1" applyFill="1" applyBorder="1" applyAlignment="1">
      <alignment horizontal="left" wrapText="1" inden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271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 t="s">
        <v>397</v>
      </c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398</v>
      </c>
      <c r="D6" s="11"/>
      <c r="E6" s="11"/>
      <c r="F6" s="19"/>
      <c r="G6" s="13"/>
    </row>
    <row r="7" spans="1:9" ht="12.75">
      <c r="A7" s="14" t="s">
        <v>7</v>
      </c>
      <c r="B7" s="16"/>
      <c r="C7" s="192"/>
      <c r="D7" s="193"/>
      <c r="E7" s="20" t="s">
        <v>8</v>
      </c>
      <c r="F7" s="21"/>
      <c r="G7" s="22">
        <v>0</v>
      </c>
      <c r="H7" s="23"/>
      <c r="I7" s="23"/>
    </row>
    <row r="8" spans="1:7" ht="12.75">
      <c r="A8" s="14" t="s">
        <v>9</v>
      </c>
      <c r="B8" s="16"/>
      <c r="C8" s="192" t="s">
        <v>269</v>
      </c>
      <c r="D8" s="193"/>
      <c r="E8" s="17" t="s">
        <v>10</v>
      </c>
      <c r="F8" s="16"/>
      <c r="G8" s="24">
        <f>IF(PocetMJ=0,,ROUND((F30+F32)/PocetMJ,1))</f>
        <v>0</v>
      </c>
    </row>
    <row r="9" spans="1:7" ht="12.75">
      <c r="A9" s="25" t="s">
        <v>11</v>
      </c>
      <c r="B9" s="26"/>
      <c r="C9" s="26"/>
      <c r="D9" s="26"/>
      <c r="E9" s="27" t="s">
        <v>12</v>
      </c>
      <c r="F9" s="26"/>
      <c r="G9" s="28"/>
    </row>
    <row r="10" spans="1:57" ht="12.75">
      <c r="A10" s="29" t="s">
        <v>13</v>
      </c>
      <c r="B10" s="30"/>
      <c r="C10" s="30"/>
      <c r="D10" s="30"/>
      <c r="E10" s="12" t="s">
        <v>14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94"/>
      <c r="F11" s="195"/>
      <c r="G11" s="196"/>
    </row>
    <row r="12" spans="1:7" ht="28.5" customHeight="1" thickBot="1">
      <c r="A12" s="32" t="s">
        <v>15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16</v>
      </c>
      <c r="B13" s="37"/>
      <c r="C13" s="38"/>
      <c r="D13" s="39" t="s">
        <v>17</v>
      </c>
      <c r="E13" s="40"/>
      <c r="F13" s="40"/>
      <c r="G13" s="38"/>
    </row>
    <row r="14" spans="1:7" ht="15.75" customHeight="1">
      <c r="A14" s="41"/>
      <c r="B14" s="42" t="s">
        <v>18</v>
      </c>
      <c r="C14" s="43">
        <f>Dodavka</f>
        <v>0</v>
      </c>
      <c r="D14" s="44" t="str">
        <f>Rekapitulace!A34</f>
        <v>Kompletační činnost zhotovitele</v>
      </c>
      <c r="E14" s="45"/>
      <c r="F14" s="46"/>
      <c r="G14" s="43">
        <f>Rekapitulace!I34</f>
        <v>0</v>
      </c>
    </row>
    <row r="15" spans="1:7" ht="15.75" customHeight="1">
      <c r="A15" s="41" t="s">
        <v>19</v>
      </c>
      <c r="B15" s="42" t="s">
        <v>20</v>
      </c>
      <c r="C15" s="43">
        <f>Mont</f>
        <v>0</v>
      </c>
      <c r="D15" s="25" t="str">
        <f>Rekapitulace!A35</f>
        <v>Zařízení staveniště</v>
      </c>
      <c r="E15" s="47"/>
      <c r="F15" s="48"/>
      <c r="G15" s="43">
        <f>Rekapitulace!I35</f>
        <v>0</v>
      </c>
    </row>
    <row r="16" spans="1:7" ht="15.75" customHeight="1">
      <c r="A16" s="41" t="s">
        <v>21</v>
      </c>
      <c r="B16" s="42" t="s">
        <v>22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23</v>
      </c>
      <c r="B17" s="42" t="s">
        <v>24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25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26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27</v>
      </c>
      <c r="B21" s="30"/>
      <c r="C21" s="43">
        <f>C18+C20</f>
        <v>0</v>
      </c>
      <c r="D21" s="25" t="s">
        <v>28</v>
      </c>
      <c r="E21" s="47"/>
      <c r="F21" s="48"/>
      <c r="G21" s="43">
        <f>G22-SUM(G14:G20)</f>
        <v>0</v>
      </c>
    </row>
    <row r="22" spans="1:7" ht="15.75" customHeight="1" thickBot="1">
      <c r="A22" s="25" t="s">
        <v>29</v>
      </c>
      <c r="B22" s="26"/>
      <c r="C22" s="52">
        <f>C21+G22</f>
        <v>0</v>
      </c>
      <c r="D22" s="53" t="s">
        <v>30</v>
      </c>
      <c r="E22" s="54"/>
      <c r="F22" s="55"/>
      <c r="G22" s="43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29" t="s">
        <v>35</v>
      </c>
      <c r="B25" s="56"/>
      <c r="C25" s="12" t="s">
        <v>35</v>
      </c>
      <c r="D25" s="30"/>
      <c r="E25" s="12" t="s">
        <v>35</v>
      </c>
      <c r="F25" s="30"/>
      <c r="G25" s="13"/>
    </row>
    <row r="26" spans="1:7" ht="12.75">
      <c r="A26" s="29"/>
      <c r="B26" s="57"/>
      <c r="C26" s="12" t="s">
        <v>36</v>
      </c>
      <c r="D26" s="30"/>
      <c r="E26" s="12" t="s">
        <v>37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38</v>
      </c>
      <c r="B29" s="16"/>
      <c r="C29" s="58">
        <v>0</v>
      </c>
      <c r="D29" s="16" t="s">
        <v>39</v>
      </c>
      <c r="E29" s="17"/>
      <c r="F29" s="59">
        <v>0</v>
      </c>
      <c r="G29" s="18"/>
    </row>
    <row r="30" spans="1:7" ht="12.75">
      <c r="A30" s="14" t="s">
        <v>38</v>
      </c>
      <c r="B30" s="16"/>
      <c r="C30" s="58">
        <v>15</v>
      </c>
      <c r="D30" s="16" t="s">
        <v>39</v>
      </c>
      <c r="E30" s="17"/>
      <c r="F30" s="59">
        <v>0</v>
      </c>
      <c r="G30" s="18"/>
    </row>
    <row r="31" spans="1:7" ht="12.75">
      <c r="A31" s="14" t="s">
        <v>40</v>
      </c>
      <c r="B31" s="16"/>
      <c r="C31" s="58">
        <v>15</v>
      </c>
      <c r="D31" s="16" t="s">
        <v>39</v>
      </c>
      <c r="E31" s="17"/>
      <c r="F31" s="60">
        <f>ROUND(PRODUCT(F30,C31/100),0)</f>
        <v>0</v>
      </c>
      <c r="G31" s="28"/>
    </row>
    <row r="32" spans="1:7" ht="12.75">
      <c r="A32" s="14" t="s">
        <v>38</v>
      </c>
      <c r="B32" s="16"/>
      <c r="C32" s="58">
        <v>21</v>
      </c>
      <c r="D32" s="16" t="s">
        <v>39</v>
      </c>
      <c r="E32" s="17"/>
      <c r="F32" s="59">
        <f>C22</f>
        <v>0</v>
      </c>
      <c r="G32" s="18"/>
    </row>
    <row r="33" spans="1:7" ht="12.75">
      <c r="A33" s="14" t="s">
        <v>40</v>
      </c>
      <c r="B33" s="16"/>
      <c r="C33" s="58">
        <v>21</v>
      </c>
      <c r="D33" s="16" t="s">
        <v>39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97" t="s">
        <v>399</v>
      </c>
      <c r="C37" s="197"/>
      <c r="D37" s="197"/>
      <c r="E37" s="197"/>
      <c r="F37" s="197"/>
      <c r="G37" s="197"/>
      <c r="H37" t="s">
        <v>3</v>
      </c>
    </row>
    <row r="38" spans="1:8" ht="12.75" customHeight="1">
      <c r="A38" s="68"/>
      <c r="B38" s="197"/>
      <c r="C38" s="197"/>
      <c r="D38" s="197"/>
      <c r="E38" s="197"/>
      <c r="F38" s="197"/>
      <c r="G38" s="197"/>
      <c r="H38" t="s">
        <v>3</v>
      </c>
    </row>
    <row r="39" spans="1:8" ht="12.75">
      <c r="A39" s="68"/>
      <c r="B39" s="197"/>
      <c r="C39" s="197"/>
      <c r="D39" s="197"/>
      <c r="E39" s="197"/>
      <c r="F39" s="197"/>
      <c r="G39" s="197"/>
      <c r="H39" t="s">
        <v>3</v>
      </c>
    </row>
    <row r="40" spans="1:8" ht="12.75">
      <c r="A40" s="68"/>
      <c r="B40" s="197"/>
      <c r="C40" s="197"/>
      <c r="D40" s="197"/>
      <c r="E40" s="197"/>
      <c r="F40" s="197"/>
      <c r="G40" s="197"/>
      <c r="H40" t="s">
        <v>3</v>
      </c>
    </row>
    <row r="41" spans="1:8" ht="12.75">
      <c r="A41" s="68"/>
      <c r="B41" s="197"/>
      <c r="C41" s="197"/>
      <c r="D41" s="197"/>
      <c r="E41" s="197"/>
      <c r="F41" s="197"/>
      <c r="G41" s="197"/>
      <c r="H41" t="s">
        <v>3</v>
      </c>
    </row>
    <row r="42" spans="1:8" ht="12.75">
      <c r="A42" s="68"/>
      <c r="B42" s="197"/>
      <c r="C42" s="197"/>
      <c r="D42" s="197"/>
      <c r="E42" s="197"/>
      <c r="F42" s="197"/>
      <c r="G42" s="197"/>
      <c r="H42" t="s">
        <v>3</v>
      </c>
    </row>
    <row r="43" spans="1:8" ht="12.75">
      <c r="A43" s="68"/>
      <c r="B43" s="197"/>
      <c r="C43" s="197"/>
      <c r="D43" s="197"/>
      <c r="E43" s="197"/>
      <c r="F43" s="197"/>
      <c r="G43" s="197"/>
      <c r="H43" t="s">
        <v>3</v>
      </c>
    </row>
    <row r="44" spans="1:8" ht="12.75">
      <c r="A44" s="68"/>
      <c r="B44" s="197"/>
      <c r="C44" s="197"/>
      <c r="D44" s="197"/>
      <c r="E44" s="197"/>
      <c r="F44" s="197"/>
      <c r="G44" s="197"/>
      <c r="H44" t="s">
        <v>3</v>
      </c>
    </row>
    <row r="45" spans="1:8" ht="12.75">
      <c r="A45" s="68"/>
      <c r="B45" s="197"/>
      <c r="C45" s="197"/>
      <c r="D45" s="197"/>
      <c r="E45" s="197"/>
      <c r="F45" s="197"/>
      <c r="G45" s="197"/>
      <c r="H45" t="s">
        <v>3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2">
      <selection activeCell="G20" sqref="G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9" t="s">
        <v>4</v>
      </c>
      <c r="B1" s="200"/>
      <c r="C1" s="69" t="str">
        <f>CONCATENATE(cislostavby," ",nazevstavby)</f>
        <v> Rekonstrukce kuchyně MŠ Masarykova Kolín 2</v>
      </c>
      <c r="D1" s="70"/>
      <c r="E1" s="71"/>
      <c r="F1" s="70"/>
      <c r="G1" s="72"/>
      <c r="H1" s="73"/>
      <c r="I1" s="74"/>
    </row>
    <row r="2" spans="1:9" ht="13.5" thickBot="1">
      <c r="A2" s="201" t="s">
        <v>0</v>
      </c>
      <c r="B2" s="202"/>
      <c r="C2" s="75" t="str">
        <f>CONCATENATE(cisloobjektu," ",nazevobjektu)</f>
        <v> MŠ Masarykova, Kolín</v>
      </c>
      <c r="D2" s="76"/>
      <c r="E2" s="77"/>
      <c r="F2" s="76"/>
      <c r="G2" s="203"/>
      <c r="H2" s="203"/>
      <c r="I2" s="204"/>
    </row>
    <row r="3" ht="13.5" thickTop="1"/>
    <row r="4" spans="1:9" ht="19.5" customHeight="1">
      <c r="A4" s="78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44</v>
      </c>
      <c r="C6" s="80"/>
      <c r="D6" s="81"/>
      <c r="E6" s="82" t="s">
        <v>45</v>
      </c>
      <c r="F6" s="83" t="s">
        <v>46</v>
      </c>
      <c r="G6" s="83" t="s">
        <v>47</v>
      </c>
      <c r="H6" s="83" t="s">
        <v>48</v>
      </c>
      <c r="I6" s="84" t="s">
        <v>26</v>
      </c>
    </row>
    <row r="7" spans="1:9" s="30" customFormat="1" ht="12.75">
      <c r="A7" s="178" t="str">
        <f>Položky!B7</f>
        <v>3</v>
      </c>
      <c r="B7" s="85" t="str">
        <f>Položky!C7</f>
        <v>Svislé a kompletní konstrukce</v>
      </c>
      <c r="C7" s="86"/>
      <c r="D7" s="87"/>
      <c r="E7" s="179">
        <f>Položky!G20</f>
        <v>0</v>
      </c>
      <c r="F7" s="180">
        <f>Položky!BD20</f>
        <v>0</v>
      </c>
      <c r="G7" s="180">
        <f>Položky!BE20</f>
        <v>0</v>
      </c>
      <c r="H7" s="180">
        <f>Položky!BF20</f>
        <v>0</v>
      </c>
      <c r="I7" s="181">
        <f>Položky!BG20</f>
        <v>0</v>
      </c>
    </row>
    <row r="8" spans="1:9" s="30" customFormat="1" ht="12.75">
      <c r="A8" s="178" t="str">
        <f>Položky!B21</f>
        <v>61</v>
      </c>
      <c r="B8" s="85" t="str">
        <f>Položky!C21</f>
        <v>Upravy povrchů vnitřní</v>
      </c>
      <c r="C8" s="86"/>
      <c r="D8" s="87"/>
      <c r="E8" s="179">
        <f>Položky!G44</f>
        <v>0</v>
      </c>
      <c r="F8" s="180">
        <f>Položky!BD44</f>
        <v>0</v>
      </c>
      <c r="G8" s="180">
        <f>Položky!BE44</f>
        <v>0</v>
      </c>
      <c r="H8" s="180">
        <f>Položky!BF44</f>
        <v>0</v>
      </c>
      <c r="I8" s="181">
        <f>Položky!BG44</f>
        <v>0</v>
      </c>
    </row>
    <row r="9" spans="1:9" s="30" customFormat="1" ht="12.75">
      <c r="A9" s="178" t="str">
        <f>Položky!B45</f>
        <v>63</v>
      </c>
      <c r="B9" s="85" t="str">
        <f>Položky!C45</f>
        <v>Podlahy a podlahové konstrukce</v>
      </c>
      <c r="C9" s="86"/>
      <c r="D9" s="87"/>
      <c r="E9" s="179">
        <f>Položky!G54</f>
        <v>0</v>
      </c>
      <c r="F9" s="180">
        <f>Položky!BD54</f>
        <v>0</v>
      </c>
      <c r="G9" s="180">
        <f>Položky!BE54</f>
        <v>0</v>
      </c>
      <c r="H9" s="180">
        <f>Položky!BF54</f>
        <v>0</v>
      </c>
      <c r="I9" s="181">
        <f>Položky!BG54</f>
        <v>0</v>
      </c>
    </row>
    <row r="10" spans="1:9" s="30" customFormat="1" ht="12.75">
      <c r="A10" s="178" t="str">
        <f>Položky!B55</f>
        <v>711</v>
      </c>
      <c r="B10" s="85" t="str">
        <f>Položky!C55</f>
        <v>Izolace proti vodě</v>
      </c>
      <c r="C10" s="86"/>
      <c r="D10" s="87"/>
      <c r="E10" s="179">
        <f>Položky!BC59</f>
        <v>0</v>
      </c>
      <c r="F10" s="180">
        <f>Položky!G59</f>
        <v>0</v>
      </c>
      <c r="G10" s="180">
        <f>Položky!BE59</f>
        <v>0</v>
      </c>
      <c r="H10" s="180">
        <f>Položky!BF59</f>
        <v>0</v>
      </c>
      <c r="I10" s="181">
        <f>Položky!BG59</f>
        <v>0</v>
      </c>
    </row>
    <row r="11" spans="1:9" s="30" customFormat="1" ht="12.75">
      <c r="A11" s="178" t="str">
        <f>Položky!B60</f>
        <v>713</v>
      </c>
      <c r="B11" s="85" t="str">
        <f>Položky!C60</f>
        <v>Izolace tepelné</v>
      </c>
      <c r="C11" s="86"/>
      <c r="D11" s="87"/>
      <c r="E11" s="179">
        <f>Položky!BC62</f>
        <v>0</v>
      </c>
      <c r="F11" s="180">
        <f>Položky!G62</f>
        <v>0</v>
      </c>
      <c r="G11" s="180">
        <f>Položky!BE62</f>
        <v>0</v>
      </c>
      <c r="H11" s="180">
        <f>Položky!BF62</f>
        <v>0</v>
      </c>
      <c r="I11" s="181">
        <f>Položky!BG62</f>
        <v>0</v>
      </c>
    </row>
    <row r="12" spans="1:9" s="30" customFormat="1" ht="12.75">
      <c r="A12" s="178" t="str">
        <f>Položky!B63</f>
        <v>721</v>
      </c>
      <c r="B12" s="85" t="str">
        <f>Položky!C63</f>
        <v>Vnitřní kanalizace</v>
      </c>
      <c r="C12" s="86"/>
      <c r="D12" s="87"/>
      <c r="E12" s="179">
        <f>Položky!BC72</f>
        <v>0</v>
      </c>
      <c r="F12" s="180">
        <f>Položky!G72</f>
        <v>0</v>
      </c>
      <c r="G12" s="180">
        <f>Položky!BE72</f>
        <v>0</v>
      </c>
      <c r="H12" s="180">
        <f>Položky!BF72</f>
        <v>0</v>
      </c>
      <c r="I12" s="181">
        <f>Položky!BG72</f>
        <v>0</v>
      </c>
    </row>
    <row r="13" spans="1:9" s="30" customFormat="1" ht="12.75">
      <c r="A13" s="178" t="str">
        <f>Položky!B73</f>
        <v>722</v>
      </c>
      <c r="B13" s="85" t="str">
        <f>Položky!C73</f>
        <v>Vnitřní vodovod</v>
      </c>
      <c r="C13" s="86"/>
      <c r="D13" s="87"/>
      <c r="E13" s="179">
        <f>Položky!BC85</f>
        <v>0</v>
      </c>
      <c r="F13" s="180">
        <f>Položky!G85</f>
        <v>0</v>
      </c>
      <c r="G13" s="180">
        <v>0</v>
      </c>
      <c r="H13" s="180">
        <f>Položky!BF85</f>
        <v>0</v>
      </c>
      <c r="I13" s="181">
        <f>Položky!BG85</f>
        <v>0</v>
      </c>
    </row>
    <row r="14" spans="1:9" s="30" customFormat="1" ht="12.75">
      <c r="A14" s="178" t="str">
        <f>Položky!B86</f>
        <v>723</v>
      </c>
      <c r="B14" s="85" t="str">
        <f>Položky!C86</f>
        <v>Vnitřní plynovod</v>
      </c>
      <c r="C14" s="86"/>
      <c r="D14" s="87"/>
      <c r="E14" s="179">
        <f>Položky!BC101</f>
        <v>0</v>
      </c>
      <c r="F14" s="180">
        <f>Položky!BD101</f>
        <v>0</v>
      </c>
      <c r="G14" s="180">
        <f>Položky!BE101</f>
        <v>0</v>
      </c>
      <c r="H14" s="180">
        <f>Položky!BF101</f>
        <v>0</v>
      </c>
      <c r="I14" s="181">
        <f>Položky!BG101</f>
        <v>0</v>
      </c>
    </row>
    <row r="15" spans="1:9" s="30" customFormat="1" ht="12.75">
      <c r="A15" s="178" t="str">
        <f>Položky!B102</f>
        <v>725</v>
      </c>
      <c r="B15" s="85" t="str">
        <f>Položky!C102</f>
        <v>Zařizovací předměty</v>
      </c>
      <c r="C15" s="86"/>
      <c r="D15" s="87"/>
      <c r="E15" s="179">
        <f>Položky!BC108</f>
        <v>0</v>
      </c>
      <c r="F15" s="180">
        <f>Položky!G108</f>
        <v>0</v>
      </c>
      <c r="G15" s="180">
        <f>Položky!BE108</f>
        <v>0</v>
      </c>
      <c r="H15" s="180">
        <f>Položky!BF108</f>
        <v>0</v>
      </c>
      <c r="I15" s="181">
        <f>Položky!BG108</f>
        <v>0</v>
      </c>
    </row>
    <row r="16" spans="1:9" s="30" customFormat="1" ht="12.75">
      <c r="A16" s="178" t="str">
        <f>Položky!B109</f>
        <v>728</v>
      </c>
      <c r="B16" s="85" t="str">
        <f>Položky!C109</f>
        <v>Vzduchotechnika</v>
      </c>
      <c r="C16" s="86"/>
      <c r="D16" s="87"/>
      <c r="E16" s="179">
        <f>Položky!BC119</f>
        <v>0</v>
      </c>
      <c r="F16" s="180">
        <f>Položky!BD119</f>
        <v>0</v>
      </c>
      <c r="G16" s="180">
        <f>Položky!BE119</f>
        <v>0</v>
      </c>
      <c r="H16" s="180">
        <f>Položky!BF119</f>
        <v>0</v>
      </c>
      <c r="I16" s="181">
        <f>Položky!BG119</f>
        <v>0</v>
      </c>
    </row>
    <row r="17" spans="1:9" s="30" customFormat="1" ht="12.75">
      <c r="A17" s="178" t="str">
        <f>Položky!B120</f>
        <v>733</v>
      </c>
      <c r="B17" s="85" t="str">
        <f>Položky!C120</f>
        <v>Rozvod potrubí</v>
      </c>
      <c r="C17" s="86"/>
      <c r="D17" s="87"/>
      <c r="E17" s="179">
        <v>0</v>
      </c>
      <c r="F17" s="180">
        <f>Položky!G126</f>
        <v>0</v>
      </c>
      <c r="G17" s="180">
        <v>0</v>
      </c>
      <c r="H17" s="180">
        <v>0</v>
      </c>
      <c r="I17" s="181">
        <v>0</v>
      </c>
    </row>
    <row r="18" spans="1:9" s="30" customFormat="1" ht="12.75">
      <c r="A18" s="178" t="str">
        <f>Položky!B127</f>
        <v>735</v>
      </c>
      <c r="B18" s="85" t="str">
        <f>Položky!C127</f>
        <v>Otopná tělesa</v>
      </c>
      <c r="C18" s="86"/>
      <c r="D18" s="87"/>
      <c r="E18" s="179">
        <v>0</v>
      </c>
      <c r="F18" s="180">
        <f>Položky!G134</f>
        <v>0</v>
      </c>
      <c r="G18" s="180">
        <v>0</v>
      </c>
      <c r="H18" s="180">
        <v>0</v>
      </c>
      <c r="I18" s="181">
        <v>0</v>
      </c>
    </row>
    <row r="19" spans="1:9" s="30" customFormat="1" ht="12.75">
      <c r="A19" s="178" t="str">
        <f>Položky!B135</f>
        <v>771</v>
      </c>
      <c r="B19" s="85" t="str">
        <f>Položky!C135</f>
        <v>Podlahy z dlaždic a obklady</v>
      </c>
      <c r="C19" s="86"/>
      <c r="D19" s="87"/>
      <c r="E19" s="179">
        <f>Položky!BC143</f>
        <v>0</v>
      </c>
      <c r="F19" s="180">
        <f>Položky!G143</f>
        <v>0</v>
      </c>
      <c r="G19" s="180">
        <f>Položky!BE143</f>
        <v>0</v>
      </c>
      <c r="H19" s="180">
        <f>Položky!BF143</f>
        <v>0</v>
      </c>
      <c r="I19" s="181">
        <f>Položky!BG143</f>
        <v>0</v>
      </c>
    </row>
    <row r="20" spans="1:9" s="30" customFormat="1" ht="12.75">
      <c r="A20" s="178" t="s">
        <v>324</v>
      </c>
      <c r="B20" s="85" t="str">
        <f>Položky!C144</f>
        <v>Truhlářské kce.</v>
      </c>
      <c r="C20" s="86"/>
      <c r="D20" s="87"/>
      <c r="E20" s="179"/>
      <c r="F20" s="180">
        <f>Položky!G149</f>
        <v>0</v>
      </c>
      <c r="G20" s="180"/>
      <c r="H20" s="180"/>
      <c r="I20" s="181"/>
    </row>
    <row r="21" spans="1:9" s="30" customFormat="1" ht="12.75">
      <c r="A21" s="178" t="str">
        <f>Položky!B150</f>
        <v>781</v>
      </c>
      <c r="B21" s="85" t="str">
        <f>Položky!C150</f>
        <v>Obklady keramické</v>
      </c>
      <c r="C21" s="86"/>
      <c r="D21" s="87"/>
      <c r="E21" s="179">
        <f>Položky!BC156</f>
        <v>0</v>
      </c>
      <c r="F21" s="180">
        <f>Položky!G156</f>
        <v>0</v>
      </c>
      <c r="G21" s="180">
        <f>Položky!BE156</f>
        <v>0</v>
      </c>
      <c r="H21" s="180">
        <f>Položky!BF156</f>
        <v>0</v>
      </c>
      <c r="I21" s="181">
        <f>Položky!BG156</f>
        <v>0</v>
      </c>
    </row>
    <row r="22" spans="1:9" s="30" customFormat="1" ht="12.75">
      <c r="A22" s="178" t="str">
        <f>Položky!B157</f>
        <v>783</v>
      </c>
      <c r="B22" s="85" t="str">
        <f>Položky!C157</f>
        <v>Nátěry</v>
      </c>
      <c r="C22" s="86"/>
      <c r="D22" s="87"/>
      <c r="E22" s="179">
        <f>Položky!BC161</f>
        <v>0</v>
      </c>
      <c r="F22" s="180">
        <f>Položky!BD161</f>
        <v>0</v>
      </c>
      <c r="G22" s="180">
        <f>Položky!BE161</f>
        <v>0</v>
      </c>
      <c r="H22" s="180">
        <f>Položky!BF161</f>
        <v>0</v>
      </c>
      <c r="I22" s="181">
        <f>Položky!BG161</f>
        <v>0</v>
      </c>
    </row>
    <row r="23" spans="1:9" s="30" customFormat="1" ht="12.75">
      <c r="A23" s="178" t="str">
        <f>Položky!B162</f>
        <v>784</v>
      </c>
      <c r="B23" s="85" t="str">
        <f>Položky!C162</f>
        <v>Malby</v>
      </c>
      <c r="C23" s="86"/>
      <c r="D23" s="87"/>
      <c r="E23" s="179">
        <f>Položky!BC170</f>
        <v>0</v>
      </c>
      <c r="F23" s="180">
        <f>Položky!G170</f>
        <v>0</v>
      </c>
      <c r="G23" s="180">
        <f>Položky!BE170</f>
        <v>0</v>
      </c>
      <c r="H23" s="180">
        <f>Položky!BF170</f>
        <v>0</v>
      </c>
      <c r="I23" s="181">
        <f>Položky!BG170</f>
        <v>0</v>
      </c>
    </row>
    <row r="24" spans="1:9" s="30" customFormat="1" ht="12.75">
      <c r="A24" s="178" t="str">
        <f>Položky!B171</f>
        <v>791</v>
      </c>
      <c r="B24" s="85" t="str">
        <f>Položky!C171</f>
        <v>Montáž zařízení velkokuchyní</v>
      </c>
      <c r="C24" s="86"/>
      <c r="D24" s="87"/>
      <c r="E24" s="179">
        <f>Položky!BA229</f>
        <v>0</v>
      </c>
      <c r="F24" s="180">
        <f>Položky!G229</f>
        <v>0</v>
      </c>
      <c r="G24" s="180">
        <f>Položky!BC229</f>
        <v>0</v>
      </c>
      <c r="H24" s="180">
        <f>Položky!BD229</f>
        <v>0</v>
      </c>
      <c r="I24" s="181">
        <f>Položky!BE229</f>
        <v>0</v>
      </c>
    </row>
    <row r="25" spans="1:9" s="30" customFormat="1" ht="12.75">
      <c r="A25" s="178" t="str">
        <f>Položky!B230</f>
        <v>96</v>
      </c>
      <c r="B25" s="85" t="str">
        <f>Položky!C230</f>
        <v>Bourání konstrukcí</v>
      </c>
      <c r="C25" s="86"/>
      <c r="D25" s="87"/>
      <c r="E25" s="179">
        <f>Položky!G245</f>
        <v>0</v>
      </c>
      <c r="F25" s="180">
        <f>Položky!BD245</f>
        <v>0</v>
      </c>
      <c r="G25" s="180">
        <f>Položky!BE245</f>
        <v>0</v>
      </c>
      <c r="H25" s="180">
        <f>Položky!BF245</f>
        <v>0</v>
      </c>
      <c r="I25" s="181">
        <f>Položky!BG245</f>
        <v>0</v>
      </c>
    </row>
    <row r="26" spans="1:9" s="30" customFormat="1" ht="12.75">
      <c r="A26" s="178" t="str">
        <f>Položky!B246</f>
        <v>97</v>
      </c>
      <c r="B26" s="85" t="str">
        <f>Položky!C246</f>
        <v>Prorážení otvorů</v>
      </c>
      <c r="C26" s="86"/>
      <c r="D26" s="87"/>
      <c r="E26" s="179">
        <f>Položky!G261</f>
        <v>0</v>
      </c>
      <c r="F26" s="180">
        <f>Položky!BD261</f>
        <v>0</v>
      </c>
      <c r="G26" s="180">
        <f>Položky!BE261</f>
        <v>0</v>
      </c>
      <c r="H26" s="180">
        <f>Položky!BF261</f>
        <v>0</v>
      </c>
      <c r="I26" s="181">
        <f>Položky!BG261</f>
        <v>0</v>
      </c>
    </row>
    <row r="27" spans="1:9" s="30" customFormat="1" ht="12.75">
      <c r="A27" s="178" t="s">
        <v>336</v>
      </c>
      <c r="B27" s="85" t="str">
        <f>Položky!C262</f>
        <v>Přesun hmot</v>
      </c>
      <c r="C27" s="86"/>
      <c r="D27" s="87"/>
      <c r="E27" s="179">
        <f>Položky!G262</f>
        <v>0</v>
      </c>
      <c r="F27" s="180">
        <f>Položky!G264</f>
        <v>0</v>
      </c>
      <c r="G27" s="180">
        <f>Položky!BE262</f>
        <v>0</v>
      </c>
      <c r="H27" s="180">
        <f>Položky!BF262</f>
        <v>0</v>
      </c>
      <c r="I27" s="181">
        <f>Položky!BG262</f>
        <v>0</v>
      </c>
    </row>
    <row r="28" spans="1:9" s="30" customFormat="1" ht="13.5" thickBot="1">
      <c r="A28" s="178" t="str">
        <f>Položky!B265</f>
        <v>M21</v>
      </c>
      <c r="B28" s="85" t="str">
        <f>Položky!C265</f>
        <v>Elektromontáže</v>
      </c>
      <c r="C28" s="86"/>
      <c r="D28" s="87"/>
      <c r="E28" s="179">
        <f>Položky!BC297</f>
        <v>0</v>
      </c>
      <c r="F28" s="180">
        <f>Položky!BD297</f>
        <v>0</v>
      </c>
      <c r="G28" s="180">
        <f>Položky!BE297</f>
        <v>0</v>
      </c>
      <c r="H28" s="180">
        <f>Položky!G297</f>
        <v>0</v>
      </c>
      <c r="I28" s="181">
        <v>0</v>
      </c>
    </row>
    <row r="29" spans="1:10" s="93" customFormat="1" ht="13.5" thickBot="1">
      <c r="A29" s="88"/>
      <c r="B29" s="80" t="s">
        <v>49</v>
      </c>
      <c r="C29" s="80"/>
      <c r="D29" s="89"/>
      <c r="E29" s="90">
        <f>SUM(E7:E28)</f>
        <v>0</v>
      </c>
      <c r="F29" s="91">
        <f>SUM(F7:F28)</f>
        <v>0</v>
      </c>
      <c r="G29" s="91">
        <f>SUM(G7:G28)</f>
        <v>0</v>
      </c>
      <c r="H29" s="91">
        <f>SUM(H7:H28)</f>
        <v>0</v>
      </c>
      <c r="I29" s="92">
        <f>SUM(I7:I28)</f>
        <v>0</v>
      </c>
      <c r="J29" s="185"/>
    </row>
    <row r="30" spans="1:9" ht="12.75">
      <c r="A30" s="86"/>
      <c r="B30" s="86"/>
      <c r="C30" s="86"/>
      <c r="D30" s="86"/>
      <c r="E30" s="86"/>
      <c r="F30" s="86"/>
      <c r="G30" s="86"/>
      <c r="H30" s="86"/>
      <c r="I30" s="86"/>
    </row>
    <row r="31" spans="1:57" ht="19.5" customHeight="1">
      <c r="A31" s="94" t="s">
        <v>50</v>
      </c>
      <c r="B31" s="94"/>
      <c r="C31" s="94"/>
      <c r="D31" s="94"/>
      <c r="E31" s="94"/>
      <c r="F31" s="94"/>
      <c r="G31" s="95"/>
      <c r="H31" s="94"/>
      <c r="I31" s="94"/>
      <c r="BA31" s="31"/>
      <c r="BB31" s="31"/>
      <c r="BC31" s="31"/>
      <c r="BD31" s="31"/>
      <c r="BE31" s="31"/>
    </row>
    <row r="32" spans="1:9" ht="13.5" thickBot="1">
      <c r="A32" s="96"/>
      <c r="B32" s="96"/>
      <c r="C32" s="96"/>
      <c r="D32" s="96"/>
      <c r="E32" s="96"/>
      <c r="F32" s="96"/>
      <c r="G32" s="96"/>
      <c r="H32" s="96"/>
      <c r="I32" s="96"/>
    </row>
    <row r="33" spans="1:9" ht="12.75">
      <c r="A33" s="97" t="s">
        <v>51</v>
      </c>
      <c r="B33" s="98"/>
      <c r="C33" s="98"/>
      <c r="D33" s="99"/>
      <c r="E33" s="100" t="s">
        <v>52</v>
      </c>
      <c r="F33" s="101" t="s">
        <v>53</v>
      </c>
      <c r="G33" s="102" t="s">
        <v>54</v>
      </c>
      <c r="H33" s="103"/>
      <c r="I33" s="104" t="s">
        <v>52</v>
      </c>
    </row>
    <row r="34" spans="1:53" ht="12.75">
      <c r="A34" s="105" t="s">
        <v>267</v>
      </c>
      <c r="B34" s="106"/>
      <c r="C34" s="106"/>
      <c r="D34" s="107"/>
      <c r="E34" s="108"/>
      <c r="F34" s="109">
        <v>0</v>
      </c>
      <c r="G34" s="110"/>
      <c r="H34" s="111"/>
      <c r="I34" s="112">
        <f>E34+F34*G34/100</f>
        <v>0</v>
      </c>
      <c r="BA34">
        <v>0</v>
      </c>
    </row>
    <row r="35" spans="1:53" ht="12.75">
      <c r="A35" s="105" t="s">
        <v>268</v>
      </c>
      <c r="B35" s="106"/>
      <c r="C35" s="106"/>
      <c r="D35" s="107"/>
      <c r="E35" s="108"/>
      <c r="F35" s="109">
        <v>0</v>
      </c>
      <c r="G35" s="110">
        <f>SUM(E29:H29)</f>
        <v>0</v>
      </c>
      <c r="H35" s="111"/>
      <c r="I35" s="112">
        <f>E35+F35*G35/100</f>
        <v>0</v>
      </c>
      <c r="BA35">
        <v>0</v>
      </c>
    </row>
    <row r="36" spans="1:9" ht="13.5" thickBot="1">
      <c r="A36" s="113"/>
      <c r="B36" s="114" t="s">
        <v>55</v>
      </c>
      <c r="C36" s="115"/>
      <c r="D36" s="116"/>
      <c r="E36" s="117"/>
      <c r="F36" s="118"/>
      <c r="G36" s="118"/>
      <c r="H36" s="205">
        <f>SUM(I34:I35)</f>
        <v>0</v>
      </c>
      <c r="I36" s="206"/>
    </row>
    <row r="38" spans="2:9" ht="12.75">
      <c r="B38" s="93"/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  <row r="75" spans="6:9" ht="12.75">
      <c r="F75" s="119"/>
      <c r="G75" s="120"/>
      <c r="H75" s="120"/>
      <c r="I75" s="121"/>
    </row>
    <row r="76" spans="6:9" ht="12.75">
      <c r="F76" s="119"/>
      <c r="G76" s="120"/>
      <c r="H76" s="120"/>
      <c r="I76" s="121"/>
    </row>
    <row r="77" spans="6:9" ht="12.75">
      <c r="F77" s="119"/>
      <c r="G77" s="120"/>
      <c r="H77" s="120"/>
      <c r="I77" s="121"/>
    </row>
    <row r="78" spans="6:9" ht="12.75">
      <c r="F78" s="119"/>
      <c r="G78" s="120"/>
      <c r="H78" s="120"/>
      <c r="I78" s="121"/>
    </row>
    <row r="79" spans="6:9" ht="12.75">
      <c r="F79" s="119"/>
      <c r="G79" s="120"/>
      <c r="H79" s="120"/>
      <c r="I79" s="121"/>
    </row>
    <row r="80" spans="6:9" ht="12.75">
      <c r="F80" s="119"/>
      <c r="G80" s="120"/>
      <c r="H80" s="120"/>
      <c r="I80" s="121"/>
    </row>
    <row r="81" spans="6:9" ht="12.75">
      <c r="F81" s="119"/>
      <c r="G81" s="120"/>
      <c r="H81" s="120"/>
      <c r="I81" s="121"/>
    </row>
    <row r="82" spans="6:9" ht="12.75">
      <c r="F82" s="119"/>
      <c r="G82" s="120"/>
      <c r="H82" s="120"/>
      <c r="I82" s="121"/>
    </row>
    <row r="83" spans="6:9" ht="12.75">
      <c r="F83" s="119"/>
      <c r="G83" s="120"/>
      <c r="H83" s="120"/>
      <c r="I83" s="121"/>
    </row>
    <row r="84" spans="6:9" ht="12.75">
      <c r="F84" s="119"/>
      <c r="G84" s="120"/>
      <c r="H84" s="120"/>
      <c r="I84" s="121"/>
    </row>
    <row r="85" spans="6:9" ht="12.75">
      <c r="F85" s="119"/>
      <c r="G85" s="120"/>
      <c r="H85" s="120"/>
      <c r="I85" s="121"/>
    </row>
    <row r="86" spans="6:9" ht="12.75">
      <c r="F86" s="119"/>
      <c r="G86" s="120"/>
      <c r="H86" s="120"/>
      <c r="I86" s="121"/>
    </row>
    <row r="87" spans="6:9" ht="12.75">
      <c r="F87" s="119"/>
      <c r="G87" s="120"/>
      <c r="H87" s="120"/>
      <c r="I87" s="121"/>
    </row>
  </sheetData>
  <sheetProtection/>
  <mergeCells count="4">
    <mergeCell ref="A1:B1"/>
    <mergeCell ref="A2:B2"/>
    <mergeCell ref="G2:I2"/>
    <mergeCell ref="H36:I3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337"/>
  <sheetViews>
    <sheetView showGridLines="0" showZeros="0" view="pageBreakPreview" zoomScaleNormal="80" zoomScaleSheetLayoutView="100" zoomScalePageLayoutView="0" workbookViewId="0" topLeftCell="A1">
      <selection activeCell="C295" sqref="C295:G295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2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2" width="9.125" style="122" customWidth="1"/>
    <col min="13" max="13" width="11.625" style="122" customWidth="1"/>
    <col min="14" max="16384" width="9.125" style="122" customWidth="1"/>
  </cols>
  <sheetData>
    <row r="1" spans="1:9" ht="15.75">
      <c r="A1" s="209" t="s">
        <v>270</v>
      </c>
      <c r="B1" s="209"/>
      <c r="C1" s="209"/>
      <c r="D1" s="209"/>
      <c r="E1" s="209"/>
      <c r="F1" s="209"/>
      <c r="G1" s="209"/>
      <c r="H1" s="209"/>
      <c r="I1" s="20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9" t="s">
        <v>4</v>
      </c>
      <c r="B3" s="200"/>
      <c r="C3" s="69" t="str">
        <f>CONCATENATE(cislostavby," ",nazevstavby)</f>
        <v> Rekonstrukce kuchyně MŠ Masarykova Kolín 2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10" t="s">
        <v>0</v>
      </c>
      <c r="B4" s="202"/>
      <c r="C4" s="75" t="str">
        <f>CONCATENATE(cisloobjektu," ",nazevobjektu)</f>
        <v> MŠ Masarykova, Kolín</v>
      </c>
      <c r="D4" s="76"/>
      <c r="E4" s="77"/>
      <c r="F4" s="76"/>
      <c r="G4" s="211"/>
      <c r="H4" s="211"/>
      <c r="I4" s="21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56</v>
      </c>
      <c r="B6" s="135" t="s">
        <v>57</v>
      </c>
      <c r="C6" s="135" t="s">
        <v>58</v>
      </c>
      <c r="D6" s="135" t="s">
        <v>59</v>
      </c>
      <c r="E6" s="136" t="s">
        <v>60</v>
      </c>
      <c r="F6" s="135" t="s">
        <v>61</v>
      </c>
      <c r="G6" s="137" t="s">
        <v>62</v>
      </c>
      <c r="H6" s="138" t="s">
        <v>63</v>
      </c>
      <c r="I6" s="138" t="s">
        <v>64</v>
      </c>
      <c r="J6" s="138" t="s">
        <v>65</v>
      </c>
      <c r="K6" s="138" t="s">
        <v>66</v>
      </c>
    </row>
    <row r="7" spans="1:17" ht="12.75">
      <c r="A7" s="139" t="s">
        <v>67</v>
      </c>
      <c r="B7" s="140" t="s">
        <v>70</v>
      </c>
      <c r="C7" s="141" t="s">
        <v>71</v>
      </c>
      <c r="D7" s="142"/>
      <c r="E7" s="143"/>
      <c r="F7" s="143"/>
      <c r="G7" s="144"/>
      <c r="H7" s="145"/>
      <c r="I7" s="145"/>
      <c r="J7" s="145"/>
      <c r="K7" s="145"/>
      <c r="Q7" s="146"/>
    </row>
    <row r="8" spans="1:59" ht="12.75">
      <c r="A8" s="147">
        <v>1</v>
      </c>
      <c r="B8" s="148" t="s">
        <v>402</v>
      </c>
      <c r="C8" s="149" t="s">
        <v>403</v>
      </c>
      <c r="D8" s="150" t="s">
        <v>75</v>
      </c>
      <c r="E8" s="151">
        <f>SUM(E9)</f>
        <v>2.929</v>
      </c>
      <c r="F8" s="151">
        <v>0</v>
      </c>
      <c r="G8" s="152">
        <f>E8*F8</f>
        <v>0</v>
      </c>
      <c r="H8" s="153">
        <v>0.12645</v>
      </c>
      <c r="I8" s="153">
        <f>E8*H8</f>
        <v>0.37037205</v>
      </c>
      <c r="J8" s="153">
        <v>0</v>
      </c>
      <c r="K8" s="153">
        <f>E8*J8</f>
        <v>0</v>
      </c>
      <c r="Q8" s="146"/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17" ht="12.75">
      <c r="A9" s="147"/>
      <c r="B9" s="148"/>
      <c r="C9" s="207" t="s">
        <v>401</v>
      </c>
      <c r="D9" s="208"/>
      <c r="E9" s="157">
        <f>1.45*2.02</f>
        <v>2.929</v>
      </c>
      <c r="F9" s="151"/>
      <c r="G9" s="152"/>
      <c r="H9" s="153"/>
      <c r="I9" s="153"/>
      <c r="J9" s="153"/>
      <c r="K9" s="153"/>
      <c r="Q9" s="146"/>
    </row>
    <row r="10" spans="1:59" ht="25.5">
      <c r="A10" s="147">
        <v>2</v>
      </c>
      <c r="B10" s="148" t="s">
        <v>73</v>
      </c>
      <c r="C10" s="149" t="s">
        <v>74</v>
      </c>
      <c r="D10" s="150" t="s">
        <v>72</v>
      </c>
      <c r="E10" s="151">
        <v>4</v>
      </c>
      <c r="F10" s="151">
        <v>0</v>
      </c>
      <c r="G10" s="152">
        <f>E10*F10</f>
        <v>0</v>
      </c>
      <c r="H10" s="153">
        <v>0.04787</v>
      </c>
      <c r="I10" s="153">
        <f>E10*H10</f>
        <v>0.19148</v>
      </c>
      <c r="J10" s="153">
        <v>0</v>
      </c>
      <c r="K10" s="153">
        <f>E10*J10</f>
        <v>0</v>
      </c>
      <c r="Q10" s="146"/>
      <c r="BB10" s="122">
        <v>1</v>
      </c>
      <c r="BC10" s="122">
        <f>IF(BB10=1,G10,0)</f>
        <v>0</v>
      </c>
      <c r="BD10" s="122">
        <f>IF(BB10=2,G10,0)</f>
        <v>0</v>
      </c>
      <c r="BE10" s="122">
        <f>IF(BB10=3,G10,0)</f>
        <v>0</v>
      </c>
      <c r="BF10" s="122">
        <f>IF(BB10=4,G10,0)</f>
        <v>0</v>
      </c>
      <c r="BG10" s="122">
        <f>IF(BB10=5,G10,0)</f>
        <v>0</v>
      </c>
    </row>
    <row r="11" spans="1:59" ht="12.75">
      <c r="A11" s="147">
        <v>3</v>
      </c>
      <c r="B11" s="148" t="s">
        <v>404</v>
      </c>
      <c r="C11" s="149" t="s">
        <v>403</v>
      </c>
      <c r="D11" s="150" t="s">
        <v>75</v>
      </c>
      <c r="E11" s="151">
        <f>SUM(E12)</f>
        <v>4.41</v>
      </c>
      <c r="F11" s="151">
        <v>0</v>
      </c>
      <c r="G11" s="152">
        <f>E11*F11</f>
        <v>0</v>
      </c>
      <c r="H11" s="153">
        <v>0.02933</v>
      </c>
      <c r="I11" s="153">
        <f>E11*H11</f>
        <v>0.1293453</v>
      </c>
      <c r="J11" s="153">
        <v>0</v>
      </c>
      <c r="K11" s="153">
        <f>E11*J11</f>
        <v>0</v>
      </c>
      <c r="Q11" s="146"/>
      <c r="BB11" s="122">
        <v>1</v>
      </c>
      <c r="BC11" s="122">
        <f>IF(BB11=1,G11,0)</f>
        <v>0</v>
      </c>
      <c r="BD11" s="122">
        <f>IF(BB11=2,G11,0)</f>
        <v>0</v>
      </c>
      <c r="BE11" s="122">
        <f>IF(BB11=3,G11,0)</f>
        <v>0</v>
      </c>
      <c r="BF11" s="122">
        <f>IF(BB11=4,G11,0)</f>
        <v>0</v>
      </c>
      <c r="BG11" s="122">
        <f>IF(BB11=5,G11,0)</f>
        <v>0</v>
      </c>
    </row>
    <row r="12" spans="1:17" ht="12.75">
      <c r="A12" s="154"/>
      <c r="B12" s="155"/>
      <c r="C12" s="207" t="s">
        <v>405</v>
      </c>
      <c r="D12" s="208"/>
      <c r="E12" s="157">
        <f>2.1*2.1</f>
        <v>4.41</v>
      </c>
      <c r="F12" s="158"/>
      <c r="G12" s="159"/>
      <c r="H12" s="160"/>
      <c r="I12" s="160"/>
      <c r="J12" s="160"/>
      <c r="K12" s="160"/>
      <c r="O12" s="161"/>
      <c r="Q12" s="146"/>
    </row>
    <row r="13" spans="1:59" ht="12.75">
      <c r="A13" s="147">
        <v>4</v>
      </c>
      <c r="B13" s="148" t="s">
        <v>406</v>
      </c>
      <c r="C13" s="149" t="s">
        <v>407</v>
      </c>
      <c r="D13" s="150" t="s">
        <v>75</v>
      </c>
      <c r="E13" s="151">
        <f>SUM(E14)</f>
        <v>6.555999999999999</v>
      </c>
      <c r="F13" s="151">
        <v>0</v>
      </c>
      <c r="G13" s="152">
        <f>E13*F13</f>
        <v>0</v>
      </c>
      <c r="H13" s="153">
        <v>0.01572</v>
      </c>
      <c r="I13" s="153">
        <f>E13*H13</f>
        <v>0.10306032</v>
      </c>
      <c r="J13" s="153">
        <v>0</v>
      </c>
      <c r="K13" s="153">
        <f>E13*J13</f>
        <v>0</v>
      </c>
      <c r="Q13" s="146"/>
      <c r="BB13" s="122">
        <v>1</v>
      </c>
      <c r="BC13" s="122">
        <f>IF(BB13=1,G13,0)</f>
        <v>0</v>
      </c>
      <c r="BD13" s="122">
        <f>IF(BB13=2,G13,0)</f>
        <v>0</v>
      </c>
      <c r="BE13" s="122">
        <f>IF(BB13=3,G13,0)</f>
        <v>0</v>
      </c>
      <c r="BF13" s="122">
        <f>IF(BB13=4,G13,0)</f>
        <v>0</v>
      </c>
      <c r="BG13" s="122">
        <f>IF(BB13=5,G13,0)</f>
        <v>0</v>
      </c>
    </row>
    <row r="14" spans="1:17" ht="12.75">
      <c r="A14" s="147"/>
      <c r="B14" s="148"/>
      <c r="C14" s="207" t="s">
        <v>408</v>
      </c>
      <c r="D14" s="208"/>
      <c r="E14" s="157">
        <f>2.34*3.4-1.4</f>
        <v>6.555999999999999</v>
      </c>
      <c r="F14" s="151"/>
      <c r="G14" s="152"/>
      <c r="H14" s="153"/>
      <c r="I14" s="153"/>
      <c r="J14" s="153"/>
      <c r="K14" s="153"/>
      <c r="Q14" s="146"/>
    </row>
    <row r="15" spans="1:59" ht="25.5">
      <c r="A15" s="147">
        <v>5</v>
      </c>
      <c r="B15" s="148" t="s">
        <v>76</v>
      </c>
      <c r="C15" s="149" t="s">
        <v>77</v>
      </c>
      <c r="D15" s="150" t="s">
        <v>75</v>
      </c>
      <c r="E15" s="151">
        <f>SUM(E16:E17)</f>
        <v>31.089999999999996</v>
      </c>
      <c r="F15" s="151">
        <v>0</v>
      </c>
      <c r="G15" s="152">
        <f>E15*F15</f>
        <v>0</v>
      </c>
      <c r="H15" s="153">
        <v>0.0186</v>
      </c>
      <c r="I15" s="153">
        <f>E15*H15</f>
        <v>0.5782739999999998</v>
      </c>
      <c r="J15" s="153">
        <v>0</v>
      </c>
      <c r="K15" s="153">
        <f>E15*J15</f>
        <v>0</v>
      </c>
      <c r="Q15" s="146"/>
      <c r="BB15" s="122">
        <v>1</v>
      </c>
      <c r="BC15" s="122">
        <f>IF(BB15=1,G15,0)</f>
        <v>0</v>
      </c>
      <c r="BD15" s="122">
        <f>IF(BB15=2,G15,0)</f>
        <v>0</v>
      </c>
      <c r="BE15" s="122">
        <f>IF(BB15=3,G15,0)</f>
        <v>0</v>
      </c>
      <c r="BF15" s="122">
        <f>IF(BB15=4,G15,0)</f>
        <v>0</v>
      </c>
      <c r="BG15" s="122">
        <f>IF(BB15=5,G15,0)</f>
        <v>0</v>
      </c>
    </row>
    <row r="16" spans="1:17" ht="18" customHeight="1">
      <c r="A16" s="154"/>
      <c r="B16" s="155"/>
      <c r="C16" s="207" t="s">
        <v>410</v>
      </c>
      <c r="D16" s="208"/>
      <c r="E16" s="157">
        <f>1*1.4+2.4*1.4+1.8*1.4+3.4*2*1.4+1.9*2*1.4+1.9*2*1.4</f>
        <v>27.439999999999998</v>
      </c>
      <c r="F16" s="158"/>
      <c r="G16" s="159"/>
      <c r="H16" s="160"/>
      <c r="I16" s="160"/>
      <c r="J16" s="160"/>
      <c r="K16" s="160"/>
      <c r="O16" s="161"/>
      <c r="Q16" s="146"/>
    </row>
    <row r="17" spans="1:17" ht="12.75">
      <c r="A17" s="154"/>
      <c r="B17" s="155"/>
      <c r="C17" s="207" t="s">
        <v>409</v>
      </c>
      <c r="D17" s="208"/>
      <c r="E17" s="157">
        <f>1*1.2+1.9*1.1+0.4*0.9</f>
        <v>3.65</v>
      </c>
      <c r="F17" s="158"/>
      <c r="G17" s="159"/>
      <c r="H17" s="160"/>
      <c r="I17" s="160"/>
      <c r="J17" s="160"/>
      <c r="K17" s="160"/>
      <c r="O17" s="161"/>
      <c r="Q17" s="146"/>
    </row>
    <row r="18" spans="1:59" ht="12.75">
      <c r="A18" s="147">
        <v>6</v>
      </c>
      <c r="B18" s="148" t="s">
        <v>411</v>
      </c>
      <c r="C18" s="149" t="s">
        <v>78</v>
      </c>
      <c r="D18" s="150" t="s">
        <v>75</v>
      </c>
      <c r="E18" s="151">
        <v>31.09</v>
      </c>
      <c r="F18" s="151">
        <v>0</v>
      </c>
      <c r="G18" s="152">
        <f>E18*F18</f>
        <v>0</v>
      </c>
      <c r="H18" s="153">
        <v>0</v>
      </c>
      <c r="I18" s="153">
        <f>E18*H18</f>
        <v>0</v>
      </c>
      <c r="J18" s="153">
        <v>0</v>
      </c>
      <c r="K18" s="153">
        <f>E18*J18</f>
        <v>0</v>
      </c>
      <c r="Q18" s="146"/>
      <c r="BB18" s="122">
        <v>1</v>
      </c>
      <c r="BC18" s="122">
        <f>IF(BB18=1,G18,0)</f>
        <v>0</v>
      </c>
      <c r="BD18" s="122">
        <f>IF(BB18=2,G18,0)</f>
        <v>0</v>
      </c>
      <c r="BE18" s="122">
        <f>IF(BB18=3,G18,0)</f>
        <v>0</v>
      </c>
      <c r="BF18" s="122">
        <f>IF(BB18=4,G18,0)</f>
        <v>0</v>
      </c>
      <c r="BG18" s="122">
        <f>IF(BB18=5,G18,0)</f>
        <v>0</v>
      </c>
    </row>
    <row r="19" spans="1:17" ht="12.75">
      <c r="A19" s="147">
        <v>7</v>
      </c>
      <c r="B19" s="148" t="s">
        <v>412</v>
      </c>
      <c r="C19" s="149" t="s">
        <v>413</v>
      </c>
      <c r="D19" s="150" t="s">
        <v>72</v>
      </c>
      <c r="E19" s="151">
        <v>5</v>
      </c>
      <c r="F19" s="151">
        <v>0</v>
      </c>
      <c r="G19" s="152">
        <f>E19*F19</f>
        <v>0</v>
      </c>
      <c r="H19" s="153"/>
      <c r="I19" s="153"/>
      <c r="J19" s="153"/>
      <c r="K19" s="153"/>
      <c r="Q19" s="146"/>
    </row>
    <row r="20" spans="1:59" ht="12.75">
      <c r="A20" s="162"/>
      <c r="B20" s="163" t="s">
        <v>69</v>
      </c>
      <c r="C20" s="164" t="str">
        <f>CONCATENATE(B7," ",C7)</f>
        <v>3 Svislé a kompletní konstrukce</v>
      </c>
      <c r="D20" s="162"/>
      <c r="E20" s="165"/>
      <c r="F20" s="165"/>
      <c r="G20" s="166">
        <f>SUM(G7:G19)</f>
        <v>0</v>
      </c>
      <c r="H20" s="167"/>
      <c r="I20" s="168">
        <f>SUM(I7:I18)</f>
        <v>1.3725316699999999</v>
      </c>
      <c r="J20" s="167"/>
      <c r="K20" s="168">
        <f>SUM(K7:K18)</f>
        <v>0</v>
      </c>
      <c r="M20" s="182"/>
      <c r="Q20" s="146"/>
      <c r="BC20" s="169">
        <f>SUM(BC7:BC18)</f>
        <v>0</v>
      </c>
      <c r="BD20" s="169">
        <f>SUM(BD7:BD18)</f>
        <v>0</v>
      </c>
      <c r="BE20" s="169">
        <f>SUM(BE7:BE18)</f>
        <v>0</v>
      </c>
      <c r="BF20" s="169">
        <f>SUM(BF7:BF18)</f>
        <v>0</v>
      </c>
      <c r="BG20" s="169">
        <f>SUM(BG7:BG18)</f>
        <v>0</v>
      </c>
    </row>
    <row r="21" spans="1:17" ht="12.75">
      <c r="A21" s="139" t="s">
        <v>67</v>
      </c>
      <c r="B21" s="140" t="s">
        <v>79</v>
      </c>
      <c r="C21" s="141" t="s">
        <v>80</v>
      </c>
      <c r="D21" s="142"/>
      <c r="E21" s="143"/>
      <c r="F21" s="143"/>
      <c r="G21" s="144"/>
      <c r="H21" s="145"/>
      <c r="I21" s="145"/>
      <c r="J21" s="145"/>
      <c r="K21" s="145"/>
      <c r="Q21" s="146"/>
    </row>
    <row r="22" spans="1:59" ht="25.5">
      <c r="A22" s="147">
        <v>8</v>
      </c>
      <c r="B22" s="148" t="s">
        <v>81</v>
      </c>
      <c r="C22" s="149" t="s">
        <v>82</v>
      </c>
      <c r="D22" s="150" t="s">
        <v>72</v>
      </c>
      <c r="E22" s="151">
        <v>30</v>
      </c>
      <c r="F22" s="151">
        <v>0</v>
      </c>
      <c r="G22" s="152">
        <f>E22*F22</f>
        <v>0</v>
      </c>
      <c r="H22" s="153">
        <v>0.00597</v>
      </c>
      <c r="I22" s="153">
        <f>E22*H22</f>
        <v>0.17909999999999998</v>
      </c>
      <c r="J22" s="153">
        <v>0</v>
      </c>
      <c r="K22" s="153">
        <f>E22*J22</f>
        <v>0</v>
      </c>
      <c r="Q22" s="146"/>
      <c r="BB22" s="122">
        <v>1</v>
      </c>
      <c r="BC22" s="122">
        <f>IF(BB22=1,G22,0)</f>
        <v>0</v>
      </c>
      <c r="BD22" s="122">
        <f>IF(BB22=2,G22,0)</f>
        <v>0</v>
      </c>
      <c r="BE22" s="122">
        <f>IF(BB22=3,G22,0)</f>
        <v>0</v>
      </c>
      <c r="BF22" s="122">
        <f>IF(BB22=4,G22,0)</f>
        <v>0</v>
      </c>
      <c r="BG22" s="122">
        <f>IF(BB22=5,G22,0)</f>
        <v>0</v>
      </c>
    </row>
    <row r="23" spans="1:17" ht="25.5">
      <c r="A23" s="147">
        <v>9</v>
      </c>
      <c r="B23" s="148" t="s">
        <v>279</v>
      </c>
      <c r="C23" s="149" t="s">
        <v>280</v>
      </c>
      <c r="D23" s="150" t="s">
        <v>72</v>
      </c>
      <c r="E23" s="151">
        <v>4</v>
      </c>
      <c r="F23" s="151">
        <v>0</v>
      </c>
      <c r="G23" s="152">
        <f>E23*F23</f>
        <v>0</v>
      </c>
      <c r="H23" s="153">
        <v>0.01494</v>
      </c>
      <c r="I23" s="153">
        <f>E23*H23</f>
        <v>0.05976</v>
      </c>
      <c r="J23" s="153"/>
      <c r="K23" s="153"/>
      <c r="Q23" s="146"/>
    </row>
    <row r="24" spans="1:59" ht="25.5">
      <c r="A24" s="147">
        <v>10</v>
      </c>
      <c r="B24" s="148" t="s">
        <v>83</v>
      </c>
      <c r="C24" s="149" t="s">
        <v>84</v>
      </c>
      <c r="D24" s="150" t="s">
        <v>85</v>
      </c>
      <c r="E24" s="151">
        <f>SUM(E25:E28)</f>
        <v>77.64</v>
      </c>
      <c r="F24" s="151">
        <v>0</v>
      </c>
      <c r="G24" s="152">
        <f>E24*F24</f>
        <v>0</v>
      </c>
      <c r="H24" s="153">
        <v>0.00238</v>
      </c>
      <c r="I24" s="153">
        <f>E24*H24</f>
        <v>0.1847832</v>
      </c>
      <c r="J24" s="153">
        <v>0</v>
      </c>
      <c r="K24" s="153">
        <f>E24*J24</f>
        <v>0</v>
      </c>
      <c r="Q24" s="146"/>
      <c r="BB24" s="122">
        <v>1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17" ht="12.75">
      <c r="A25" s="154"/>
      <c r="B25" s="155"/>
      <c r="C25" s="207" t="s">
        <v>86</v>
      </c>
      <c r="D25" s="208"/>
      <c r="E25" s="157">
        <v>0</v>
      </c>
      <c r="F25" s="158"/>
      <c r="G25" s="159"/>
      <c r="H25" s="160"/>
      <c r="I25" s="160"/>
      <c r="J25" s="160"/>
      <c r="K25" s="160"/>
      <c r="O25" s="161"/>
      <c r="Q25" s="146"/>
    </row>
    <row r="26" spans="1:17" ht="12.75">
      <c r="A26" s="154"/>
      <c r="B26" s="155"/>
      <c r="C26" s="207" t="s">
        <v>414</v>
      </c>
      <c r="D26" s="208"/>
      <c r="E26" s="157">
        <f>11.4*2+5.5*2+3.1*2+2.7*2+1.8*8+1.37*2+0.9*2-0.7-0.8</f>
        <v>62.84</v>
      </c>
      <c r="F26" s="158"/>
      <c r="G26" s="159"/>
      <c r="H26" s="160"/>
      <c r="I26" s="160"/>
      <c r="J26" s="160"/>
      <c r="K26" s="160"/>
      <c r="O26" s="161"/>
      <c r="Q26" s="146"/>
    </row>
    <row r="27" spans="1:17" ht="12.75">
      <c r="A27" s="154"/>
      <c r="B27" s="155"/>
      <c r="C27" s="207" t="s">
        <v>277</v>
      </c>
      <c r="D27" s="208"/>
      <c r="E27" s="157">
        <v>0</v>
      </c>
      <c r="F27" s="158"/>
      <c r="G27" s="159"/>
      <c r="H27" s="160"/>
      <c r="I27" s="160"/>
      <c r="J27" s="160"/>
      <c r="K27" s="160"/>
      <c r="O27" s="161"/>
      <c r="Q27" s="146"/>
    </row>
    <row r="28" spans="1:17" ht="12.75">
      <c r="A28" s="154"/>
      <c r="B28" s="155"/>
      <c r="C28" s="207" t="s">
        <v>415</v>
      </c>
      <c r="D28" s="208"/>
      <c r="E28" s="157">
        <f>7*2+0.2*4</f>
        <v>14.8</v>
      </c>
      <c r="F28" s="158"/>
      <c r="G28" s="159"/>
      <c r="H28" s="160"/>
      <c r="I28" s="160"/>
      <c r="J28" s="160"/>
      <c r="K28" s="160"/>
      <c r="O28" s="161"/>
      <c r="Q28" s="146"/>
    </row>
    <row r="29" spans="1:59" ht="12.75">
      <c r="A29" s="147">
        <v>11</v>
      </c>
      <c r="B29" s="148" t="s">
        <v>87</v>
      </c>
      <c r="C29" s="149" t="s">
        <v>88</v>
      </c>
      <c r="D29" s="150" t="s">
        <v>75</v>
      </c>
      <c r="E29" s="151">
        <f>SUM(E30:E30)</f>
        <v>89.892</v>
      </c>
      <c r="F29" s="151">
        <v>0</v>
      </c>
      <c r="G29" s="152">
        <f>E29*F29</f>
        <v>0</v>
      </c>
      <c r="H29" s="153">
        <v>0.02075</v>
      </c>
      <c r="I29" s="153">
        <f>E29*H29</f>
        <v>1.865259</v>
      </c>
      <c r="J29" s="153">
        <v>0</v>
      </c>
      <c r="K29" s="153">
        <f>E29*J29</f>
        <v>0</v>
      </c>
      <c r="Q29" s="146"/>
      <c r="BB29" s="122">
        <v>1</v>
      </c>
      <c r="BC29" s="122">
        <f>IF(BB29=1,G29,0)</f>
        <v>0</v>
      </c>
      <c r="BD29" s="122">
        <f>IF(BB29=2,G29,0)</f>
        <v>0</v>
      </c>
      <c r="BE29" s="122">
        <f>IF(BB29=3,G29,0)</f>
        <v>0</v>
      </c>
      <c r="BF29" s="122">
        <f>IF(BB29=4,G29,0)</f>
        <v>0</v>
      </c>
      <c r="BG29" s="122">
        <f>IF(BB29=5,G29,0)</f>
        <v>0</v>
      </c>
    </row>
    <row r="30" spans="1:17" ht="12.75">
      <c r="A30" s="154"/>
      <c r="B30" s="155"/>
      <c r="C30" s="213">
        <f>49.94*1.8</f>
        <v>89.892</v>
      </c>
      <c r="D30" s="208"/>
      <c r="E30" s="157">
        <f>C30</f>
        <v>89.892</v>
      </c>
      <c r="F30" s="158"/>
      <c r="G30" s="159"/>
      <c r="H30" s="160"/>
      <c r="I30" s="160"/>
      <c r="J30" s="160"/>
      <c r="K30" s="160"/>
      <c r="O30" s="161"/>
      <c r="Q30" s="146"/>
    </row>
    <row r="31" spans="1:59" ht="12.75">
      <c r="A31" s="147">
        <v>12</v>
      </c>
      <c r="B31" s="148" t="s">
        <v>278</v>
      </c>
      <c r="C31" s="149" t="s">
        <v>89</v>
      </c>
      <c r="D31" s="150" t="s">
        <v>75</v>
      </c>
      <c r="E31" s="151">
        <f>SUM(E33)</f>
        <v>36.50745</v>
      </c>
      <c r="F31" s="151">
        <v>0</v>
      </c>
      <c r="G31" s="152">
        <f>E31*F31</f>
        <v>0</v>
      </c>
      <c r="H31" s="153">
        <v>0.02798</v>
      </c>
      <c r="I31" s="153">
        <f>E31*H31</f>
        <v>1.0214784510000001</v>
      </c>
      <c r="J31" s="153">
        <v>0</v>
      </c>
      <c r="K31" s="153">
        <f>E31*J31</f>
        <v>0</v>
      </c>
      <c r="Q31" s="146"/>
      <c r="BB31" s="122">
        <v>1</v>
      </c>
      <c r="BC31" s="122">
        <f>IF(BB31=1,G31,0)</f>
        <v>0</v>
      </c>
      <c r="BD31" s="122">
        <f>IF(BB31=2,G31,0)</f>
        <v>0</v>
      </c>
      <c r="BE31" s="122">
        <f>IF(BB31=3,G31,0)</f>
        <v>0</v>
      </c>
      <c r="BF31" s="122">
        <f>IF(BB31=4,G31,0)</f>
        <v>0</v>
      </c>
      <c r="BG31" s="122">
        <f>IF(BB31=5,G31,0)</f>
        <v>0</v>
      </c>
    </row>
    <row r="32" spans="1:17" ht="12.75">
      <c r="A32" s="154"/>
      <c r="B32" s="155"/>
      <c r="C32" s="207" t="s">
        <v>416</v>
      </c>
      <c r="D32" s="208"/>
      <c r="E32" s="157">
        <v>0</v>
      </c>
      <c r="F32" s="158"/>
      <c r="G32" s="159"/>
      <c r="H32" s="160"/>
      <c r="I32" s="160"/>
      <c r="J32" s="160"/>
      <c r="K32" s="160"/>
      <c r="O32" s="161"/>
      <c r="Q32" s="146"/>
    </row>
    <row r="33" spans="1:17" ht="12.75">
      <c r="A33" s="154"/>
      <c r="B33" s="155"/>
      <c r="C33" s="207" t="s">
        <v>417</v>
      </c>
      <c r="D33" s="208"/>
      <c r="E33" s="157">
        <f>10.29+1.45*2.05*2*2.1*2.1</f>
        <v>36.50745</v>
      </c>
      <c r="F33" s="158"/>
      <c r="G33" s="159"/>
      <c r="H33" s="160"/>
      <c r="I33" s="160"/>
      <c r="J33" s="160"/>
      <c r="K33" s="160"/>
      <c r="O33" s="161"/>
      <c r="Q33" s="146"/>
    </row>
    <row r="34" spans="1:59" ht="12.75">
      <c r="A34" s="147">
        <v>13</v>
      </c>
      <c r="B34" s="148" t="s">
        <v>421</v>
      </c>
      <c r="C34" s="149" t="s">
        <v>422</v>
      </c>
      <c r="D34" s="150" t="s">
        <v>75</v>
      </c>
      <c r="E34" s="151">
        <f>SUM(E35)</f>
        <v>178.19000000000003</v>
      </c>
      <c r="F34" s="151">
        <v>0</v>
      </c>
      <c r="G34" s="152">
        <f>E34*F34</f>
        <v>0</v>
      </c>
      <c r="H34" s="153">
        <v>0.00198</v>
      </c>
      <c r="I34" s="153">
        <f>E34*H34</f>
        <v>0.3528162</v>
      </c>
      <c r="J34" s="153">
        <v>0</v>
      </c>
      <c r="K34" s="153">
        <f>E34*J34</f>
        <v>0</v>
      </c>
      <c r="Q34" s="146"/>
      <c r="BB34" s="122">
        <v>1</v>
      </c>
      <c r="BC34" s="122">
        <f>IF(BB34=1,G34,0)</f>
        <v>0</v>
      </c>
      <c r="BD34" s="122">
        <f>IF(BB34=2,G34,0)</f>
        <v>0</v>
      </c>
      <c r="BE34" s="122">
        <f>IF(BB34=3,G34,0)</f>
        <v>0</v>
      </c>
      <c r="BF34" s="122">
        <f>IF(BB34=4,G34,0)</f>
        <v>0</v>
      </c>
      <c r="BG34" s="122">
        <f>IF(BB34=5,G34,0)</f>
        <v>0</v>
      </c>
    </row>
    <row r="35" spans="1:17" ht="12.75">
      <c r="A35" s="147"/>
      <c r="B35" s="148"/>
      <c r="C35" s="207" t="s">
        <v>420</v>
      </c>
      <c r="D35" s="208"/>
      <c r="E35" s="157">
        <f>79.47+11.4*2*1.6+5.5*2*1.6+11.5*1.6+16.4*1.6</f>
        <v>178.19000000000003</v>
      </c>
      <c r="F35" s="151"/>
      <c r="G35" s="152"/>
      <c r="H35" s="153"/>
      <c r="I35" s="153"/>
      <c r="J35" s="153"/>
      <c r="K35" s="153"/>
      <c r="Q35" s="146"/>
    </row>
    <row r="36" spans="1:17" ht="12.75">
      <c r="A36" s="147">
        <v>14</v>
      </c>
      <c r="B36" s="148" t="s">
        <v>418</v>
      </c>
      <c r="C36" s="149" t="s">
        <v>419</v>
      </c>
      <c r="D36" s="150" t="s">
        <v>75</v>
      </c>
      <c r="E36" s="151">
        <f>SUM(E37)</f>
        <v>178.19000000000003</v>
      </c>
      <c r="F36" s="151">
        <v>0</v>
      </c>
      <c r="G36" s="152">
        <f>E36*F36</f>
        <v>0</v>
      </c>
      <c r="H36" s="153">
        <v>0.00198</v>
      </c>
      <c r="I36" s="153">
        <f>E36*H36</f>
        <v>0.3528162</v>
      </c>
      <c r="J36" s="153"/>
      <c r="K36" s="153"/>
      <c r="Q36" s="146"/>
    </row>
    <row r="37" spans="1:17" ht="12.75">
      <c r="A37" s="147"/>
      <c r="B37" s="148"/>
      <c r="C37" s="207" t="s">
        <v>420</v>
      </c>
      <c r="D37" s="208"/>
      <c r="E37" s="157">
        <f>79.47+11.4*2*1.6+5.5*2*1.6+11.5*1.6+16.4*1.6</f>
        <v>178.19000000000003</v>
      </c>
      <c r="F37" s="151"/>
      <c r="G37" s="152"/>
      <c r="H37" s="153"/>
      <c r="I37" s="153"/>
      <c r="J37" s="153"/>
      <c r="K37" s="153"/>
      <c r="Q37" s="146"/>
    </row>
    <row r="38" spans="1:17" ht="12.75">
      <c r="A38" s="147">
        <v>15</v>
      </c>
      <c r="B38" s="148" t="s">
        <v>464</v>
      </c>
      <c r="C38" s="149" t="s">
        <v>465</v>
      </c>
      <c r="D38" s="150" t="s">
        <v>75</v>
      </c>
      <c r="E38" s="151">
        <v>4.8</v>
      </c>
      <c r="F38" s="151">
        <v>0</v>
      </c>
      <c r="G38" s="152">
        <f aca="true" t="shared" si="0" ref="G38:G43">E38*F38</f>
        <v>0</v>
      </c>
      <c r="H38" s="153">
        <v>0.05265</v>
      </c>
      <c r="I38" s="153">
        <f aca="true" t="shared" si="1" ref="I38:I43">E38*H38</f>
        <v>0.25272</v>
      </c>
      <c r="J38" s="153"/>
      <c r="K38" s="153"/>
      <c r="Q38" s="146"/>
    </row>
    <row r="39" spans="1:17" ht="12.75">
      <c r="A39" s="147">
        <v>16</v>
      </c>
      <c r="B39" s="148" t="s">
        <v>466</v>
      </c>
      <c r="C39" s="149" t="s">
        <v>467</v>
      </c>
      <c r="D39" s="150" t="s">
        <v>92</v>
      </c>
      <c r="E39" s="151">
        <v>4.8</v>
      </c>
      <c r="F39" s="151">
        <v>0</v>
      </c>
      <c r="G39" s="152">
        <f t="shared" si="0"/>
        <v>0</v>
      </c>
      <c r="H39" s="153">
        <v>0.07172</v>
      </c>
      <c r="I39" s="153">
        <f t="shared" si="1"/>
        <v>0.344256</v>
      </c>
      <c r="J39" s="153"/>
      <c r="K39" s="153"/>
      <c r="Q39" s="146"/>
    </row>
    <row r="40" spans="1:59" ht="12.75">
      <c r="A40" s="147">
        <v>17</v>
      </c>
      <c r="B40" s="148" t="s">
        <v>281</v>
      </c>
      <c r="C40" s="149" t="s">
        <v>282</v>
      </c>
      <c r="D40" s="150" t="s">
        <v>85</v>
      </c>
      <c r="E40" s="151">
        <v>130</v>
      </c>
      <c r="F40" s="151">
        <v>0</v>
      </c>
      <c r="G40" s="152">
        <f t="shared" si="0"/>
        <v>0</v>
      </c>
      <c r="H40" s="153">
        <v>0.00156</v>
      </c>
      <c r="I40" s="153">
        <f t="shared" si="1"/>
        <v>0.2028</v>
      </c>
      <c r="J40" s="153">
        <v>0</v>
      </c>
      <c r="K40" s="153">
        <f>E40*J40</f>
        <v>0</v>
      </c>
      <c r="Q40" s="146"/>
      <c r="BB40" s="122">
        <v>1</v>
      </c>
      <c r="BC40" s="122">
        <f>IF(BB40=1,G40,0)</f>
        <v>0</v>
      </c>
      <c r="BD40" s="122">
        <f>IF(BB40=2,G40,0)</f>
        <v>0</v>
      </c>
      <c r="BE40" s="122">
        <f>IF(BB40=3,G40,0)</f>
        <v>0</v>
      </c>
      <c r="BF40" s="122">
        <f>IF(BB40=4,G40,0)</f>
        <v>0</v>
      </c>
      <c r="BG40" s="122">
        <f>IF(BB40=5,G40,0)</f>
        <v>0</v>
      </c>
    </row>
    <row r="41" spans="1:59" ht="12.75">
      <c r="A41" s="147">
        <v>18</v>
      </c>
      <c r="B41" s="148" t="s">
        <v>283</v>
      </c>
      <c r="C41" s="149" t="s">
        <v>284</v>
      </c>
      <c r="D41" s="150" t="s">
        <v>85</v>
      </c>
      <c r="E41" s="151">
        <v>20</v>
      </c>
      <c r="F41" s="151">
        <v>0</v>
      </c>
      <c r="G41" s="152">
        <f t="shared" si="0"/>
        <v>0</v>
      </c>
      <c r="H41" s="153">
        <v>0.00849</v>
      </c>
      <c r="I41" s="153">
        <f t="shared" si="1"/>
        <v>0.16979999999999998</v>
      </c>
      <c r="J41" s="153">
        <v>0</v>
      </c>
      <c r="K41" s="153">
        <f>E41*J41</f>
        <v>0</v>
      </c>
      <c r="Q41" s="146"/>
      <c r="BB41" s="122">
        <v>2</v>
      </c>
      <c r="BC41" s="122">
        <f>IF(BB41=1,G41,0)</f>
        <v>0</v>
      </c>
      <c r="BD41" s="122">
        <f>IF(BB41=2,G41,0)</f>
        <v>0</v>
      </c>
      <c r="BE41" s="122">
        <f>IF(BB41=3,G41,0)</f>
        <v>0</v>
      </c>
      <c r="BF41" s="122">
        <f>IF(BB41=4,G41,0)</f>
        <v>0</v>
      </c>
      <c r="BG41" s="122">
        <f>IF(BB41=5,G41,0)</f>
        <v>0</v>
      </c>
    </row>
    <row r="42" spans="1:59" ht="12.75">
      <c r="A42" s="147">
        <v>19</v>
      </c>
      <c r="B42" s="148" t="s">
        <v>285</v>
      </c>
      <c r="C42" s="149" t="s">
        <v>286</v>
      </c>
      <c r="D42" s="150" t="s">
        <v>85</v>
      </c>
      <c r="E42" s="151">
        <v>10</v>
      </c>
      <c r="F42" s="151">
        <v>0</v>
      </c>
      <c r="G42" s="152">
        <f t="shared" si="0"/>
        <v>0</v>
      </c>
      <c r="H42" s="153">
        <v>0.01733</v>
      </c>
      <c r="I42" s="153">
        <f t="shared" si="1"/>
        <v>0.1733</v>
      </c>
      <c r="J42" s="153">
        <v>0</v>
      </c>
      <c r="K42" s="153">
        <f>E42*J42</f>
        <v>0</v>
      </c>
      <c r="Q42" s="146"/>
      <c r="BB42" s="122">
        <v>3</v>
      </c>
      <c r="BC42" s="122">
        <f>IF(BB42=1,G42,0)</f>
        <v>0</v>
      </c>
      <c r="BD42" s="122">
        <f>IF(BB42=2,G42,0)</f>
        <v>0</v>
      </c>
      <c r="BE42" s="122">
        <f>IF(BB42=3,G42,0)</f>
        <v>0</v>
      </c>
      <c r="BF42" s="122">
        <f>IF(BB42=4,G42,0)</f>
        <v>0</v>
      </c>
      <c r="BG42" s="122">
        <f>IF(BB42=5,G42,0)</f>
        <v>0</v>
      </c>
    </row>
    <row r="43" spans="1:59" ht="25.5">
      <c r="A43" s="147">
        <v>20</v>
      </c>
      <c r="B43" s="148" t="s">
        <v>322</v>
      </c>
      <c r="C43" s="149" t="s">
        <v>323</v>
      </c>
      <c r="D43" s="150" t="s">
        <v>68</v>
      </c>
      <c r="E43" s="151">
        <v>2</v>
      </c>
      <c r="F43" s="151">
        <v>0</v>
      </c>
      <c r="G43" s="152">
        <f t="shared" si="0"/>
        <v>0</v>
      </c>
      <c r="H43" s="153">
        <v>0.06256</v>
      </c>
      <c r="I43" s="153">
        <f t="shared" si="1"/>
        <v>0.12512</v>
      </c>
      <c r="J43" s="153">
        <v>0</v>
      </c>
      <c r="K43" s="153">
        <f>E43*J43</f>
        <v>0</v>
      </c>
      <c r="Q43" s="146"/>
      <c r="BB43" s="122">
        <v>3</v>
      </c>
      <c r="BC43" s="122">
        <f>IF(BB43=1,G43,0)</f>
        <v>0</v>
      </c>
      <c r="BD43" s="122">
        <f>IF(BB43=2,G43,0)</f>
        <v>0</v>
      </c>
      <c r="BE43" s="122">
        <f>IF(BB43=3,G43,0)</f>
        <v>0</v>
      </c>
      <c r="BF43" s="122">
        <f>IF(BB43=4,G43,0)</f>
        <v>0</v>
      </c>
      <c r="BG43" s="122">
        <f>IF(BB43=5,G43,0)</f>
        <v>0</v>
      </c>
    </row>
    <row r="44" spans="1:59" ht="12.75">
      <c r="A44" s="162"/>
      <c r="B44" s="163" t="s">
        <v>69</v>
      </c>
      <c r="C44" s="164" t="str">
        <f>CONCATENATE(B21," ",C21)</f>
        <v>61 Upravy povrchů vnitřní</v>
      </c>
      <c r="D44" s="162"/>
      <c r="E44" s="165"/>
      <c r="F44" s="165"/>
      <c r="G44" s="166">
        <f>SUM(G21:G43)</f>
        <v>0</v>
      </c>
      <c r="H44" s="167"/>
      <c r="I44" s="168">
        <f>SUM(I21:I42)</f>
        <v>5.158889051</v>
      </c>
      <c r="J44" s="167"/>
      <c r="K44" s="168">
        <f>SUM(K21:K34)</f>
        <v>0</v>
      </c>
      <c r="Q44" s="146"/>
      <c r="BC44" s="169">
        <f>SUM(BC21:BC34)</f>
        <v>0</v>
      </c>
      <c r="BD44" s="169">
        <f>SUM(BD21:BD34)</f>
        <v>0</v>
      </c>
      <c r="BE44" s="169">
        <f>SUM(BE21:BE34)</f>
        <v>0</v>
      </c>
      <c r="BF44" s="169">
        <f>SUM(BF21:BF34)</f>
        <v>0</v>
      </c>
      <c r="BG44" s="169">
        <f>SUM(BG21:BG34)</f>
        <v>0</v>
      </c>
    </row>
    <row r="45" spans="1:17" ht="12.75">
      <c r="A45" s="139" t="s">
        <v>67</v>
      </c>
      <c r="B45" s="140" t="s">
        <v>90</v>
      </c>
      <c r="C45" s="141" t="s">
        <v>91</v>
      </c>
      <c r="D45" s="142"/>
      <c r="E45" s="143"/>
      <c r="F45" s="143"/>
      <c r="G45" s="144"/>
      <c r="H45" s="145"/>
      <c r="I45" s="145"/>
      <c r="J45" s="145"/>
      <c r="K45" s="145"/>
      <c r="Q45" s="146"/>
    </row>
    <row r="46" spans="1:59" ht="12.75">
      <c r="A46" s="147">
        <v>19</v>
      </c>
      <c r="B46" s="148" t="s">
        <v>423</v>
      </c>
      <c r="C46" s="149" t="s">
        <v>424</v>
      </c>
      <c r="D46" s="150" t="s">
        <v>92</v>
      </c>
      <c r="E46" s="151">
        <f>SUM(E47)</f>
        <v>6.3576000000000015</v>
      </c>
      <c r="F46" s="151">
        <v>0</v>
      </c>
      <c r="G46" s="152">
        <f>E46*F46</f>
        <v>0</v>
      </c>
      <c r="H46" s="153">
        <v>2.525</v>
      </c>
      <c r="I46" s="153">
        <f>E46*H46</f>
        <v>16.052940000000003</v>
      </c>
      <c r="J46" s="153">
        <v>0</v>
      </c>
      <c r="K46" s="153">
        <f>E46*J46</f>
        <v>0</v>
      </c>
      <c r="Q46" s="146"/>
      <c r="BB46" s="122">
        <v>1</v>
      </c>
      <c r="BC46" s="122">
        <f>IF(BB46=1,G46,0)</f>
        <v>0</v>
      </c>
      <c r="BD46" s="122">
        <f>IF(BB46=2,G46,0)</f>
        <v>0</v>
      </c>
      <c r="BE46" s="122">
        <f>IF(BB46=3,G46,0)</f>
        <v>0</v>
      </c>
      <c r="BF46" s="122">
        <f>IF(BB46=4,G46,0)</f>
        <v>0</v>
      </c>
      <c r="BG46" s="122">
        <f>IF(BB46=5,G46,0)</f>
        <v>0</v>
      </c>
    </row>
    <row r="47" spans="1:17" ht="12.75">
      <c r="A47" s="154"/>
      <c r="B47" s="155"/>
      <c r="C47" s="207" t="s">
        <v>425</v>
      </c>
      <c r="D47" s="208"/>
      <c r="E47" s="157">
        <f>(11.4*5.5+3.1*2.7+7*1.2)*0.08</f>
        <v>6.3576000000000015</v>
      </c>
      <c r="F47" s="158"/>
      <c r="G47" s="159"/>
      <c r="H47" s="160"/>
      <c r="I47" s="160"/>
      <c r="J47" s="160"/>
      <c r="K47" s="160"/>
      <c r="O47" s="161"/>
      <c r="Q47" s="146"/>
    </row>
    <row r="48" spans="1:59" ht="12.75">
      <c r="A48" s="147">
        <v>20</v>
      </c>
      <c r="B48" s="148" t="s">
        <v>93</v>
      </c>
      <c r="C48" s="149" t="s">
        <v>94</v>
      </c>
      <c r="D48" s="150" t="s">
        <v>92</v>
      </c>
      <c r="E48" s="151">
        <v>6.36</v>
      </c>
      <c r="F48" s="151">
        <v>0</v>
      </c>
      <c r="G48" s="152">
        <f>E48*F48</f>
        <v>0</v>
      </c>
      <c r="H48" s="153">
        <v>0.04</v>
      </c>
      <c r="I48" s="153">
        <f>E48*H48</f>
        <v>0.2544</v>
      </c>
      <c r="J48" s="153">
        <v>0</v>
      </c>
      <c r="K48" s="153">
        <f>E48*J48</f>
        <v>0</v>
      </c>
      <c r="Q48" s="146"/>
      <c r="BB48" s="122">
        <v>1</v>
      </c>
      <c r="BC48" s="122">
        <f>IF(BB48=1,G48,0)</f>
        <v>0</v>
      </c>
      <c r="BD48" s="122">
        <f>IF(BB48=2,G48,0)</f>
        <v>0</v>
      </c>
      <c r="BE48" s="122">
        <f>IF(BB48=3,G48,0)</f>
        <v>0</v>
      </c>
      <c r="BF48" s="122">
        <f>IF(BB48=4,G48,0)</f>
        <v>0</v>
      </c>
      <c r="BG48" s="122">
        <f>IF(BB48=5,G48,0)</f>
        <v>0</v>
      </c>
    </row>
    <row r="49" spans="1:59" ht="12.75">
      <c r="A49" s="147">
        <v>21</v>
      </c>
      <c r="B49" s="148" t="s">
        <v>426</v>
      </c>
      <c r="C49" s="149" t="s">
        <v>427</v>
      </c>
      <c r="D49" s="150" t="s">
        <v>92</v>
      </c>
      <c r="E49" s="151">
        <v>6.36</v>
      </c>
      <c r="F49" s="151">
        <v>0</v>
      </c>
      <c r="G49" s="152">
        <f>E49*F49</f>
        <v>0</v>
      </c>
      <c r="H49" s="153">
        <v>1.04</v>
      </c>
      <c r="I49" s="153">
        <f>E49*H49</f>
        <v>6.614400000000001</v>
      </c>
      <c r="J49" s="153">
        <v>0</v>
      </c>
      <c r="K49" s="153">
        <f>E49*J49</f>
        <v>0</v>
      </c>
      <c r="Q49" s="146"/>
      <c r="BB49" s="122">
        <v>2</v>
      </c>
      <c r="BC49" s="122">
        <f>IF(BB49=1,G49,0)</f>
        <v>0</v>
      </c>
      <c r="BD49" s="122">
        <f>IF(BB49=2,G49,0)</f>
        <v>0</v>
      </c>
      <c r="BE49" s="122">
        <f>IF(BB49=3,G49,0)</f>
        <v>0</v>
      </c>
      <c r="BF49" s="122">
        <f>IF(BB49=4,G49,0)</f>
        <v>0</v>
      </c>
      <c r="BG49" s="122">
        <f>IF(BB49=5,G49,0)</f>
        <v>0</v>
      </c>
    </row>
    <row r="50" spans="1:59" ht="27.75" customHeight="1">
      <c r="A50" s="147">
        <v>22</v>
      </c>
      <c r="B50" s="148" t="s">
        <v>428</v>
      </c>
      <c r="C50" s="149" t="s">
        <v>429</v>
      </c>
      <c r="D50" s="150" t="s">
        <v>242</v>
      </c>
      <c r="E50" s="151">
        <f>SUM(E51)</f>
        <v>0.20121804000000004</v>
      </c>
      <c r="F50" s="151">
        <v>0</v>
      </c>
      <c r="G50" s="152">
        <f>E50*F50</f>
        <v>0</v>
      </c>
      <c r="H50" s="153">
        <v>2.04</v>
      </c>
      <c r="I50" s="153">
        <f>E50*H50</f>
        <v>0.4104848016000001</v>
      </c>
      <c r="J50" s="153">
        <v>0</v>
      </c>
      <c r="K50" s="153">
        <f>E50*J50</f>
        <v>0</v>
      </c>
      <c r="Q50" s="146"/>
      <c r="BB50" s="122">
        <v>3</v>
      </c>
      <c r="BC50" s="122">
        <f>IF(BB50=1,G50,0)</f>
        <v>0</v>
      </c>
      <c r="BD50" s="122">
        <f>IF(BB50=2,G50,0)</f>
        <v>0</v>
      </c>
      <c r="BE50" s="122">
        <f>IF(BB50=3,G50,0)</f>
        <v>0</v>
      </c>
      <c r="BF50" s="122">
        <f>IF(BB50=4,G50,0)</f>
        <v>0</v>
      </c>
      <c r="BG50" s="122">
        <f>IF(BB50=5,G50,0)</f>
        <v>0</v>
      </c>
    </row>
    <row r="51" spans="1:17" ht="12.75">
      <c r="A51" s="147"/>
      <c r="B51" s="148"/>
      <c r="C51" s="207" t="s">
        <v>430</v>
      </c>
      <c r="D51" s="208"/>
      <c r="E51" s="157">
        <f>(11.4*5.5+3.1*2.7+7*1.2)*1.2*0.00211</f>
        <v>0.20121804000000004</v>
      </c>
      <c r="F51" s="151"/>
      <c r="G51" s="152"/>
      <c r="H51" s="153"/>
      <c r="I51" s="153"/>
      <c r="J51" s="153"/>
      <c r="K51" s="153"/>
      <c r="Q51" s="146"/>
    </row>
    <row r="52" spans="1:59" ht="17.25" customHeight="1">
      <c r="A52" s="147">
        <v>23</v>
      </c>
      <c r="B52" s="148" t="s">
        <v>431</v>
      </c>
      <c r="C52" s="149" t="s">
        <v>432</v>
      </c>
      <c r="D52" s="150" t="s">
        <v>92</v>
      </c>
      <c r="E52" s="151">
        <f>SUM(E53)</f>
        <v>4.7682</v>
      </c>
      <c r="F52" s="151">
        <v>0</v>
      </c>
      <c r="G52" s="152">
        <f>E52*F52</f>
        <v>0</v>
      </c>
      <c r="H52" s="153">
        <v>2.04</v>
      </c>
      <c r="I52" s="153">
        <f>E52*H52</f>
        <v>9.727128</v>
      </c>
      <c r="J52" s="153">
        <v>0</v>
      </c>
      <c r="K52" s="153">
        <f>E52*J52</f>
        <v>0</v>
      </c>
      <c r="Q52" s="146"/>
      <c r="BB52" s="122">
        <v>3</v>
      </c>
      <c r="BC52" s="122">
        <f>IF(BB52=1,G52,0)</f>
        <v>0</v>
      </c>
      <c r="BD52" s="122">
        <f>IF(BB52=2,G52,0)</f>
        <v>0</v>
      </c>
      <c r="BE52" s="122">
        <f>IF(BB52=3,G52,0)</f>
        <v>0</v>
      </c>
      <c r="BF52" s="122">
        <f>IF(BB52=4,G52,0)</f>
        <v>0</v>
      </c>
      <c r="BG52" s="122">
        <f>IF(BB52=5,G52,0)</f>
        <v>0</v>
      </c>
    </row>
    <row r="53" spans="1:17" ht="17.25" customHeight="1">
      <c r="A53" s="147"/>
      <c r="B53" s="148"/>
      <c r="C53" s="207" t="s">
        <v>433</v>
      </c>
      <c r="D53" s="208"/>
      <c r="E53" s="157">
        <f>(11.4*5.5+3.1*2.7+7*1.2)*0.06</f>
        <v>4.7682</v>
      </c>
      <c r="F53" s="151"/>
      <c r="G53" s="152"/>
      <c r="H53" s="153"/>
      <c r="I53" s="153"/>
      <c r="J53" s="153"/>
      <c r="K53" s="153"/>
      <c r="Q53" s="146"/>
    </row>
    <row r="54" spans="1:59" ht="12.75">
      <c r="A54" s="162"/>
      <c r="B54" s="163" t="s">
        <v>69</v>
      </c>
      <c r="C54" s="164" t="str">
        <f>CONCATENATE(B45," ",C45)</f>
        <v>63 Podlahy a podlahové konstrukce</v>
      </c>
      <c r="D54" s="162"/>
      <c r="E54" s="165"/>
      <c r="F54" s="165"/>
      <c r="G54" s="166">
        <f>SUM(G45:G52)</f>
        <v>0</v>
      </c>
      <c r="H54" s="167"/>
      <c r="I54" s="168">
        <f>SUM(I45:I48)</f>
        <v>16.307340000000003</v>
      </c>
      <c r="J54" s="167"/>
      <c r="K54" s="168">
        <f>SUM(K45:K48)</f>
        <v>0</v>
      </c>
      <c r="Q54" s="146"/>
      <c r="BC54" s="169">
        <f>SUM(BC45:BC48)</f>
        <v>0</v>
      </c>
      <c r="BD54" s="169">
        <f>SUM(BD45:BD48)</f>
        <v>0</v>
      </c>
      <c r="BE54" s="169">
        <f>SUM(BE45:BE48)</f>
        <v>0</v>
      </c>
      <c r="BF54" s="169">
        <f>SUM(BF45:BF48)</f>
        <v>0</v>
      </c>
      <c r="BG54" s="169">
        <f>SUM(BG45:BG48)</f>
        <v>0</v>
      </c>
    </row>
    <row r="55" spans="1:17" ht="12.75">
      <c r="A55" s="139" t="s">
        <v>67</v>
      </c>
      <c r="B55" s="140" t="s">
        <v>434</v>
      </c>
      <c r="C55" s="141" t="s">
        <v>435</v>
      </c>
      <c r="D55" s="142"/>
      <c r="E55" s="143"/>
      <c r="F55" s="143">
        <v>0</v>
      </c>
      <c r="G55" s="144"/>
      <c r="H55" s="145"/>
      <c r="I55" s="145"/>
      <c r="J55" s="145"/>
      <c r="K55" s="145"/>
      <c r="Q55" s="146"/>
    </row>
    <row r="56" spans="1:59" ht="12.75">
      <c r="A56" s="147">
        <v>24</v>
      </c>
      <c r="B56" s="148" t="s">
        <v>436</v>
      </c>
      <c r="C56" s="149" t="s">
        <v>437</v>
      </c>
      <c r="D56" s="150" t="s">
        <v>75</v>
      </c>
      <c r="E56" s="151">
        <f>SUM(E57)</f>
        <v>79.47</v>
      </c>
      <c r="F56" s="151">
        <v>0</v>
      </c>
      <c r="G56" s="152">
        <f>E56*F56</f>
        <v>0</v>
      </c>
      <c r="H56" s="153">
        <v>0.00261</v>
      </c>
      <c r="I56" s="153">
        <f>E56*H56</f>
        <v>0.20741669999999998</v>
      </c>
      <c r="J56" s="153">
        <v>0</v>
      </c>
      <c r="K56" s="153">
        <f>E56*J56</f>
        <v>0</v>
      </c>
      <c r="Q56" s="146"/>
      <c r="BB56" s="122">
        <v>2</v>
      </c>
      <c r="BC56" s="122">
        <f>IF(BB56=1,G56,0)</f>
        <v>0</v>
      </c>
      <c r="BD56" s="122">
        <f>IF(BB56=2,G56,0)</f>
        <v>0</v>
      </c>
      <c r="BE56" s="122">
        <f>IF(BB56=3,G56,0)</f>
        <v>0</v>
      </c>
      <c r="BF56" s="122">
        <f>IF(BB56=4,G56,0)</f>
        <v>0</v>
      </c>
      <c r="BG56" s="122">
        <f>IF(BB56=5,G56,0)</f>
        <v>0</v>
      </c>
    </row>
    <row r="57" spans="1:17" ht="12.75">
      <c r="A57" s="154"/>
      <c r="B57" s="155"/>
      <c r="C57" s="207">
        <v>79.47</v>
      </c>
      <c r="D57" s="208"/>
      <c r="E57" s="157">
        <f>79.47</f>
        <v>79.47</v>
      </c>
      <c r="F57" s="158"/>
      <c r="G57" s="159"/>
      <c r="H57" s="160"/>
      <c r="I57" s="160"/>
      <c r="J57" s="160"/>
      <c r="K57" s="160"/>
      <c r="O57" s="161"/>
      <c r="Q57" s="146"/>
    </row>
    <row r="58" spans="1:17" ht="23.25" customHeight="1">
      <c r="A58" s="154">
        <v>25</v>
      </c>
      <c r="B58" s="155" t="s">
        <v>438</v>
      </c>
      <c r="C58" s="149" t="s">
        <v>439</v>
      </c>
      <c r="D58" s="150" t="s">
        <v>75</v>
      </c>
      <c r="E58" s="151">
        <v>79.47</v>
      </c>
      <c r="F58" s="151">
        <v>0</v>
      </c>
      <c r="G58" s="152">
        <f>E58*F58</f>
        <v>0</v>
      </c>
      <c r="H58" s="153">
        <v>0.00598</v>
      </c>
      <c r="I58" s="153">
        <f>E58*H58</f>
        <v>0.4752306</v>
      </c>
      <c r="J58" s="160"/>
      <c r="K58" s="160"/>
      <c r="O58" s="161"/>
      <c r="Q58" s="146"/>
    </row>
    <row r="59" spans="1:59" ht="12.75">
      <c r="A59" s="162"/>
      <c r="B59" s="163" t="s">
        <v>69</v>
      </c>
      <c r="C59" s="164" t="str">
        <f>CONCATENATE(B55," ",C55)</f>
        <v>711 Izolace proti vodě</v>
      </c>
      <c r="D59" s="162"/>
      <c r="E59" s="165"/>
      <c r="F59" s="165"/>
      <c r="G59" s="166">
        <f>SUM(G55:G58)</f>
        <v>0</v>
      </c>
      <c r="H59" s="167"/>
      <c r="I59" s="168">
        <f>SUM(I55:I58)</f>
        <v>0.6826473</v>
      </c>
      <c r="J59" s="167"/>
      <c r="K59" s="168">
        <f>SUM(K55:K58)</f>
        <v>0</v>
      </c>
      <c r="Q59" s="146"/>
      <c r="BC59" s="169">
        <f>SUM(BC55:BC58)</f>
        <v>0</v>
      </c>
      <c r="BD59" s="169">
        <f>SUM(BD55:BD58)</f>
        <v>0</v>
      </c>
      <c r="BE59" s="169">
        <f>SUM(BE55:BE58)</f>
        <v>0</v>
      </c>
      <c r="BF59" s="169">
        <f>SUM(BF55:BF58)</f>
        <v>0</v>
      </c>
      <c r="BG59" s="169">
        <f>SUM(BG55:BG58)</f>
        <v>0</v>
      </c>
    </row>
    <row r="60" spans="1:17" ht="12.75">
      <c r="A60" s="139" t="s">
        <v>67</v>
      </c>
      <c r="B60" s="140" t="s">
        <v>95</v>
      </c>
      <c r="C60" s="141" t="s">
        <v>96</v>
      </c>
      <c r="D60" s="142"/>
      <c r="E60" s="143"/>
      <c r="F60" s="143"/>
      <c r="G60" s="144"/>
      <c r="H60" s="145"/>
      <c r="I60" s="145"/>
      <c r="J60" s="145"/>
      <c r="K60" s="145"/>
      <c r="Q60" s="146"/>
    </row>
    <row r="61" spans="1:59" ht="25.5">
      <c r="A61" s="147">
        <v>20</v>
      </c>
      <c r="B61" s="148" t="s">
        <v>440</v>
      </c>
      <c r="C61" s="149" t="s">
        <v>441</v>
      </c>
      <c r="D61" s="150" t="s">
        <v>75</v>
      </c>
      <c r="E61" s="151">
        <v>79.47</v>
      </c>
      <c r="F61" s="151">
        <v>0</v>
      </c>
      <c r="G61" s="152">
        <f>E61*F61</f>
        <v>0</v>
      </c>
      <c r="H61" s="153">
        <v>0.00241</v>
      </c>
      <c r="I61" s="153">
        <f>E61*H61</f>
        <v>0.1915227</v>
      </c>
      <c r="J61" s="153">
        <v>0</v>
      </c>
      <c r="K61" s="153">
        <f>E61*J61</f>
        <v>0</v>
      </c>
      <c r="Q61" s="146"/>
      <c r="BB61" s="122">
        <v>2</v>
      </c>
      <c r="BC61" s="122">
        <f>IF(BB61=1,G61,0)</f>
        <v>0</v>
      </c>
      <c r="BD61" s="122">
        <f>IF(BB61=2,G61,0)</f>
        <v>0</v>
      </c>
      <c r="BE61" s="122">
        <f>IF(BB61=3,G61,0)</f>
        <v>0</v>
      </c>
      <c r="BF61" s="122">
        <f>IF(BB61=4,G61,0)</f>
        <v>0</v>
      </c>
      <c r="BG61" s="122">
        <f>IF(BB61=5,G61,0)</f>
        <v>0</v>
      </c>
    </row>
    <row r="62" spans="1:59" ht="12.75">
      <c r="A62" s="162"/>
      <c r="B62" s="163" t="s">
        <v>69</v>
      </c>
      <c r="C62" s="164" t="str">
        <f>CONCATENATE(B60," ",C60)</f>
        <v>713 Izolace tepelné</v>
      </c>
      <c r="D62" s="162"/>
      <c r="E62" s="165"/>
      <c r="F62" s="165"/>
      <c r="G62" s="166">
        <f>SUM(G60:G61)</f>
        <v>0</v>
      </c>
      <c r="H62" s="167"/>
      <c r="I62" s="168">
        <f>SUM(I60:I61)</f>
        <v>0.1915227</v>
      </c>
      <c r="J62" s="167"/>
      <c r="K62" s="168">
        <f>SUM(K60:K61)</f>
        <v>0</v>
      </c>
      <c r="Q62" s="146"/>
      <c r="BC62" s="169">
        <f>SUM(BC60:BC61)</f>
        <v>0</v>
      </c>
      <c r="BD62" s="169">
        <f>SUM(BD60:BD61)</f>
        <v>0</v>
      </c>
      <c r="BE62" s="169">
        <f>SUM(BE60:BE61)</f>
        <v>0</v>
      </c>
      <c r="BF62" s="169">
        <f>SUM(BF60:BF61)</f>
        <v>0</v>
      </c>
      <c r="BG62" s="169">
        <f>SUM(BG60:BG61)</f>
        <v>0</v>
      </c>
    </row>
    <row r="63" spans="1:17" ht="12.75">
      <c r="A63" s="139" t="s">
        <v>67</v>
      </c>
      <c r="B63" s="140" t="s">
        <v>97</v>
      </c>
      <c r="C63" s="141" t="s">
        <v>98</v>
      </c>
      <c r="D63" s="142"/>
      <c r="E63" s="143"/>
      <c r="F63" s="143"/>
      <c r="G63" s="144"/>
      <c r="H63" s="145"/>
      <c r="I63" s="145"/>
      <c r="J63" s="145"/>
      <c r="K63" s="145"/>
      <c r="Q63" s="146"/>
    </row>
    <row r="64" spans="1:59" ht="12.75">
      <c r="A64" s="147">
        <v>23</v>
      </c>
      <c r="B64" s="148" t="s">
        <v>523</v>
      </c>
      <c r="C64" s="149" t="s">
        <v>524</v>
      </c>
      <c r="D64" s="150" t="s">
        <v>85</v>
      </c>
      <c r="E64" s="151">
        <v>9</v>
      </c>
      <c r="F64" s="151">
        <v>0</v>
      </c>
      <c r="G64" s="152">
        <f aca="true" t="shared" si="2" ref="G64:G71">E64*F64</f>
        <v>0</v>
      </c>
      <c r="H64" s="153">
        <v>0.00074</v>
      </c>
      <c r="I64" s="153">
        <f aca="true" t="shared" si="3" ref="I64:I71">E64*H64</f>
        <v>0.00666</v>
      </c>
      <c r="J64" s="153">
        <v>0</v>
      </c>
      <c r="K64" s="153">
        <f aca="true" t="shared" si="4" ref="K64:K71">E64*J64</f>
        <v>0</v>
      </c>
      <c r="Q64" s="146"/>
      <c r="BB64" s="122">
        <v>2</v>
      </c>
      <c r="BC64" s="122">
        <f aca="true" t="shared" si="5" ref="BC64:BC71">IF(BB64=1,G64,0)</f>
        <v>0</v>
      </c>
      <c r="BD64" s="122">
        <f aca="true" t="shared" si="6" ref="BD64:BD71">IF(BB64=2,G64,0)</f>
        <v>0</v>
      </c>
      <c r="BE64" s="122">
        <f aca="true" t="shared" si="7" ref="BE64:BE71">IF(BB64=3,G64,0)</f>
        <v>0</v>
      </c>
      <c r="BF64" s="122">
        <f aca="true" t="shared" si="8" ref="BF64:BF71">IF(BB64=4,G64,0)</f>
        <v>0</v>
      </c>
      <c r="BG64" s="122">
        <f aca="true" t="shared" si="9" ref="BG64:BG71">IF(BB64=5,G64,0)</f>
        <v>0</v>
      </c>
    </row>
    <row r="65" spans="1:59" ht="12.75">
      <c r="A65" s="147">
        <v>24</v>
      </c>
      <c r="B65" s="148" t="s">
        <v>521</v>
      </c>
      <c r="C65" s="149" t="s">
        <v>522</v>
      </c>
      <c r="D65" s="150" t="s">
        <v>85</v>
      </c>
      <c r="E65" s="151">
        <v>23</v>
      </c>
      <c r="F65" s="151">
        <v>0</v>
      </c>
      <c r="G65" s="152">
        <f t="shared" si="2"/>
        <v>0</v>
      </c>
      <c r="H65" s="153">
        <v>0.00137</v>
      </c>
      <c r="I65" s="153">
        <f t="shared" si="3"/>
        <v>0.031509999999999996</v>
      </c>
      <c r="J65" s="153">
        <v>0</v>
      </c>
      <c r="K65" s="153">
        <f t="shared" si="4"/>
        <v>0</v>
      </c>
      <c r="Q65" s="146"/>
      <c r="BB65" s="122">
        <v>2</v>
      </c>
      <c r="BC65" s="122">
        <f t="shared" si="5"/>
        <v>0</v>
      </c>
      <c r="BD65" s="122">
        <f t="shared" si="6"/>
        <v>0</v>
      </c>
      <c r="BE65" s="122">
        <f t="shared" si="7"/>
        <v>0</v>
      </c>
      <c r="BF65" s="122">
        <f t="shared" si="8"/>
        <v>0</v>
      </c>
      <c r="BG65" s="122">
        <f t="shared" si="9"/>
        <v>0</v>
      </c>
    </row>
    <row r="66" spans="1:59" ht="12.75">
      <c r="A66" s="147">
        <v>25</v>
      </c>
      <c r="B66" s="148" t="s">
        <v>287</v>
      </c>
      <c r="C66" s="149" t="s">
        <v>99</v>
      </c>
      <c r="D66" s="150" t="s">
        <v>85</v>
      </c>
      <c r="E66" s="151">
        <v>10</v>
      </c>
      <c r="F66" s="151">
        <v>0</v>
      </c>
      <c r="G66" s="152">
        <f t="shared" si="2"/>
        <v>0</v>
      </c>
      <c r="H66" s="153">
        <v>0.00047</v>
      </c>
      <c r="I66" s="153">
        <f t="shared" si="3"/>
        <v>0.0047</v>
      </c>
      <c r="J66" s="153">
        <v>0</v>
      </c>
      <c r="K66" s="153">
        <f t="shared" si="4"/>
        <v>0</v>
      </c>
      <c r="Q66" s="146"/>
      <c r="BB66" s="122">
        <v>2</v>
      </c>
      <c r="BC66" s="122">
        <f t="shared" si="5"/>
        <v>0</v>
      </c>
      <c r="BD66" s="122">
        <f t="shared" si="6"/>
        <v>0</v>
      </c>
      <c r="BE66" s="122">
        <f t="shared" si="7"/>
        <v>0</v>
      </c>
      <c r="BF66" s="122">
        <f t="shared" si="8"/>
        <v>0</v>
      </c>
      <c r="BG66" s="122">
        <f t="shared" si="9"/>
        <v>0</v>
      </c>
    </row>
    <row r="67" spans="1:59" ht="12.75">
      <c r="A67" s="147">
        <v>26</v>
      </c>
      <c r="B67" s="148" t="s">
        <v>100</v>
      </c>
      <c r="C67" s="149" t="s">
        <v>101</v>
      </c>
      <c r="D67" s="150" t="s">
        <v>85</v>
      </c>
      <c r="E67" s="151">
        <v>10</v>
      </c>
      <c r="F67" s="151">
        <v>0</v>
      </c>
      <c r="G67" s="152">
        <f t="shared" si="2"/>
        <v>0</v>
      </c>
      <c r="H67" s="153">
        <v>0.0007</v>
      </c>
      <c r="I67" s="153">
        <f t="shared" si="3"/>
        <v>0.007</v>
      </c>
      <c r="J67" s="153">
        <v>0</v>
      </c>
      <c r="K67" s="153">
        <f t="shared" si="4"/>
        <v>0</v>
      </c>
      <c r="Q67" s="146"/>
      <c r="BB67" s="122">
        <v>2</v>
      </c>
      <c r="BC67" s="122">
        <f t="shared" si="5"/>
        <v>0</v>
      </c>
      <c r="BD67" s="122">
        <f t="shared" si="6"/>
        <v>0</v>
      </c>
      <c r="BE67" s="122">
        <f t="shared" si="7"/>
        <v>0</v>
      </c>
      <c r="BF67" s="122">
        <f t="shared" si="8"/>
        <v>0</v>
      </c>
      <c r="BG67" s="122">
        <f t="shared" si="9"/>
        <v>0</v>
      </c>
    </row>
    <row r="68" spans="1:59" ht="12.75">
      <c r="A68" s="147">
        <v>27</v>
      </c>
      <c r="B68" s="148" t="s">
        <v>102</v>
      </c>
      <c r="C68" s="149" t="s">
        <v>103</v>
      </c>
      <c r="D68" s="150" t="s">
        <v>72</v>
      </c>
      <c r="E68" s="151">
        <v>11</v>
      </c>
      <c r="F68" s="151">
        <v>0</v>
      </c>
      <c r="G68" s="152">
        <f t="shared" si="2"/>
        <v>0</v>
      </c>
      <c r="H68" s="153">
        <v>0</v>
      </c>
      <c r="I68" s="153">
        <f t="shared" si="3"/>
        <v>0</v>
      </c>
      <c r="J68" s="153">
        <v>0</v>
      </c>
      <c r="K68" s="153">
        <f t="shared" si="4"/>
        <v>0</v>
      </c>
      <c r="Q68" s="146"/>
      <c r="BB68" s="122">
        <v>2</v>
      </c>
      <c r="BC68" s="122">
        <f t="shared" si="5"/>
        <v>0</v>
      </c>
      <c r="BD68" s="122">
        <f t="shared" si="6"/>
        <v>0</v>
      </c>
      <c r="BE68" s="122">
        <f t="shared" si="7"/>
        <v>0</v>
      </c>
      <c r="BF68" s="122">
        <f t="shared" si="8"/>
        <v>0</v>
      </c>
      <c r="BG68" s="122">
        <f t="shared" si="9"/>
        <v>0</v>
      </c>
    </row>
    <row r="69" spans="1:59" ht="12.75">
      <c r="A69" s="147">
        <v>28</v>
      </c>
      <c r="B69" s="148" t="s">
        <v>288</v>
      </c>
      <c r="C69" s="149" t="s">
        <v>289</v>
      </c>
      <c r="D69" s="150" t="s">
        <v>72</v>
      </c>
      <c r="E69" s="151">
        <v>4</v>
      </c>
      <c r="F69" s="151">
        <v>0</v>
      </c>
      <c r="G69" s="152">
        <f t="shared" si="2"/>
        <v>0</v>
      </c>
      <c r="H69" s="153">
        <v>0</v>
      </c>
      <c r="I69" s="153">
        <f t="shared" si="3"/>
        <v>0</v>
      </c>
      <c r="J69" s="153">
        <v>0</v>
      </c>
      <c r="K69" s="153">
        <f t="shared" si="4"/>
        <v>0</v>
      </c>
      <c r="Q69" s="146"/>
      <c r="BB69" s="122">
        <v>2</v>
      </c>
      <c r="BC69" s="122">
        <f t="shared" si="5"/>
        <v>0</v>
      </c>
      <c r="BD69" s="122">
        <f t="shared" si="6"/>
        <v>0</v>
      </c>
      <c r="BE69" s="122">
        <f t="shared" si="7"/>
        <v>0</v>
      </c>
      <c r="BF69" s="122">
        <f t="shared" si="8"/>
        <v>0</v>
      </c>
      <c r="BG69" s="122">
        <f t="shared" si="9"/>
        <v>0</v>
      </c>
    </row>
    <row r="70" spans="1:59" ht="12.75">
      <c r="A70" s="147">
        <v>29</v>
      </c>
      <c r="B70" s="148" t="s">
        <v>290</v>
      </c>
      <c r="C70" s="149" t="s">
        <v>291</v>
      </c>
      <c r="D70" s="150" t="s">
        <v>72</v>
      </c>
      <c r="E70" s="151">
        <v>5</v>
      </c>
      <c r="F70" s="151">
        <v>0</v>
      </c>
      <c r="G70" s="152">
        <f t="shared" si="2"/>
        <v>0</v>
      </c>
      <c r="H70" s="153">
        <v>0.00082</v>
      </c>
      <c r="I70" s="153">
        <f t="shared" si="3"/>
        <v>0.0040999999999999995</v>
      </c>
      <c r="J70" s="153">
        <v>0</v>
      </c>
      <c r="K70" s="153">
        <f t="shared" si="4"/>
        <v>0</v>
      </c>
      <c r="Q70" s="146"/>
      <c r="BB70" s="122">
        <v>2</v>
      </c>
      <c r="BC70" s="122">
        <f t="shared" si="5"/>
        <v>0</v>
      </c>
      <c r="BD70" s="122">
        <f t="shared" si="6"/>
        <v>0</v>
      </c>
      <c r="BE70" s="122">
        <f t="shared" si="7"/>
        <v>0</v>
      </c>
      <c r="BF70" s="122">
        <f t="shared" si="8"/>
        <v>0</v>
      </c>
      <c r="BG70" s="122">
        <f t="shared" si="9"/>
        <v>0</v>
      </c>
    </row>
    <row r="71" spans="1:59" ht="12.75">
      <c r="A71" s="147">
        <v>30</v>
      </c>
      <c r="B71" s="148" t="s">
        <v>104</v>
      </c>
      <c r="C71" s="149" t="s">
        <v>525</v>
      </c>
      <c r="D71" s="150" t="s">
        <v>85</v>
      </c>
      <c r="E71" s="151">
        <v>55</v>
      </c>
      <c r="F71" s="151">
        <v>0</v>
      </c>
      <c r="G71" s="152">
        <f t="shared" si="2"/>
        <v>0</v>
      </c>
      <c r="H71" s="153">
        <v>0</v>
      </c>
      <c r="I71" s="153">
        <f t="shared" si="3"/>
        <v>0</v>
      </c>
      <c r="J71" s="153">
        <v>-0.01492</v>
      </c>
      <c r="K71" s="153">
        <f t="shared" si="4"/>
        <v>-0.8206</v>
      </c>
      <c r="Q71" s="146"/>
      <c r="BB71" s="122">
        <v>2</v>
      </c>
      <c r="BC71" s="122">
        <f t="shared" si="5"/>
        <v>0</v>
      </c>
      <c r="BD71" s="122">
        <f t="shared" si="6"/>
        <v>0</v>
      </c>
      <c r="BE71" s="122">
        <f t="shared" si="7"/>
        <v>0</v>
      </c>
      <c r="BF71" s="122">
        <f t="shared" si="8"/>
        <v>0</v>
      </c>
      <c r="BG71" s="122">
        <f t="shared" si="9"/>
        <v>0</v>
      </c>
    </row>
    <row r="72" spans="1:59" ht="12.75">
      <c r="A72" s="162"/>
      <c r="B72" s="163" t="s">
        <v>69</v>
      </c>
      <c r="C72" s="164" t="str">
        <f>CONCATENATE(B63," ",C63)</f>
        <v>721 Vnitřní kanalizace</v>
      </c>
      <c r="D72" s="162"/>
      <c r="E72" s="165"/>
      <c r="F72" s="165">
        <v>0</v>
      </c>
      <c r="G72" s="166">
        <f>SUM(G63:G71)</f>
        <v>0</v>
      </c>
      <c r="H72" s="167"/>
      <c r="I72" s="168">
        <f>SUM(I63:I71)</f>
        <v>0.05397</v>
      </c>
      <c r="J72" s="167"/>
      <c r="K72" s="168">
        <f>SUM(K63:K71)</f>
        <v>-0.8206</v>
      </c>
      <c r="Q72" s="146"/>
      <c r="BC72" s="169">
        <f>SUM(BC63:BC71)</f>
        <v>0</v>
      </c>
      <c r="BD72" s="169">
        <f>SUM(BD63:BD71)</f>
        <v>0</v>
      </c>
      <c r="BE72" s="169">
        <f>SUM(BE63:BE71)</f>
        <v>0</v>
      </c>
      <c r="BF72" s="169">
        <f>SUM(BF63:BF71)</f>
        <v>0</v>
      </c>
      <c r="BG72" s="169">
        <f>SUM(BG63:BG71)</f>
        <v>0</v>
      </c>
    </row>
    <row r="73" spans="1:17" ht="12.75">
      <c r="A73" s="139" t="s">
        <v>67</v>
      </c>
      <c r="B73" s="140" t="s">
        <v>105</v>
      </c>
      <c r="C73" s="141" t="s">
        <v>106</v>
      </c>
      <c r="D73" s="142"/>
      <c r="E73" s="143"/>
      <c r="F73" s="143"/>
      <c r="G73" s="144"/>
      <c r="H73" s="145"/>
      <c r="I73" s="145"/>
      <c r="J73" s="145"/>
      <c r="K73" s="145"/>
      <c r="Q73" s="146"/>
    </row>
    <row r="74" spans="1:59" ht="12.75">
      <c r="A74" s="147">
        <v>32</v>
      </c>
      <c r="B74" s="148" t="s">
        <v>108</v>
      </c>
      <c r="C74" s="149" t="s">
        <v>109</v>
      </c>
      <c r="D74" s="150" t="s">
        <v>85</v>
      </c>
      <c r="E74" s="151">
        <v>36</v>
      </c>
      <c r="F74" s="151">
        <v>0</v>
      </c>
      <c r="G74" s="152">
        <f>E74*F74</f>
        <v>0</v>
      </c>
      <c r="H74" s="153">
        <v>0.00392</v>
      </c>
      <c r="I74" s="153">
        <f>E74*H74</f>
        <v>0.14112</v>
      </c>
      <c r="J74" s="153">
        <v>0</v>
      </c>
      <c r="K74" s="153">
        <f aca="true" t="shared" si="10" ref="K74:K80">E74*J74</f>
        <v>0</v>
      </c>
      <c r="Q74" s="146"/>
      <c r="BB74" s="122">
        <v>2</v>
      </c>
      <c r="BC74" s="122">
        <f aca="true" t="shared" si="11" ref="BC74:BC80">IF(BB74=1,G74,0)</f>
        <v>0</v>
      </c>
      <c r="BD74" s="122">
        <f aca="true" t="shared" si="12" ref="BD74:BD80">IF(BB74=2,G74,0)</f>
        <v>0</v>
      </c>
      <c r="BE74" s="122">
        <f aca="true" t="shared" si="13" ref="BE74:BE80">IF(BB74=3,G74,0)</f>
        <v>0</v>
      </c>
      <c r="BF74" s="122">
        <f aca="true" t="shared" si="14" ref="BF74:BF80">IF(BB74=4,G74,0)</f>
        <v>0</v>
      </c>
      <c r="BG74" s="122">
        <f aca="true" t="shared" si="15" ref="BG74:BG80">IF(BB74=5,G74,0)</f>
        <v>0</v>
      </c>
    </row>
    <row r="75" spans="1:59" ht="12.75">
      <c r="A75" s="147">
        <v>33</v>
      </c>
      <c r="B75" s="148" t="s">
        <v>526</v>
      </c>
      <c r="C75" s="149" t="s">
        <v>527</v>
      </c>
      <c r="D75" s="150" t="s">
        <v>85</v>
      </c>
      <c r="E75" s="151">
        <v>54</v>
      </c>
      <c r="F75" s="151">
        <v>0</v>
      </c>
      <c r="G75" s="152">
        <f>E75*F75</f>
        <v>0</v>
      </c>
      <c r="H75" s="153">
        <v>1.00392</v>
      </c>
      <c r="I75" s="153">
        <f>E75*H75</f>
        <v>54.211679999999994</v>
      </c>
      <c r="J75" s="153">
        <v>0</v>
      </c>
      <c r="K75" s="153">
        <f t="shared" si="10"/>
        <v>0</v>
      </c>
      <c r="Q75" s="146"/>
      <c r="BB75" s="122">
        <v>3</v>
      </c>
      <c r="BC75" s="122">
        <f t="shared" si="11"/>
        <v>0</v>
      </c>
      <c r="BD75" s="122">
        <f t="shared" si="12"/>
        <v>0</v>
      </c>
      <c r="BE75" s="122">
        <f t="shared" si="13"/>
        <v>0</v>
      </c>
      <c r="BF75" s="122">
        <f t="shared" si="14"/>
        <v>0</v>
      </c>
      <c r="BG75" s="122">
        <f t="shared" si="15"/>
        <v>0</v>
      </c>
    </row>
    <row r="76" spans="1:59" ht="12.75">
      <c r="A76" s="147">
        <v>33</v>
      </c>
      <c r="B76" s="148" t="s">
        <v>110</v>
      </c>
      <c r="C76" s="149" t="s">
        <v>111</v>
      </c>
      <c r="D76" s="150" t="s">
        <v>85</v>
      </c>
      <c r="E76" s="151">
        <v>36</v>
      </c>
      <c r="F76" s="151">
        <v>0</v>
      </c>
      <c r="G76" s="152">
        <f>E76*F76</f>
        <v>0</v>
      </c>
      <c r="H76" s="153">
        <v>0</v>
      </c>
      <c r="I76" s="153">
        <f>E76*H76</f>
        <v>0</v>
      </c>
      <c r="J76" s="153">
        <v>0</v>
      </c>
      <c r="K76" s="153">
        <f t="shared" si="10"/>
        <v>0</v>
      </c>
      <c r="Q76" s="146"/>
      <c r="BB76" s="122">
        <v>2</v>
      </c>
      <c r="BC76" s="122">
        <f t="shared" si="11"/>
        <v>0</v>
      </c>
      <c r="BD76" s="122">
        <f t="shared" si="12"/>
        <v>0</v>
      </c>
      <c r="BE76" s="122">
        <f t="shared" si="13"/>
        <v>0</v>
      </c>
      <c r="BF76" s="122">
        <f t="shared" si="14"/>
        <v>0</v>
      </c>
      <c r="BG76" s="122">
        <f t="shared" si="15"/>
        <v>0</v>
      </c>
    </row>
    <row r="77" spans="1:59" ht="25.5">
      <c r="A77" s="147">
        <v>34</v>
      </c>
      <c r="B77" s="148" t="s">
        <v>112</v>
      </c>
      <c r="C77" s="149" t="s">
        <v>113</v>
      </c>
      <c r="D77" s="150" t="s">
        <v>85</v>
      </c>
      <c r="E77" s="151">
        <v>54</v>
      </c>
      <c r="F77" s="151">
        <v>0</v>
      </c>
      <c r="G77" s="152">
        <f>E77*F77</f>
        <v>0</v>
      </c>
      <c r="H77" s="153">
        <v>3E-05</v>
      </c>
      <c r="I77" s="153">
        <f>E77*H77</f>
        <v>0.0016200000000000001</v>
      </c>
      <c r="J77" s="153">
        <v>0</v>
      </c>
      <c r="K77" s="153">
        <f t="shared" si="10"/>
        <v>0</v>
      </c>
      <c r="Q77" s="146"/>
      <c r="BB77" s="122">
        <v>2</v>
      </c>
      <c r="BC77" s="122">
        <f t="shared" si="11"/>
        <v>0</v>
      </c>
      <c r="BD77" s="122">
        <f t="shared" si="12"/>
        <v>0</v>
      </c>
      <c r="BE77" s="122">
        <f t="shared" si="13"/>
        <v>0</v>
      </c>
      <c r="BF77" s="122">
        <f t="shared" si="14"/>
        <v>0</v>
      </c>
      <c r="BG77" s="122">
        <f t="shared" si="15"/>
        <v>0</v>
      </c>
    </row>
    <row r="78" spans="1:59" ht="12.75">
      <c r="A78" s="147">
        <v>35</v>
      </c>
      <c r="B78" s="148" t="s">
        <v>114</v>
      </c>
      <c r="C78" s="149" t="s">
        <v>115</v>
      </c>
      <c r="D78" s="150" t="s">
        <v>72</v>
      </c>
      <c r="E78" s="151">
        <v>28</v>
      </c>
      <c r="F78" s="151">
        <v>0</v>
      </c>
      <c r="G78" s="152">
        <f>E78*F78</f>
        <v>0</v>
      </c>
      <c r="H78" s="153">
        <v>0</v>
      </c>
      <c r="I78" s="153">
        <f>E78*H78</f>
        <v>0</v>
      </c>
      <c r="J78" s="153">
        <v>0</v>
      </c>
      <c r="K78" s="153">
        <f t="shared" si="10"/>
        <v>0</v>
      </c>
      <c r="Q78" s="146"/>
      <c r="BB78" s="122">
        <v>2</v>
      </c>
      <c r="BC78" s="122">
        <f t="shared" si="11"/>
        <v>0</v>
      </c>
      <c r="BD78" s="122">
        <f t="shared" si="12"/>
        <v>0</v>
      </c>
      <c r="BE78" s="122">
        <f t="shared" si="13"/>
        <v>0</v>
      </c>
      <c r="BF78" s="122">
        <f t="shared" si="14"/>
        <v>0</v>
      </c>
      <c r="BG78" s="122">
        <f t="shared" si="15"/>
        <v>0</v>
      </c>
    </row>
    <row r="79" spans="1:59" ht="12.75">
      <c r="A79" s="147">
        <v>36</v>
      </c>
      <c r="B79" s="148" t="s">
        <v>116</v>
      </c>
      <c r="C79" s="149" t="s">
        <v>117</v>
      </c>
      <c r="D79" s="150" t="s">
        <v>72</v>
      </c>
      <c r="E79" s="151">
        <v>28</v>
      </c>
      <c r="F79" s="151">
        <v>0</v>
      </c>
      <c r="G79" s="152">
        <f aca="true" t="shared" si="16" ref="G79:G84">E79*F79</f>
        <v>0</v>
      </c>
      <c r="H79" s="153">
        <v>0.00016</v>
      </c>
      <c r="I79" s="153">
        <f aca="true" t="shared" si="17" ref="I79:I84">E79*H79</f>
        <v>0.0044800000000000005</v>
      </c>
      <c r="J79" s="153">
        <v>0</v>
      </c>
      <c r="K79" s="153">
        <f t="shared" si="10"/>
        <v>0</v>
      </c>
      <c r="Q79" s="146"/>
      <c r="BB79" s="122">
        <v>2</v>
      </c>
      <c r="BC79" s="122">
        <f t="shared" si="11"/>
        <v>0</v>
      </c>
      <c r="BD79" s="122">
        <f t="shared" si="12"/>
        <v>0</v>
      </c>
      <c r="BE79" s="122">
        <f t="shared" si="13"/>
        <v>0</v>
      </c>
      <c r="BF79" s="122">
        <f t="shared" si="14"/>
        <v>0</v>
      </c>
      <c r="BG79" s="122">
        <f t="shared" si="15"/>
        <v>0</v>
      </c>
    </row>
    <row r="80" spans="1:59" ht="12.75">
      <c r="A80" s="147">
        <v>37</v>
      </c>
      <c r="B80" s="148" t="s">
        <v>118</v>
      </c>
      <c r="C80" s="149" t="s">
        <v>119</v>
      </c>
      <c r="D80" s="150" t="s">
        <v>72</v>
      </c>
      <c r="E80" s="151">
        <v>18</v>
      </c>
      <c r="F80" s="151">
        <v>0</v>
      </c>
      <c r="G80" s="152">
        <f t="shared" si="16"/>
        <v>0</v>
      </c>
      <c r="H80" s="153">
        <v>0.00019</v>
      </c>
      <c r="I80" s="153">
        <f t="shared" si="17"/>
        <v>0.0034200000000000003</v>
      </c>
      <c r="J80" s="153">
        <v>0</v>
      </c>
      <c r="K80" s="153">
        <f t="shared" si="10"/>
        <v>0</v>
      </c>
      <c r="Q80" s="146"/>
      <c r="BB80" s="122">
        <v>2</v>
      </c>
      <c r="BC80" s="122">
        <f t="shared" si="11"/>
        <v>0</v>
      </c>
      <c r="BD80" s="122">
        <f t="shared" si="12"/>
        <v>0</v>
      </c>
      <c r="BE80" s="122">
        <f t="shared" si="13"/>
        <v>0</v>
      </c>
      <c r="BF80" s="122">
        <f t="shared" si="14"/>
        <v>0</v>
      </c>
      <c r="BG80" s="122">
        <f t="shared" si="15"/>
        <v>0</v>
      </c>
    </row>
    <row r="81" spans="1:17" ht="12.75">
      <c r="A81" s="147">
        <v>38</v>
      </c>
      <c r="B81" s="148" t="s">
        <v>292</v>
      </c>
      <c r="C81" s="149" t="s">
        <v>293</v>
      </c>
      <c r="D81" s="150" t="s">
        <v>72</v>
      </c>
      <c r="E81" s="151">
        <v>8</v>
      </c>
      <c r="F81" s="151">
        <v>0</v>
      </c>
      <c r="G81" s="152">
        <f t="shared" si="16"/>
        <v>0</v>
      </c>
      <c r="H81" s="153">
        <v>0.00047</v>
      </c>
      <c r="I81" s="153">
        <f t="shared" si="17"/>
        <v>0.00376</v>
      </c>
      <c r="J81" s="153"/>
      <c r="K81" s="153"/>
      <c r="Q81" s="146"/>
    </row>
    <row r="82" spans="1:17" ht="12.75">
      <c r="A82" s="147">
        <v>40</v>
      </c>
      <c r="B82" s="148" t="s">
        <v>296</v>
      </c>
      <c r="C82" s="149" t="s">
        <v>297</v>
      </c>
      <c r="D82" s="150" t="s">
        <v>72</v>
      </c>
      <c r="E82" s="151">
        <v>18</v>
      </c>
      <c r="F82" s="151">
        <v>0</v>
      </c>
      <c r="G82" s="152">
        <f t="shared" si="16"/>
        <v>0</v>
      </c>
      <c r="H82" s="153">
        <v>0.00034</v>
      </c>
      <c r="I82" s="153">
        <f t="shared" si="17"/>
        <v>0.0061200000000000004</v>
      </c>
      <c r="J82" s="153"/>
      <c r="K82" s="153"/>
      <c r="Q82" s="146"/>
    </row>
    <row r="83" spans="1:59" ht="12.75">
      <c r="A83" s="147">
        <v>41</v>
      </c>
      <c r="B83" s="148" t="s">
        <v>294</v>
      </c>
      <c r="C83" s="149" t="s">
        <v>295</v>
      </c>
      <c r="D83" s="150" t="s">
        <v>85</v>
      </c>
      <c r="E83" s="151">
        <v>90</v>
      </c>
      <c r="F83" s="151">
        <v>0</v>
      </c>
      <c r="G83" s="152">
        <f t="shared" si="16"/>
        <v>0</v>
      </c>
      <c r="H83" s="153">
        <v>0</v>
      </c>
      <c r="I83" s="153">
        <f t="shared" si="17"/>
        <v>0</v>
      </c>
      <c r="J83" s="153">
        <v>0</v>
      </c>
      <c r="K83" s="153">
        <f>E83*J83</f>
        <v>0</v>
      </c>
      <c r="Q83" s="146"/>
      <c r="BB83" s="122">
        <v>2</v>
      </c>
      <c r="BC83" s="122">
        <f>IF(BB83=1,G83,0)</f>
        <v>0</v>
      </c>
      <c r="BD83" s="122">
        <f>IF(BB83=2,G83,0)</f>
        <v>0</v>
      </c>
      <c r="BE83" s="122">
        <f>IF(BB83=3,G83,0)</f>
        <v>0</v>
      </c>
      <c r="BF83" s="122">
        <f>IF(BB83=4,G83,0)</f>
        <v>0</v>
      </c>
      <c r="BG83" s="122">
        <f>IF(BB83=5,G83,0)</f>
        <v>0</v>
      </c>
    </row>
    <row r="84" spans="1:59" ht="12.75">
      <c r="A84" s="147">
        <v>42</v>
      </c>
      <c r="B84" s="148" t="s">
        <v>120</v>
      </c>
      <c r="C84" s="149" t="s">
        <v>121</v>
      </c>
      <c r="D84" s="150" t="s">
        <v>85</v>
      </c>
      <c r="E84" s="151">
        <v>90</v>
      </c>
      <c r="F84" s="151">
        <v>0</v>
      </c>
      <c r="G84" s="152">
        <f t="shared" si="16"/>
        <v>0</v>
      </c>
      <c r="H84" s="153">
        <v>0</v>
      </c>
      <c r="I84" s="153">
        <f t="shared" si="17"/>
        <v>0</v>
      </c>
      <c r="J84" s="153">
        <v>0</v>
      </c>
      <c r="K84" s="153">
        <f>E84*J84</f>
        <v>0</v>
      </c>
      <c r="Q84" s="146"/>
      <c r="BB84" s="122">
        <v>2</v>
      </c>
      <c r="BC84" s="122">
        <f>IF(BB84=1,G84,0)</f>
        <v>0</v>
      </c>
      <c r="BD84" s="122">
        <f>IF(BB84=2,G84,0)</f>
        <v>0</v>
      </c>
      <c r="BE84" s="122">
        <f>IF(BB84=3,G84,0)</f>
        <v>0</v>
      </c>
      <c r="BF84" s="122">
        <f>IF(BB84=4,G84,0)</f>
        <v>0</v>
      </c>
      <c r="BG84" s="122">
        <f>IF(BB84=5,G84,0)</f>
        <v>0</v>
      </c>
    </row>
    <row r="85" spans="1:59" ht="12.75">
      <c r="A85" s="162"/>
      <c r="B85" s="163" t="s">
        <v>69</v>
      </c>
      <c r="C85" s="164" t="str">
        <f>CONCATENATE(B73," ",C73)</f>
        <v>722 Vnitřní vodovod</v>
      </c>
      <c r="D85" s="162"/>
      <c r="E85" s="165"/>
      <c r="F85" s="165">
        <v>0</v>
      </c>
      <c r="G85" s="166">
        <f>SUM(G73:G84)</f>
        <v>0</v>
      </c>
      <c r="H85" s="167"/>
      <c r="I85" s="168">
        <f>SUM(I73:I84)</f>
        <v>54.3722</v>
      </c>
      <c r="J85" s="167"/>
      <c r="K85" s="168">
        <f>SUM(K73:K84)</f>
        <v>0</v>
      </c>
      <c r="Q85" s="146"/>
      <c r="BC85" s="169">
        <f>SUM(BC73:BC84)</f>
        <v>0</v>
      </c>
      <c r="BD85" s="169">
        <f>SUM(BD73:BD84)</f>
        <v>0</v>
      </c>
      <c r="BE85" s="169">
        <f>SUM(BE73:BE84)</f>
        <v>0</v>
      </c>
      <c r="BF85" s="169">
        <f>SUM(BF73:BF84)</f>
        <v>0</v>
      </c>
      <c r="BG85" s="169">
        <f>SUM(BG73:BG84)</f>
        <v>0</v>
      </c>
    </row>
    <row r="86" spans="1:17" ht="12.75">
      <c r="A86" s="139" t="s">
        <v>67</v>
      </c>
      <c r="B86" s="140" t="s">
        <v>122</v>
      </c>
      <c r="C86" s="141" t="s">
        <v>123</v>
      </c>
      <c r="D86" s="142"/>
      <c r="E86" s="143"/>
      <c r="F86" s="143"/>
      <c r="G86" s="144"/>
      <c r="H86" s="145"/>
      <c r="I86" s="145"/>
      <c r="J86" s="145"/>
      <c r="K86" s="145"/>
      <c r="Q86" s="146"/>
    </row>
    <row r="87" spans="1:59" ht="12.75">
      <c r="A87" s="147">
        <v>43</v>
      </c>
      <c r="B87" s="148" t="s">
        <v>124</v>
      </c>
      <c r="C87" s="149" t="s">
        <v>125</v>
      </c>
      <c r="D87" s="150" t="s">
        <v>85</v>
      </c>
      <c r="E87" s="151">
        <v>0.5</v>
      </c>
      <c r="F87" s="151">
        <v>0</v>
      </c>
      <c r="G87" s="152">
        <f>E87*F87</f>
        <v>0</v>
      </c>
      <c r="H87" s="153">
        <v>0.01064</v>
      </c>
      <c r="I87" s="153">
        <f>E87*H87</f>
        <v>0.00532</v>
      </c>
      <c r="J87" s="153">
        <v>0</v>
      </c>
      <c r="K87" s="153">
        <f>E87*J87</f>
        <v>0</v>
      </c>
      <c r="Q87" s="146"/>
      <c r="BB87" s="122">
        <v>2</v>
      </c>
      <c r="BC87" s="122">
        <f>IF(BB87=1,G87,0)</f>
        <v>0</v>
      </c>
      <c r="BD87" s="122">
        <f>IF(BB87=2,G87,0)</f>
        <v>0</v>
      </c>
      <c r="BE87" s="122">
        <f>IF(BB87=3,G87,0)</f>
        <v>0</v>
      </c>
      <c r="BF87" s="122">
        <f>IF(BB87=4,G87,0)</f>
        <v>0</v>
      </c>
      <c r="BG87" s="122">
        <f>IF(BB87=5,G87,0)</f>
        <v>0</v>
      </c>
    </row>
    <row r="88" spans="1:17" ht="12.75">
      <c r="A88" s="154"/>
      <c r="B88" s="155"/>
      <c r="C88" s="207" t="s">
        <v>302</v>
      </c>
      <c r="D88" s="208"/>
      <c r="E88" s="157">
        <v>0</v>
      </c>
      <c r="F88" s="158">
        <v>0</v>
      </c>
      <c r="G88" s="159"/>
      <c r="H88" s="160"/>
      <c r="I88" s="160"/>
      <c r="J88" s="160"/>
      <c r="K88" s="160"/>
      <c r="O88" s="161"/>
      <c r="Q88" s="146"/>
    </row>
    <row r="89" spans="1:17" ht="12.75">
      <c r="A89" s="154"/>
      <c r="B89" s="155"/>
      <c r="C89" s="207">
        <v>0.5</v>
      </c>
      <c r="D89" s="208"/>
      <c r="E89" s="157">
        <v>0.5</v>
      </c>
      <c r="F89" s="158"/>
      <c r="G89" s="159"/>
      <c r="H89" s="160"/>
      <c r="I89" s="160"/>
      <c r="J89" s="160"/>
      <c r="K89" s="160"/>
      <c r="O89" s="161"/>
      <c r="Q89" s="146"/>
    </row>
    <row r="90" spans="1:59" ht="12.75">
      <c r="A90" s="147">
        <v>44</v>
      </c>
      <c r="B90" s="148" t="s">
        <v>301</v>
      </c>
      <c r="C90" s="149" t="s">
        <v>126</v>
      </c>
      <c r="D90" s="150" t="s">
        <v>85</v>
      </c>
      <c r="E90" s="151">
        <v>28</v>
      </c>
      <c r="F90" s="151">
        <v>0</v>
      </c>
      <c r="G90" s="152">
        <f>E90*F90</f>
        <v>0</v>
      </c>
      <c r="H90" s="153">
        <v>0.00598</v>
      </c>
      <c r="I90" s="153">
        <f>E90*H90</f>
        <v>0.16744</v>
      </c>
      <c r="J90" s="153">
        <v>0</v>
      </c>
      <c r="K90" s="153">
        <f>E90*J90</f>
        <v>0</v>
      </c>
      <c r="Q90" s="146"/>
      <c r="BB90" s="122">
        <v>2</v>
      </c>
      <c r="BC90" s="122">
        <f>IF(BB90=1,G90,0)</f>
        <v>0</v>
      </c>
      <c r="BD90" s="122">
        <f>IF(BB90=2,G90,0)</f>
        <v>0</v>
      </c>
      <c r="BE90" s="122">
        <f>IF(BB90=3,G90,0)</f>
        <v>0</v>
      </c>
      <c r="BF90" s="122">
        <f>IF(BB90=4,G90,0)</f>
        <v>0</v>
      </c>
      <c r="BG90" s="122">
        <f>IF(BB90=5,G90,0)</f>
        <v>0</v>
      </c>
    </row>
    <row r="91" spans="1:59" ht="12.75">
      <c r="A91" s="147">
        <v>45</v>
      </c>
      <c r="B91" s="148" t="s">
        <v>300</v>
      </c>
      <c r="C91" s="149" t="s">
        <v>127</v>
      </c>
      <c r="D91" s="150" t="s">
        <v>85</v>
      </c>
      <c r="E91" s="151">
        <v>30</v>
      </c>
      <c r="F91" s="151">
        <v>0</v>
      </c>
      <c r="G91" s="152">
        <f>E91*F91</f>
        <v>0</v>
      </c>
      <c r="H91" s="153">
        <v>0.00059</v>
      </c>
      <c r="I91" s="153">
        <f>E91*H91</f>
        <v>0.0177</v>
      </c>
      <c r="J91" s="153">
        <v>0</v>
      </c>
      <c r="K91" s="153">
        <f>E91*J91</f>
        <v>0</v>
      </c>
      <c r="Q91" s="146"/>
      <c r="BB91" s="122">
        <v>2</v>
      </c>
      <c r="BC91" s="122">
        <f>IF(BB91=1,G91,0)</f>
        <v>0</v>
      </c>
      <c r="BD91" s="122">
        <f>IF(BB91=2,G91,0)</f>
        <v>0</v>
      </c>
      <c r="BE91" s="122">
        <f>IF(BB91=3,G91,0)</f>
        <v>0</v>
      </c>
      <c r="BF91" s="122">
        <f>IF(BB91=4,G91,0)</f>
        <v>0</v>
      </c>
      <c r="BG91" s="122">
        <f>IF(BB91=5,G91,0)</f>
        <v>0</v>
      </c>
    </row>
    <row r="92" spans="1:59" ht="12.75">
      <c r="A92" s="147">
        <v>48</v>
      </c>
      <c r="B92" s="148" t="s">
        <v>128</v>
      </c>
      <c r="C92" s="149" t="s">
        <v>129</v>
      </c>
      <c r="D92" s="150" t="s">
        <v>72</v>
      </c>
      <c r="E92" s="151">
        <v>8</v>
      </c>
      <c r="F92" s="151">
        <v>0</v>
      </c>
      <c r="G92" s="152">
        <f>E92*F92</f>
        <v>0</v>
      </c>
      <c r="H92" s="153">
        <v>0.00011</v>
      </c>
      <c r="I92" s="153">
        <f>E92*H92</f>
        <v>0.00088</v>
      </c>
      <c r="J92" s="153">
        <v>0</v>
      </c>
      <c r="K92" s="153">
        <f>E92*J92</f>
        <v>0</v>
      </c>
      <c r="Q92" s="146"/>
      <c r="BB92" s="122">
        <v>2</v>
      </c>
      <c r="BC92" s="122">
        <f>IF(BB92=1,G92,0)</f>
        <v>0</v>
      </c>
      <c r="BD92" s="122">
        <f>IF(BB92=2,G92,0)</f>
        <v>0</v>
      </c>
      <c r="BE92" s="122">
        <f>IF(BB92=3,G92,0)</f>
        <v>0</v>
      </c>
      <c r="BF92" s="122">
        <f>IF(BB92=4,G92,0)</f>
        <v>0</v>
      </c>
      <c r="BG92" s="122">
        <f>IF(BB92=5,G92,0)</f>
        <v>0</v>
      </c>
    </row>
    <row r="93" spans="1:59" ht="12.75">
      <c r="A93" s="147">
        <v>49</v>
      </c>
      <c r="B93" s="148" t="s">
        <v>130</v>
      </c>
      <c r="C93" s="149" t="s">
        <v>131</v>
      </c>
      <c r="D93" s="150" t="s">
        <v>72</v>
      </c>
      <c r="E93" s="151">
        <v>8</v>
      </c>
      <c r="F93" s="151">
        <v>0</v>
      </c>
      <c r="G93" s="152">
        <f>E93*F93</f>
        <v>0</v>
      </c>
      <c r="H93" s="153">
        <v>3E-05</v>
      </c>
      <c r="I93" s="153">
        <f>E93*H93</f>
        <v>0.00024</v>
      </c>
      <c r="J93" s="153">
        <v>0</v>
      </c>
      <c r="K93" s="153">
        <f>E93*J93</f>
        <v>0</v>
      </c>
      <c r="Q93" s="146"/>
      <c r="BB93" s="122">
        <v>2</v>
      </c>
      <c r="BC93" s="122">
        <f>IF(BB93=1,G93,0)</f>
        <v>0</v>
      </c>
      <c r="BD93" s="122">
        <f>IF(BB93=2,G93,0)</f>
        <v>0</v>
      </c>
      <c r="BE93" s="122">
        <f>IF(BB93=3,G93,0)</f>
        <v>0</v>
      </c>
      <c r="BF93" s="122">
        <f>IF(BB93=4,G93,0)</f>
        <v>0</v>
      </c>
      <c r="BG93" s="122">
        <f>IF(BB93=5,G93,0)</f>
        <v>0</v>
      </c>
    </row>
    <row r="94" spans="1:59" ht="12.75">
      <c r="A94" s="147">
        <v>52</v>
      </c>
      <c r="B94" s="148" t="s">
        <v>298</v>
      </c>
      <c r="C94" s="149" t="s">
        <v>299</v>
      </c>
      <c r="D94" s="150" t="s">
        <v>72</v>
      </c>
      <c r="E94" s="151">
        <v>8</v>
      </c>
      <c r="F94" s="151">
        <v>0</v>
      </c>
      <c r="G94" s="152">
        <f>E94*F94</f>
        <v>0</v>
      </c>
      <c r="H94" s="153">
        <v>0.00025</v>
      </c>
      <c r="I94" s="153">
        <f>E94*H94</f>
        <v>0.002</v>
      </c>
      <c r="J94" s="153">
        <v>0</v>
      </c>
      <c r="K94" s="153">
        <f>E94*J94</f>
        <v>0</v>
      </c>
      <c r="Q94" s="146"/>
      <c r="BB94" s="122">
        <v>2</v>
      </c>
      <c r="BC94" s="122">
        <f>IF(BB94=1,G94,0)</f>
        <v>0</v>
      </c>
      <c r="BD94" s="122">
        <f>IF(BB94=2,G94,0)</f>
        <v>0</v>
      </c>
      <c r="BE94" s="122">
        <f>IF(BB94=3,G94,0)</f>
        <v>0</v>
      </c>
      <c r="BF94" s="122">
        <f>IF(BB94=4,G94,0)</f>
        <v>0</v>
      </c>
      <c r="BG94" s="122">
        <f>IF(BB94=5,G94,0)</f>
        <v>0</v>
      </c>
    </row>
    <row r="95" spans="1:59" ht="12.75">
      <c r="A95" s="147">
        <v>54</v>
      </c>
      <c r="B95" s="148" t="s">
        <v>132</v>
      </c>
      <c r="C95" s="149" t="s">
        <v>133</v>
      </c>
      <c r="D95" s="150" t="s">
        <v>72</v>
      </c>
      <c r="E95" s="151">
        <v>2</v>
      </c>
      <c r="F95" s="151">
        <v>0</v>
      </c>
      <c r="G95" s="152">
        <f aca="true" t="shared" si="18" ref="G95:G100">E95*F95</f>
        <v>0</v>
      </c>
      <c r="H95" s="153">
        <v>0</v>
      </c>
      <c r="I95" s="153">
        <f aca="true" t="shared" si="19" ref="I95:I100">E95*H95</f>
        <v>0</v>
      </c>
      <c r="J95" s="153">
        <v>0</v>
      </c>
      <c r="K95" s="153">
        <f aca="true" t="shared" si="20" ref="K95:K100">E95*J95</f>
        <v>0</v>
      </c>
      <c r="Q95" s="146"/>
      <c r="BB95" s="122">
        <v>2</v>
      </c>
      <c r="BC95" s="122">
        <f aca="true" t="shared" si="21" ref="BC95:BC100">IF(BB95=1,G95,0)</f>
        <v>0</v>
      </c>
      <c r="BD95" s="122">
        <f aca="true" t="shared" si="22" ref="BD95:BD100">IF(BB95=2,G95,0)</f>
        <v>0</v>
      </c>
      <c r="BE95" s="122">
        <f aca="true" t="shared" si="23" ref="BE95:BE100">IF(BB95=3,G95,0)</f>
        <v>0</v>
      </c>
      <c r="BF95" s="122">
        <f aca="true" t="shared" si="24" ref="BF95:BF100">IF(BB95=4,G95,0)</f>
        <v>0</v>
      </c>
      <c r="BG95" s="122">
        <f aca="true" t="shared" si="25" ref="BG95:BG100">IF(BB95=5,G95,0)</f>
        <v>0</v>
      </c>
    </row>
    <row r="96" spans="1:59" ht="12.75">
      <c r="A96" s="147">
        <v>55</v>
      </c>
      <c r="B96" s="148" t="s">
        <v>134</v>
      </c>
      <c r="C96" s="149" t="s">
        <v>135</v>
      </c>
      <c r="D96" s="150" t="s">
        <v>85</v>
      </c>
      <c r="E96" s="151">
        <v>28</v>
      </c>
      <c r="F96" s="151">
        <v>0</v>
      </c>
      <c r="G96" s="152">
        <f t="shared" si="18"/>
        <v>0</v>
      </c>
      <c r="H96" s="153">
        <v>0</v>
      </c>
      <c r="I96" s="153">
        <f t="shared" si="19"/>
        <v>0</v>
      </c>
      <c r="J96" s="153">
        <v>0</v>
      </c>
      <c r="K96" s="153">
        <f t="shared" si="20"/>
        <v>0</v>
      </c>
      <c r="Q96" s="146"/>
      <c r="BB96" s="122">
        <v>2</v>
      </c>
      <c r="BC96" s="122">
        <f t="shared" si="21"/>
        <v>0</v>
      </c>
      <c r="BD96" s="122">
        <f t="shared" si="22"/>
        <v>0</v>
      </c>
      <c r="BE96" s="122">
        <f t="shared" si="23"/>
        <v>0</v>
      </c>
      <c r="BF96" s="122">
        <f t="shared" si="24"/>
        <v>0</v>
      </c>
      <c r="BG96" s="122">
        <f t="shared" si="25"/>
        <v>0</v>
      </c>
    </row>
    <row r="97" spans="1:59" ht="12.75">
      <c r="A97" s="147">
        <v>56</v>
      </c>
      <c r="B97" s="148" t="s">
        <v>136</v>
      </c>
      <c r="C97" s="149" t="s">
        <v>137</v>
      </c>
      <c r="D97" s="150" t="s">
        <v>72</v>
      </c>
      <c r="E97" s="151">
        <v>1</v>
      </c>
      <c r="F97" s="151">
        <v>0</v>
      </c>
      <c r="G97" s="152">
        <f t="shared" si="18"/>
        <v>0</v>
      </c>
      <c r="H97" s="153">
        <v>0</v>
      </c>
      <c r="I97" s="153">
        <f t="shared" si="19"/>
        <v>0</v>
      </c>
      <c r="J97" s="153">
        <v>0</v>
      </c>
      <c r="K97" s="153">
        <f t="shared" si="20"/>
        <v>0</v>
      </c>
      <c r="Q97" s="146"/>
      <c r="BB97" s="122">
        <v>2</v>
      </c>
      <c r="BC97" s="122">
        <f t="shared" si="21"/>
        <v>0</v>
      </c>
      <c r="BD97" s="122">
        <f t="shared" si="22"/>
        <v>0</v>
      </c>
      <c r="BE97" s="122">
        <f t="shared" si="23"/>
        <v>0</v>
      </c>
      <c r="BF97" s="122">
        <f t="shared" si="24"/>
        <v>0</v>
      </c>
      <c r="BG97" s="122">
        <f t="shared" si="25"/>
        <v>0</v>
      </c>
    </row>
    <row r="98" spans="1:59" ht="12.75">
      <c r="A98" s="147">
        <v>57</v>
      </c>
      <c r="B98" s="148" t="s">
        <v>138</v>
      </c>
      <c r="C98" s="149" t="s">
        <v>139</v>
      </c>
      <c r="D98" s="150" t="s">
        <v>107</v>
      </c>
      <c r="E98" s="151">
        <v>7</v>
      </c>
      <c r="F98" s="151">
        <v>0</v>
      </c>
      <c r="G98" s="152">
        <f t="shared" si="18"/>
        <v>0</v>
      </c>
      <c r="H98" s="153">
        <v>0.0008</v>
      </c>
      <c r="I98" s="153">
        <f t="shared" si="19"/>
        <v>0.0056</v>
      </c>
      <c r="J98" s="153">
        <v>0</v>
      </c>
      <c r="K98" s="153">
        <f t="shared" si="20"/>
        <v>0</v>
      </c>
      <c r="Q98" s="146"/>
      <c r="BB98" s="122">
        <v>2</v>
      </c>
      <c r="BC98" s="122">
        <f t="shared" si="21"/>
        <v>0</v>
      </c>
      <c r="BD98" s="122">
        <f t="shared" si="22"/>
        <v>0</v>
      </c>
      <c r="BE98" s="122">
        <f t="shared" si="23"/>
        <v>0</v>
      </c>
      <c r="BF98" s="122">
        <f t="shared" si="24"/>
        <v>0</v>
      </c>
      <c r="BG98" s="122">
        <f t="shared" si="25"/>
        <v>0</v>
      </c>
    </row>
    <row r="99" spans="1:59" ht="12.75">
      <c r="A99" s="147">
        <v>58</v>
      </c>
      <c r="B99" s="148" t="s">
        <v>140</v>
      </c>
      <c r="C99" s="149" t="s">
        <v>141</v>
      </c>
      <c r="D99" s="150" t="s">
        <v>72</v>
      </c>
      <c r="E99" s="151">
        <v>7</v>
      </c>
      <c r="F99" s="151">
        <v>0</v>
      </c>
      <c r="G99" s="152">
        <f t="shared" si="18"/>
        <v>0</v>
      </c>
      <c r="H99" s="153">
        <v>0.00038</v>
      </c>
      <c r="I99" s="153">
        <f t="shared" si="19"/>
        <v>0.00266</v>
      </c>
      <c r="J99" s="153">
        <v>0</v>
      </c>
      <c r="K99" s="153">
        <f t="shared" si="20"/>
        <v>0</v>
      </c>
      <c r="Q99" s="146"/>
      <c r="BB99" s="122">
        <v>2</v>
      </c>
      <c r="BC99" s="122">
        <f t="shared" si="21"/>
        <v>0</v>
      </c>
      <c r="BD99" s="122">
        <f t="shared" si="22"/>
        <v>0</v>
      </c>
      <c r="BE99" s="122">
        <f t="shared" si="23"/>
        <v>0</v>
      </c>
      <c r="BF99" s="122">
        <f t="shared" si="24"/>
        <v>0</v>
      </c>
      <c r="BG99" s="122">
        <f t="shared" si="25"/>
        <v>0</v>
      </c>
    </row>
    <row r="100" spans="1:59" ht="12.75">
      <c r="A100" s="147">
        <v>59</v>
      </c>
      <c r="B100" s="148" t="s">
        <v>142</v>
      </c>
      <c r="C100" s="149" t="s">
        <v>143</v>
      </c>
      <c r="D100" s="150" t="s">
        <v>144</v>
      </c>
      <c r="E100" s="151">
        <v>1</v>
      </c>
      <c r="F100" s="151">
        <v>0</v>
      </c>
      <c r="G100" s="152">
        <f t="shared" si="18"/>
        <v>0</v>
      </c>
      <c r="H100" s="153">
        <v>0</v>
      </c>
      <c r="I100" s="153">
        <f t="shared" si="19"/>
        <v>0</v>
      </c>
      <c r="J100" s="153">
        <v>0</v>
      </c>
      <c r="K100" s="153">
        <f t="shared" si="20"/>
        <v>0</v>
      </c>
      <c r="Q100" s="146"/>
      <c r="BB100" s="122">
        <v>2</v>
      </c>
      <c r="BC100" s="122">
        <f t="shared" si="21"/>
        <v>0</v>
      </c>
      <c r="BD100" s="122">
        <f t="shared" si="22"/>
        <v>0</v>
      </c>
      <c r="BE100" s="122">
        <f t="shared" si="23"/>
        <v>0</v>
      </c>
      <c r="BF100" s="122">
        <f t="shared" si="24"/>
        <v>0</v>
      </c>
      <c r="BG100" s="122">
        <f t="shared" si="25"/>
        <v>0</v>
      </c>
    </row>
    <row r="101" spans="1:59" ht="12.75">
      <c r="A101" s="162"/>
      <c r="B101" s="163" t="s">
        <v>69</v>
      </c>
      <c r="C101" s="164" t="str">
        <f>CONCATENATE(B86," ",C86)</f>
        <v>723 Vnitřní plynovod</v>
      </c>
      <c r="D101" s="162"/>
      <c r="E101" s="165"/>
      <c r="F101" s="165">
        <v>0</v>
      </c>
      <c r="G101" s="166">
        <f>SUM(G86:G100)</f>
        <v>0</v>
      </c>
      <c r="H101" s="167"/>
      <c r="I101" s="168">
        <f>SUM(I86:I100)</f>
        <v>0.20183999999999996</v>
      </c>
      <c r="J101" s="167"/>
      <c r="K101" s="168">
        <f>SUM(K86:K100)</f>
        <v>0</v>
      </c>
      <c r="Q101" s="146"/>
      <c r="BC101" s="169">
        <f>SUM(BC86:BC100)</f>
        <v>0</v>
      </c>
      <c r="BD101" s="169">
        <f>SUM(BD86:BD100)</f>
        <v>0</v>
      </c>
      <c r="BE101" s="169">
        <f>SUM(BE86:BE100)</f>
        <v>0</v>
      </c>
      <c r="BF101" s="169">
        <f>SUM(BF86:BF100)</f>
        <v>0</v>
      </c>
      <c r="BG101" s="169">
        <f>SUM(BG86:BG100)</f>
        <v>0</v>
      </c>
    </row>
    <row r="102" spans="1:17" ht="12.75">
      <c r="A102" s="139" t="s">
        <v>67</v>
      </c>
      <c r="B102" s="140" t="s">
        <v>145</v>
      </c>
      <c r="C102" s="141" t="s">
        <v>146</v>
      </c>
      <c r="D102" s="142"/>
      <c r="E102" s="143"/>
      <c r="F102" s="143"/>
      <c r="G102" s="144"/>
      <c r="H102" s="145"/>
      <c r="I102" s="145"/>
      <c r="J102" s="145"/>
      <c r="K102" s="145"/>
      <c r="Q102" s="146"/>
    </row>
    <row r="103" spans="1:59" ht="12.75">
      <c r="A103" s="147">
        <v>60</v>
      </c>
      <c r="B103" s="148" t="s">
        <v>147</v>
      </c>
      <c r="C103" s="149" t="s">
        <v>148</v>
      </c>
      <c r="D103" s="150" t="s">
        <v>107</v>
      </c>
      <c r="E103" s="151">
        <v>5</v>
      </c>
      <c r="F103" s="151">
        <v>0</v>
      </c>
      <c r="G103" s="152">
        <f>E103*F103</f>
        <v>0</v>
      </c>
      <c r="H103" s="153">
        <v>0.0004</v>
      </c>
      <c r="I103" s="153">
        <f>E103*H103</f>
        <v>0.002</v>
      </c>
      <c r="J103" s="153">
        <v>0</v>
      </c>
      <c r="K103" s="153">
        <f>E103*J103</f>
        <v>0</v>
      </c>
      <c r="Q103" s="146"/>
      <c r="BB103" s="122">
        <v>2</v>
      </c>
      <c r="BC103" s="122">
        <f>IF(BB103=1,G103,0)</f>
        <v>0</v>
      </c>
      <c r="BD103" s="122">
        <f>IF(BB103=2,G103,0)</f>
        <v>0</v>
      </c>
      <c r="BE103" s="122">
        <f>IF(BB103=3,G103,0)</f>
        <v>0</v>
      </c>
      <c r="BF103" s="122">
        <f>IF(BB103=4,G103,0)</f>
        <v>0</v>
      </c>
      <c r="BG103" s="122">
        <f>IF(BB103=5,G103,0)</f>
        <v>0</v>
      </c>
    </row>
    <row r="104" spans="1:59" ht="25.5">
      <c r="A104" s="147">
        <v>63</v>
      </c>
      <c r="B104" s="148" t="s">
        <v>304</v>
      </c>
      <c r="C104" s="149" t="s">
        <v>305</v>
      </c>
      <c r="D104" s="150" t="s">
        <v>72</v>
      </c>
      <c r="E104" s="151">
        <v>3</v>
      </c>
      <c r="F104" s="151">
        <v>0</v>
      </c>
      <c r="G104" s="152">
        <f>E104*F104</f>
        <v>0</v>
      </c>
      <c r="H104" s="153">
        <v>2E-05</v>
      </c>
      <c r="I104" s="153">
        <f>E104*H104</f>
        <v>6.000000000000001E-05</v>
      </c>
      <c r="J104" s="153">
        <v>0</v>
      </c>
      <c r="K104" s="153">
        <f>E104*J104</f>
        <v>0</v>
      </c>
      <c r="Q104" s="146"/>
      <c r="BB104" s="122">
        <v>2</v>
      </c>
      <c r="BC104" s="122">
        <f>IF(BB104=1,G104,0)</f>
        <v>0</v>
      </c>
      <c r="BD104" s="122">
        <f>IF(BB104=2,G104,0)</f>
        <v>0</v>
      </c>
      <c r="BE104" s="122">
        <f>IF(BB104=3,G104,0)</f>
        <v>0</v>
      </c>
      <c r="BF104" s="122">
        <f>IF(BB104=4,G104,0)</f>
        <v>0</v>
      </c>
      <c r="BG104" s="122">
        <f>IF(BB104=5,G104,0)</f>
        <v>0</v>
      </c>
    </row>
    <row r="105" spans="1:59" ht="12.75">
      <c r="A105" s="147">
        <v>64</v>
      </c>
      <c r="B105" s="148" t="s">
        <v>303</v>
      </c>
      <c r="C105" s="149" t="s">
        <v>531</v>
      </c>
      <c r="D105" s="150" t="s">
        <v>72</v>
      </c>
      <c r="E105" s="151">
        <v>8</v>
      </c>
      <c r="F105" s="151">
        <v>0</v>
      </c>
      <c r="G105" s="152">
        <f>E105*F105</f>
        <v>0</v>
      </c>
      <c r="H105" s="153">
        <v>0.00152</v>
      </c>
      <c r="I105" s="153">
        <f>E105*H105</f>
        <v>0.01216</v>
      </c>
      <c r="J105" s="153">
        <v>0</v>
      </c>
      <c r="K105" s="153">
        <f>E105*J105</f>
        <v>0</v>
      </c>
      <c r="Q105" s="146"/>
      <c r="BB105" s="122">
        <v>2</v>
      </c>
      <c r="BC105" s="122">
        <f>IF(BB105=1,G105,0)</f>
        <v>0</v>
      </c>
      <c r="BD105" s="122">
        <f>IF(BB105=2,G105,0)</f>
        <v>0</v>
      </c>
      <c r="BE105" s="122">
        <f>IF(BB105=3,G105,0)</f>
        <v>0</v>
      </c>
      <c r="BF105" s="122">
        <f>IF(BB105=4,G105,0)</f>
        <v>0</v>
      </c>
      <c r="BG105" s="122">
        <f>IF(BB105=5,G105,0)</f>
        <v>0</v>
      </c>
    </row>
    <row r="106" spans="1:59" ht="25.5">
      <c r="A106" s="147">
        <v>65</v>
      </c>
      <c r="B106" s="148" t="s">
        <v>149</v>
      </c>
      <c r="C106" s="149" t="s">
        <v>150</v>
      </c>
      <c r="D106" s="150" t="s">
        <v>107</v>
      </c>
      <c r="E106" s="151">
        <v>4</v>
      </c>
      <c r="F106" s="151">
        <v>0</v>
      </c>
      <c r="G106" s="152">
        <f>E106*F106</f>
        <v>0</v>
      </c>
      <c r="H106" s="153">
        <v>0</v>
      </c>
      <c r="I106" s="153">
        <f>E106*H106</f>
        <v>0</v>
      </c>
      <c r="J106" s="153">
        <v>-0.0405</v>
      </c>
      <c r="K106" s="153">
        <f>E106*J106</f>
        <v>-0.162</v>
      </c>
      <c r="Q106" s="146"/>
      <c r="BB106" s="122">
        <v>2</v>
      </c>
      <c r="BC106" s="122">
        <f>IF(BB106=1,G106,0)</f>
        <v>0</v>
      </c>
      <c r="BD106" s="122">
        <f>IF(BB106=2,G106,0)</f>
        <v>0</v>
      </c>
      <c r="BE106" s="122">
        <f>IF(BB106=3,G106,0)</f>
        <v>0</v>
      </c>
      <c r="BF106" s="122">
        <f>IF(BB106=4,G106,0)</f>
        <v>0</v>
      </c>
      <c r="BG106" s="122">
        <f>IF(BB106=5,G106,0)</f>
        <v>0</v>
      </c>
    </row>
    <row r="107" spans="1:59" ht="12.75">
      <c r="A107" s="147">
        <v>66</v>
      </c>
      <c r="B107" s="148" t="s">
        <v>306</v>
      </c>
      <c r="C107" s="149" t="s">
        <v>307</v>
      </c>
      <c r="D107" s="150" t="s">
        <v>72</v>
      </c>
      <c r="E107" s="151">
        <v>8</v>
      </c>
      <c r="F107" s="151">
        <v>0</v>
      </c>
      <c r="G107" s="152">
        <f>E107*F107</f>
        <v>0</v>
      </c>
      <c r="H107" s="153">
        <v>0</v>
      </c>
      <c r="I107" s="153">
        <f>E107*H107</f>
        <v>0</v>
      </c>
      <c r="J107" s="153">
        <v>0</v>
      </c>
      <c r="K107" s="153">
        <f>E107*J107</f>
        <v>0</v>
      </c>
      <c r="Q107" s="146"/>
      <c r="BB107" s="122">
        <v>2</v>
      </c>
      <c r="BC107" s="122">
        <f>IF(BB107=1,G107,0)</f>
        <v>0</v>
      </c>
      <c r="BD107" s="122">
        <f>IF(BB107=2,G107,0)</f>
        <v>0</v>
      </c>
      <c r="BE107" s="122">
        <f>IF(BB107=3,G107,0)</f>
        <v>0</v>
      </c>
      <c r="BF107" s="122">
        <f>IF(BB107=4,G107,0)</f>
        <v>0</v>
      </c>
      <c r="BG107" s="122">
        <f>IF(BB107=5,G107,0)</f>
        <v>0</v>
      </c>
    </row>
    <row r="108" spans="1:59" ht="12.75">
      <c r="A108" s="162"/>
      <c r="B108" s="163" t="s">
        <v>69</v>
      </c>
      <c r="C108" s="164" t="str">
        <f>CONCATENATE(B102," ",C102)</f>
        <v>725 Zařizovací předměty</v>
      </c>
      <c r="D108" s="162"/>
      <c r="E108" s="165"/>
      <c r="F108" s="165"/>
      <c r="G108" s="166">
        <f>SUM(G102:G107)</f>
        <v>0</v>
      </c>
      <c r="H108" s="167"/>
      <c r="I108" s="168">
        <f>SUM(I102:I107)</f>
        <v>0.01422</v>
      </c>
      <c r="J108" s="167"/>
      <c r="K108" s="168">
        <f>SUM(K102:K107)</f>
        <v>-0.162</v>
      </c>
      <c r="Q108" s="146"/>
      <c r="BC108" s="169">
        <f>SUM(BC102:BC107)</f>
        <v>0</v>
      </c>
      <c r="BD108" s="169">
        <f>SUM(BD102:BD107)</f>
        <v>0</v>
      </c>
      <c r="BE108" s="169">
        <f>SUM(BE102:BE107)</f>
        <v>0</v>
      </c>
      <c r="BF108" s="169">
        <f>SUM(BF102:BF107)</f>
        <v>0</v>
      </c>
      <c r="BG108" s="169">
        <f>SUM(BG102:BG107)</f>
        <v>0</v>
      </c>
    </row>
    <row r="109" spans="1:17" ht="12.75">
      <c r="A109" s="139" t="s">
        <v>67</v>
      </c>
      <c r="B109" s="140" t="s">
        <v>151</v>
      </c>
      <c r="C109" s="141" t="s">
        <v>152</v>
      </c>
      <c r="D109" s="142"/>
      <c r="E109" s="143"/>
      <c r="F109" s="143"/>
      <c r="G109" s="144"/>
      <c r="H109" s="145"/>
      <c r="I109" s="145"/>
      <c r="J109" s="145"/>
      <c r="K109" s="145"/>
      <c r="Q109" s="146"/>
    </row>
    <row r="110" spans="1:59" ht="12.75">
      <c r="A110" s="147">
        <v>68</v>
      </c>
      <c r="B110" s="148" t="s">
        <v>153</v>
      </c>
      <c r="C110" s="149" t="s">
        <v>534</v>
      </c>
      <c r="D110" s="150" t="s">
        <v>72</v>
      </c>
      <c r="E110" s="151">
        <v>5</v>
      </c>
      <c r="F110" s="151">
        <v>0</v>
      </c>
      <c r="G110" s="152">
        <f>E110*F110</f>
        <v>0</v>
      </c>
      <c r="H110" s="153">
        <v>0</v>
      </c>
      <c r="I110" s="153">
        <f>E110*H110</f>
        <v>0</v>
      </c>
      <c r="J110" s="153">
        <v>0</v>
      </c>
      <c r="K110" s="153">
        <f>E110*J110</f>
        <v>0</v>
      </c>
      <c r="Q110" s="146"/>
      <c r="BB110" s="122">
        <v>2</v>
      </c>
      <c r="BC110" s="122">
        <f>IF(BB110=1,G110,0)</f>
        <v>0</v>
      </c>
      <c r="BD110" s="122">
        <f>IF(BB110=2,G110,0)</f>
        <v>0</v>
      </c>
      <c r="BE110" s="122">
        <f>IF(BB110=3,G110,0)</f>
        <v>0</v>
      </c>
      <c r="BF110" s="122">
        <f>IF(BB110=4,G110,0)</f>
        <v>0</v>
      </c>
      <c r="BG110" s="122">
        <f>IF(BB110=5,G110,0)</f>
        <v>0</v>
      </c>
    </row>
    <row r="111" spans="1:59" ht="12.75">
      <c r="A111" s="147">
        <v>69</v>
      </c>
      <c r="B111" s="148" t="s">
        <v>154</v>
      </c>
      <c r="C111" s="149" t="s">
        <v>532</v>
      </c>
      <c r="D111" s="150" t="s">
        <v>72</v>
      </c>
      <c r="E111" s="151">
        <v>3</v>
      </c>
      <c r="F111" s="151">
        <v>0</v>
      </c>
      <c r="G111" s="152">
        <f>E111*F111</f>
        <v>0</v>
      </c>
      <c r="H111" s="153">
        <v>0</v>
      </c>
      <c r="I111" s="153">
        <f>E111*H111</f>
        <v>0</v>
      </c>
      <c r="J111" s="153">
        <v>0</v>
      </c>
      <c r="K111" s="153">
        <f>E111*J111</f>
        <v>0</v>
      </c>
      <c r="Q111" s="146"/>
      <c r="BB111" s="122">
        <v>2</v>
      </c>
      <c r="BC111" s="122">
        <f>IF(BB111=1,G111,0)</f>
        <v>0</v>
      </c>
      <c r="BD111" s="122">
        <f>IF(BB111=2,G111,0)</f>
        <v>0</v>
      </c>
      <c r="BE111" s="122">
        <f>IF(BB111=3,G111,0)</f>
        <v>0</v>
      </c>
      <c r="BF111" s="122">
        <f>IF(BB111=4,G111,0)</f>
        <v>0</v>
      </c>
      <c r="BG111" s="122">
        <f>IF(BB111=5,G111,0)</f>
        <v>0</v>
      </c>
    </row>
    <row r="112" spans="1:59" ht="25.5">
      <c r="A112" s="147">
        <v>71</v>
      </c>
      <c r="B112" s="148" t="s">
        <v>155</v>
      </c>
      <c r="C112" s="149" t="s">
        <v>535</v>
      </c>
      <c r="D112" s="150" t="s">
        <v>68</v>
      </c>
      <c r="E112" s="151">
        <v>3</v>
      </c>
      <c r="F112" s="151">
        <v>0</v>
      </c>
      <c r="G112" s="152">
        <f>E112*F112</f>
        <v>0</v>
      </c>
      <c r="H112" s="153">
        <v>0</v>
      </c>
      <c r="I112" s="153">
        <f>E112*H112</f>
        <v>0</v>
      </c>
      <c r="J112" s="153">
        <v>0</v>
      </c>
      <c r="K112" s="153">
        <f>E112*J112</f>
        <v>0</v>
      </c>
      <c r="Q112" s="146"/>
      <c r="BB112" s="122">
        <v>2</v>
      </c>
      <c r="BC112" s="122">
        <f>IF(BB112=1,G112,0)</f>
        <v>0</v>
      </c>
      <c r="BD112" s="122">
        <f>IF(BB112=2,G112,0)</f>
        <v>0</v>
      </c>
      <c r="BE112" s="122">
        <f>IF(BB112=3,G112,0)</f>
        <v>0</v>
      </c>
      <c r="BF112" s="122">
        <f>IF(BB112=4,G112,0)</f>
        <v>0</v>
      </c>
      <c r="BG112" s="122">
        <f>IF(BB112=5,G112,0)</f>
        <v>0</v>
      </c>
    </row>
    <row r="113" spans="1:17" ht="12.75">
      <c r="A113" s="154"/>
      <c r="B113" s="155"/>
      <c r="C113" s="207" t="s">
        <v>308</v>
      </c>
      <c r="D113" s="208"/>
      <c r="E113" s="157">
        <v>0</v>
      </c>
      <c r="F113" s="158">
        <v>0</v>
      </c>
      <c r="G113" s="159"/>
      <c r="H113" s="160"/>
      <c r="I113" s="160"/>
      <c r="J113" s="160"/>
      <c r="K113" s="160"/>
      <c r="O113" s="161"/>
      <c r="Q113" s="146"/>
    </row>
    <row r="114" spans="1:17" ht="12.75">
      <c r="A114" s="154"/>
      <c r="B114" s="155"/>
      <c r="C114" s="207" t="s">
        <v>309</v>
      </c>
      <c r="D114" s="208"/>
      <c r="E114" s="157">
        <v>0</v>
      </c>
      <c r="F114" s="158"/>
      <c r="G114" s="159"/>
      <c r="H114" s="160"/>
      <c r="I114" s="160"/>
      <c r="J114" s="160"/>
      <c r="K114" s="160"/>
      <c r="O114" s="161"/>
      <c r="Q114" s="146"/>
    </row>
    <row r="115" spans="1:59" ht="12.75">
      <c r="A115" s="147">
        <v>72</v>
      </c>
      <c r="B115" s="148" t="s">
        <v>156</v>
      </c>
      <c r="C115" s="149" t="s">
        <v>158</v>
      </c>
      <c r="D115" s="150" t="s">
        <v>144</v>
      </c>
      <c r="E115" s="151">
        <v>1</v>
      </c>
      <c r="F115" s="151">
        <v>0</v>
      </c>
      <c r="G115" s="152">
        <f>E115*F115</f>
        <v>0</v>
      </c>
      <c r="H115" s="153">
        <v>0</v>
      </c>
      <c r="I115" s="153">
        <f>E115*H115</f>
        <v>0</v>
      </c>
      <c r="J115" s="153">
        <v>0</v>
      </c>
      <c r="K115" s="153">
        <f>E115*J115</f>
        <v>0</v>
      </c>
      <c r="Q115" s="146"/>
      <c r="BB115" s="122">
        <v>2</v>
      </c>
      <c r="BC115" s="122">
        <f>IF(BB115=1,G115,0)</f>
        <v>0</v>
      </c>
      <c r="BD115" s="122">
        <f>IF(BB115=2,G115,0)</f>
        <v>0</v>
      </c>
      <c r="BE115" s="122">
        <f>IF(BB115=3,G115,0)</f>
        <v>0</v>
      </c>
      <c r="BF115" s="122">
        <f>IF(BB115=4,G115,0)</f>
        <v>0</v>
      </c>
      <c r="BG115" s="122">
        <f>IF(BB115=5,G115,0)</f>
        <v>0</v>
      </c>
    </row>
    <row r="116" spans="1:59" ht="25.5">
      <c r="A116" s="147">
        <v>73</v>
      </c>
      <c r="B116" s="148" t="s">
        <v>157</v>
      </c>
      <c r="C116" s="149" t="s">
        <v>310</v>
      </c>
      <c r="D116" s="150" t="s">
        <v>144</v>
      </c>
      <c r="E116" s="151">
        <v>1</v>
      </c>
      <c r="F116" s="151">
        <v>0</v>
      </c>
      <c r="G116" s="152">
        <f>E116*F116</f>
        <v>0</v>
      </c>
      <c r="H116" s="153">
        <v>0</v>
      </c>
      <c r="I116" s="153">
        <f>E116*H116</f>
        <v>0</v>
      </c>
      <c r="J116" s="153">
        <v>0</v>
      </c>
      <c r="K116" s="153">
        <f>E116*J116</f>
        <v>0</v>
      </c>
      <c r="Q116" s="146"/>
      <c r="BB116" s="122">
        <v>2</v>
      </c>
      <c r="BC116" s="122">
        <f>IF(BB116=1,G116,0)</f>
        <v>0</v>
      </c>
      <c r="BD116" s="122">
        <f>IF(BB116=2,G116,0)</f>
        <v>0</v>
      </c>
      <c r="BE116" s="122">
        <f>IF(BB116=3,G116,0)</f>
        <v>0</v>
      </c>
      <c r="BF116" s="122">
        <f>IF(BB116=4,G116,0)</f>
        <v>0</v>
      </c>
      <c r="BG116" s="122">
        <f>IF(BB116=5,G116,0)</f>
        <v>0</v>
      </c>
    </row>
    <row r="117" spans="1:59" ht="12.75">
      <c r="A117" s="147">
        <v>75</v>
      </c>
      <c r="B117" s="148" t="s">
        <v>159</v>
      </c>
      <c r="C117" s="149" t="s">
        <v>160</v>
      </c>
      <c r="D117" s="150" t="s">
        <v>144</v>
      </c>
      <c r="E117" s="151">
        <v>1</v>
      </c>
      <c r="F117" s="151">
        <v>0</v>
      </c>
      <c r="G117" s="152">
        <f>E117*F117</f>
        <v>0</v>
      </c>
      <c r="H117" s="153">
        <v>0</v>
      </c>
      <c r="I117" s="153">
        <f>E117*H117</f>
        <v>0</v>
      </c>
      <c r="J117" s="153">
        <v>0</v>
      </c>
      <c r="K117" s="153">
        <f>E117*J117</f>
        <v>0</v>
      </c>
      <c r="Q117" s="146"/>
      <c r="BB117" s="122">
        <v>2</v>
      </c>
      <c r="BC117" s="122">
        <f>IF(BB117=1,G117,0)</f>
        <v>0</v>
      </c>
      <c r="BD117" s="122">
        <f>IF(BB117=2,G117,0)</f>
        <v>0</v>
      </c>
      <c r="BE117" s="122">
        <f>IF(BB117=3,G117,0)</f>
        <v>0</v>
      </c>
      <c r="BF117" s="122">
        <f>IF(BB117=4,G117,0)</f>
        <v>0</v>
      </c>
      <c r="BG117" s="122">
        <f>IF(BB117=5,G117,0)</f>
        <v>0</v>
      </c>
    </row>
    <row r="118" spans="1:59" ht="12.75">
      <c r="A118" s="147">
        <v>76</v>
      </c>
      <c r="B118" s="148" t="s">
        <v>161</v>
      </c>
      <c r="C118" s="149" t="s">
        <v>533</v>
      </c>
      <c r="D118" s="150" t="s">
        <v>85</v>
      </c>
      <c r="E118" s="151">
        <v>17</v>
      </c>
      <c r="F118" s="151">
        <v>0</v>
      </c>
      <c r="G118" s="152">
        <f>E118*F118</f>
        <v>0</v>
      </c>
      <c r="H118" s="153">
        <v>0</v>
      </c>
      <c r="I118" s="153">
        <f>E118*H118</f>
        <v>0</v>
      </c>
      <c r="J118" s="153">
        <v>0</v>
      </c>
      <c r="K118" s="153">
        <f>E118*J118</f>
        <v>0</v>
      </c>
      <c r="Q118" s="146"/>
      <c r="BB118" s="122">
        <v>2</v>
      </c>
      <c r="BC118" s="122">
        <f>IF(BB118=1,G118,0)</f>
        <v>0</v>
      </c>
      <c r="BD118" s="122">
        <f>IF(BB118=2,G118,0)</f>
        <v>0</v>
      </c>
      <c r="BE118" s="122">
        <f>IF(BB118=3,G118,0)</f>
        <v>0</v>
      </c>
      <c r="BF118" s="122">
        <f>IF(BB118=4,G118,0)</f>
        <v>0</v>
      </c>
      <c r="BG118" s="122">
        <f>IF(BB118=5,G118,0)</f>
        <v>0</v>
      </c>
    </row>
    <row r="119" spans="1:59" ht="12.75">
      <c r="A119" s="162"/>
      <c r="B119" s="163" t="s">
        <v>69</v>
      </c>
      <c r="C119" s="164" t="str">
        <f>CONCATENATE(B109," ",C109)</f>
        <v>728 Vzduchotechnika</v>
      </c>
      <c r="D119" s="162"/>
      <c r="E119" s="165"/>
      <c r="F119" s="165"/>
      <c r="G119" s="166">
        <f>SUM(G109:G118)</f>
        <v>0</v>
      </c>
      <c r="H119" s="167"/>
      <c r="I119" s="168">
        <f>SUM(I109:I118)</f>
        <v>0</v>
      </c>
      <c r="J119" s="167"/>
      <c r="K119" s="168">
        <f>SUM(K109:K118)</f>
        <v>0</v>
      </c>
      <c r="Q119" s="146"/>
      <c r="BC119" s="169">
        <f>SUM(BC109:BC118)</f>
        <v>0</v>
      </c>
      <c r="BD119" s="169">
        <f>SUM(BD109:BD118)</f>
        <v>0</v>
      </c>
      <c r="BE119" s="169">
        <f>SUM(BE109:BE118)</f>
        <v>0</v>
      </c>
      <c r="BF119" s="169">
        <f>SUM(BF109:BF118)</f>
        <v>0</v>
      </c>
      <c r="BG119" s="169">
        <f>SUM(BG109:BG118)</f>
        <v>0</v>
      </c>
    </row>
    <row r="120" spans="1:17" ht="12.75">
      <c r="A120" s="139" t="s">
        <v>67</v>
      </c>
      <c r="B120" s="140" t="s">
        <v>162</v>
      </c>
      <c r="C120" s="141" t="s">
        <v>163</v>
      </c>
      <c r="D120" s="142"/>
      <c r="E120" s="143"/>
      <c r="F120" s="143"/>
      <c r="G120" s="144"/>
      <c r="H120" s="145"/>
      <c r="I120" s="145"/>
      <c r="J120" s="145"/>
      <c r="K120" s="145"/>
      <c r="Q120" s="146"/>
    </row>
    <row r="121" spans="1:59" ht="12.75">
      <c r="A121" s="147">
        <v>84</v>
      </c>
      <c r="B121" s="148" t="s">
        <v>164</v>
      </c>
      <c r="C121" s="149" t="s">
        <v>536</v>
      </c>
      <c r="D121" s="150" t="s">
        <v>85</v>
      </c>
      <c r="E121" s="151">
        <v>6</v>
      </c>
      <c r="F121" s="151">
        <v>0</v>
      </c>
      <c r="G121" s="152">
        <f>E121*F121</f>
        <v>0</v>
      </c>
      <c r="H121" s="153">
        <v>0.00598</v>
      </c>
      <c r="I121" s="153">
        <f>E121*H121</f>
        <v>0.03588</v>
      </c>
      <c r="J121" s="153">
        <v>0</v>
      </c>
      <c r="K121" s="153">
        <f>E121*J121</f>
        <v>0</v>
      </c>
      <c r="Q121" s="146"/>
      <c r="BB121" s="122">
        <v>2</v>
      </c>
      <c r="BC121" s="122">
        <f>IF(BB121=1,G121,0)</f>
        <v>0</v>
      </c>
      <c r="BD121" s="122">
        <f>IF(BB121=2,G121,0)</f>
        <v>0</v>
      </c>
      <c r="BE121" s="122">
        <f>IF(BB121=3,G121,0)</f>
        <v>0</v>
      </c>
      <c r="BF121" s="122">
        <f>IF(BB121=4,G121,0)</f>
        <v>0</v>
      </c>
      <c r="BG121" s="122">
        <f>IF(BB121=5,G121,0)</f>
        <v>0</v>
      </c>
    </row>
    <row r="122" spans="1:59" ht="12.75">
      <c r="A122" s="147">
        <v>85</v>
      </c>
      <c r="B122" s="148" t="s">
        <v>537</v>
      </c>
      <c r="C122" s="149" t="s">
        <v>538</v>
      </c>
      <c r="D122" s="150" t="s">
        <v>85</v>
      </c>
      <c r="E122" s="151">
        <v>7</v>
      </c>
      <c r="F122" s="151">
        <v>0</v>
      </c>
      <c r="G122" s="152">
        <f>E122*F122</f>
        <v>0</v>
      </c>
      <c r="H122" s="153">
        <v>0.00059</v>
      </c>
      <c r="I122" s="153">
        <f>E122*H122</f>
        <v>0.00413</v>
      </c>
      <c r="J122" s="153">
        <v>0</v>
      </c>
      <c r="K122" s="153">
        <f>E122*J122</f>
        <v>0</v>
      </c>
      <c r="Q122" s="146"/>
      <c r="BB122" s="122">
        <v>2</v>
      </c>
      <c r="BC122" s="122">
        <f>IF(BB122=1,G122,0)</f>
        <v>0</v>
      </c>
      <c r="BD122" s="122">
        <f>IF(BB122=2,G122,0)</f>
        <v>0</v>
      </c>
      <c r="BE122" s="122">
        <f>IF(BB122=3,G122,0)</f>
        <v>0</v>
      </c>
      <c r="BF122" s="122">
        <f>IF(BB122=4,G122,0)</f>
        <v>0</v>
      </c>
      <c r="BG122" s="122">
        <f>IF(BB122=5,G122,0)</f>
        <v>0</v>
      </c>
    </row>
    <row r="123" spans="1:59" ht="25.5">
      <c r="A123" s="147">
        <v>81</v>
      </c>
      <c r="B123" s="148" t="s">
        <v>545</v>
      </c>
      <c r="C123" s="149" t="s">
        <v>549</v>
      </c>
      <c r="D123" s="150" t="s">
        <v>107</v>
      </c>
      <c r="E123" s="151">
        <v>1</v>
      </c>
      <c r="F123" s="151">
        <v>0</v>
      </c>
      <c r="G123" s="152">
        <f>E123*F123</f>
        <v>0</v>
      </c>
      <c r="H123" s="153">
        <v>0.00042</v>
      </c>
      <c r="I123" s="153">
        <f>E123*H123</f>
        <v>0.00042</v>
      </c>
      <c r="J123" s="153">
        <v>0</v>
      </c>
      <c r="K123" s="153">
        <f>E123*J123</f>
        <v>0</v>
      </c>
      <c r="Q123" s="146"/>
      <c r="BB123" s="122">
        <v>2</v>
      </c>
      <c r="BC123" s="122">
        <f>IF(BB123=1,G123,0)</f>
        <v>0</v>
      </c>
      <c r="BD123" s="122">
        <f>IF(BB123=2,G123,0)</f>
        <v>0</v>
      </c>
      <c r="BE123" s="122">
        <f>IF(BB123=3,G123,0)</f>
        <v>0</v>
      </c>
      <c r="BF123" s="122">
        <f>IF(BB123=4,G123,0)</f>
        <v>0</v>
      </c>
      <c r="BG123" s="122">
        <f>IF(BB123=5,G123,0)</f>
        <v>0</v>
      </c>
    </row>
    <row r="124" spans="1:59" ht="25.5">
      <c r="A124" s="147">
        <v>82</v>
      </c>
      <c r="B124" s="148" t="s">
        <v>546</v>
      </c>
      <c r="C124" s="149" t="s">
        <v>550</v>
      </c>
      <c r="D124" s="150" t="s">
        <v>72</v>
      </c>
      <c r="E124" s="151">
        <v>1</v>
      </c>
      <c r="F124" s="151">
        <v>0</v>
      </c>
      <c r="G124" s="152">
        <f>E124*F124</f>
        <v>0</v>
      </c>
      <c r="H124" s="153">
        <v>0.035</v>
      </c>
      <c r="I124" s="153">
        <f>E124*H124</f>
        <v>0.035</v>
      </c>
      <c r="J124" s="153">
        <v>0</v>
      </c>
      <c r="K124" s="153">
        <f>E124*J124</f>
        <v>0</v>
      </c>
      <c r="Q124" s="146"/>
      <c r="BB124" s="122">
        <v>2</v>
      </c>
      <c r="BC124" s="122">
        <f>IF(BB124=1,G124,0)</f>
        <v>0</v>
      </c>
      <c r="BD124" s="122">
        <f>IF(BB124=2,G124,0)</f>
        <v>0</v>
      </c>
      <c r="BE124" s="122">
        <f>IF(BB124=3,G124,0)</f>
        <v>0</v>
      </c>
      <c r="BF124" s="122">
        <f>IF(BB124=4,G124,0)</f>
        <v>0</v>
      </c>
      <c r="BG124" s="122">
        <f>IF(BB124=5,G124,0)</f>
        <v>0</v>
      </c>
    </row>
    <row r="125" spans="1:59" ht="12.75">
      <c r="A125" s="147">
        <v>83</v>
      </c>
      <c r="B125" s="148" t="s">
        <v>547</v>
      </c>
      <c r="C125" s="149" t="s">
        <v>548</v>
      </c>
      <c r="D125" s="150" t="s">
        <v>72</v>
      </c>
      <c r="E125" s="151">
        <v>1</v>
      </c>
      <c r="F125" s="151">
        <v>0</v>
      </c>
      <c r="G125" s="152">
        <f>E125*F125</f>
        <v>0</v>
      </c>
      <c r="H125" s="153">
        <v>0.0002</v>
      </c>
      <c r="I125" s="153">
        <f>E125*H125</f>
        <v>0.0002</v>
      </c>
      <c r="J125" s="153">
        <v>-0.22625</v>
      </c>
      <c r="K125" s="153">
        <f>E125*J125</f>
        <v>-0.22625</v>
      </c>
      <c r="Q125" s="146"/>
      <c r="BB125" s="122">
        <v>2</v>
      </c>
      <c r="BC125" s="122">
        <f>IF(BB125=1,G125,0)</f>
        <v>0</v>
      </c>
      <c r="BD125" s="122">
        <f>IF(BB125=2,G125,0)</f>
        <v>0</v>
      </c>
      <c r="BE125" s="122">
        <f>IF(BB125=3,G125,0)</f>
        <v>0</v>
      </c>
      <c r="BF125" s="122">
        <f>IF(BB125=4,G125,0)</f>
        <v>0</v>
      </c>
      <c r="BG125" s="122">
        <f>IF(BB125=5,G125,0)</f>
        <v>0</v>
      </c>
    </row>
    <row r="126" spans="1:59" ht="12.75">
      <c r="A126" s="162"/>
      <c r="B126" s="163" t="s">
        <v>69</v>
      </c>
      <c r="C126" s="164" t="str">
        <f>CONCATENATE(B120," ",C120)</f>
        <v>733 Rozvod potrubí</v>
      </c>
      <c r="D126" s="162"/>
      <c r="E126" s="165"/>
      <c r="F126" s="165"/>
      <c r="G126" s="166">
        <f>SUM(G121:G125)</f>
        <v>0</v>
      </c>
      <c r="H126" s="167"/>
      <c r="I126" s="168">
        <f>SUM(I120:I122)</f>
        <v>0.040010000000000004</v>
      </c>
      <c r="J126" s="167"/>
      <c r="K126" s="168">
        <f>SUM(K120:K122)</f>
        <v>0</v>
      </c>
      <c r="Q126" s="146"/>
      <c r="BC126" s="169">
        <f>SUM(BC120:BC122)</f>
        <v>0</v>
      </c>
      <c r="BD126" s="169">
        <f>SUM(BD120:BD122)</f>
        <v>0</v>
      </c>
      <c r="BE126" s="169">
        <f>SUM(BE120:BE122)</f>
        <v>0</v>
      </c>
      <c r="BF126" s="169">
        <f>SUM(BF120:BF122)</f>
        <v>0</v>
      </c>
      <c r="BG126" s="169">
        <f>SUM(BG120:BG122)</f>
        <v>0</v>
      </c>
    </row>
    <row r="127" spans="1:17" ht="12.75">
      <c r="A127" s="139" t="s">
        <v>67</v>
      </c>
      <c r="B127" s="140" t="s">
        <v>165</v>
      </c>
      <c r="C127" s="141" t="s">
        <v>166</v>
      </c>
      <c r="D127" s="142"/>
      <c r="E127" s="143"/>
      <c r="F127" s="143"/>
      <c r="G127" s="144"/>
      <c r="H127" s="145"/>
      <c r="I127" s="145"/>
      <c r="J127" s="145"/>
      <c r="K127" s="145"/>
      <c r="Q127" s="146"/>
    </row>
    <row r="128" spans="1:59" ht="12.75">
      <c r="A128" s="147">
        <v>86</v>
      </c>
      <c r="B128" s="148" t="s">
        <v>167</v>
      </c>
      <c r="C128" s="149" t="s">
        <v>168</v>
      </c>
      <c r="D128" s="150" t="s">
        <v>75</v>
      </c>
      <c r="E128" s="151">
        <v>18.564</v>
      </c>
      <c r="F128" s="151">
        <v>0</v>
      </c>
      <c r="G128" s="152">
        <f aca="true" t="shared" si="26" ref="G128:G133">E128*F128</f>
        <v>0</v>
      </c>
      <c r="H128" s="153">
        <v>0</v>
      </c>
      <c r="I128" s="153">
        <f aca="true" t="shared" si="27" ref="I128:I133">E128*H128</f>
        <v>0</v>
      </c>
      <c r="J128" s="153">
        <v>-0.0238</v>
      </c>
      <c r="K128" s="153">
        <f aca="true" t="shared" si="28" ref="K128:K133">E128*J128</f>
        <v>-0.4418232</v>
      </c>
      <c r="Q128" s="146"/>
      <c r="BB128" s="122">
        <v>2</v>
      </c>
      <c r="BC128" s="122">
        <f aca="true" t="shared" si="29" ref="BC128:BC133">IF(BB128=1,G128,0)</f>
        <v>0</v>
      </c>
      <c r="BD128" s="122">
        <f aca="true" t="shared" si="30" ref="BD128:BD133">IF(BB128=2,G128,0)</f>
        <v>0</v>
      </c>
      <c r="BE128" s="122">
        <f aca="true" t="shared" si="31" ref="BE128:BE133">IF(BB128=3,G128,0)</f>
        <v>0</v>
      </c>
      <c r="BF128" s="122">
        <f aca="true" t="shared" si="32" ref="BF128:BF133">IF(BB128=4,G128,0)</f>
        <v>0</v>
      </c>
      <c r="BG128" s="122">
        <f aca="true" t="shared" si="33" ref="BG128:BG133">IF(BB128=5,G128,0)</f>
        <v>0</v>
      </c>
    </row>
    <row r="129" spans="1:59" ht="12.75">
      <c r="A129" s="147">
        <v>87</v>
      </c>
      <c r="B129" s="148" t="s">
        <v>169</v>
      </c>
      <c r="C129" s="149" t="s">
        <v>170</v>
      </c>
      <c r="D129" s="150" t="s">
        <v>72</v>
      </c>
      <c r="E129" s="151">
        <v>36</v>
      </c>
      <c r="F129" s="151">
        <v>0</v>
      </c>
      <c r="G129" s="152">
        <f t="shared" si="26"/>
        <v>0</v>
      </c>
      <c r="H129" s="153">
        <v>1E-05</v>
      </c>
      <c r="I129" s="153">
        <f t="shared" si="27"/>
        <v>0.00036</v>
      </c>
      <c r="J129" s="153">
        <v>-0.00075</v>
      </c>
      <c r="K129" s="153">
        <f t="shared" si="28"/>
        <v>-0.027</v>
      </c>
      <c r="Q129" s="146"/>
      <c r="BB129" s="122">
        <v>2</v>
      </c>
      <c r="BC129" s="122">
        <f t="shared" si="29"/>
        <v>0</v>
      </c>
      <c r="BD129" s="122">
        <f t="shared" si="30"/>
        <v>0</v>
      </c>
      <c r="BE129" s="122">
        <f t="shared" si="31"/>
        <v>0</v>
      </c>
      <c r="BF129" s="122">
        <f t="shared" si="32"/>
        <v>0</v>
      </c>
      <c r="BG129" s="122">
        <f t="shared" si="33"/>
        <v>0</v>
      </c>
    </row>
    <row r="130" spans="1:59" ht="25.5">
      <c r="A130" s="147">
        <v>88</v>
      </c>
      <c r="B130" s="148" t="s">
        <v>539</v>
      </c>
      <c r="C130" s="149" t="s">
        <v>552</v>
      </c>
      <c r="D130" s="150" t="s">
        <v>75</v>
      </c>
      <c r="E130" s="151">
        <v>79.47</v>
      </c>
      <c r="F130" s="151">
        <v>0</v>
      </c>
      <c r="G130" s="152">
        <f t="shared" si="26"/>
        <v>0</v>
      </c>
      <c r="H130" s="153">
        <v>0.00274</v>
      </c>
      <c r="I130" s="153">
        <f t="shared" si="27"/>
        <v>0.2177478</v>
      </c>
      <c r="J130" s="153">
        <v>0</v>
      </c>
      <c r="K130" s="153">
        <f t="shared" si="28"/>
        <v>0</v>
      </c>
      <c r="L130" s="184">
        <v>1050</v>
      </c>
      <c r="Q130" s="146"/>
      <c r="BB130" s="122">
        <v>2</v>
      </c>
      <c r="BC130" s="122">
        <f t="shared" si="29"/>
        <v>0</v>
      </c>
      <c r="BD130" s="122">
        <f t="shared" si="30"/>
        <v>0</v>
      </c>
      <c r="BE130" s="122">
        <f t="shared" si="31"/>
        <v>0</v>
      </c>
      <c r="BF130" s="122">
        <f t="shared" si="32"/>
        <v>0</v>
      </c>
      <c r="BG130" s="122">
        <f t="shared" si="33"/>
        <v>0</v>
      </c>
    </row>
    <row r="131" spans="1:59" ht="25.5">
      <c r="A131" s="147">
        <v>89</v>
      </c>
      <c r="B131" s="148" t="s">
        <v>540</v>
      </c>
      <c r="C131" s="149" t="s">
        <v>551</v>
      </c>
      <c r="D131" s="150" t="s">
        <v>68</v>
      </c>
      <c r="E131" s="151">
        <v>1</v>
      </c>
      <c r="F131" s="151">
        <v>0</v>
      </c>
      <c r="G131" s="152">
        <f t="shared" si="26"/>
        <v>0</v>
      </c>
      <c r="H131" s="153">
        <v>0.0049</v>
      </c>
      <c r="I131" s="153">
        <f t="shared" si="27"/>
        <v>0.0049</v>
      </c>
      <c r="J131" s="153">
        <v>0</v>
      </c>
      <c r="K131" s="153">
        <f t="shared" si="28"/>
        <v>0</v>
      </c>
      <c r="Q131" s="146"/>
      <c r="BB131" s="122">
        <v>2</v>
      </c>
      <c r="BC131" s="122">
        <f t="shared" si="29"/>
        <v>0</v>
      </c>
      <c r="BD131" s="122">
        <f t="shared" si="30"/>
        <v>0</v>
      </c>
      <c r="BE131" s="122">
        <f t="shared" si="31"/>
        <v>0</v>
      </c>
      <c r="BF131" s="122">
        <f t="shared" si="32"/>
        <v>0</v>
      </c>
      <c r="BG131" s="122">
        <f t="shared" si="33"/>
        <v>0</v>
      </c>
    </row>
    <row r="132" spans="1:59" ht="12.75">
      <c r="A132" s="147">
        <v>90</v>
      </c>
      <c r="B132" s="148" t="s">
        <v>541</v>
      </c>
      <c r="C132" s="149" t="s">
        <v>542</v>
      </c>
      <c r="D132" s="150" t="s">
        <v>68</v>
      </c>
      <c r="E132" s="151">
        <v>1</v>
      </c>
      <c r="F132" s="151">
        <v>0</v>
      </c>
      <c r="G132" s="152">
        <f t="shared" si="26"/>
        <v>0</v>
      </c>
      <c r="H132" s="153">
        <v>0.0177</v>
      </c>
      <c r="I132" s="153">
        <f t="shared" si="27"/>
        <v>0.0177</v>
      </c>
      <c r="J132" s="153">
        <v>0</v>
      </c>
      <c r="K132" s="153">
        <f t="shared" si="28"/>
        <v>0</v>
      </c>
      <c r="Q132" s="146"/>
      <c r="BB132" s="122">
        <v>2</v>
      </c>
      <c r="BC132" s="122">
        <f t="shared" si="29"/>
        <v>0</v>
      </c>
      <c r="BD132" s="122">
        <f t="shared" si="30"/>
        <v>0</v>
      </c>
      <c r="BE132" s="122">
        <f t="shared" si="31"/>
        <v>0</v>
      </c>
      <c r="BF132" s="122">
        <f t="shared" si="32"/>
        <v>0</v>
      </c>
      <c r="BG132" s="122">
        <f t="shared" si="33"/>
        <v>0</v>
      </c>
    </row>
    <row r="133" spans="1:59" ht="12.75">
      <c r="A133" s="147">
        <v>91</v>
      </c>
      <c r="B133" s="148" t="s">
        <v>543</v>
      </c>
      <c r="C133" s="149" t="s">
        <v>544</v>
      </c>
      <c r="D133" s="150" t="s">
        <v>68</v>
      </c>
      <c r="E133" s="151">
        <v>2</v>
      </c>
      <c r="F133" s="151">
        <v>0</v>
      </c>
      <c r="G133" s="152">
        <f t="shared" si="26"/>
        <v>0</v>
      </c>
      <c r="H133" s="153">
        <v>0.00057</v>
      </c>
      <c r="I133" s="153">
        <f t="shared" si="27"/>
        <v>0.00114</v>
      </c>
      <c r="J133" s="153">
        <v>0</v>
      </c>
      <c r="K133" s="153">
        <f t="shared" si="28"/>
        <v>0</v>
      </c>
      <c r="Q133" s="146"/>
      <c r="BB133" s="122">
        <v>2</v>
      </c>
      <c r="BC133" s="122">
        <f t="shared" si="29"/>
        <v>0</v>
      </c>
      <c r="BD133" s="122">
        <f t="shared" si="30"/>
        <v>0</v>
      </c>
      <c r="BE133" s="122">
        <f t="shared" si="31"/>
        <v>0</v>
      </c>
      <c r="BF133" s="122">
        <f t="shared" si="32"/>
        <v>0</v>
      </c>
      <c r="BG133" s="122">
        <f t="shared" si="33"/>
        <v>0</v>
      </c>
    </row>
    <row r="134" spans="1:59" ht="12.75">
      <c r="A134" s="162"/>
      <c r="B134" s="163" t="s">
        <v>69</v>
      </c>
      <c r="C134" s="164" t="str">
        <f>CONCATENATE(B127," ",C127)</f>
        <v>735 Otopná tělesa</v>
      </c>
      <c r="D134" s="162"/>
      <c r="E134" s="165"/>
      <c r="F134" s="165"/>
      <c r="G134" s="166">
        <f>SUM(G127:G133)</f>
        <v>0</v>
      </c>
      <c r="H134" s="167"/>
      <c r="I134" s="168">
        <f>SUM(I127:I129)</f>
        <v>0.00036</v>
      </c>
      <c r="J134" s="167"/>
      <c r="K134" s="168">
        <f>SUM(K127:K129)</f>
        <v>-0.46882320000000005</v>
      </c>
      <c r="Q134" s="146"/>
      <c r="BC134" s="169">
        <f>SUM(BC127:BC129)</f>
        <v>0</v>
      </c>
      <c r="BD134" s="169">
        <f>SUM(BD127:BD129)</f>
        <v>0</v>
      </c>
      <c r="BE134" s="169">
        <f>SUM(BE127:BE129)</f>
        <v>0</v>
      </c>
      <c r="BF134" s="169">
        <f>SUM(BF127:BF129)</f>
        <v>0</v>
      </c>
      <c r="BG134" s="169">
        <f>SUM(BG127:BG129)</f>
        <v>0</v>
      </c>
    </row>
    <row r="135" spans="1:17" ht="12.75">
      <c r="A135" s="139" t="s">
        <v>67</v>
      </c>
      <c r="B135" s="140" t="s">
        <v>171</v>
      </c>
      <c r="C135" s="141" t="s">
        <v>172</v>
      </c>
      <c r="D135" s="142"/>
      <c r="E135" s="143"/>
      <c r="F135" s="143"/>
      <c r="G135" s="144"/>
      <c r="H135" s="145"/>
      <c r="I135" s="145"/>
      <c r="J135" s="145"/>
      <c r="K135" s="145"/>
      <c r="Q135" s="146"/>
    </row>
    <row r="136" spans="1:17" ht="12.75">
      <c r="A136" s="147">
        <v>88</v>
      </c>
      <c r="B136" s="148" t="s">
        <v>311</v>
      </c>
      <c r="C136" s="149" t="s">
        <v>312</v>
      </c>
      <c r="D136" s="150" t="s">
        <v>75</v>
      </c>
      <c r="E136" s="151">
        <v>80.7</v>
      </c>
      <c r="F136" s="151">
        <v>0</v>
      </c>
      <c r="G136" s="152">
        <f aca="true" t="shared" si="34" ref="G136:G141">E136*F136</f>
        <v>0</v>
      </c>
      <c r="H136" s="153">
        <v>0</v>
      </c>
      <c r="I136" s="153">
        <f>E136*H136</f>
        <v>0</v>
      </c>
      <c r="J136" s="153"/>
      <c r="K136" s="153"/>
      <c r="Q136" s="146"/>
    </row>
    <row r="137" spans="1:17" ht="12.75">
      <c r="A137" s="147">
        <v>89</v>
      </c>
      <c r="B137" s="148" t="s">
        <v>442</v>
      </c>
      <c r="C137" s="149" t="s">
        <v>443</v>
      </c>
      <c r="D137" s="150" t="s">
        <v>85</v>
      </c>
      <c r="E137" s="151">
        <v>60.6</v>
      </c>
      <c r="F137" s="151">
        <v>0</v>
      </c>
      <c r="G137" s="152">
        <f t="shared" si="34"/>
        <v>0</v>
      </c>
      <c r="H137" s="153"/>
      <c r="I137" s="153"/>
      <c r="J137" s="153"/>
      <c r="K137" s="153"/>
      <c r="Q137" s="146"/>
    </row>
    <row r="138" spans="1:17" ht="12.75">
      <c r="A138" s="147">
        <v>90</v>
      </c>
      <c r="B138" s="148" t="s">
        <v>444</v>
      </c>
      <c r="C138" s="149" t="s">
        <v>445</v>
      </c>
      <c r="D138" s="150" t="s">
        <v>85</v>
      </c>
      <c r="E138" s="151">
        <v>28.8</v>
      </c>
      <c r="F138" s="151">
        <v>0</v>
      </c>
      <c r="G138" s="152">
        <f t="shared" si="34"/>
        <v>0</v>
      </c>
      <c r="H138" s="153"/>
      <c r="I138" s="153"/>
      <c r="J138" s="153"/>
      <c r="K138" s="153"/>
      <c r="Q138" s="146"/>
    </row>
    <row r="139" spans="1:59" ht="12.75">
      <c r="A139" s="147">
        <v>91</v>
      </c>
      <c r="B139" s="148" t="s">
        <v>173</v>
      </c>
      <c r="C139" s="149" t="s">
        <v>174</v>
      </c>
      <c r="D139" s="150" t="s">
        <v>75</v>
      </c>
      <c r="E139" s="151">
        <v>80.7</v>
      </c>
      <c r="F139" s="151">
        <v>0</v>
      </c>
      <c r="G139" s="152">
        <f t="shared" si="34"/>
        <v>0</v>
      </c>
      <c r="H139" s="153">
        <v>0.00317</v>
      </c>
      <c r="I139" s="153">
        <f>E139*H139</f>
        <v>0.255819</v>
      </c>
      <c r="J139" s="153">
        <v>0</v>
      </c>
      <c r="K139" s="153">
        <f>E139*J139</f>
        <v>0</v>
      </c>
      <c r="Q139" s="146"/>
      <c r="BB139" s="122">
        <v>2</v>
      </c>
      <c r="BC139" s="122">
        <f>IF(BB139=1,G139,0)</f>
        <v>0</v>
      </c>
      <c r="BD139" s="122">
        <f>IF(BB139=2,G139,0)</f>
        <v>0</v>
      </c>
      <c r="BE139" s="122">
        <f>IF(BB139=3,G139,0)</f>
        <v>0</v>
      </c>
      <c r="BF139" s="122">
        <f>IF(BB139=4,G139,0)</f>
        <v>0</v>
      </c>
      <c r="BG139" s="122">
        <f>IF(BB139=5,G139,0)</f>
        <v>0</v>
      </c>
    </row>
    <row r="140" spans="1:59" ht="12.75">
      <c r="A140" s="147">
        <v>92</v>
      </c>
      <c r="B140" s="148" t="s">
        <v>175</v>
      </c>
      <c r="C140" s="149" t="s">
        <v>176</v>
      </c>
      <c r="D140" s="150" t="s">
        <v>75</v>
      </c>
      <c r="E140" s="151">
        <v>80.7</v>
      </c>
      <c r="F140" s="151">
        <v>0</v>
      </c>
      <c r="G140" s="152">
        <f t="shared" si="34"/>
        <v>0</v>
      </c>
      <c r="H140" s="153">
        <v>0.0008</v>
      </c>
      <c r="I140" s="153">
        <f>E140*H140</f>
        <v>0.06456</v>
      </c>
      <c r="J140" s="153">
        <v>0</v>
      </c>
      <c r="K140" s="153">
        <f>E140*J140</f>
        <v>0</v>
      </c>
      <c r="Q140" s="146"/>
      <c r="BB140" s="122">
        <v>2</v>
      </c>
      <c r="BC140" s="122">
        <f>IF(BB140=1,G140,0)</f>
        <v>0</v>
      </c>
      <c r="BD140" s="122">
        <f>IF(BB140=2,G140,0)</f>
        <v>0</v>
      </c>
      <c r="BE140" s="122">
        <f>IF(BB140=3,G140,0)</f>
        <v>0</v>
      </c>
      <c r="BF140" s="122">
        <f>IF(BB140=4,G140,0)</f>
        <v>0</v>
      </c>
      <c r="BG140" s="122">
        <f>IF(BB140=5,G140,0)</f>
        <v>0</v>
      </c>
    </row>
    <row r="141" spans="1:59" ht="25.5">
      <c r="A141" s="147">
        <v>93</v>
      </c>
      <c r="B141" s="148" t="s">
        <v>177</v>
      </c>
      <c r="C141" s="149" t="s">
        <v>313</v>
      </c>
      <c r="D141" s="150" t="s">
        <v>75</v>
      </c>
      <c r="E141" s="151">
        <f>SUM(E142)</f>
        <v>90.093</v>
      </c>
      <c r="F141" s="151">
        <v>0</v>
      </c>
      <c r="G141" s="152">
        <f t="shared" si="34"/>
        <v>0</v>
      </c>
      <c r="H141" s="153">
        <v>0.0192</v>
      </c>
      <c r="I141" s="153">
        <f>E141*H141</f>
        <v>1.7297855999999998</v>
      </c>
      <c r="J141" s="153">
        <v>0</v>
      </c>
      <c r="K141" s="153">
        <f>E141*J141</f>
        <v>0</v>
      </c>
      <c r="L141" s="184"/>
      <c r="Q141" s="146"/>
      <c r="BB141" s="122">
        <v>2</v>
      </c>
      <c r="BC141" s="122">
        <f>IF(BB141=1,G141,0)</f>
        <v>0</v>
      </c>
      <c r="BD141" s="122">
        <f>IF(BB141=2,G141,0)</f>
        <v>0</v>
      </c>
      <c r="BE141" s="122">
        <f>IF(BB141=3,G141,0)</f>
        <v>0</v>
      </c>
      <c r="BF141" s="122">
        <f>IF(BB141=4,G141,0)</f>
        <v>0</v>
      </c>
      <c r="BG141" s="122">
        <f>IF(BB141=5,G141,0)</f>
        <v>0</v>
      </c>
    </row>
    <row r="142" spans="1:17" ht="12.75">
      <c r="A142" s="154"/>
      <c r="B142" s="155"/>
      <c r="C142" s="207" t="s">
        <v>446</v>
      </c>
      <c r="D142" s="208"/>
      <c r="E142" s="157">
        <f>80.7*1.07+28.8*0.1*1.3</f>
        <v>90.093</v>
      </c>
      <c r="F142" s="158"/>
      <c r="G142" s="159"/>
      <c r="H142" s="160"/>
      <c r="I142" s="160"/>
      <c r="J142" s="160"/>
      <c r="K142" s="160"/>
      <c r="O142" s="161"/>
      <c r="Q142" s="146"/>
    </row>
    <row r="143" spans="1:59" ht="12.75">
      <c r="A143" s="162"/>
      <c r="B143" s="163" t="s">
        <v>69</v>
      </c>
      <c r="C143" s="164" t="str">
        <f>CONCATENATE(B135," ",C135)</f>
        <v>771 Podlahy z dlaždic a obklady</v>
      </c>
      <c r="D143" s="162"/>
      <c r="E143" s="165"/>
      <c r="F143" s="165"/>
      <c r="G143" s="166">
        <f>SUM(G135:G142)</f>
        <v>0</v>
      </c>
      <c r="H143" s="167"/>
      <c r="I143" s="168">
        <f>SUM(I135:I142)</f>
        <v>2.0501646</v>
      </c>
      <c r="J143" s="167"/>
      <c r="K143" s="168">
        <f>SUM(K135:K142)</f>
        <v>0</v>
      </c>
      <c r="Q143" s="146"/>
      <c r="BC143" s="169">
        <f>SUM(BC135:BC142)</f>
        <v>0</v>
      </c>
      <c r="BD143" s="169">
        <f>SUM(BD135:BD142)</f>
        <v>0</v>
      </c>
      <c r="BE143" s="169">
        <f>SUM(BE135:BE142)</f>
        <v>0</v>
      </c>
      <c r="BF143" s="169">
        <f>SUM(BF135:BF142)</f>
        <v>0</v>
      </c>
      <c r="BG143" s="169">
        <f>SUM(BG135:BG142)</f>
        <v>0</v>
      </c>
    </row>
    <row r="144" spans="1:17" ht="12.75">
      <c r="A144" s="139" t="s">
        <v>67</v>
      </c>
      <c r="B144" s="140" t="s">
        <v>324</v>
      </c>
      <c r="C144" s="141" t="s">
        <v>325</v>
      </c>
      <c r="D144" s="142"/>
      <c r="E144" s="143"/>
      <c r="F144" s="143">
        <v>0</v>
      </c>
      <c r="G144" s="144"/>
      <c r="H144" s="145"/>
      <c r="I144" s="145"/>
      <c r="J144" s="145"/>
      <c r="K144" s="145"/>
      <c r="Q144" s="146"/>
    </row>
    <row r="145" spans="1:17" ht="12.75">
      <c r="A145" s="147">
        <v>94</v>
      </c>
      <c r="B145" s="148" t="s">
        <v>328</v>
      </c>
      <c r="C145" s="149" t="s">
        <v>329</v>
      </c>
      <c r="D145" s="150" t="s">
        <v>68</v>
      </c>
      <c r="E145" s="151">
        <v>2</v>
      </c>
      <c r="F145" s="151">
        <v>0</v>
      </c>
      <c r="G145" s="152">
        <f>E145*F145</f>
        <v>0</v>
      </c>
      <c r="H145" s="153"/>
      <c r="I145" s="153"/>
      <c r="J145" s="153"/>
      <c r="K145" s="153"/>
      <c r="L145" s="184"/>
      <c r="Q145" s="146"/>
    </row>
    <row r="146" spans="1:17" ht="12.75">
      <c r="A146" s="147">
        <v>95</v>
      </c>
      <c r="B146" s="148" t="s">
        <v>274</v>
      </c>
      <c r="C146" s="149" t="s">
        <v>449</v>
      </c>
      <c r="D146" s="150" t="s">
        <v>68</v>
      </c>
      <c r="E146" s="151">
        <v>2</v>
      </c>
      <c r="F146" s="151">
        <v>0</v>
      </c>
      <c r="G146" s="152">
        <f>E146*F146</f>
        <v>0</v>
      </c>
      <c r="H146" s="153"/>
      <c r="I146" s="153"/>
      <c r="J146" s="153"/>
      <c r="K146" s="153"/>
      <c r="L146" s="184"/>
      <c r="Q146" s="146"/>
    </row>
    <row r="147" spans="1:17" ht="12.75">
      <c r="A147" s="147">
        <v>96</v>
      </c>
      <c r="B147" s="148" t="s">
        <v>448</v>
      </c>
      <c r="C147" s="149" t="s">
        <v>447</v>
      </c>
      <c r="D147" s="150" t="s">
        <v>68</v>
      </c>
      <c r="E147" s="151">
        <v>3</v>
      </c>
      <c r="F147" s="151">
        <v>0</v>
      </c>
      <c r="G147" s="152">
        <f>E147*F147</f>
        <v>0</v>
      </c>
      <c r="H147" s="153"/>
      <c r="I147" s="153"/>
      <c r="J147" s="153"/>
      <c r="K147" s="153"/>
      <c r="L147" s="184"/>
      <c r="Q147" s="146"/>
    </row>
    <row r="148" spans="1:17" ht="12.75">
      <c r="A148" s="147">
        <v>97</v>
      </c>
      <c r="B148" s="148" t="s">
        <v>275</v>
      </c>
      <c r="C148" s="149" t="s">
        <v>450</v>
      </c>
      <c r="D148" s="150" t="s">
        <v>68</v>
      </c>
      <c r="E148" s="151">
        <v>2</v>
      </c>
      <c r="F148" s="151">
        <v>0</v>
      </c>
      <c r="G148" s="152">
        <f>E148*F148</f>
        <v>0</v>
      </c>
      <c r="H148" s="153"/>
      <c r="I148" s="153"/>
      <c r="J148" s="153"/>
      <c r="K148" s="153"/>
      <c r="L148" s="184"/>
      <c r="Q148" s="146"/>
    </row>
    <row r="149" spans="1:59" ht="12.75">
      <c r="A149" s="162"/>
      <c r="B149" s="163" t="s">
        <v>69</v>
      </c>
      <c r="C149" s="164" t="str">
        <f>CONCATENATE(B144," ",C144)</f>
        <v>766 Truhlářské kce.</v>
      </c>
      <c r="D149" s="162"/>
      <c r="E149" s="165"/>
      <c r="F149" s="165"/>
      <c r="G149" s="166">
        <f>SUM(G145:G148)</f>
        <v>0</v>
      </c>
      <c r="H149" s="167"/>
      <c r="I149" s="168">
        <f>SUM(I140:I148)</f>
        <v>3.8445101999999998</v>
      </c>
      <c r="J149" s="167"/>
      <c r="K149" s="168">
        <f>SUM(K140:K148)</f>
        <v>0</v>
      </c>
      <c r="Q149" s="146"/>
      <c r="BC149" s="169">
        <f>SUM(BC140:BC148)</f>
        <v>0</v>
      </c>
      <c r="BD149" s="169">
        <f>SUM(BD140:BD148)</f>
        <v>0</v>
      </c>
      <c r="BE149" s="169">
        <f>SUM(BE140:BE148)</f>
        <v>0</v>
      </c>
      <c r="BF149" s="169">
        <f>SUM(BF140:BF148)</f>
        <v>0</v>
      </c>
      <c r="BG149" s="169">
        <f>SUM(BG140:BG148)</f>
        <v>0</v>
      </c>
    </row>
    <row r="150" spans="1:17" ht="12.75">
      <c r="A150" s="139" t="s">
        <v>67</v>
      </c>
      <c r="B150" s="140" t="s">
        <v>178</v>
      </c>
      <c r="C150" s="141" t="s">
        <v>179</v>
      </c>
      <c r="D150" s="142"/>
      <c r="E150" s="143"/>
      <c r="F150" s="143"/>
      <c r="G150" s="144"/>
      <c r="H150" s="145"/>
      <c r="I150" s="145"/>
      <c r="J150" s="145"/>
      <c r="K150" s="145"/>
      <c r="Q150" s="146"/>
    </row>
    <row r="151" spans="1:59" ht="12.75">
      <c r="A151" s="147">
        <v>98</v>
      </c>
      <c r="B151" s="148" t="s">
        <v>180</v>
      </c>
      <c r="C151" s="149" t="s">
        <v>181</v>
      </c>
      <c r="D151" s="150" t="s">
        <v>75</v>
      </c>
      <c r="E151" s="151">
        <f>SUM(E153)</f>
        <v>91.165</v>
      </c>
      <c r="F151" s="151">
        <v>0</v>
      </c>
      <c r="G151" s="152">
        <f>E151*F151</f>
        <v>0</v>
      </c>
      <c r="H151" s="153">
        <v>0</v>
      </c>
      <c r="I151" s="153">
        <f>E151*H151</f>
        <v>0</v>
      </c>
      <c r="J151" s="153">
        <v>0</v>
      </c>
      <c r="K151" s="153">
        <f>E151*J151</f>
        <v>0</v>
      </c>
      <c r="Q151" s="146"/>
      <c r="BB151" s="122">
        <v>2</v>
      </c>
      <c r="BC151" s="122">
        <f>IF(BB151=1,G151,0)</f>
        <v>0</v>
      </c>
      <c r="BD151" s="122">
        <f>IF(BB151=2,G151,0)</f>
        <v>0</v>
      </c>
      <c r="BE151" s="122">
        <f>IF(BB151=3,G151,0)</f>
        <v>0</v>
      </c>
      <c r="BF151" s="122">
        <f>IF(BB151=4,G151,0)</f>
        <v>0</v>
      </c>
      <c r="BG151" s="122">
        <f>IF(BB151=5,G151,0)</f>
        <v>0</v>
      </c>
    </row>
    <row r="152" spans="1:17" ht="12.75">
      <c r="A152" s="154"/>
      <c r="B152" s="155"/>
      <c r="C152" s="207" t="s">
        <v>182</v>
      </c>
      <c r="D152" s="208"/>
      <c r="E152" s="157">
        <v>0</v>
      </c>
      <c r="F152" s="158"/>
      <c r="G152" s="159"/>
      <c r="H152" s="160"/>
      <c r="I152" s="160"/>
      <c r="J152" s="160"/>
      <c r="K152" s="160"/>
      <c r="O152" s="161"/>
      <c r="Q152" s="146"/>
    </row>
    <row r="153" spans="1:17" ht="12.75">
      <c r="A153" s="154"/>
      <c r="B153" s="155"/>
      <c r="C153" s="207" t="s">
        <v>451</v>
      </c>
      <c r="D153" s="208"/>
      <c r="E153" s="157">
        <f>89.89+(2.5+2.4+3.6)*0.15</f>
        <v>91.165</v>
      </c>
      <c r="F153" s="158"/>
      <c r="G153" s="159"/>
      <c r="H153" s="160"/>
      <c r="I153" s="160"/>
      <c r="J153" s="160"/>
      <c r="K153" s="160"/>
      <c r="O153" s="161"/>
      <c r="Q153" s="146"/>
    </row>
    <row r="154" spans="1:59" ht="12.75">
      <c r="A154" s="147">
        <v>99</v>
      </c>
      <c r="B154" s="148" t="s">
        <v>183</v>
      </c>
      <c r="C154" s="149" t="s">
        <v>184</v>
      </c>
      <c r="D154" s="150" t="s">
        <v>75</v>
      </c>
      <c r="E154" s="151">
        <f>SUM(E155)</f>
        <v>97.5519</v>
      </c>
      <c r="F154" s="151">
        <v>0</v>
      </c>
      <c r="G154" s="152">
        <f>E154*F154</f>
        <v>0</v>
      </c>
      <c r="H154" s="153">
        <v>0.0126</v>
      </c>
      <c r="I154" s="153">
        <f>E154*H154</f>
        <v>1.22915394</v>
      </c>
      <c r="J154" s="153">
        <v>0</v>
      </c>
      <c r="K154" s="153">
        <f>E154*J154</f>
        <v>0</v>
      </c>
      <c r="L154" s="184"/>
      <c r="Q154" s="146"/>
      <c r="BB154" s="122">
        <v>2</v>
      </c>
      <c r="BC154" s="122">
        <f>IF(BB154=1,G154,0)</f>
        <v>0</v>
      </c>
      <c r="BD154" s="122">
        <f>IF(BB154=2,G154,0)</f>
        <v>0</v>
      </c>
      <c r="BE154" s="122">
        <f>IF(BB154=3,G154,0)</f>
        <v>0</v>
      </c>
      <c r="BF154" s="122">
        <f>IF(BB154=4,G154,0)</f>
        <v>0</v>
      </c>
      <c r="BG154" s="122">
        <f>IF(BB154=5,G154,0)</f>
        <v>0</v>
      </c>
    </row>
    <row r="155" spans="1:17" ht="12.75">
      <c r="A155" s="154"/>
      <c r="B155" s="155"/>
      <c r="C155" s="207" t="s">
        <v>452</v>
      </c>
      <c r="D155" s="208"/>
      <c r="E155" s="157">
        <f>91.17*1.07</f>
        <v>97.5519</v>
      </c>
      <c r="F155" s="158"/>
      <c r="G155" s="159"/>
      <c r="H155" s="160"/>
      <c r="I155" s="160"/>
      <c r="J155" s="160"/>
      <c r="K155" s="160"/>
      <c r="O155" s="161"/>
      <c r="Q155" s="146"/>
    </row>
    <row r="156" spans="1:59" ht="12.75">
      <c r="A156" s="162"/>
      <c r="B156" s="163" t="s">
        <v>69</v>
      </c>
      <c r="C156" s="164" t="str">
        <f>CONCATENATE(B150," ",C150)</f>
        <v>781 Obklady keramické</v>
      </c>
      <c r="D156" s="162"/>
      <c r="E156" s="165"/>
      <c r="F156" s="165"/>
      <c r="G156" s="166">
        <f>SUM(G150:G155)</f>
        <v>0</v>
      </c>
      <c r="H156" s="167"/>
      <c r="I156" s="168">
        <f>SUM(I150:I155)</f>
        <v>1.22915394</v>
      </c>
      <c r="J156" s="167"/>
      <c r="K156" s="168">
        <f>SUM(K150:K155)</f>
        <v>0</v>
      </c>
      <c r="Q156" s="146"/>
      <c r="BC156" s="169">
        <f>SUM(BC150:BC155)</f>
        <v>0</v>
      </c>
      <c r="BD156" s="169">
        <f>SUM(BD150:BD155)</f>
        <v>0</v>
      </c>
      <c r="BE156" s="169">
        <f>SUM(BE150:BE155)</f>
        <v>0</v>
      </c>
      <c r="BF156" s="169">
        <f>SUM(BF150:BF155)</f>
        <v>0</v>
      </c>
      <c r="BG156" s="169">
        <f>SUM(BG150:BG155)</f>
        <v>0</v>
      </c>
    </row>
    <row r="157" spans="1:17" ht="12.75">
      <c r="A157" s="139" t="s">
        <v>67</v>
      </c>
      <c r="B157" s="140" t="s">
        <v>185</v>
      </c>
      <c r="C157" s="141" t="s">
        <v>186</v>
      </c>
      <c r="D157" s="142"/>
      <c r="E157" s="143"/>
      <c r="F157" s="143"/>
      <c r="G157" s="144"/>
      <c r="H157" s="145"/>
      <c r="I157" s="145"/>
      <c r="J157" s="145"/>
      <c r="K157" s="145"/>
      <c r="Q157" s="146"/>
    </row>
    <row r="158" spans="1:59" ht="12.75">
      <c r="A158" s="147">
        <v>100</v>
      </c>
      <c r="B158" s="148" t="s">
        <v>314</v>
      </c>
      <c r="C158" s="149" t="s">
        <v>315</v>
      </c>
      <c r="D158" s="150" t="s">
        <v>75</v>
      </c>
      <c r="E158" s="151">
        <f>SUM(E160)</f>
        <v>9.953999999999999</v>
      </c>
      <c r="F158" s="151">
        <v>0</v>
      </c>
      <c r="G158" s="152">
        <f>E158*F158</f>
        <v>0</v>
      </c>
      <c r="H158" s="153">
        <v>0.00025</v>
      </c>
      <c r="I158" s="153">
        <f>E158*H158</f>
        <v>0.0024885</v>
      </c>
      <c r="J158" s="153">
        <v>0</v>
      </c>
      <c r="K158" s="153">
        <f>E158*J158</f>
        <v>0</v>
      </c>
      <c r="Q158" s="146"/>
      <c r="BB158" s="122">
        <v>2</v>
      </c>
      <c r="BC158" s="122">
        <f>IF(BB158=1,G158,0)</f>
        <v>0</v>
      </c>
      <c r="BD158" s="122">
        <f>IF(BB158=2,G158,0)</f>
        <v>0</v>
      </c>
      <c r="BE158" s="122">
        <f>IF(BB158=3,G158,0)</f>
        <v>0</v>
      </c>
      <c r="BF158" s="122">
        <f>IF(BB158=4,G158,0)</f>
        <v>0</v>
      </c>
      <c r="BG158" s="122">
        <f>IF(BB158=5,G158,0)</f>
        <v>0</v>
      </c>
    </row>
    <row r="159" spans="1:17" ht="12.75">
      <c r="A159" s="154"/>
      <c r="B159" s="155"/>
      <c r="C159" s="207" t="s">
        <v>187</v>
      </c>
      <c r="D159" s="208"/>
      <c r="E159" s="157">
        <v>0</v>
      </c>
      <c r="F159" s="158"/>
      <c r="G159" s="159"/>
      <c r="H159" s="160"/>
      <c r="I159" s="160"/>
      <c r="J159" s="160"/>
      <c r="K159" s="160"/>
      <c r="O159" s="161"/>
      <c r="Q159" s="146"/>
    </row>
    <row r="160" spans="1:17" ht="12.75">
      <c r="A160" s="154"/>
      <c r="B160" s="155"/>
      <c r="C160" s="207" t="s">
        <v>453</v>
      </c>
      <c r="D160" s="208"/>
      <c r="E160" s="157">
        <f>(1.97*2+0.8)*0.3*7</f>
        <v>9.953999999999999</v>
      </c>
      <c r="F160" s="158"/>
      <c r="G160" s="159"/>
      <c r="H160" s="160"/>
      <c r="I160" s="160"/>
      <c r="J160" s="160"/>
      <c r="K160" s="160"/>
      <c r="O160" s="161"/>
      <c r="Q160" s="146"/>
    </row>
    <row r="161" spans="1:59" ht="12.75">
      <c r="A161" s="162"/>
      <c r="B161" s="163" t="s">
        <v>69</v>
      </c>
      <c r="C161" s="164" t="str">
        <f>CONCATENATE(B157," ",C157)</f>
        <v>783 Nátěry</v>
      </c>
      <c r="D161" s="162"/>
      <c r="E161" s="165"/>
      <c r="F161" s="165"/>
      <c r="G161" s="166">
        <f>SUM(G157:G160)</f>
        <v>0</v>
      </c>
      <c r="H161" s="167"/>
      <c r="I161" s="168">
        <f>SUM(I157:I160)</f>
        <v>0.0024885</v>
      </c>
      <c r="J161" s="167"/>
      <c r="K161" s="168">
        <f>SUM(K157:K160)</f>
        <v>0</v>
      </c>
      <c r="Q161" s="146"/>
      <c r="BC161" s="169">
        <f>SUM(BC157:BC160)</f>
        <v>0</v>
      </c>
      <c r="BD161" s="169">
        <f>SUM(BD157:BD160)</f>
        <v>0</v>
      </c>
      <c r="BE161" s="169">
        <f>SUM(BE157:BE160)</f>
        <v>0</v>
      </c>
      <c r="BF161" s="169">
        <f>SUM(BF157:BF160)</f>
        <v>0</v>
      </c>
      <c r="BG161" s="169">
        <f>SUM(BG157:BG160)</f>
        <v>0</v>
      </c>
    </row>
    <row r="162" spans="1:17" ht="12.75">
      <c r="A162" s="139" t="s">
        <v>67</v>
      </c>
      <c r="B162" s="140" t="s">
        <v>188</v>
      </c>
      <c r="C162" s="141" t="s">
        <v>189</v>
      </c>
      <c r="D162" s="142"/>
      <c r="E162" s="143"/>
      <c r="F162" s="143"/>
      <c r="G162" s="144"/>
      <c r="H162" s="145"/>
      <c r="I162" s="145"/>
      <c r="J162" s="145"/>
      <c r="K162" s="145"/>
      <c r="Q162" s="146"/>
    </row>
    <row r="163" spans="1:59" ht="12.75">
      <c r="A163" s="147">
        <v>101</v>
      </c>
      <c r="B163" s="148" t="s">
        <v>190</v>
      </c>
      <c r="C163" s="149" t="s">
        <v>191</v>
      </c>
      <c r="D163" s="150" t="s">
        <v>75</v>
      </c>
      <c r="E163" s="151">
        <f>SUM(E164)</f>
        <v>479.95</v>
      </c>
      <c r="F163" s="151">
        <v>0</v>
      </c>
      <c r="G163" s="152">
        <f>E163*F163</f>
        <v>0</v>
      </c>
      <c r="H163" s="153">
        <v>0.00043</v>
      </c>
      <c r="I163" s="153">
        <f>E163*H163</f>
        <v>0.2063785</v>
      </c>
      <c r="J163" s="153">
        <v>0</v>
      </c>
      <c r="K163" s="153">
        <f>E163*J163</f>
        <v>0</v>
      </c>
      <c r="L163" s="183"/>
      <c r="Q163" s="146"/>
      <c r="BB163" s="122">
        <v>2</v>
      </c>
      <c r="BC163" s="122">
        <f>IF(BB163=1,G163,0)</f>
        <v>0</v>
      </c>
      <c r="BD163" s="122">
        <f>IF(BB163=2,G163,0)</f>
        <v>0</v>
      </c>
      <c r="BE163" s="122">
        <f>IF(BB163=3,G163,0)</f>
        <v>0</v>
      </c>
      <c r="BF163" s="122">
        <f>IF(BB163=4,G163,0)</f>
        <v>0</v>
      </c>
      <c r="BG163" s="122">
        <f>IF(BB163=5,G163,0)</f>
        <v>0</v>
      </c>
    </row>
    <row r="164" spans="1:17" ht="12.75">
      <c r="A164" s="154"/>
      <c r="B164" s="155"/>
      <c r="C164" s="207" t="s">
        <v>316</v>
      </c>
      <c r="D164" s="208"/>
      <c r="E164" s="157">
        <f>310.56+169.39</f>
        <v>479.95</v>
      </c>
      <c r="F164" s="158">
        <v>0</v>
      </c>
      <c r="G164" s="159"/>
      <c r="H164" s="160"/>
      <c r="I164" s="160"/>
      <c r="J164" s="160"/>
      <c r="K164" s="160"/>
      <c r="O164" s="161"/>
      <c r="Q164" s="146"/>
    </row>
    <row r="165" spans="1:59" ht="12.75">
      <c r="A165" s="147">
        <v>102</v>
      </c>
      <c r="B165" s="148" t="s">
        <v>192</v>
      </c>
      <c r="C165" s="149" t="s">
        <v>193</v>
      </c>
      <c r="D165" s="150" t="s">
        <v>75</v>
      </c>
      <c r="E165" s="151">
        <v>357.91</v>
      </c>
      <c r="F165" s="151">
        <v>0</v>
      </c>
      <c r="G165" s="152">
        <f>E165*F165</f>
        <v>0</v>
      </c>
      <c r="H165" s="153">
        <v>3E-05</v>
      </c>
      <c r="I165" s="153">
        <f>E165*H165</f>
        <v>0.010737300000000002</v>
      </c>
      <c r="J165" s="153">
        <v>0</v>
      </c>
      <c r="K165" s="153">
        <f>E165*J165</f>
        <v>0</v>
      </c>
      <c r="Q165" s="146"/>
      <c r="BB165" s="122">
        <v>2</v>
      </c>
      <c r="BC165" s="122">
        <f>IF(BB165=1,G165,0)</f>
        <v>0</v>
      </c>
      <c r="BD165" s="122">
        <f>IF(BB165=2,G165,0)</f>
        <v>0</v>
      </c>
      <c r="BE165" s="122">
        <f>IF(BB165=3,G165,0)</f>
        <v>0</v>
      </c>
      <c r="BF165" s="122">
        <f>IF(BB165=4,G165,0)</f>
        <v>0</v>
      </c>
      <c r="BG165" s="122">
        <f>IF(BB165=5,G165,0)</f>
        <v>0</v>
      </c>
    </row>
    <row r="166" spans="1:17" ht="12.75">
      <c r="A166" s="147"/>
      <c r="B166" s="148" t="s">
        <v>317</v>
      </c>
      <c r="C166" s="149" t="s">
        <v>318</v>
      </c>
      <c r="D166" s="150" t="s">
        <v>75</v>
      </c>
      <c r="E166" s="151">
        <f>SUM(E167:E168)</f>
        <v>357.91</v>
      </c>
      <c r="F166" s="151">
        <v>0</v>
      </c>
      <c r="G166" s="152">
        <f>E166*F166</f>
        <v>0</v>
      </c>
      <c r="H166" s="153">
        <v>3E-05</v>
      </c>
      <c r="I166" s="153">
        <f>E166*H166</f>
        <v>0.010737300000000002</v>
      </c>
      <c r="J166" s="153"/>
      <c r="K166" s="153"/>
      <c r="Q166" s="146"/>
    </row>
    <row r="167" spans="1:17" ht="12.75">
      <c r="A167" s="147"/>
      <c r="B167" s="148"/>
      <c r="C167" s="207" t="s">
        <v>454</v>
      </c>
      <c r="D167" s="208"/>
      <c r="E167" s="157">
        <f>178.19+(3.6+2.7)*2*3.4+4*6*3.4+2*2*3.4+(2.1*2*3.4)-1.6*3-1.2-1.4</f>
        <v>323.11</v>
      </c>
      <c r="F167" s="151"/>
      <c r="G167" s="152"/>
      <c r="H167" s="153"/>
      <c r="I167" s="153"/>
      <c r="J167" s="153"/>
      <c r="K167" s="153"/>
      <c r="Q167" s="146"/>
    </row>
    <row r="168" spans="1:17" ht="12.75">
      <c r="A168" s="147"/>
      <c r="B168" s="148"/>
      <c r="C168" s="186" t="s">
        <v>455</v>
      </c>
      <c r="D168" s="187"/>
      <c r="E168" s="157">
        <f>3.6*2.7+4*4+4*2+1.2*0.9</f>
        <v>34.8</v>
      </c>
      <c r="F168" s="151"/>
      <c r="G168" s="152"/>
      <c r="H168" s="153"/>
      <c r="I168" s="153"/>
      <c r="J168" s="153"/>
      <c r="K168" s="153"/>
      <c r="Q168" s="146"/>
    </row>
    <row r="169" spans="1:59" ht="12.75">
      <c r="A169" s="147">
        <v>103</v>
      </c>
      <c r="B169" s="148" t="s">
        <v>194</v>
      </c>
      <c r="C169" s="149" t="s">
        <v>400</v>
      </c>
      <c r="D169" s="150" t="s">
        <v>75</v>
      </c>
      <c r="E169" s="151">
        <v>30.39</v>
      </c>
      <c r="F169" s="151">
        <v>0</v>
      </c>
      <c r="G169" s="152">
        <f>E169*F169</f>
        <v>0</v>
      </c>
      <c r="H169" s="153">
        <v>0.00029</v>
      </c>
      <c r="I169" s="153">
        <f>E169*H169</f>
        <v>0.0088131</v>
      </c>
      <c r="J169" s="153">
        <v>0</v>
      </c>
      <c r="K169" s="153">
        <f>E169*J169</f>
        <v>0</v>
      </c>
      <c r="Q169" s="146"/>
      <c r="BB169" s="122">
        <v>2</v>
      </c>
      <c r="BC169" s="122">
        <f>IF(BB169=1,G169,0)</f>
        <v>0</v>
      </c>
      <c r="BD169" s="122">
        <f>IF(BB169=2,G169,0)</f>
        <v>0</v>
      </c>
      <c r="BE169" s="122">
        <f>IF(BB169=3,G169,0)</f>
        <v>0</v>
      </c>
      <c r="BF169" s="122">
        <f>IF(BB169=4,G169,0)</f>
        <v>0</v>
      </c>
      <c r="BG169" s="122">
        <f>IF(BB169=5,G169,0)</f>
        <v>0</v>
      </c>
    </row>
    <row r="170" spans="1:59" ht="12.75">
      <c r="A170" s="162"/>
      <c r="B170" s="163" t="s">
        <v>69</v>
      </c>
      <c r="C170" s="164" t="str">
        <f>CONCATENATE(B162," ",C162)</f>
        <v>784 Malby</v>
      </c>
      <c r="D170" s="162"/>
      <c r="E170" s="165"/>
      <c r="F170" s="165"/>
      <c r="G170" s="166">
        <f>SUM(G162:G169)</f>
        <v>0</v>
      </c>
      <c r="H170" s="167"/>
      <c r="I170" s="168">
        <f>SUM(I162:I169)</f>
        <v>0.2366662</v>
      </c>
      <c r="J170" s="167"/>
      <c r="K170" s="168">
        <f>SUM(K162:K169)</f>
        <v>0</v>
      </c>
      <c r="Q170" s="146"/>
      <c r="BC170" s="169">
        <f>SUM(BC162:BC169)</f>
        <v>0</v>
      </c>
      <c r="BD170" s="169">
        <f>SUM(BD162:BD169)</f>
        <v>0</v>
      </c>
      <c r="BE170" s="169">
        <f>SUM(BE162:BE169)</f>
        <v>0</v>
      </c>
      <c r="BF170" s="169">
        <f>SUM(BF162:BF169)</f>
        <v>0</v>
      </c>
      <c r="BG170" s="169">
        <f>SUM(BG162:BG169)</f>
        <v>0</v>
      </c>
    </row>
    <row r="171" spans="1:15" ht="12.75">
      <c r="A171" s="139" t="s">
        <v>67</v>
      </c>
      <c r="B171" s="140" t="s">
        <v>195</v>
      </c>
      <c r="C171" s="141" t="s">
        <v>196</v>
      </c>
      <c r="D171" s="142"/>
      <c r="E171" s="143"/>
      <c r="F171" s="143"/>
      <c r="G171" s="144"/>
      <c r="H171" s="145"/>
      <c r="I171" s="145"/>
      <c r="J171" s="145"/>
      <c r="K171" s="145"/>
      <c r="O171" s="146"/>
    </row>
    <row r="172" spans="1:57" ht="25.5">
      <c r="A172" s="147">
        <v>131</v>
      </c>
      <c r="B172" s="148" t="s">
        <v>217</v>
      </c>
      <c r="C172" s="149" t="s">
        <v>468</v>
      </c>
      <c r="D172" s="150" t="s">
        <v>72</v>
      </c>
      <c r="E172" s="151">
        <v>1</v>
      </c>
      <c r="F172" s="151">
        <v>0</v>
      </c>
      <c r="G172" s="152">
        <f aca="true" t="shared" si="35" ref="G172:G182">E172*F172</f>
        <v>0</v>
      </c>
      <c r="H172" s="153">
        <v>0</v>
      </c>
      <c r="I172" s="153">
        <f aca="true" t="shared" si="36" ref="I172:I177">E172*H172</f>
        <v>0</v>
      </c>
      <c r="J172" s="153">
        <v>0</v>
      </c>
      <c r="K172" s="153">
        <f aca="true" t="shared" si="37" ref="K172:K177">E172*J172</f>
        <v>0</v>
      </c>
      <c r="O172" s="146"/>
      <c r="AZ172" s="122">
        <v>2</v>
      </c>
      <c r="BA172" s="122">
        <f aca="true" t="shared" si="38" ref="BA172:BA177">IF(AZ172=1,G172,0)</f>
        <v>0</v>
      </c>
      <c r="BB172" s="122">
        <f aca="true" t="shared" si="39" ref="BB172:BB177">IF(AZ172=2,G172,0)</f>
        <v>0</v>
      </c>
      <c r="BC172" s="122">
        <f aca="true" t="shared" si="40" ref="BC172:BC177">IF(AZ172=3,G172,0)</f>
        <v>0</v>
      </c>
      <c r="BD172" s="122">
        <f aca="true" t="shared" si="41" ref="BD172:BD177">IF(AZ172=4,G172,0)</f>
        <v>0</v>
      </c>
      <c r="BE172" s="122">
        <f aca="true" t="shared" si="42" ref="BE172:BE177">IF(AZ172=5,G172,0)</f>
        <v>0</v>
      </c>
    </row>
    <row r="173" spans="1:57" ht="25.5">
      <c r="A173" s="147">
        <v>132</v>
      </c>
      <c r="B173" s="148" t="s">
        <v>218</v>
      </c>
      <c r="C173" s="149" t="s">
        <v>469</v>
      </c>
      <c r="D173" s="150" t="s">
        <v>72</v>
      </c>
      <c r="E173" s="151">
        <v>1</v>
      </c>
      <c r="F173" s="151">
        <v>0</v>
      </c>
      <c r="G173" s="152">
        <f t="shared" si="35"/>
        <v>0</v>
      </c>
      <c r="H173" s="153">
        <v>0</v>
      </c>
      <c r="I173" s="153">
        <f t="shared" si="36"/>
        <v>0</v>
      </c>
      <c r="J173" s="153">
        <v>0</v>
      </c>
      <c r="K173" s="153">
        <f t="shared" si="37"/>
        <v>0</v>
      </c>
      <c r="O173" s="146"/>
      <c r="AZ173" s="122">
        <v>3</v>
      </c>
      <c r="BA173" s="122">
        <f t="shared" si="38"/>
        <v>0</v>
      </c>
      <c r="BB173" s="122">
        <f t="shared" si="39"/>
        <v>0</v>
      </c>
      <c r="BC173" s="122">
        <f t="shared" si="40"/>
        <v>0</v>
      </c>
      <c r="BD173" s="122">
        <f t="shared" si="41"/>
        <v>0</v>
      </c>
      <c r="BE173" s="122">
        <f t="shared" si="42"/>
        <v>0</v>
      </c>
    </row>
    <row r="174" spans="1:57" ht="12.75">
      <c r="A174" s="147">
        <v>123</v>
      </c>
      <c r="B174" s="148" t="s">
        <v>202</v>
      </c>
      <c r="C174" s="149" t="s">
        <v>203</v>
      </c>
      <c r="D174" s="150" t="s">
        <v>72</v>
      </c>
      <c r="E174" s="151">
        <v>2</v>
      </c>
      <c r="F174" s="151">
        <v>0</v>
      </c>
      <c r="G174" s="152">
        <f t="shared" si="35"/>
        <v>0</v>
      </c>
      <c r="H174" s="153">
        <v>0</v>
      </c>
      <c r="I174" s="153">
        <f t="shared" si="36"/>
        <v>0</v>
      </c>
      <c r="J174" s="153">
        <v>0</v>
      </c>
      <c r="K174" s="153">
        <f t="shared" si="37"/>
        <v>0</v>
      </c>
      <c r="O174" s="146"/>
      <c r="AZ174" s="122">
        <v>2</v>
      </c>
      <c r="BA174" s="122">
        <f t="shared" si="38"/>
        <v>0</v>
      </c>
      <c r="BB174" s="122">
        <f t="shared" si="39"/>
        <v>0</v>
      </c>
      <c r="BC174" s="122">
        <f t="shared" si="40"/>
        <v>0</v>
      </c>
      <c r="BD174" s="122">
        <f t="shared" si="41"/>
        <v>0</v>
      </c>
      <c r="BE174" s="122">
        <f t="shared" si="42"/>
        <v>0</v>
      </c>
    </row>
    <row r="175" spans="1:57" ht="25.5">
      <c r="A175" s="147">
        <v>124</v>
      </c>
      <c r="B175" s="148" t="s">
        <v>213</v>
      </c>
      <c r="C175" s="149" t="s">
        <v>470</v>
      </c>
      <c r="D175" s="150" t="s">
        <v>72</v>
      </c>
      <c r="E175" s="151">
        <v>1</v>
      </c>
      <c r="F175" s="151">
        <v>0</v>
      </c>
      <c r="G175" s="152">
        <f t="shared" si="35"/>
        <v>0</v>
      </c>
      <c r="H175" s="153">
        <v>0</v>
      </c>
      <c r="I175" s="153">
        <f t="shared" si="36"/>
        <v>0</v>
      </c>
      <c r="J175" s="153">
        <v>0</v>
      </c>
      <c r="K175" s="153">
        <f t="shared" si="37"/>
        <v>0</v>
      </c>
      <c r="O175" s="146"/>
      <c r="AZ175" s="122">
        <v>2</v>
      </c>
      <c r="BA175" s="122">
        <f t="shared" si="38"/>
        <v>0</v>
      </c>
      <c r="BB175" s="122">
        <f t="shared" si="39"/>
        <v>0</v>
      </c>
      <c r="BC175" s="122">
        <f t="shared" si="40"/>
        <v>0</v>
      </c>
      <c r="BD175" s="122">
        <f t="shared" si="41"/>
        <v>0</v>
      </c>
      <c r="BE175" s="122">
        <f t="shared" si="42"/>
        <v>0</v>
      </c>
    </row>
    <row r="176" spans="1:57" ht="25.5">
      <c r="A176" s="147">
        <v>125</v>
      </c>
      <c r="B176" s="148" t="s">
        <v>214</v>
      </c>
      <c r="C176" s="149" t="s">
        <v>471</v>
      </c>
      <c r="D176" s="150" t="s">
        <v>72</v>
      </c>
      <c r="E176" s="151">
        <v>1</v>
      </c>
      <c r="F176" s="151">
        <v>0</v>
      </c>
      <c r="G176" s="152">
        <f t="shared" si="35"/>
        <v>0</v>
      </c>
      <c r="H176" s="153">
        <v>0</v>
      </c>
      <c r="I176" s="153">
        <f t="shared" si="36"/>
        <v>0</v>
      </c>
      <c r="J176" s="153">
        <v>0</v>
      </c>
      <c r="K176" s="153">
        <f t="shared" si="37"/>
        <v>0</v>
      </c>
      <c r="O176" s="146"/>
      <c r="AZ176" s="122">
        <v>3</v>
      </c>
      <c r="BA176" s="122">
        <f t="shared" si="38"/>
        <v>0</v>
      </c>
      <c r="BB176" s="122">
        <f t="shared" si="39"/>
        <v>0</v>
      </c>
      <c r="BC176" s="122">
        <f t="shared" si="40"/>
        <v>0</v>
      </c>
      <c r="BD176" s="122">
        <f t="shared" si="41"/>
        <v>0</v>
      </c>
      <c r="BE176" s="122">
        <f t="shared" si="42"/>
        <v>0</v>
      </c>
    </row>
    <row r="177" spans="1:57" ht="12.75">
      <c r="A177" s="147">
        <v>115</v>
      </c>
      <c r="B177" s="148" t="s">
        <v>338</v>
      </c>
      <c r="C177" s="149" t="s">
        <v>199</v>
      </c>
      <c r="D177" s="150" t="s">
        <v>72</v>
      </c>
      <c r="E177" s="151">
        <v>1</v>
      </c>
      <c r="F177" s="151">
        <v>0</v>
      </c>
      <c r="G177" s="152">
        <f t="shared" si="35"/>
        <v>0</v>
      </c>
      <c r="H177" s="153">
        <v>0</v>
      </c>
      <c r="I177" s="153">
        <f t="shared" si="36"/>
        <v>0</v>
      </c>
      <c r="J177" s="153">
        <v>0</v>
      </c>
      <c r="K177" s="153">
        <f t="shared" si="37"/>
        <v>0</v>
      </c>
      <c r="O177" s="146"/>
      <c r="AZ177" s="122">
        <v>2</v>
      </c>
      <c r="BA177" s="122">
        <f t="shared" si="38"/>
        <v>0</v>
      </c>
      <c r="BB177" s="122">
        <f t="shared" si="39"/>
        <v>0</v>
      </c>
      <c r="BC177" s="122">
        <f t="shared" si="40"/>
        <v>0</v>
      </c>
      <c r="BD177" s="122">
        <f t="shared" si="41"/>
        <v>0</v>
      </c>
      <c r="BE177" s="122">
        <f t="shared" si="42"/>
        <v>0</v>
      </c>
    </row>
    <row r="178" spans="1:15" ht="25.5">
      <c r="A178" s="147">
        <v>116</v>
      </c>
      <c r="B178" s="148" t="s">
        <v>211</v>
      </c>
      <c r="C178" s="149" t="s">
        <v>472</v>
      </c>
      <c r="D178" s="150" t="s">
        <v>72</v>
      </c>
      <c r="E178" s="151">
        <v>1</v>
      </c>
      <c r="F178" s="151">
        <v>0</v>
      </c>
      <c r="G178" s="152">
        <f t="shared" si="35"/>
        <v>0</v>
      </c>
      <c r="H178" s="153"/>
      <c r="I178" s="153"/>
      <c r="J178" s="153"/>
      <c r="K178" s="153"/>
      <c r="O178" s="146"/>
    </row>
    <row r="179" spans="1:57" ht="12.75">
      <c r="A179" s="147">
        <v>115</v>
      </c>
      <c r="B179" s="148" t="s">
        <v>473</v>
      </c>
      <c r="C179" s="149" t="s">
        <v>474</v>
      </c>
      <c r="D179" s="150" t="s">
        <v>72</v>
      </c>
      <c r="E179" s="151">
        <v>1</v>
      </c>
      <c r="F179" s="151">
        <v>0</v>
      </c>
      <c r="G179" s="152">
        <f t="shared" si="35"/>
        <v>0</v>
      </c>
      <c r="H179" s="153">
        <v>0</v>
      </c>
      <c r="I179" s="153">
        <f>E179*H179</f>
        <v>0</v>
      </c>
      <c r="J179" s="153">
        <v>0</v>
      </c>
      <c r="K179" s="153">
        <f>E179*J179</f>
        <v>0</v>
      </c>
      <c r="O179" s="146"/>
      <c r="AZ179" s="122">
        <v>2</v>
      </c>
      <c r="BA179" s="122">
        <f>IF(AZ179=1,G179,0)</f>
        <v>0</v>
      </c>
      <c r="BB179" s="122">
        <f>IF(AZ179=2,G179,0)</f>
        <v>0</v>
      </c>
      <c r="BC179" s="122">
        <f>IF(AZ179=3,G179,0)</f>
        <v>0</v>
      </c>
      <c r="BD179" s="122">
        <f>IF(AZ179=4,G179,0)</f>
        <v>0</v>
      </c>
      <c r="BE179" s="122">
        <f>IF(AZ179=5,G179,0)</f>
        <v>0</v>
      </c>
    </row>
    <row r="180" spans="1:15" ht="25.5">
      <c r="A180" s="147">
        <v>116</v>
      </c>
      <c r="B180" s="148" t="s">
        <v>211</v>
      </c>
      <c r="C180" s="149" t="s">
        <v>475</v>
      </c>
      <c r="D180" s="150" t="s">
        <v>72</v>
      </c>
      <c r="E180" s="151">
        <v>1</v>
      </c>
      <c r="F180" s="151">
        <v>0</v>
      </c>
      <c r="G180" s="152">
        <f t="shared" si="35"/>
        <v>0</v>
      </c>
      <c r="H180" s="153"/>
      <c r="I180" s="153"/>
      <c r="J180" s="153"/>
      <c r="K180" s="153"/>
      <c r="O180" s="146"/>
    </row>
    <row r="181" spans="1:57" ht="12.75">
      <c r="A181" s="147">
        <v>112</v>
      </c>
      <c r="B181" s="148" t="s">
        <v>197</v>
      </c>
      <c r="C181" s="149" t="s">
        <v>198</v>
      </c>
      <c r="D181" s="150" t="s">
        <v>72</v>
      </c>
      <c r="E181" s="151">
        <v>2</v>
      </c>
      <c r="F181" s="151">
        <v>0</v>
      </c>
      <c r="G181" s="152">
        <f t="shared" si="35"/>
        <v>0</v>
      </c>
      <c r="H181" s="153">
        <v>0</v>
      </c>
      <c r="I181" s="153">
        <f aca="true" t="shared" si="43" ref="I181:I187">E181*H181</f>
        <v>0</v>
      </c>
      <c r="J181" s="153">
        <v>0</v>
      </c>
      <c r="K181" s="153">
        <f aca="true" t="shared" si="44" ref="K181:K187">E181*J181</f>
        <v>0</v>
      </c>
      <c r="O181" s="146"/>
      <c r="AZ181" s="122">
        <v>2</v>
      </c>
      <c r="BA181" s="122">
        <f aca="true" t="shared" si="45" ref="BA181:BA187">IF(AZ181=1,G181,0)</f>
        <v>0</v>
      </c>
      <c r="BB181" s="122">
        <f aca="true" t="shared" si="46" ref="BB181:BB187">IF(AZ181=2,G181,0)</f>
        <v>0</v>
      </c>
      <c r="BC181" s="122">
        <f aca="true" t="shared" si="47" ref="BC181:BC187">IF(AZ181=3,G181,0)</f>
        <v>0</v>
      </c>
      <c r="BD181" s="122">
        <f aca="true" t="shared" si="48" ref="BD181:BD187">IF(AZ181=4,G181,0)</f>
        <v>0</v>
      </c>
      <c r="BE181" s="122">
        <f aca="true" t="shared" si="49" ref="BE181:BE187">IF(AZ181=5,G181,0)</f>
        <v>0</v>
      </c>
    </row>
    <row r="182" spans="1:57" ht="25.5">
      <c r="A182" s="147">
        <v>113</v>
      </c>
      <c r="B182" s="148" t="s">
        <v>209</v>
      </c>
      <c r="C182" s="149" t="s">
        <v>476</v>
      </c>
      <c r="D182" s="150" t="s">
        <v>72</v>
      </c>
      <c r="E182" s="151">
        <v>1</v>
      </c>
      <c r="F182" s="151">
        <v>0</v>
      </c>
      <c r="G182" s="152">
        <f t="shared" si="35"/>
        <v>0</v>
      </c>
      <c r="H182" s="153">
        <v>0</v>
      </c>
      <c r="I182" s="153">
        <f t="shared" si="43"/>
        <v>0</v>
      </c>
      <c r="J182" s="153">
        <v>0</v>
      </c>
      <c r="K182" s="153">
        <f t="shared" si="44"/>
        <v>0</v>
      </c>
      <c r="O182" s="146"/>
      <c r="AZ182" s="122">
        <v>2</v>
      </c>
      <c r="BA182" s="122">
        <f t="shared" si="45"/>
        <v>0</v>
      </c>
      <c r="BB182" s="122">
        <f t="shared" si="46"/>
        <v>0</v>
      </c>
      <c r="BC182" s="122">
        <f t="shared" si="47"/>
        <v>0</v>
      </c>
      <c r="BD182" s="122">
        <f t="shared" si="48"/>
        <v>0</v>
      </c>
      <c r="BE182" s="122">
        <f t="shared" si="49"/>
        <v>0</v>
      </c>
    </row>
    <row r="183" spans="1:57" ht="25.5">
      <c r="A183" s="147">
        <v>114</v>
      </c>
      <c r="B183" s="148" t="s">
        <v>210</v>
      </c>
      <c r="C183" s="149" t="s">
        <v>477</v>
      </c>
      <c r="D183" s="150" t="s">
        <v>72</v>
      </c>
      <c r="E183" s="151">
        <v>2</v>
      </c>
      <c r="F183" s="151">
        <v>0</v>
      </c>
      <c r="G183" s="152">
        <f aca="true" t="shared" si="50" ref="G183:G188">E183*F183</f>
        <v>0</v>
      </c>
      <c r="H183" s="153">
        <v>0</v>
      </c>
      <c r="I183" s="153">
        <f t="shared" si="43"/>
        <v>0</v>
      </c>
      <c r="J183" s="153">
        <v>0</v>
      </c>
      <c r="K183" s="153">
        <f t="shared" si="44"/>
        <v>0</v>
      </c>
      <c r="O183" s="146"/>
      <c r="AZ183" s="122">
        <v>3</v>
      </c>
      <c r="BA183" s="122">
        <f t="shared" si="45"/>
        <v>0</v>
      </c>
      <c r="BB183" s="122">
        <f t="shared" si="46"/>
        <v>0</v>
      </c>
      <c r="BC183" s="122">
        <f t="shared" si="47"/>
        <v>0</v>
      </c>
      <c r="BD183" s="122">
        <f t="shared" si="48"/>
        <v>0</v>
      </c>
      <c r="BE183" s="122">
        <f t="shared" si="49"/>
        <v>0</v>
      </c>
    </row>
    <row r="184" spans="1:57" ht="12.75">
      <c r="A184" s="147">
        <v>119</v>
      </c>
      <c r="B184" s="148" t="s">
        <v>200</v>
      </c>
      <c r="C184" s="149" t="s">
        <v>201</v>
      </c>
      <c r="D184" s="150" t="s">
        <v>72</v>
      </c>
      <c r="E184" s="151">
        <v>1</v>
      </c>
      <c r="F184" s="151">
        <v>0</v>
      </c>
      <c r="G184" s="152">
        <f t="shared" si="50"/>
        <v>0</v>
      </c>
      <c r="H184" s="153">
        <v>0</v>
      </c>
      <c r="I184" s="153">
        <f t="shared" si="43"/>
        <v>0</v>
      </c>
      <c r="J184" s="153">
        <v>0</v>
      </c>
      <c r="K184" s="153">
        <f t="shared" si="44"/>
        <v>0</v>
      </c>
      <c r="O184" s="146"/>
      <c r="AZ184" s="122">
        <v>2</v>
      </c>
      <c r="BA184" s="122">
        <f t="shared" si="45"/>
        <v>0</v>
      </c>
      <c r="BB184" s="122">
        <f t="shared" si="46"/>
        <v>0</v>
      </c>
      <c r="BC184" s="122">
        <f t="shared" si="47"/>
        <v>0</v>
      </c>
      <c r="BD184" s="122">
        <f t="shared" si="48"/>
        <v>0</v>
      </c>
      <c r="BE184" s="122">
        <f t="shared" si="49"/>
        <v>0</v>
      </c>
    </row>
    <row r="185" spans="1:57" ht="25.5">
      <c r="A185" s="147">
        <v>120</v>
      </c>
      <c r="B185" s="148" t="s">
        <v>212</v>
      </c>
      <c r="C185" s="149" t="s">
        <v>478</v>
      </c>
      <c r="D185" s="150" t="s">
        <v>72</v>
      </c>
      <c r="E185" s="151">
        <v>1</v>
      </c>
      <c r="F185" s="151">
        <v>0</v>
      </c>
      <c r="G185" s="152">
        <f t="shared" si="50"/>
        <v>0</v>
      </c>
      <c r="H185" s="153">
        <v>0</v>
      </c>
      <c r="I185" s="153">
        <f t="shared" si="43"/>
        <v>0</v>
      </c>
      <c r="J185" s="153">
        <v>0</v>
      </c>
      <c r="K185" s="153">
        <f t="shared" si="44"/>
        <v>0</v>
      </c>
      <c r="O185" s="146"/>
      <c r="AZ185" s="122">
        <v>2</v>
      </c>
      <c r="BA185" s="122">
        <f t="shared" si="45"/>
        <v>0</v>
      </c>
      <c r="BB185" s="122">
        <f t="shared" si="46"/>
        <v>0</v>
      </c>
      <c r="BC185" s="122">
        <f t="shared" si="47"/>
        <v>0</v>
      </c>
      <c r="BD185" s="122">
        <f t="shared" si="48"/>
        <v>0</v>
      </c>
      <c r="BE185" s="122">
        <f t="shared" si="49"/>
        <v>0</v>
      </c>
    </row>
    <row r="186" spans="1:57" ht="12.75">
      <c r="A186" s="147">
        <v>125</v>
      </c>
      <c r="B186" s="148" t="s">
        <v>204</v>
      </c>
      <c r="C186" s="149" t="s">
        <v>205</v>
      </c>
      <c r="D186" s="150" t="s">
        <v>72</v>
      </c>
      <c r="E186" s="151">
        <v>1</v>
      </c>
      <c r="F186" s="151">
        <v>0</v>
      </c>
      <c r="G186" s="152">
        <f t="shared" si="50"/>
        <v>0</v>
      </c>
      <c r="H186" s="153">
        <v>0</v>
      </c>
      <c r="I186" s="153">
        <f t="shared" si="43"/>
        <v>0</v>
      </c>
      <c r="J186" s="153">
        <v>0</v>
      </c>
      <c r="K186" s="153">
        <f t="shared" si="44"/>
        <v>0</v>
      </c>
      <c r="O186" s="146"/>
      <c r="AZ186" s="122">
        <v>2</v>
      </c>
      <c r="BA186" s="122">
        <f t="shared" si="45"/>
        <v>0</v>
      </c>
      <c r="BB186" s="122">
        <f t="shared" si="46"/>
        <v>0</v>
      </c>
      <c r="BC186" s="122">
        <f t="shared" si="47"/>
        <v>0</v>
      </c>
      <c r="BD186" s="122">
        <f t="shared" si="48"/>
        <v>0</v>
      </c>
      <c r="BE186" s="122">
        <f t="shared" si="49"/>
        <v>0</v>
      </c>
    </row>
    <row r="187" spans="1:57" s="131" customFormat="1" ht="12.75">
      <c r="A187" s="147">
        <v>126</v>
      </c>
      <c r="B187" s="148" t="s">
        <v>214</v>
      </c>
      <c r="C187" s="149" t="s">
        <v>481</v>
      </c>
      <c r="D187" s="150" t="s">
        <v>72</v>
      </c>
      <c r="E187" s="151">
        <v>1</v>
      </c>
      <c r="F187" s="151">
        <v>0</v>
      </c>
      <c r="G187" s="152">
        <f t="shared" si="50"/>
        <v>0</v>
      </c>
      <c r="H187" s="153">
        <v>0</v>
      </c>
      <c r="I187" s="153">
        <f t="shared" si="43"/>
        <v>0</v>
      </c>
      <c r="J187" s="153">
        <v>0</v>
      </c>
      <c r="K187" s="153">
        <f t="shared" si="44"/>
        <v>0</v>
      </c>
      <c r="O187" s="191"/>
      <c r="AZ187" s="131">
        <v>2</v>
      </c>
      <c r="BA187" s="131">
        <f t="shared" si="45"/>
        <v>0</v>
      </c>
      <c r="BB187" s="131">
        <f t="shared" si="46"/>
        <v>0</v>
      </c>
      <c r="BC187" s="131">
        <f t="shared" si="47"/>
        <v>0</v>
      </c>
      <c r="BD187" s="131">
        <f t="shared" si="48"/>
        <v>0</v>
      </c>
      <c r="BE187" s="131">
        <f t="shared" si="49"/>
        <v>0</v>
      </c>
    </row>
    <row r="188" spans="1:15" ht="25.5">
      <c r="A188" s="147">
        <v>121</v>
      </c>
      <c r="B188" s="148" t="s">
        <v>479</v>
      </c>
      <c r="C188" s="149" t="s">
        <v>480</v>
      </c>
      <c r="D188" s="150" t="s">
        <v>72</v>
      </c>
      <c r="E188" s="151">
        <v>1</v>
      </c>
      <c r="F188" s="151">
        <v>0</v>
      </c>
      <c r="G188" s="152">
        <f t="shared" si="50"/>
        <v>0</v>
      </c>
      <c r="H188" s="153"/>
      <c r="I188" s="153"/>
      <c r="J188" s="153"/>
      <c r="K188" s="153"/>
      <c r="O188" s="146"/>
    </row>
    <row r="189" spans="1:57" ht="25.5">
      <c r="A189" s="147">
        <v>120</v>
      </c>
      <c r="B189" s="148" t="s">
        <v>215</v>
      </c>
      <c r="C189" s="149" t="s">
        <v>482</v>
      </c>
      <c r="D189" s="150" t="s">
        <v>72</v>
      </c>
      <c r="E189" s="151">
        <v>1</v>
      </c>
      <c r="F189" s="151">
        <v>0</v>
      </c>
      <c r="G189" s="152">
        <f aca="true" t="shared" si="51" ref="G189:G217">E189*F189</f>
        <v>0</v>
      </c>
      <c r="H189" s="153">
        <v>0</v>
      </c>
      <c r="I189" s="153">
        <f aca="true" t="shared" si="52" ref="I189:I195">E189*H189</f>
        <v>0</v>
      </c>
      <c r="J189" s="153">
        <v>0</v>
      </c>
      <c r="K189" s="153">
        <f aca="true" t="shared" si="53" ref="K189:K195">E189*J189</f>
        <v>0</v>
      </c>
      <c r="O189" s="146"/>
      <c r="AZ189" s="122">
        <v>2</v>
      </c>
      <c r="BA189" s="122">
        <f aca="true" t="shared" si="54" ref="BA189:BA195">IF(AZ189=1,G189,0)</f>
        <v>0</v>
      </c>
      <c r="BB189" s="122">
        <f aca="true" t="shared" si="55" ref="BB189:BB195">IF(AZ189=2,G189,0)</f>
        <v>0</v>
      </c>
      <c r="BC189" s="122">
        <f aca="true" t="shared" si="56" ref="BC189:BC195">IF(AZ189=3,G189,0)</f>
        <v>0</v>
      </c>
      <c r="BD189" s="122">
        <f aca="true" t="shared" si="57" ref="BD189:BD195">IF(AZ189=4,G189,0)</f>
        <v>0</v>
      </c>
      <c r="BE189" s="122">
        <f aca="true" t="shared" si="58" ref="BE189:BE195">IF(AZ189=5,G189,0)</f>
        <v>0</v>
      </c>
    </row>
    <row r="190" spans="1:57" ht="12.75">
      <c r="A190" s="147">
        <v>121</v>
      </c>
      <c r="B190" s="148" t="s">
        <v>216</v>
      </c>
      <c r="C190" s="149" t="s">
        <v>483</v>
      </c>
      <c r="D190" s="150" t="s">
        <v>72</v>
      </c>
      <c r="E190" s="151">
        <v>1</v>
      </c>
      <c r="F190" s="151">
        <v>0</v>
      </c>
      <c r="G190" s="152">
        <f t="shared" si="51"/>
        <v>0</v>
      </c>
      <c r="H190" s="153">
        <v>0</v>
      </c>
      <c r="I190" s="153">
        <f t="shared" si="52"/>
        <v>0</v>
      </c>
      <c r="J190" s="153">
        <v>0</v>
      </c>
      <c r="K190" s="153">
        <f t="shared" si="53"/>
        <v>0</v>
      </c>
      <c r="O190" s="146"/>
      <c r="AZ190" s="122">
        <v>3</v>
      </c>
      <c r="BA190" s="122">
        <f t="shared" si="54"/>
        <v>0</v>
      </c>
      <c r="BB190" s="122">
        <f t="shared" si="55"/>
        <v>0</v>
      </c>
      <c r="BC190" s="122">
        <f t="shared" si="56"/>
        <v>0</v>
      </c>
      <c r="BD190" s="122">
        <f t="shared" si="57"/>
        <v>0</v>
      </c>
      <c r="BE190" s="122">
        <f t="shared" si="58"/>
        <v>0</v>
      </c>
    </row>
    <row r="191" spans="1:57" ht="25.5">
      <c r="A191" s="147">
        <v>107</v>
      </c>
      <c r="B191" s="148" t="s">
        <v>206</v>
      </c>
      <c r="C191" s="149" t="s">
        <v>484</v>
      </c>
      <c r="D191" s="150" t="s">
        <v>72</v>
      </c>
      <c r="E191" s="151">
        <v>2</v>
      </c>
      <c r="F191" s="151">
        <v>0</v>
      </c>
      <c r="G191" s="152">
        <f t="shared" si="51"/>
        <v>0</v>
      </c>
      <c r="H191" s="153">
        <v>0</v>
      </c>
      <c r="I191" s="153">
        <f t="shared" si="52"/>
        <v>0</v>
      </c>
      <c r="J191" s="153">
        <v>0</v>
      </c>
      <c r="K191" s="153">
        <f t="shared" si="53"/>
        <v>0</v>
      </c>
      <c r="O191" s="146"/>
      <c r="AZ191" s="122">
        <v>2</v>
      </c>
      <c r="BA191" s="122">
        <f t="shared" si="54"/>
        <v>0</v>
      </c>
      <c r="BB191" s="122">
        <f t="shared" si="55"/>
        <v>0</v>
      </c>
      <c r="BC191" s="122">
        <f t="shared" si="56"/>
        <v>0</v>
      </c>
      <c r="BD191" s="122">
        <f t="shared" si="57"/>
        <v>0</v>
      </c>
      <c r="BE191" s="122">
        <f t="shared" si="58"/>
        <v>0</v>
      </c>
    </row>
    <row r="192" spans="1:57" ht="25.5">
      <c r="A192" s="147">
        <v>111</v>
      </c>
      <c r="B192" s="148" t="s">
        <v>208</v>
      </c>
      <c r="C192" s="149" t="s">
        <v>485</v>
      </c>
      <c r="D192" s="150" t="s">
        <v>72</v>
      </c>
      <c r="E192" s="151">
        <v>2</v>
      </c>
      <c r="F192" s="151">
        <v>0</v>
      </c>
      <c r="G192" s="152">
        <f t="shared" si="51"/>
        <v>0</v>
      </c>
      <c r="H192" s="153">
        <v>0</v>
      </c>
      <c r="I192" s="153">
        <f t="shared" si="52"/>
        <v>0</v>
      </c>
      <c r="J192" s="153">
        <v>0</v>
      </c>
      <c r="K192" s="153">
        <f t="shared" si="53"/>
        <v>0</v>
      </c>
      <c r="O192" s="146"/>
      <c r="AZ192" s="122">
        <v>2</v>
      </c>
      <c r="BA192" s="122">
        <f t="shared" si="54"/>
        <v>0</v>
      </c>
      <c r="BB192" s="122">
        <f t="shared" si="55"/>
        <v>0</v>
      </c>
      <c r="BC192" s="122">
        <f t="shared" si="56"/>
        <v>0</v>
      </c>
      <c r="BD192" s="122">
        <f t="shared" si="57"/>
        <v>0</v>
      </c>
      <c r="BE192" s="122">
        <f t="shared" si="58"/>
        <v>0</v>
      </c>
    </row>
    <row r="193" spans="1:57" ht="25.5">
      <c r="A193" s="147">
        <v>108</v>
      </c>
      <c r="B193" s="148" t="s">
        <v>207</v>
      </c>
      <c r="C193" s="149" t="s">
        <v>487</v>
      </c>
      <c r="D193" s="150" t="s">
        <v>72</v>
      </c>
      <c r="E193" s="151">
        <v>1</v>
      </c>
      <c r="F193" s="151">
        <v>0</v>
      </c>
      <c r="G193" s="152">
        <f t="shared" si="51"/>
        <v>0</v>
      </c>
      <c r="H193" s="153">
        <v>0</v>
      </c>
      <c r="I193" s="153">
        <f t="shared" si="52"/>
        <v>0</v>
      </c>
      <c r="J193" s="153">
        <v>0</v>
      </c>
      <c r="K193" s="153">
        <f t="shared" si="53"/>
        <v>0</v>
      </c>
      <c r="O193" s="146"/>
      <c r="AZ193" s="122">
        <v>2</v>
      </c>
      <c r="BA193" s="122">
        <f t="shared" si="54"/>
        <v>0</v>
      </c>
      <c r="BB193" s="122">
        <f t="shared" si="55"/>
        <v>0</v>
      </c>
      <c r="BC193" s="122">
        <f t="shared" si="56"/>
        <v>0</v>
      </c>
      <c r="BD193" s="122">
        <f t="shared" si="57"/>
        <v>0</v>
      </c>
      <c r="BE193" s="122">
        <f t="shared" si="58"/>
        <v>0</v>
      </c>
    </row>
    <row r="194" spans="1:57" ht="12.75">
      <c r="A194" s="147">
        <v>145</v>
      </c>
      <c r="B194" s="148" t="s">
        <v>332</v>
      </c>
      <c r="C194" s="149" t="s">
        <v>486</v>
      </c>
      <c r="D194" s="150" t="s">
        <v>72</v>
      </c>
      <c r="E194" s="151">
        <v>1</v>
      </c>
      <c r="F194" s="151">
        <v>0</v>
      </c>
      <c r="G194" s="152">
        <f t="shared" si="51"/>
        <v>0</v>
      </c>
      <c r="H194" s="153">
        <v>0</v>
      </c>
      <c r="I194" s="153">
        <f t="shared" si="52"/>
        <v>0</v>
      </c>
      <c r="J194" s="153">
        <v>0</v>
      </c>
      <c r="K194" s="153">
        <f t="shared" si="53"/>
        <v>0</v>
      </c>
      <c r="O194" s="146"/>
      <c r="AZ194" s="122">
        <v>2</v>
      </c>
      <c r="BA194" s="122">
        <f t="shared" si="54"/>
        <v>0</v>
      </c>
      <c r="BB194" s="122">
        <f t="shared" si="55"/>
        <v>0</v>
      </c>
      <c r="BC194" s="122">
        <f t="shared" si="56"/>
        <v>0</v>
      </c>
      <c r="BD194" s="122">
        <f t="shared" si="57"/>
        <v>0</v>
      </c>
      <c r="BE194" s="122">
        <f t="shared" si="58"/>
        <v>0</v>
      </c>
    </row>
    <row r="195" spans="1:57" ht="25.5">
      <c r="A195" s="147">
        <v>140</v>
      </c>
      <c r="B195" s="148" t="s">
        <v>221</v>
      </c>
      <c r="C195" s="149" t="s">
        <v>488</v>
      </c>
      <c r="D195" s="150" t="s">
        <v>72</v>
      </c>
      <c r="E195" s="151">
        <v>1</v>
      </c>
      <c r="F195" s="151">
        <v>0</v>
      </c>
      <c r="G195" s="152">
        <f t="shared" si="51"/>
        <v>0</v>
      </c>
      <c r="H195" s="153">
        <v>0</v>
      </c>
      <c r="I195" s="153">
        <f t="shared" si="52"/>
        <v>0</v>
      </c>
      <c r="J195" s="153">
        <v>0</v>
      </c>
      <c r="K195" s="153">
        <f t="shared" si="53"/>
        <v>0</v>
      </c>
      <c r="O195" s="146"/>
      <c r="AZ195" s="122">
        <v>2</v>
      </c>
      <c r="BA195" s="122">
        <f t="shared" si="54"/>
        <v>0</v>
      </c>
      <c r="BB195" s="122">
        <f t="shared" si="55"/>
        <v>0</v>
      </c>
      <c r="BC195" s="122">
        <f t="shared" si="56"/>
        <v>0</v>
      </c>
      <c r="BD195" s="122">
        <f t="shared" si="57"/>
        <v>0</v>
      </c>
      <c r="BE195" s="122">
        <f t="shared" si="58"/>
        <v>0</v>
      </c>
    </row>
    <row r="196" spans="1:15" ht="25.5">
      <c r="A196" s="147">
        <v>137</v>
      </c>
      <c r="B196" s="148" t="s">
        <v>219</v>
      </c>
      <c r="C196" s="149" t="s">
        <v>489</v>
      </c>
      <c r="D196" s="150" t="s">
        <v>72</v>
      </c>
      <c r="E196" s="151">
        <v>1</v>
      </c>
      <c r="F196" s="151">
        <v>0</v>
      </c>
      <c r="G196" s="152">
        <f t="shared" si="51"/>
        <v>0</v>
      </c>
      <c r="H196" s="153"/>
      <c r="I196" s="153"/>
      <c r="J196" s="153"/>
      <c r="K196" s="153"/>
      <c r="O196" s="146"/>
    </row>
    <row r="197" spans="1:57" ht="12.75">
      <c r="A197" s="147">
        <v>145</v>
      </c>
      <c r="B197" s="148" t="s">
        <v>332</v>
      </c>
      <c r="C197" s="149" t="s">
        <v>490</v>
      </c>
      <c r="D197" s="150" t="s">
        <v>72</v>
      </c>
      <c r="E197" s="151">
        <v>1</v>
      </c>
      <c r="F197" s="151">
        <v>0</v>
      </c>
      <c r="G197" s="152">
        <f t="shared" si="51"/>
        <v>0</v>
      </c>
      <c r="H197" s="153">
        <v>0</v>
      </c>
      <c r="I197" s="153">
        <f>E197*H197</f>
        <v>0</v>
      </c>
      <c r="J197" s="153">
        <v>0</v>
      </c>
      <c r="K197" s="153">
        <f>E197*J197</f>
        <v>0</v>
      </c>
      <c r="O197" s="146"/>
      <c r="AZ197" s="122">
        <v>2</v>
      </c>
      <c r="BA197" s="122">
        <f aca="true" t="shared" si="59" ref="BA197:BA217">IF(AZ197=1,G197,0)</f>
        <v>0</v>
      </c>
      <c r="BB197" s="122">
        <f aca="true" t="shared" si="60" ref="BB197:BB217">IF(AZ197=2,G197,0)</f>
        <v>0</v>
      </c>
      <c r="BC197" s="122">
        <f aca="true" t="shared" si="61" ref="BC197:BC217">IF(AZ197=3,G197,0)</f>
        <v>0</v>
      </c>
      <c r="BD197" s="122">
        <f aca="true" t="shared" si="62" ref="BD197:BD217">IF(AZ197=4,G197,0)</f>
        <v>0</v>
      </c>
      <c r="BE197" s="122">
        <f aca="true" t="shared" si="63" ref="BE197:BE217">IF(AZ197=5,G197,0)</f>
        <v>0</v>
      </c>
    </row>
    <row r="198" spans="1:57" ht="25.5">
      <c r="A198" s="147">
        <v>146</v>
      </c>
      <c r="B198" s="148" t="s">
        <v>387</v>
      </c>
      <c r="C198" s="149" t="s">
        <v>493</v>
      </c>
      <c r="D198" s="150" t="s">
        <v>72</v>
      </c>
      <c r="E198" s="151">
        <v>1</v>
      </c>
      <c r="F198" s="151">
        <v>0</v>
      </c>
      <c r="G198" s="152">
        <f t="shared" si="51"/>
        <v>0</v>
      </c>
      <c r="H198" s="153"/>
      <c r="I198" s="153"/>
      <c r="J198" s="153"/>
      <c r="K198" s="153"/>
      <c r="O198" s="146"/>
      <c r="AZ198" s="122">
        <v>3</v>
      </c>
      <c r="BA198" s="122">
        <f t="shared" si="59"/>
        <v>0</v>
      </c>
      <c r="BB198" s="122">
        <f t="shared" si="60"/>
        <v>0</v>
      </c>
      <c r="BC198" s="122">
        <f t="shared" si="61"/>
        <v>0</v>
      </c>
      <c r="BD198" s="122">
        <f t="shared" si="62"/>
        <v>0</v>
      </c>
      <c r="BE198" s="122">
        <f t="shared" si="63"/>
        <v>0</v>
      </c>
    </row>
    <row r="199" spans="1:57" ht="12.75">
      <c r="A199" s="147">
        <v>147</v>
      </c>
      <c r="B199" s="148" t="s">
        <v>491</v>
      </c>
      <c r="C199" s="149" t="s">
        <v>492</v>
      </c>
      <c r="D199" s="150" t="s">
        <v>72</v>
      </c>
      <c r="E199" s="151">
        <v>1</v>
      </c>
      <c r="F199" s="151">
        <v>0</v>
      </c>
      <c r="G199" s="152">
        <f t="shared" si="51"/>
        <v>0</v>
      </c>
      <c r="H199" s="153"/>
      <c r="I199" s="153"/>
      <c r="J199" s="153"/>
      <c r="K199" s="153"/>
      <c r="O199" s="146"/>
      <c r="AZ199" s="122">
        <v>4</v>
      </c>
      <c r="BA199" s="122">
        <f t="shared" si="59"/>
        <v>0</v>
      </c>
      <c r="BB199" s="122">
        <f t="shared" si="60"/>
        <v>0</v>
      </c>
      <c r="BC199" s="122">
        <f t="shared" si="61"/>
        <v>0</v>
      </c>
      <c r="BD199" s="122">
        <f t="shared" si="62"/>
        <v>0</v>
      </c>
      <c r="BE199" s="122">
        <f t="shared" si="63"/>
        <v>0</v>
      </c>
    </row>
    <row r="200" spans="1:57" ht="27.75" customHeight="1">
      <c r="A200" s="147">
        <v>148</v>
      </c>
      <c r="B200" s="148" t="s">
        <v>388</v>
      </c>
      <c r="C200" s="149" t="s">
        <v>494</v>
      </c>
      <c r="D200" s="150" t="s">
        <v>72</v>
      </c>
      <c r="E200" s="151">
        <v>1</v>
      </c>
      <c r="F200" s="151">
        <v>0</v>
      </c>
      <c r="G200" s="152">
        <f t="shared" si="51"/>
        <v>0</v>
      </c>
      <c r="H200" s="153"/>
      <c r="I200" s="153"/>
      <c r="J200" s="153"/>
      <c r="K200" s="153"/>
      <c r="O200" s="146"/>
      <c r="AZ200" s="122">
        <v>5</v>
      </c>
      <c r="BA200" s="122">
        <f t="shared" si="59"/>
        <v>0</v>
      </c>
      <c r="BB200" s="122">
        <f t="shared" si="60"/>
        <v>0</v>
      </c>
      <c r="BC200" s="122">
        <f t="shared" si="61"/>
        <v>0</v>
      </c>
      <c r="BD200" s="122">
        <f t="shared" si="62"/>
        <v>0</v>
      </c>
      <c r="BE200" s="122">
        <f t="shared" si="63"/>
        <v>0</v>
      </c>
    </row>
    <row r="201" spans="1:57" ht="25.5">
      <c r="A201" s="147">
        <v>139</v>
      </c>
      <c r="B201" s="148" t="s">
        <v>220</v>
      </c>
      <c r="C201" s="149" t="s">
        <v>495</v>
      </c>
      <c r="D201" s="150" t="s">
        <v>72</v>
      </c>
      <c r="E201" s="151">
        <v>1</v>
      </c>
      <c r="F201" s="151">
        <v>0</v>
      </c>
      <c r="G201" s="152">
        <f t="shared" si="51"/>
        <v>0</v>
      </c>
      <c r="H201" s="153"/>
      <c r="I201" s="153"/>
      <c r="J201" s="153"/>
      <c r="K201" s="153"/>
      <c r="O201" s="146"/>
      <c r="AZ201" s="122">
        <v>2</v>
      </c>
      <c r="BA201" s="122">
        <f t="shared" si="59"/>
        <v>0</v>
      </c>
      <c r="BB201" s="122">
        <f t="shared" si="60"/>
        <v>0</v>
      </c>
      <c r="BC201" s="122">
        <f t="shared" si="61"/>
        <v>0</v>
      </c>
      <c r="BD201" s="122">
        <f t="shared" si="62"/>
        <v>0</v>
      </c>
      <c r="BE201" s="122">
        <f t="shared" si="63"/>
        <v>0</v>
      </c>
    </row>
    <row r="202" spans="1:57" ht="25.5">
      <c r="A202" s="147">
        <v>139</v>
      </c>
      <c r="B202" s="148" t="s">
        <v>220</v>
      </c>
      <c r="C202" s="149" t="s">
        <v>496</v>
      </c>
      <c r="D202" s="150" t="s">
        <v>72</v>
      </c>
      <c r="E202" s="151">
        <v>1</v>
      </c>
      <c r="F202" s="151">
        <v>0</v>
      </c>
      <c r="G202" s="152">
        <f t="shared" si="51"/>
        <v>0</v>
      </c>
      <c r="H202" s="153"/>
      <c r="I202" s="153"/>
      <c r="J202" s="153"/>
      <c r="K202" s="153"/>
      <c r="O202" s="146"/>
      <c r="AZ202" s="122">
        <v>2</v>
      </c>
      <c r="BA202" s="122">
        <f t="shared" si="59"/>
        <v>0</v>
      </c>
      <c r="BB202" s="122">
        <f t="shared" si="60"/>
        <v>0</v>
      </c>
      <c r="BC202" s="122">
        <f t="shared" si="61"/>
        <v>0</v>
      </c>
      <c r="BD202" s="122">
        <f t="shared" si="62"/>
        <v>0</v>
      </c>
      <c r="BE202" s="122">
        <f t="shared" si="63"/>
        <v>0</v>
      </c>
    </row>
    <row r="203" spans="1:57" ht="25.5">
      <c r="A203" s="147">
        <v>140</v>
      </c>
      <c r="B203" s="148" t="s">
        <v>221</v>
      </c>
      <c r="C203" s="149" t="s">
        <v>497</v>
      </c>
      <c r="D203" s="150" t="s">
        <v>72</v>
      </c>
      <c r="E203" s="151">
        <v>3</v>
      </c>
      <c r="F203" s="151">
        <v>0</v>
      </c>
      <c r="G203" s="152">
        <f t="shared" si="51"/>
        <v>0</v>
      </c>
      <c r="H203" s="153"/>
      <c r="I203" s="153"/>
      <c r="J203" s="153"/>
      <c r="K203" s="153"/>
      <c r="O203" s="146"/>
      <c r="AZ203" s="122">
        <v>3</v>
      </c>
      <c r="BA203" s="122">
        <f t="shared" si="59"/>
        <v>0</v>
      </c>
      <c r="BB203" s="122">
        <f t="shared" si="60"/>
        <v>0</v>
      </c>
      <c r="BC203" s="122">
        <f t="shared" si="61"/>
        <v>0</v>
      </c>
      <c r="BD203" s="122">
        <f t="shared" si="62"/>
        <v>0</v>
      </c>
      <c r="BE203" s="122">
        <f t="shared" si="63"/>
        <v>0</v>
      </c>
    </row>
    <row r="204" spans="1:57" ht="12.75">
      <c r="A204" s="147">
        <v>141</v>
      </c>
      <c r="B204" s="148" t="s">
        <v>386</v>
      </c>
      <c r="C204" s="149" t="s">
        <v>499</v>
      </c>
      <c r="D204" s="150" t="s">
        <v>72</v>
      </c>
      <c r="E204" s="151">
        <v>1</v>
      </c>
      <c r="F204" s="151">
        <v>0</v>
      </c>
      <c r="G204" s="152">
        <f t="shared" si="51"/>
        <v>0</v>
      </c>
      <c r="H204" s="153"/>
      <c r="I204" s="153"/>
      <c r="J204" s="153"/>
      <c r="K204" s="153"/>
      <c r="O204" s="146"/>
      <c r="AZ204" s="122">
        <v>4</v>
      </c>
      <c r="BA204" s="122">
        <f t="shared" si="59"/>
        <v>0</v>
      </c>
      <c r="BB204" s="122">
        <f t="shared" si="60"/>
        <v>0</v>
      </c>
      <c r="BC204" s="122">
        <f t="shared" si="61"/>
        <v>0</v>
      </c>
      <c r="BD204" s="122">
        <f t="shared" si="62"/>
        <v>0</v>
      </c>
      <c r="BE204" s="122">
        <f t="shared" si="63"/>
        <v>0</v>
      </c>
    </row>
    <row r="205" spans="1:57" ht="25.5">
      <c r="A205" s="147">
        <v>142</v>
      </c>
      <c r="B205" s="148" t="s">
        <v>498</v>
      </c>
      <c r="C205" s="149" t="s">
        <v>500</v>
      </c>
      <c r="D205" s="150" t="s">
        <v>72</v>
      </c>
      <c r="E205" s="151">
        <v>2</v>
      </c>
      <c r="F205" s="151">
        <v>0</v>
      </c>
      <c r="G205" s="152">
        <f t="shared" si="51"/>
        <v>0</v>
      </c>
      <c r="H205" s="153"/>
      <c r="I205" s="153"/>
      <c r="J205" s="153"/>
      <c r="K205" s="153"/>
      <c r="O205" s="146"/>
      <c r="AZ205" s="122">
        <v>5</v>
      </c>
      <c r="BA205" s="122">
        <f t="shared" si="59"/>
        <v>0</v>
      </c>
      <c r="BB205" s="122">
        <f t="shared" si="60"/>
        <v>0</v>
      </c>
      <c r="BC205" s="122">
        <f t="shared" si="61"/>
        <v>0</v>
      </c>
      <c r="BD205" s="122">
        <f t="shared" si="62"/>
        <v>0</v>
      </c>
      <c r="BE205" s="122">
        <f t="shared" si="63"/>
        <v>0</v>
      </c>
    </row>
    <row r="206" spans="1:57" ht="25.5">
      <c r="A206" s="147">
        <v>143</v>
      </c>
      <c r="B206" s="148" t="s">
        <v>222</v>
      </c>
      <c r="C206" s="149" t="s">
        <v>501</v>
      </c>
      <c r="D206" s="150" t="s">
        <v>72</v>
      </c>
      <c r="E206" s="151">
        <v>1</v>
      </c>
      <c r="F206" s="151">
        <v>0</v>
      </c>
      <c r="G206" s="152">
        <f t="shared" si="51"/>
        <v>0</v>
      </c>
      <c r="H206" s="153"/>
      <c r="I206" s="153"/>
      <c r="J206" s="153"/>
      <c r="K206" s="153"/>
      <c r="O206" s="146"/>
      <c r="AZ206" s="122">
        <v>6</v>
      </c>
      <c r="BA206" s="122">
        <f t="shared" si="59"/>
        <v>0</v>
      </c>
      <c r="BB206" s="122">
        <f t="shared" si="60"/>
        <v>0</v>
      </c>
      <c r="BC206" s="122">
        <f t="shared" si="61"/>
        <v>0</v>
      </c>
      <c r="BD206" s="122">
        <f t="shared" si="62"/>
        <v>0</v>
      </c>
      <c r="BE206" s="122">
        <f t="shared" si="63"/>
        <v>0</v>
      </c>
    </row>
    <row r="207" spans="1:57" ht="25.5">
      <c r="A207" s="147">
        <v>139</v>
      </c>
      <c r="B207" s="148" t="s">
        <v>220</v>
      </c>
      <c r="C207" s="149" t="s">
        <v>502</v>
      </c>
      <c r="D207" s="150" t="s">
        <v>72</v>
      </c>
      <c r="E207" s="151">
        <v>1</v>
      </c>
      <c r="F207" s="151">
        <v>0</v>
      </c>
      <c r="G207" s="152">
        <f t="shared" si="51"/>
        <v>0</v>
      </c>
      <c r="H207" s="153"/>
      <c r="I207" s="153"/>
      <c r="J207" s="153"/>
      <c r="K207" s="153"/>
      <c r="O207" s="146"/>
      <c r="AZ207" s="122">
        <v>2</v>
      </c>
      <c r="BA207" s="122">
        <f t="shared" si="59"/>
        <v>0</v>
      </c>
      <c r="BB207" s="122">
        <f t="shared" si="60"/>
        <v>0</v>
      </c>
      <c r="BC207" s="122">
        <f t="shared" si="61"/>
        <v>0</v>
      </c>
      <c r="BD207" s="122">
        <f t="shared" si="62"/>
        <v>0</v>
      </c>
      <c r="BE207" s="122">
        <f t="shared" si="63"/>
        <v>0</v>
      </c>
    </row>
    <row r="208" spans="1:57" ht="25.5">
      <c r="A208" s="147">
        <v>140</v>
      </c>
      <c r="B208" s="148" t="s">
        <v>221</v>
      </c>
      <c r="C208" s="149" t="s">
        <v>503</v>
      </c>
      <c r="D208" s="150" t="s">
        <v>72</v>
      </c>
      <c r="E208" s="151">
        <v>2</v>
      </c>
      <c r="F208" s="151">
        <v>0</v>
      </c>
      <c r="G208" s="152">
        <f t="shared" si="51"/>
        <v>0</v>
      </c>
      <c r="H208" s="153"/>
      <c r="I208" s="153"/>
      <c r="J208" s="153"/>
      <c r="K208" s="153"/>
      <c r="O208" s="146"/>
      <c r="AZ208" s="122">
        <v>3</v>
      </c>
      <c r="BA208" s="122">
        <f t="shared" si="59"/>
        <v>0</v>
      </c>
      <c r="BB208" s="122">
        <f t="shared" si="60"/>
        <v>0</v>
      </c>
      <c r="BC208" s="122">
        <f t="shared" si="61"/>
        <v>0</v>
      </c>
      <c r="BD208" s="122">
        <f t="shared" si="62"/>
        <v>0</v>
      </c>
      <c r="BE208" s="122">
        <f t="shared" si="63"/>
        <v>0</v>
      </c>
    </row>
    <row r="209" spans="1:57" ht="25.5">
      <c r="A209" s="147">
        <v>141</v>
      </c>
      <c r="B209" s="148" t="s">
        <v>386</v>
      </c>
      <c r="C209" s="149" t="s">
        <v>504</v>
      </c>
      <c r="D209" s="150" t="s">
        <v>72</v>
      </c>
      <c r="E209" s="151">
        <v>1</v>
      </c>
      <c r="F209" s="151">
        <v>0</v>
      </c>
      <c r="G209" s="152">
        <f t="shared" si="51"/>
        <v>0</v>
      </c>
      <c r="H209" s="153"/>
      <c r="I209" s="153"/>
      <c r="J209" s="153"/>
      <c r="K209" s="153"/>
      <c r="O209" s="146"/>
      <c r="AZ209" s="122">
        <v>4</v>
      </c>
      <c r="BA209" s="122">
        <f t="shared" si="59"/>
        <v>0</v>
      </c>
      <c r="BB209" s="122">
        <f t="shared" si="60"/>
        <v>0</v>
      </c>
      <c r="BC209" s="122">
        <f t="shared" si="61"/>
        <v>0</v>
      </c>
      <c r="BD209" s="122">
        <f t="shared" si="62"/>
        <v>0</v>
      </c>
      <c r="BE209" s="122">
        <f t="shared" si="63"/>
        <v>0</v>
      </c>
    </row>
    <row r="210" spans="1:57" ht="12.75">
      <c r="A210" s="147">
        <v>142</v>
      </c>
      <c r="B210" s="148" t="s">
        <v>498</v>
      </c>
      <c r="C210" s="149" t="s">
        <v>505</v>
      </c>
      <c r="D210" s="150" t="s">
        <v>72</v>
      </c>
      <c r="E210" s="151">
        <v>1</v>
      </c>
      <c r="F210" s="151">
        <v>0</v>
      </c>
      <c r="G210" s="152">
        <f t="shared" si="51"/>
        <v>0</v>
      </c>
      <c r="H210" s="153"/>
      <c r="I210" s="153"/>
      <c r="J210" s="153"/>
      <c r="K210" s="153"/>
      <c r="O210" s="146"/>
      <c r="AZ210" s="122">
        <v>5</v>
      </c>
      <c r="BA210" s="122">
        <f t="shared" si="59"/>
        <v>0</v>
      </c>
      <c r="BB210" s="122">
        <f t="shared" si="60"/>
        <v>0</v>
      </c>
      <c r="BC210" s="122">
        <f t="shared" si="61"/>
        <v>0</v>
      </c>
      <c r="BD210" s="122">
        <f t="shared" si="62"/>
        <v>0</v>
      </c>
      <c r="BE210" s="122">
        <f t="shared" si="63"/>
        <v>0</v>
      </c>
    </row>
    <row r="211" spans="1:57" ht="12.75">
      <c r="A211" s="147">
        <v>143</v>
      </c>
      <c r="B211" s="148" t="s">
        <v>222</v>
      </c>
      <c r="C211" s="149" t="s">
        <v>506</v>
      </c>
      <c r="D211" s="150" t="s">
        <v>72</v>
      </c>
      <c r="E211" s="151">
        <v>1</v>
      </c>
      <c r="F211" s="151">
        <v>0</v>
      </c>
      <c r="G211" s="152">
        <f t="shared" si="51"/>
        <v>0</v>
      </c>
      <c r="H211" s="153"/>
      <c r="I211" s="153"/>
      <c r="J211" s="153"/>
      <c r="K211" s="153"/>
      <c r="O211" s="146"/>
      <c r="AZ211" s="122">
        <v>6</v>
      </c>
      <c r="BA211" s="122">
        <f t="shared" si="59"/>
        <v>0</v>
      </c>
      <c r="BB211" s="122">
        <f t="shared" si="60"/>
        <v>0</v>
      </c>
      <c r="BC211" s="122">
        <f t="shared" si="61"/>
        <v>0</v>
      </c>
      <c r="BD211" s="122">
        <f t="shared" si="62"/>
        <v>0</v>
      </c>
      <c r="BE211" s="122">
        <f t="shared" si="63"/>
        <v>0</v>
      </c>
    </row>
    <row r="212" spans="1:57" ht="12.75">
      <c r="A212" s="147">
        <v>144</v>
      </c>
      <c r="B212" s="148" t="s">
        <v>223</v>
      </c>
      <c r="C212" s="149" t="s">
        <v>507</v>
      </c>
      <c r="D212" s="150" t="s">
        <v>72</v>
      </c>
      <c r="E212" s="151">
        <v>1</v>
      </c>
      <c r="F212" s="151">
        <v>0</v>
      </c>
      <c r="G212" s="152">
        <f t="shared" si="51"/>
        <v>0</v>
      </c>
      <c r="H212" s="153"/>
      <c r="I212" s="153"/>
      <c r="J212" s="153"/>
      <c r="K212" s="153"/>
      <c r="O212" s="146"/>
      <c r="AZ212" s="122">
        <v>7</v>
      </c>
      <c r="BA212" s="122">
        <f t="shared" si="59"/>
        <v>0</v>
      </c>
      <c r="BB212" s="122">
        <f t="shared" si="60"/>
        <v>0</v>
      </c>
      <c r="BC212" s="122">
        <f t="shared" si="61"/>
        <v>0</v>
      </c>
      <c r="BD212" s="122">
        <f t="shared" si="62"/>
        <v>0</v>
      </c>
      <c r="BE212" s="122">
        <f t="shared" si="63"/>
        <v>0</v>
      </c>
    </row>
    <row r="213" spans="1:57" ht="12.75">
      <c r="A213" s="147">
        <v>145</v>
      </c>
      <c r="B213" s="148" t="s">
        <v>332</v>
      </c>
      <c r="C213" s="149" t="s">
        <v>508</v>
      </c>
      <c r="D213" s="150" t="s">
        <v>72</v>
      </c>
      <c r="E213" s="151">
        <v>1</v>
      </c>
      <c r="F213" s="151">
        <v>0</v>
      </c>
      <c r="G213" s="152">
        <f t="shared" si="51"/>
        <v>0</v>
      </c>
      <c r="H213" s="153"/>
      <c r="I213" s="153"/>
      <c r="J213" s="153"/>
      <c r="K213" s="153"/>
      <c r="O213" s="146"/>
      <c r="AZ213" s="122">
        <v>8</v>
      </c>
      <c r="BA213" s="122">
        <f t="shared" si="59"/>
        <v>0</v>
      </c>
      <c r="BB213" s="122">
        <f t="shared" si="60"/>
        <v>0</v>
      </c>
      <c r="BC213" s="122">
        <f t="shared" si="61"/>
        <v>0</v>
      </c>
      <c r="BD213" s="122">
        <f t="shared" si="62"/>
        <v>0</v>
      </c>
      <c r="BE213" s="122">
        <f t="shared" si="63"/>
        <v>0</v>
      </c>
    </row>
    <row r="214" spans="1:57" ht="12.75">
      <c r="A214" s="147">
        <v>146</v>
      </c>
      <c r="B214" s="148" t="s">
        <v>387</v>
      </c>
      <c r="C214" s="149" t="s">
        <v>509</v>
      </c>
      <c r="D214" s="150" t="s">
        <v>72</v>
      </c>
      <c r="E214" s="151">
        <v>1</v>
      </c>
      <c r="F214" s="151">
        <v>0</v>
      </c>
      <c r="G214" s="152">
        <f t="shared" si="51"/>
        <v>0</v>
      </c>
      <c r="H214" s="153"/>
      <c r="I214" s="153"/>
      <c r="J214" s="153"/>
      <c r="K214" s="153"/>
      <c r="O214" s="146"/>
      <c r="AZ214" s="122">
        <v>9</v>
      </c>
      <c r="BA214" s="122">
        <f t="shared" si="59"/>
        <v>0</v>
      </c>
      <c r="BB214" s="122">
        <f t="shared" si="60"/>
        <v>0</v>
      </c>
      <c r="BC214" s="122">
        <f t="shared" si="61"/>
        <v>0</v>
      </c>
      <c r="BD214" s="122">
        <f t="shared" si="62"/>
        <v>0</v>
      </c>
      <c r="BE214" s="122">
        <f t="shared" si="63"/>
        <v>0</v>
      </c>
    </row>
    <row r="215" spans="1:57" ht="25.5">
      <c r="A215" s="147">
        <v>139</v>
      </c>
      <c r="B215" s="148" t="s">
        <v>220</v>
      </c>
      <c r="C215" s="149" t="s">
        <v>510</v>
      </c>
      <c r="D215" s="150" t="s">
        <v>72</v>
      </c>
      <c r="E215" s="151">
        <v>1</v>
      </c>
      <c r="F215" s="151">
        <v>0</v>
      </c>
      <c r="G215" s="152">
        <f t="shared" si="51"/>
        <v>0</v>
      </c>
      <c r="H215" s="153"/>
      <c r="I215" s="153"/>
      <c r="J215" s="153"/>
      <c r="K215" s="153"/>
      <c r="O215" s="146"/>
      <c r="AZ215" s="122">
        <v>2</v>
      </c>
      <c r="BA215" s="122">
        <f t="shared" si="59"/>
        <v>0</v>
      </c>
      <c r="BB215" s="122">
        <f t="shared" si="60"/>
        <v>0</v>
      </c>
      <c r="BC215" s="122">
        <f t="shared" si="61"/>
        <v>0</v>
      </c>
      <c r="BD215" s="122">
        <f t="shared" si="62"/>
        <v>0</v>
      </c>
      <c r="BE215" s="122">
        <f t="shared" si="63"/>
        <v>0</v>
      </c>
    </row>
    <row r="216" spans="1:57" ht="25.5">
      <c r="A216" s="147">
        <v>140</v>
      </c>
      <c r="B216" s="148" t="s">
        <v>221</v>
      </c>
      <c r="C216" s="149" t="s">
        <v>511</v>
      </c>
      <c r="D216" s="150" t="s">
        <v>72</v>
      </c>
      <c r="E216" s="151">
        <v>1</v>
      </c>
      <c r="F216" s="151">
        <v>0</v>
      </c>
      <c r="G216" s="152">
        <f t="shared" si="51"/>
        <v>0</v>
      </c>
      <c r="H216" s="153"/>
      <c r="I216" s="153"/>
      <c r="J216" s="153"/>
      <c r="K216" s="153"/>
      <c r="O216" s="146"/>
      <c r="AZ216" s="122">
        <v>3</v>
      </c>
      <c r="BA216" s="122">
        <f t="shared" si="59"/>
        <v>0</v>
      </c>
      <c r="BB216" s="122">
        <f t="shared" si="60"/>
        <v>0</v>
      </c>
      <c r="BC216" s="122">
        <f t="shared" si="61"/>
        <v>0</v>
      </c>
      <c r="BD216" s="122">
        <f t="shared" si="62"/>
        <v>0</v>
      </c>
      <c r="BE216" s="122">
        <f t="shared" si="63"/>
        <v>0</v>
      </c>
    </row>
    <row r="217" spans="1:57" ht="25.5">
      <c r="A217" s="147">
        <v>140</v>
      </c>
      <c r="B217" s="148" t="s">
        <v>221</v>
      </c>
      <c r="C217" s="149" t="s">
        <v>512</v>
      </c>
      <c r="D217" s="150" t="s">
        <v>72</v>
      </c>
      <c r="E217" s="151">
        <v>1</v>
      </c>
      <c r="F217" s="151">
        <v>0</v>
      </c>
      <c r="G217" s="152">
        <f t="shared" si="51"/>
        <v>0</v>
      </c>
      <c r="H217" s="153"/>
      <c r="I217" s="153"/>
      <c r="J217" s="153"/>
      <c r="K217" s="153"/>
      <c r="O217" s="146"/>
      <c r="AZ217" s="122">
        <v>2</v>
      </c>
      <c r="BA217" s="122">
        <f t="shared" si="59"/>
        <v>0</v>
      </c>
      <c r="BB217" s="122">
        <f t="shared" si="60"/>
        <v>0</v>
      </c>
      <c r="BC217" s="122">
        <f t="shared" si="61"/>
        <v>0</v>
      </c>
      <c r="BD217" s="122">
        <f t="shared" si="62"/>
        <v>0</v>
      </c>
      <c r="BE217" s="122">
        <f t="shared" si="63"/>
        <v>0</v>
      </c>
    </row>
    <row r="218" spans="1:57" ht="38.25">
      <c r="A218" s="147">
        <v>141</v>
      </c>
      <c r="B218" s="148" t="s">
        <v>386</v>
      </c>
      <c r="C218" s="149" t="s">
        <v>513</v>
      </c>
      <c r="D218" s="150" t="s">
        <v>72</v>
      </c>
      <c r="E218" s="151">
        <v>1</v>
      </c>
      <c r="F218" s="151">
        <v>0</v>
      </c>
      <c r="G218" s="152">
        <f aca="true" t="shared" si="64" ref="G218:G224">E218*F218</f>
        <v>0</v>
      </c>
      <c r="H218" s="153"/>
      <c r="I218" s="153"/>
      <c r="J218" s="153"/>
      <c r="K218" s="153"/>
      <c r="O218" s="146"/>
      <c r="AZ218" s="122">
        <v>3</v>
      </c>
      <c r="BA218" s="122">
        <f aca="true" t="shared" si="65" ref="BA218:BA224">IF(AZ218=1,G218,0)</f>
        <v>0</v>
      </c>
      <c r="BB218" s="122">
        <f aca="true" t="shared" si="66" ref="BB218:BB224">IF(AZ218=2,G218,0)</f>
        <v>0</v>
      </c>
      <c r="BC218" s="122">
        <f aca="true" t="shared" si="67" ref="BC218:BC224">IF(AZ218=3,G218,0)</f>
        <v>0</v>
      </c>
      <c r="BD218" s="122">
        <f aca="true" t="shared" si="68" ref="BD218:BD224">IF(AZ218=4,G218,0)</f>
        <v>0</v>
      </c>
      <c r="BE218" s="122">
        <f aca="true" t="shared" si="69" ref="BE218:BE224">IF(AZ218=5,G218,0)</f>
        <v>0</v>
      </c>
    </row>
    <row r="219" spans="1:57" ht="25.5">
      <c r="A219" s="147">
        <v>148</v>
      </c>
      <c r="B219" s="148" t="s">
        <v>388</v>
      </c>
      <c r="C219" s="149" t="s">
        <v>530</v>
      </c>
      <c r="D219" s="150" t="s">
        <v>72</v>
      </c>
      <c r="E219" s="151">
        <v>4</v>
      </c>
      <c r="F219" s="151">
        <v>0</v>
      </c>
      <c r="G219" s="152">
        <f t="shared" si="64"/>
        <v>0</v>
      </c>
      <c r="H219" s="153"/>
      <c r="I219" s="153"/>
      <c r="J219" s="153"/>
      <c r="K219" s="153"/>
      <c r="O219" s="146"/>
      <c r="AZ219" s="122">
        <v>2</v>
      </c>
      <c r="BA219" s="122">
        <f t="shared" si="65"/>
        <v>0</v>
      </c>
      <c r="BB219" s="122">
        <f t="shared" si="66"/>
        <v>0</v>
      </c>
      <c r="BC219" s="122">
        <f t="shared" si="67"/>
        <v>0</v>
      </c>
      <c r="BD219" s="122">
        <f t="shared" si="68"/>
        <v>0</v>
      </c>
      <c r="BE219" s="122">
        <f t="shared" si="69"/>
        <v>0</v>
      </c>
    </row>
    <row r="220" spans="1:57" ht="25.5">
      <c r="A220" s="147">
        <v>149</v>
      </c>
      <c r="B220" s="148" t="s">
        <v>389</v>
      </c>
      <c r="C220" s="149" t="s">
        <v>528</v>
      </c>
      <c r="D220" s="150" t="s">
        <v>72</v>
      </c>
      <c r="E220" s="151">
        <v>1</v>
      </c>
      <c r="F220" s="151">
        <v>0</v>
      </c>
      <c r="G220" s="152">
        <f t="shared" si="64"/>
        <v>0</v>
      </c>
      <c r="H220" s="153"/>
      <c r="I220" s="153"/>
      <c r="J220" s="153"/>
      <c r="K220" s="153"/>
      <c r="O220" s="146"/>
      <c r="AZ220" s="122">
        <v>3</v>
      </c>
      <c r="BA220" s="122">
        <f t="shared" si="65"/>
        <v>0</v>
      </c>
      <c r="BB220" s="122">
        <f t="shared" si="66"/>
        <v>0</v>
      </c>
      <c r="BC220" s="122">
        <f t="shared" si="67"/>
        <v>0</v>
      </c>
      <c r="BD220" s="122">
        <f t="shared" si="68"/>
        <v>0</v>
      </c>
      <c r="BE220" s="122">
        <f t="shared" si="69"/>
        <v>0</v>
      </c>
    </row>
    <row r="221" spans="1:15" ht="25.5">
      <c r="A221" s="147">
        <v>109</v>
      </c>
      <c r="B221" s="148" t="s">
        <v>337</v>
      </c>
      <c r="C221" s="149" t="s">
        <v>529</v>
      </c>
      <c r="D221" s="150" t="s">
        <v>72</v>
      </c>
      <c r="E221" s="151">
        <v>1</v>
      </c>
      <c r="F221" s="151">
        <v>0</v>
      </c>
      <c r="G221" s="152">
        <f t="shared" si="64"/>
        <v>0</v>
      </c>
      <c r="H221" s="153"/>
      <c r="I221" s="153"/>
      <c r="J221" s="153"/>
      <c r="K221" s="153"/>
      <c r="O221" s="146"/>
    </row>
    <row r="222" spans="1:57" ht="12.75">
      <c r="A222" s="147">
        <v>152</v>
      </c>
      <c r="B222" s="148" t="s">
        <v>390</v>
      </c>
      <c r="C222" s="149" t="s">
        <v>515</v>
      </c>
      <c r="D222" s="150" t="s">
        <v>72</v>
      </c>
      <c r="E222" s="151">
        <v>2</v>
      </c>
      <c r="F222" s="151">
        <v>0</v>
      </c>
      <c r="G222" s="152">
        <f t="shared" si="64"/>
        <v>0</v>
      </c>
      <c r="H222" s="153"/>
      <c r="I222" s="153"/>
      <c r="J222" s="153"/>
      <c r="K222" s="153"/>
      <c r="O222" s="146"/>
      <c r="AZ222" s="122">
        <v>4</v>
      </c>
      <c r="BA222" s="122">
        <f t="shared" si="65"/>
        <v>0</v>
      </c>
      <c r="BB222" s="122">
        <f t="shared" si="66"/>
        <v>0</v>
      </c>
      <c r="BC222" s="122">
        <f t="shared" si="67"/>
        <v>0</v>
      </c>
      <c r="BD222" s="122">
        <f t="shared" si="68"/>
        <v>0</v>
      </c>
      <c r="BE222" s="122">
        <f t="shared" si="69"/>
        <v>0</v>
      </c>
    </row>
    <row r="223" spans="1:57" ht="12.75">
      <c r="A223" s="147">
        <v>153</v>
      </c>
      <c r="B223" s="148" t="s">
        <v>391</v>
      </c>
      <c r="C223" s="149" t="s">
        <v>516</v>
      </c>
      <c r="D223" s="150" t="s">
        <v>72</v>
      </c>
      <c r="E223" s="151">
        <v>1</v>
      </c>
      <c r="F223" s="151">
        <v>0</v>
      </c>
      <c r="G223" s="152">
        <f t="shared" si="64"/>
        <v>0</v>
      </c>
      <c r="H223" s="153"/>
      <c r="I223" s="153"/>
      <c r="J223" s="153"/>
      <c r="K223" s="153"/>
      <c r="O223" s="146"/>
      <c r="AZ223" s="122">
        <v>3</v>
      </c>
      <c r="BA223" s="122">
        <f t="shared" si="65"/>
        <v>0</v>
      </c>
      <c r="BB223" s="122">
        <f t="shared" si="66"/>
        <v>0</v>
      </c>
      <c r="BC223" s="122">
        <f t="shared" si="67"/>
        <v>0</v>
      </c>
      <c r="BD223" s="122">
        <f t="shared" si="68"/>
        <v>0</v>
      </c>
      <c r="BE223" s="122">
        <f t="shared" si="69"/>
        <v>0</v>
      </c>
    </row>
    <row r="224" spans="1:57" ht="12.75">
      <c r="A224" s="147">
        <v>154</v>
      </c>
      <c r="B224" s="148" t="s">
        <v>392</v>
      </c>
      <c r="C224" s="149" t="s">
        <v>517</v>
      </c>
      <c r="D224" s="150" t="s">
        <v>72</v>
      </c>
      <c r="E224" s="151">
        <v>1</v>
      </c>
      <c r="F224" s="151">
        <v>0</v>
      </c>
      <c r="G224" s="152">
        <f t="shared" si="64"/>
        <v>0</v>
      </c>
      <c r="H224" s="153"/>
      <c r="I224" s="153"/>
      <c r="J224" s="153"/>
      <c r="K224" s="153"/>
      <c r="O224" s="146"/>
      <c r="AZ224" s="122">
        <v>3</v>
      </c>
      <c r="BA224" s="122">
        <f t="shared" si="65"/>
        <v>0</v>
      </c>
      <c r="BB224" s="122">
        <f t="shared" si="66"/>
        <v>0</v>
      </c>
      <c r="BC224" s="122">
        <f t="shared" si="67"/>
        <v>0</v>
      </c>
      <c r="BD224" s="122">
        <f t="shared" si="68"/>
        <v>0</v>
      </c>
      <c r="BE224" s="122">
        <f t="shared" si="69"/>
        <v>0</v>
      </c>
    </row>
    <row r="225" spans="1:57" ht="12.75">
      <c r="A225" s="147">
        <v>155</v>
      </c>
      <c r="B225" s="148" t="s">
        <v>393</v>
      </c>
      <c r="C225" s="149" t="s">
        <v>518</v>
      </c>
      <c r="D225" s="150" t="s">
        <v>72</v>
      </c>
      <c r="E225" s="151">
        <v>1</v>
      </c>
      <c r="F225" s="151">
        <v>0</v>
      </c>
      <c r="G225" s="152">
        <f>E225*F225</f>
        <v>0</v>
      </c>
      <c r="H225" s="153"/>
      <c r="I225" s="153"/>
      <c r="J225" s="153"/>
      <c r="K225" s="153"/>
      <c r="O225" s="146"/>
      <c r="AZ225" s="122">
        <v>4</v>
      </c>
      <c r="BA225" s="122">
        <f>IF(AZ225=1,G225,0)</f>
        <v>0</v>
      </c>
      <c r="BB225" s="122">
        <f>IF(AZ225=2,G225,0)</f>
        <v>0</v>
      </c>
      <c r="BC225" s="122">
        <f>IF(AZ225=3,G225,0)</f>
        <v>0</v>
      </c>
      <c r="BD225" s="122">
        <f>IF(AZ225=4,G225,0)</f>
        <v>0</v>
      </c>
      <c r="BE225" s="122">
        <f>IF(AZ225=5,G225,0)</f>
        <v>0</v>
      </c>
    </row>
    <row r="226" spans="1:57" ht="12.75">
      <c r="A226" s="147">
        <v>155</v>
      </c>
      <c r="B226" s="148" t="s">
        <v>394</v>
      </c>
      <c r="C226" s="149" t="s">
        <v>514</v>
      </c>
      <c r="D226" s="150" t="s">
        <v>72</v>
      </c>
      <c r="E226" s="151">
        <v>1</v>
      </c>
      <c r="F226" s="151">
        <v>0</v>
      </c>
      <c r="G226" s="152">
        <f>E226*F226</f>
        <v>0</v>
      </c>
      <c r="H226" s="153"/>
      <c r="I226" s="153"/>
      <c r="J226" s="153"/>
      <c r="K226" s="153"/>
      <c r="O226" s="146"/>
      <c r="AZ226" s="122">
        <v>4</v>
      </c>
      <c r="BA226" s="122">
        <f>IF(AZ226=1,G226,0)</f>
        <v>0</v>
      </c>
      <c r="BB226" s="122">
        <f>IF(AZ226=2,G226,0)</f>
        <v>0</v>
      </c>
      <c r="BC226" s="122">
        <f>IF(AZ226=3,G226,0)</f>
        <v>0</v>
      </c>
      <c r="BD226" s="122">
        <f>IF(AZ226=4,G226,0)</f>
        <v>0</v>
      </c>
      <c r="BE226" s="122">
        <f>IF(AZ226=5,G226,0)</f>
        <v>0</v>
      </c>
    </row>
    <row r="227" spans="1:57" ht="12.75">
      <c r="A227" s="147">
        <v>156</v>
      </c>
      <c r="B227" s="148" t="s">
        <v>395</v>
      </c>
      <c r="C227" s="149" t="s">
        <v>520</v>
      </c>
      <c r="D227" s="150" t="s">
        <v>72</v>
      </c>
      <c r="E227" s="151">
        <v>5</v>
      </c>
      <c r="F227" s="151">
        <v>0</v>
      </c>
      <c r="G227" s="152">
        <f>E227*F227</f>
        <v>0</v>
      </c>
      <c r="H227" s="153"/>
      <c r="I227" s="153"/>
      <c r="J227" s="153"/>
      <c r="K227" s="153"/>
      <c r="O227" s="146"/>
      <c r="AZ227" s="122">
        <v>5</v>
      </c>
      <c r="BA227" s="122">
        <f>IF(AZ227=1,G227,0)</f>
        <v>0</v>
      </c>
      <c r="BB227" s="122">
        <f>IF(AZ227=2,G227,0)</f>
        <v>0</v>
      </c>
      <c r="BC227" s="122">
        <f>IF(AZ227=3,G227,0)</f>
        <v>0</v>
      </c>
      <c r="BD227" s="122">
        <f>IF(AZ227=4,G227,0)</f>
        <v>0</v>
      </c>
      <c r="BE227" s="122">
        <f>IF(AZ227=5,G227,0)</f>
        <v>0</v>
      </c>
    </row>
    <row r="228" spans="1:15" ht="12.75">
      <c r="A228" s="147">
        <v>158</v>
      </c>
      <c r="B228" s="148" t="s">
        <v>396</v>
      </c>
      <c r="C228" s="149" t="s">
        <v>519</v>
      </c>
      <c r="D228" s="150" t="s">
        <v>72</v>
      </c>
      <c r="E228" s="151">
        <v>1</v>
      </c>
      <c r="F228" s="151">
        <v>0</v>
      </c>
      <c r="G228" s="152">
        <f>E228*F228</f>
        <v>0</v>
      </c>
      <c r="H228" s="153">
        <v>0</v>
      </c>
      <c r="I228" s="153">
        <f>E228*H228</f>
        <v>0</v>
      </c>
      <c r="J228" s="153">
        <v>0</v>
      </c>
      <c r="K228" s="153">
        <f>E228*J228</f>
        <v>0</v>
      </c>
      <c r="O228" s="146"/>
    </row>
    <row r="229" spans="1:57" ht="12.75">
      <c r="A229" s="162"/>
      <c r="B229" s="163" t="s">
        <v>69</v>
      </c>
      <c r="C229" s="164" t="str">
        <f>CONCATENATE(B171," ",C171)</f>
        <v>791 Montáž zařízení velkokuchyní</v>
      </c>
      <c r="D229" s="162"/>
      <c r="E229" s="165"/>
      <c r="F229" s="165"/>
      <c r="G229" s="166">
        <f>SUM(G171:G228)</f>
        <v>0</v>
      </c>
      <c r="H229" s="167"/>
      <c r="I229" s="168">
        <f>SUM(I171:I171)</f>
        <v>0</v>
      </c>
      <c r="J229" s="167"/>
      <c r="K229" s="168">
        <f>SUM(K171:K171)</f>
        <v>0</v>
      </c>
      <c r="O229" s="146"/>
      <c r="BA229" s="169">
        <f>SUM(BA171:BA171)</f>
        <v>0</v>
      </c>
      <c r="BB229" s="169">
        <f>SUM(BB171:BB171)</f>
        <v>0</v>
      </c>
      <c r="BC229" s="169">
        <f>SUM(BC171:BC171)</f>
        <v>0</v>
      </c>
      <c r="BD229" s="169">
        <f>SUM(BD171:BD171)</f>
        <v>0</v>
      </c>
      <c r="BE229" s="169">
        <f>SUM(BE171:BE171)</f>
        <v>0</v>
      </c>
    </row>
    <row r="230" spans="1:17" ht="12.75">
      <c r="A230" s="139" t="s">
        <v>67</v>
      </c>
      <c r="B230" s="140" t="s">
        <v>224</v>
      </c>
      <c r="C230" s="141" t="s">
        <v>225</v>
      </c>
      <c r="D230" s="142"/>
      <c r="E230" s="143"/>
      <c r="F230" s="143"/>
      <c r="G230" s="144"/>
      <c r="H230" s="145"/>
      <c r="I230" s="145"/>
      <c r="J230" s="145"/>
      <c r="K230" s="145"/>
      <c r="Q230" s="146"/>
    </row>
    <row r="231" spans="1:17" ht="12.75">
      <c r="A231" s="154">
        <v>161</v>
      </c>
      <c r="B231" s="148" t="s">
        <v>375</v>
      </c>
      <c r="C231" s="149" t="s">
        <v>376</v>
      </c>
      <c r="D231" s="150" t="s">
        <v>85</v>
      </c>
      <c r="E231" s="151">
        <v>130</v>
      </c>
      <c r="F231" s="151">
        <v>0</v>
      </c>
      <c r="G231" s="152">
        <f aca="true" t="shared" si="70" ref="G231:G241">E231*F231</f>
        <v>0</v>
      </c>
      <c r="H231" s="153">
        <v>0</v>
      </c>
      <c r="I231" s="153">
        <f aca="true" t="shared" si="71" ref="I231:I240">E231*H231</f>
        <v>0</v>
      </c>
      <c r="J231" s="153">
        <v>-0.002</v>
      </c>
      <c r="K231" s="153">
        <f aca="true" t="shared" si="72" ref="K231:K240">E231*J231</f>
        <v>-0.26</v>
      </c>
      <c r="O231" s="161"/>
      <c r="Q231" s="146"/>
    </row>
    <row r="232" spans="1:17" ht="12.75">
      <c r="A232" s="154">
        <v>162</v>
      </c>
      <c r="B232" s="148" t="s">
        <v>377</v>
      </c>
      <c r="C232" s="149" t="s">
        <v>378</v>
      </c>
      <c r="D232" s="150" t="s">
        <v>85</v>
      </c>
      <c r="E232" s="151">
        <v>20</v>
      </c>
      <c r="F232" s="151">
        <v>0</v>
      </c>
      <c r="G232" s="152">
        <f t="shared" si="70"/>
        <v>0</v>
      </c>
      <c r="H232" s="153">
        <v>0</v>
      </c>
      <c r="I232" s="153">
        <f t="shared" si="71"/>
        <v>0</v>
      </c>
      <c r="J232" s="153">
        <v>-0.009</v>
      </c>
      <c r="K232" s="153">
        <f t="shared" si="72"/>
        <v>-0.18</v>
      </c>
      <c r="O232" s="161"/>
      <c r="Q232" s="146"/>
    </row>
    <row r="233" spans="1:17" ht="12.75">
      <c r="A233" s="154">
        <v>163</v>
      </c>
      <c r="B233" s="148" t="s">
        <v>379</v>
      </c>
      <c r="C233" s="149" t="s">
        <v>380</v>
      </c>
      <c r="D233" s="150" t="s">
        <v>85</v>
      </c>
      <c r="E233" s="151">
        <v>10</v>
      </c>
      <c r="F233" s="151">
        <v>0</v>
      </c>
      <c r="G233" s="152">
        <f t="shared" si="70"/>
        <v>0</v>
      </c>
      <c r="H233" s="153">
        <v>0</v>
      </c>
      <c r="I233" s="153">
        <f t="shared" si="71"/>
        <v>0</v>
      </c>
      <c r="J233" s="153">
        <v>-0.018</v>
      </c>
      <c r="K233" s="153">
        <f t="shared" si="72"/>
        <v>-0.18</v>
      </c>
      <c r="O233" s="161"/>
      <c r="Q233" s="146"/>
    </row>
    <row r="234" spans="1:17" ht="12.75">
      <c r="A234" s="154">
        <v>163</v>
      </c>
      <c r="B234" s="148" t="s">
        <v>458</v>
      </c>
      <c r="C234" s="149" t="s">
        <v>459</v>
      </c>
      <c r="D234" s="150" t="s">
        <v>75</v>
      </c>
      <c r="E234" s="151">
        <v>79.47</v>
      </c>
      <c r="F234" s="151">
        <v>0</v>
      </c>
      <c r="G234" s="152">
        <f t="shared" si="70"/>
        <v>0</v>
      </c>
      <c r="H234" s="153">
        <v>0</v>
      </c>
      <c r="I234" s="153">
        <f t="shared" si="71"/>
        <v>0</v>
      </c>
      <c r="J234" s="153">
        <v>-0.025</v>
      </c>
      <c r="K234" s="153">
        <f t="shared" si="72"/>
        <v>-1.98675</v>
      </c>
      <c r="O234" s="161"/>
      <c r="Q234" s="146"/>
    </row>
    <row r="235" spans="1:17" ht="25.5">
      <c r="A235" s="154">
        <v>164</v>
      </c>
      <c r="B235" s="148" t="s">
        <v>457</v>
      </c>
      <c r="C235" s="149" t="s">
        <v>460</v>
      </c>
      <c r="D235" s="150" t="s">
        <v>92</v>
      </c>
      <c r="E235" s="151">
        <f>SUM(E236)</f>
        <v>22.251600000000007</v>
      </c>
      <c r="F235" s="151">
        <v>0</v>
      </c>
      <c r="G235" s="152">
        <f>E235*F235</f>
        <v>0</v>
      </c>
      <c r="H235" s="153">
        <v>0</v>
      </c>
      <c r="I235" s="153">
        <f>E235*H235</f>
        <v>0</v>
      </c>
      <c r="J235" s="153">
        <v>-2.45</v>
      </c>
      <c r="K235" s="153">
        <f>E235*J235</f>
        <v>-54.51642000000002</v>
      </c>
      <c r="O235" s="161"/>
      <c r="Q235" s="146"/>
    </row>
    <row r="236" spans="1:17" ht="12.75">
      <c r="A236" s="154"/>
      <c r="B236" s="148"/>
      <c r="C236" s="207" t="s">
        <v>461</v>
      </c>
      <c r="D236" s="208"/>
      <c r="E236" s="157">
        <f>(11.4*5.5+7*1.2+3.1*2.7)*0.28</f>
        <v>22.251600000000007</v>
      </c>
      <c r="F236" s="151">
        <v>0</v>
      </c>
      <c r="G236" s="152">
        <f>E236*F236</f>
        <v>0</v>
      </c>
      <c r="H236" s="153"/>
      <c r="I236" s="153"/>
      <c r="J236" s="153"/>
      <c r="K236" s="153"/>
      <c r="O236" s="161"/>
      <c r="Q236" s="146"/>
    </row>
    <row r="237" spans="1:59" ht="12.75">
      <c r="A237" s="154">
        <v>164</v>
      </c>
      <c r="B237" s="148" t="s">
        <v>226</v>
      </c>
      <c r="C237" s="149" t="s">
        <v>227</v>
      </c>
      <c r="D237" s="150" t="s">
        <v>144</v>
      </c>
      <c r="E237" s="151">
        <v>1</v>
      </c>
      <c r="F237" s="151">
        <v>0</v>
      </c>
      <c r="G237" s="152">
        <f t="shared" si="70"/>
        <v>0</v>
      </c>
      <c r="H237" s="153">
        <v>0</v>
      </c>
      <c r="I237" s="153">
        <f t="shared" si="71"/>
        <v>0</v>
      </c>
      <c r="J237" s="153">
        <v>0</v>
      </c>
      <c r="K237" s="153">
        <f t="shared" si="72"/>
        <v>0</v>
      </c>
      <c r="Q237" s="146"/>
      <c r="BB237" s="122">
        <v>1</v>
      </c>
      <c r="BC237" s="122">
        <f>IF(BB237=1,G237,0)</f>
        <v>0</v>
      </c>
      <c r="BD237" s="122">
        <f>IF(BB237=2,G237,0)</f>
        <v>0</v>
      </c>
      <c r="BE237" s="122">
        <f>IF(BB237=3,G237,0)</f>
        <v>0</v>
      </c>
      <c r="BF237" s="122">
        <f>IF(BB237=4,G237,0)</f>
        <v>0</v>
      </c>
      <c r="BG237" s="122">
        <f>IF(BB237=5,G237,0)</f>
        <v>0</v>
      </c>
    </row>
    <row r="238" spans="1:59" ht="12.75">
      <c r="A238" s="154">
        <v>165</v>
      </c>
      <c r="B238" s="148" t="s">
        <v>228</v>
      </c>
      <c r="C238" s="149" t="s">
        <v>385</v>
      </c>
      <c r="D238" s="150" t="s">
        <v>144</v>
      </c>
      <c r="E238" s="151">
        <v>1</v>
      </c>
      <c r="F238" s="151">
        <v>0</v>
      </c>
      <c r="G238" s="152">
        <f t="shared" si="70"/>
        <v>0</v>
      </c>
      <c r="H238" s="153">
        <v>0</v>
      </c>
      <c r="I238" s="153">
        <f t="shared" si="71"/>
        <v>0</v>
      </c>
      <c r="J238" s="153">
        <v>0</v>
      </c>
      <c r="K238" s="153">
        <f t="shared" si="72"/>
        <v>0</v>
      </c>
      <c r="Q238" s="146"/>
      <c r="BB238" s="122">
        <v>1</v>
      </c>
      <c r="BC238" s="122">
        <f>IF(BB238=1,G238,0)</f>
        <v>0</v>
      </c>
      <c r="BD238" s="122">
        <f>IF(BB238=2,G238,0)</f>
        <v>0</v>
      </c>
      <c r="BE238" s="122">
        <f>IF(BB238=3,G238,0)</f>
        <v>0</v>
      </c>
      <c r="BF238" s="122">
        <f>IF(BB238=4,G238,0)</f>
        <v>0</v>
      </c>
      <c r="BG238" s="122">
        <f>IF(BB238=5,G238,0)</f>
        <v>0</v>
      </c>
    </row>
    <row r="239" spans="1:59" ht="12.75">
      <c r="A239" s="154">
        <v>166</v>
      </c>
      <c r="B239" s="148" t="s">
        <v>229</v>
      </c>
      <c r="C239" s="149" t="s">
        <v>230</v>
      </c>
      <c r="D239" s="150" t="s">
        <v>85</v>
      </c>
      <c r="E239" s="151">
        <v>20</v>
      </c>
      <c r="F239" s="151">
        <v>0</v>
      </c>
      <c r="G239" s="152">
        <f t="shared" si="70"/>
        <v>0</v>
      </c>
      <c r="H239" s="153">
        <v>0.00038</v>
      </c>
      <c r="I239" s="153">
        <f t="shared" si="71"/>
        <v>0.007600000000000001</v>
      </c>
      <c r="J239" s="153">
        <v>-0.013</v>
      </c>
      <c r="K239" s="153">
        <f t="shared" si="72"/>
        <v>-0.26</v>
      </c>
      <c r="Q239" s="146"/>
      <c r="BB239" s="122">
        <v>1</v>
      </c>
      <c r="BC239" s="122">
        <f>IF(BB239=1,G239,0)</f>
        <v>0</v>
      </c>
      <c r="BD239" s="122">
        <f>IF(BB239=2,G239,0)</f>
        <v>0</v>
      </c>
      <c r="BE239" s="122">
        <f>IF(BB239=3,G239,0)</f>
        <v>0</v>
      </c>
      <c r="BF239" s="122">
        <f>IF(BB239=4,G239,0)</f>
        <v>0</v>
      </c>
      <c r="BG239" s="122">
        <f>IF(BB239=5,G239,0)</f>
        <v>0</v>
      </c>
    </row>
    <row r="240" spans="1:59" ht="12.75">
      <c r="A240" s="154">
        <v>167</v>
      </c>
      <c r="B240" s="148" t="s">
        <v>231</v>
      </c>
      <c r="C240" s="149" t="s">
        <v>232</v>
      </c>
      <c r="D240" s="150" t="s">
        <v>85</v>
      </c>
      <c r="E240" s="151">
        <v>18</v>
      </c>
      <c r="F240" s="151">
        <v>0</v>
      </c>
      <c r="G240" s="152">
        <f t="shared" si="70"/>
        <v>0</v>
      </c>
      <c r="H240" s="153">
        <v>0.00059</v>
      </c>
      <c r="I240" s="153">
        <f t="shared" si="71"/>
        <v>0.010620000000000001</v>
      </c>
      <c r="J240" s="153">
        <v>-0.037</v>
      </c>
      <c r="K240" s="153">
        <f t="shared" si="72"/>
        <v>-0.6659999999999999</v>
      </c>
      <c r="Q240" s="146"/>
      <c r="BB240" s="122">
        <v>1</v>
      </c>
      <c r="BC240" s="122">
        <f>IF(BB240=1,G240,0)</f>
        <v>0</v>
      </c>
      <c r="BD240" s="122">
        <f>IF(BB240=2,G240,0)</f>
        <v>0</v>
      </c>
      <c r="BE240" s="122">
        <f>IF(BB240=3,G240,0)</f>
        <v>0</v>
      </c>
      <c r="BF240" s="122">
        <f>IF(BB240=4,G240,0)</f>
        <v>0</v>
      </c>
      <c r="BG240" s="122">
        <f>IF(BB240=5,G240,0)</f>
        <v>0</v>
      </c>
    </row>
    <row r="241" spans="1:17" ht="12.75">
      <c r="A241" s="154"/>
      <c r="B241" s="155"/>
      <c r="C241" s="207" t="s">
        <v>319</v>
      </c>
      <c r="D241" s="208"/>
      <c r="E241" s="157">
        <v>19.24</v>
      </c>
      <c r="F241" s="158">
        <v>0</v>
      </c>
      <c r="G241" s="159">
        <f t="shared" si="70"/>
        <v>0</v>
      </c>
      <c r="H241" s="160"/>
      <c r="I241" s="160"/>
      <c r="J241" s="160"/>
      <c r="K241" s="160"/>
      <c r="O241" s="161"/>
      <c r="Q241" s="146"/>
    </row>
    <row r="242" spans="1:17" ht="12.75">
      <c r="A242" s="154"/>
      <c r="B242" s="148" t="s">
        <v>462</v>
      </c>
      <c r="C242" s="149" t="s">
        <v>463</v>
      </c>
      <c r="D242" s="150" t="s">
        <v>75</v>
      </c>
      <c r="E242" s="151">
        <v>4.44</v>
      </c>
      <c r="F242" s="151">
        <v>0</v>
      </c>
      <c r="G242" s="152">
        <f>E242*F242</f>
        <v>0</v>
      </c>
      <c r="H242" s="153">
        <v>0</v>
      </c>
      <c r="I242" s="153">
        <f>E242*H242</f>
        <v>0</v>
      </c>
      <c r="J242" s="153">
        <v>-0.0441</v>
      </c>
      <c r="K242" s="153">
        <f>E242*J242</f>
        <v>-0.195804</v>
      </c>
      <c r="O242" s="161"/>
      <c r="Q242" s="146"/>
    </row>
    <row r="243" spans="1:59" ht="12.75">
      <c r="A243" s="147">
        <v>169</v>
      </c>
      <c r="B243" s="148" t="s">
        <v>272</v>
      </c>
      <c r="C243" s="149" t="s">
        <v>273</v>
      </c>
      <c r="D243" s="150" t="s">
        <v>68</v>
      </c>
      <c r="E243" s="151">
        <v>2</v>
      </c>
      <c r="F243" s="151">
        <v>0</v>
      </c>
      <c r="G243" s="152">
        <f>E243*F243</f>
        <v>0</v>
      </c>
      <c r="H243" s="153">
        <v>0</v>
      </c>
      <c r="I243" s="153">
        <v>0</v>
      </c>
      <c r="J243" s="153">
        <v>-0.097</v>
      </c>
      <c r="K243" s="153">
        <f>E243*J243</f>
        <v>-0.194</v>
      </c>
      <c r="L243" s="184"/>
      <c r="Q243" s="146"/>
      <c r="BB243" s="122">
        <v>1</v>
      </c>
      <c r="BC243" s="122">
        <v>8735.4</v>
      </c>
      <c r="BD243" s="122">
        <v>0</v>
      </c>
      <c r="BE243" s="122">
        <v>0</v>
      </c>
      <c r="BF243" s="122">
        <v>0</v>
      </c>
      <c r="BG243" s="122">
        <v>0</v>
      </c>
    </row>
    <row r="244" spans="1:17" ht="12.75">
      <c r="A244" s="147">
        <v>170</v>
      </c>
      <c r="B244" s="148" t="s">
        <v>326</v>
      </c>
      <c r="C244" s="149" t="s">
        <v>327</v>
      </c>
      <c r="D244" s="150" t="s">
        <v>68</v>
      </c>
      <c r="E244" s="151">
        <v>3</v>
      </c>
      <c r="F244" s="151">
        <v>0</v>
      </c>
      <c r="G244" s="152">
        <f>E244*F244</f>
        <v>0</v>
      </c>
      <c r="H244" s="153"/>
      <c r="I244" s="153"/>
      <c r="J244" s="153">
        <v>-0.047</v>
      </c>
      <c r="K244" s="153">
        <f>E244*J244</f>
        <v>-0.14100000000000001</v>
      </c>
      <c r="L244" s="184"/>
      <c r="Q244" s="146"/>
    </row>
    <row r="245" spans="1:59" ht="12.75">
      <c r="A245" s="162"/>
      <c r="B245" s="163" t="s">
        <v>69</v>
      </c>
      <c r="C245" s="164" t="str">
        <f>CONCATENATE(B230," ",C230)</f>
        <v>96 Bourání konstrukcí</v>
      </c>
      <c r="D245" s="162"/>
      <c r="E245" s="165"/>
      <c r="F245" s="165">
        <v>0</v>
      </c>
      <c r="G245" s="166">
        <f>SUM(G230:G244)</f>
        <v>0</v>
      </c>
      <c r="H245" s="167"/>
      <c r="I245" s="168">
        <f>SUM(I230:I241)</f>
        <v>0.01822</v>
      </c>
      <c r="J245" s="167"/>
      <c r="K245" s="168">
        <f>SUM(K230:K244)</f>
        <v>-58.579974000000014</v>
      </c>
      <c r="Q245" s="146"/>
      <c r="BC245" s="169">
        <f>SUM(BC230:BC241)</f>
        <v>0</v>
      </c>
      <c r="BD245" s="169">
        <f>SUM(BD230:BD241)</f>
        <v>0</v>
      </c>
      <c r="BE245" s="169">
        <f>SUM(BE230:BE241)</f>
        <v>0</v>
      </c>
      <c r="BF245" s="169">
        <f>SUM(BF230:BF241)</f>
        <v>0</v>
      </c>
      <c r="BG245" s="169">
        <f>SUM(BG230:BG241)</f>
        <v>0</v>
      </c>
    </row>
    <row r="246" spans="1:17" ht="12.75">
      <c r="A246" s="139" t="s">
        <v>67</v>
      </c>
      <c r="B246" s="140" t="s">
        <v>233</v>
      </c>
      <c r="C246" s="141" t="s">
        <v>234</v>
      </c>
      <c r="D246" s="142"/>
      <c r="E246" s="143"/>
      <c r="F246" s="143"/>
      <c r="G246" s="144"/>
      <c r="H246" s="145"/>
      <c r="I246" s="145"/>
      <c r="J246" s="145"/>
      <c r="K246" s="145"/>
      <c r="Q246" s="146"/>
    </row>
    <row r="247" spans="1:59" ht="12.75">
      <c r="A247" s="147">
        <v>171</v>
      </c>
      <c r="B247" s="148" t="s">
        <v>235</v>
      </c>
      <c r="C247" s="149" t="s">
        <v>236</v>
      </c>
      <c r="D247" s="150" t="s">
        <v>72</v>
      </c>
      <c r="E247" s="151">
        <v>15</v>
      </c>
      <c r="F247" s="151">
        <v>0</v>
      </c>
      <c r="G247" s="152">
        <f>E247*F247</f>
        <v>0</v>
      </c>
      <c r="H247" s="153">
        <v>0.00034</v>
      </c>
      <c r="I247" s="153">
        <f>E247*H247</f>
        <v>0.0051</v>
      </c>
      <c r="J247" s="153">
        <v>-0.025</v>
      </c>
      <c r="K247" s="153">
        <f>E247*J247</f>
        <v>-0.375</v>
      </c>
      <c r="Q247" s="146"/>
      <c r="BB247" s="122">
        <v>1</v>
      </c>
      <c r="BC247" s="122">
        <f>IF(BB247=1,G247,0)</f>
        <v>0</v>
      </c>
      <c r="BD247" s="122">
        <f>IF(BB247=2,G247,0)</f>
        <v>0</v>
      </c>
      <c r="BE247" s="122">
        <f>IF(BB247=3,G247,0)</f>
        <v>0</v>
      </c>
      <c r="BF247" s="122">
        <f>IF(BB247=4,G247,0)</f>
        <v>0</v>
      </c>
      <c r="BG247" s="122">
        <f>IF(BB247=5,G247,0)</f>
        <v>0</v>
      </c>
    </row>
    <row r="248" spans="1:59" ht="12.75">
      <c r="A248" s="147">
        <v>172</v>
      </c>
      <c r="B248" s="148" t="s">
        <v>237</v>
      </c>
      <c r="C248" s="149" t="s">
        <v>238</v>
      </c>
      <c r="D248" s="150" t="s">
        <v>72</v>
      </c>
      <c r="E248" s="151">
        <v>8</v>
      </c>
      <c r="F248" s="151">
        <v>0</v>
      </c>
      <c r="G248" s="152">
        <f>E248*F248</f>
        <v>0</v>
      </c>
      <c r="H248" s="153">
        <v>0.00034</v>
      </c>
      <c r="I248" s="153">
        <f>E248*H248</f>
        <v>0.00272</v>
      </c>
      <c r="J248" s="153">
        <v>-0.069</v>
      </c>
      <c r="K248" s="153">
        <f>E248*J248</f>
        <v>-0.552</v>
      </c>
      <c r="Q248" s="146"/>
      <c r="BB248" s="122">
        <v>1</v>
      </c>
      <c r="BC248" s="122">
        <f>IF(BB248=1,G248,0)</f>
        <v>0</v>
      </c>
      <c r="BD248" s="122">
        <f>IF(BB248=2,G248,0)</f>
        <v>0</v>
      </c>
      <c r="BE248" s="122">
        <f>IF(BB248=3,G248,0)</f>
        <v>0</v>
      </c>
      <c r="BF248" s="122">
        <f>IF(BB248=4,G248,0)</f>
        <v>0</v>
      </c>
      <c r="BG248" s="122">
        <f>IF(BB248=5,G248,0)</f>
        <v>0</v>
      </c>
    </row>
    <row r="249" spans="1:17" ht="12.75">
      <c r="A249" s="147">
        <v>174</v>
      </c>
      <c r="B249" s="148" t="s">
        <v>330</v>
      </c>
      <c r="C249" s="149" t="s">
        <v>331</v>
      </c>
      <c r="D249" s="150" t="s">
        <v>72</v>
      </c>
      <c r="E249" s="151">
        <v>2</v>
      </c>
      <c r="F249" s="151">
        <v>0</v>
      </c>
      <c r="G249" s="152">
        <f>E249*F249</f>
        <v>0</v>
      </c>
      <c r="H249" s="153">
        <v>0.00133</v>
      </c>
      <c r="I249" s="153">
        <f>E249*H249</f>
        <v>0.00266</v>
      </c>
      <c r="J249" s="153">
        <v>-0.27</v>
      </c>
      <c r="K249" s="153">
        <f>E249*J249</f>
        <v>-0.54</v>
      </c>
      <c r="Q249" s="146"/>
    </row>
    <row r="250" spans="1:59" ht="12.75">
      <c r="A250" s="147">
        <v>176</v>
      </c>
      <c r="B250" s="148" t="s">
        <v>239</v>
      </c>
      <c r="C250" s="149" t="s">
        <v>240</v>
      </c>
      <c r="D250" s="150" t="s">
        <v>75</v>
      </c>
      <c r="E250" s="151">
        <f>SUM(E252)</f>
        <v>81.72</v>
      </c>
      <c r="F250" s="151">
        <v>0</v>
      </c>
      <c r="G250" s="152">
        <f>E250*F250</f>
        <v>0</v>
      </c>
      <c r="H250" s="153">
        <v>0</v>
      </c>
      <c r="I250" s="153">
        <f>E250*H250</f>
        <v>0</v>
      </c>
      <c r="J250" s="153">
        <v>-0.046</v>
      </c>
      <c r="K250" s="153">
        <f>E250*J250</f>
        <v>-3.75912</v>
      </c>
      <c r="Q250" s="146"/>
      <c r="BB250" s="122">
        <v>1</v>
      </c>
      <c r="BC250" s="122">
        <f>IF(BB250=1,G250,0)</f>
        <v>0</v>
      </c>
      <c r="BD250" s="122">
        <f>IF(BB250=2,G250,0)</f>
        <v>0</v>
      </c>
      <c r="BE250" s="122">
        <f>IF(BB250=3,G250,0)</f>
        <v>0</v>
      </c>
      <c r="BF250" s="122">
        <f>IF(BB250=4,G250,0)</f>
        <v>0</v>
      </c>
      <c r="BG250" s="122">
        <f>IF(BB250=5,G250,0)</f>
        <v>0</v>
      </c>
    </row>
    <row r="251" spans="1:17" ht="12.75">
      <c r="A251" s="154"/>
      <c r="B251" s="155"/>
      <c r="C251" s="207" t="s">
        <v>241</v>
      </c>
      <c r="D251" s="208"/>
      <c r="E251" s="157">
        <v>0</v>
      </c>
      <c r="F251" s="158"/>
      <c r="G251" s="159"/>
      <c r="H251" s="160"/>
      <c r="I251" s="160"/>
      <c r="J251" s="160"/>
      <c r="K251" s="160"/>
      <c r="O251" s="161"/>
      <c r="Q251" s="146"/>
    </row>
    <row r="252" spans="1:17" ht="12.75">
      <c r="A252" s="154"/>
      <c r="B252" s="155"/>
      <c r="C252" s="207" t="s">
        <v>456</v>
      </c>
      <c r="D252" s="208"/>
      <c r="E252" s="157">
        <f>(11.4*2+5.5*2+3.1*2+2.7*2)*1.8</f>
        <v>81.72</v>
      </c>
      <c r="F252" s="158"/>
      <c r="G252" s="159"/>
      <c r="H252" s="160"/>
      <c r="I252" s="160"/>
      <c r="J252" s="160"/>
      <c r="K252" s="160"/>
      <c r="O252" s="161"/>
      <c r="Q252" s="146"/>
    </row>
    <row r="253" spans="1:59" ht="12.75">
      <c r="A253" s="147">
        <v>177</v>
      </c>
      <c r="B253" s="148" t="s">
        <v>320</v>
      </c>
      <c r="C253" s="149" t="s">
        <v>321</v>
      </c>
      <c r="D253" s="150" t="s">
        <v>75</v>
      </c>
      <c r="E253" s="151">
        <v>81.72</v>
      </c>
      <c r="F253" s="151">
        <v>0</v>
      </c>
      <c r="G253" s="152">
        <f>E253*F253</f>
        <v>0</v>
      </c>
      <c r="H253" s="153">
        <v>0</v>
      </c>
      <c r="I253" s="153">
        <f>E253*H253</f>
        <v>0</v>
      </c>
      <c r="J253" s="153">
        <v>-0.068</v>
      </c>
      <c r="K253" s="153">
        <f>E253*J253</f>
        <v>-5.55696</v>
      </c>
      <c r="Q253" s="146"/>
      <c r="BB253" s="122">
        <v>1</v>
      </c>
      <c r="BC253" s="122">
        <f>IF(BB253=1,G253,0)</f>
        <v>0</v>
      </c>
      <c r="BD253" s="122">
        <f>IF(BB253=2,G253,0)</f>
        <v>0</v>
      </c>
      <c r="BE253" s="122">
        <f>IF(BB253=3,G253,0)</f>
        <v>0</v>
      </c>
      <c r="BF253" s="122">
        <f>IF(BB253=4,G253,0)</f>
        <v>0</v>
      </c>
      <c r="BG253" s="122">
        <f>IF(BB253=5,G253,0)</f>
        <v>0</v>
      </c>
    </row>
    <row r="254" spans="1:59" ht="12.75">
      <c r="A254" s="147">
        <v>178</v>
      </c>
      <c r="B254" s="148" t="s">
        <v>333</v>
      </c>
      <c r="C254" s="149" t="s">
        <v>334</v>
      </c>
      <c r="D254" s="150" t="s">
        <v>242</v>
      </c>
      <c r="E254" s="151">
        <v>70.82</v>
      </c>
      <c r="F254" s="151">
        <v>0</v>
      </c>
      <c r="G254" s="152">
        <f>E254*F254</f>
        <v>0</v>
      </c>
      <c r="H254" s="153">
        <v>0</v>
      </c>
      <c r="I254" s="153">
        <f>E254*H254</f>
        <v>0</v>
      </c>
      <c r="J254" s="153">
        <v>0</v>
      </c>
      <c r="K254" s="153">
        <f>E254*J254</f>
        <v>0</v>
      </c>
      <c r="L254" s="184"/>
      <c r="Q254" s="146"/>
      <c r="BB254" s="122">
        <v>1</v>
      </c>
      <c r="BC254" s="122">
        <f>IF(BB254=1,G254,0)</f>
        <v>0</v>
      </c>
      <c r="BD254" s="122">
        <f>IF(BB254=2,G254,0)</f>
        <v>0</v>
      </c>
      <c r="BE254" s="122">
        <f>IF(BB254=3,G254,0)</f>
        <v>0</v>
      </c>
      <c r="BF254" s="122">
        <f>IF(BB254=4,G254,0)</f>
        <v>0</v>
      </c>
      <c r="BG254" s="122">
        <f>IF(BB254=5,G254,0)</f>
        <v>0</v>
      </c>
    </row>
    <row r="255" spans="1:59" ht="12.75">
      <c r="A255" s="147">
        <v>179</v>
      </c>
      <c r="B255" s="148" t="s">
        <v>243</v>
      </c>
      <c r="C255" s="149" t="s">
        <v>244</v>
      </c>
      <c r="D255" s="150" t="s">
        <v>242</v>
      </c>
      <c r="E255" s="151">
        <v>70.82</v>
      </c>
      <c r="F255" s="151">
        <v>0</v>
      </c>
      <c r="G255" s="152">
        <f>E255*F255</f>
        <v>0</v>
      </c>
      <c r="H255" s="153">
        <v>0</v>
      </c>
      <c r="I255" s="153">
        <f>E255*H255</f>
        <v>0</v>
      </c>
      <c r="J255" s="153">
        <v>0</v>
      </c>
      <c r="K255" s="153">
        <f>E255*J255</f>
        <v>0</v>
      </c>
      <c r="L255" s="184"/>
      <c r="Q255" s="146"/>
      <c r="BB255" s="122">
        <v>1</v>
      </c>
      <c r="BC255" s="122">
        <f>IF(BB255=1,G255,0)</f>
        <v>0</v>
      </c>
      <c r="BD255" s="122">
        <f>IF(BB255=2,G255,0)</f>
        <v>0</v>
      </c>
      <c r="BE255" s="122">
        <f>IF(BB255=3,G255,0)</f>
        <v>0</v>
      </c>
      <c r="BF255" s="122">
        <f>IF(BB255=4,G255,0)</f>
        <v>0</v>
      </c>
      <c r="BG255" s="122">
        <f>IF(BB255=5,G255,0)</f>
        <v>0</v>
      </c>
    </row>
    <row r="256" spans="1:59" ht="12.75">
      <c r="A256" s="147">
        <v>180</v>
      </c>
      <c r="B256" s="148" t="s">
        <v>245</v>
      </c>
      <c r="C256" s="149" t="s">
        <v>246</v>
      </c>
      <c r="D256" s="150" t="s">
        <v>242</v>
      </c>
      <c r="E256" s="151">
        <f>SUM(E257)</f>
        <v>1345.58</v>
      </c>
      <c r="F256" s="151">
        <v>0</v>
      </c>
      <c r="G256" s="152">
        <f>E256*F256</f>
        <v>0</v>
      </c>
      <c r="H256" s="153">
        <v>0</v>
      </c>
      <c r="I256" s="153">
        <f>E256*H256</f>
        <v>0</v>
      </c>
      <c r="J256" s="153">
        <v>0</v>
      </c>
      <c r="K256" s="153">
        <f>E256*J256</f>
        <v>0</v>
      </c>
      <c r="Q256" s="146"/>
      <c r="BB256" s="122">
        <v>1</v>
      </c>
      <c r="BC256" s="122">
        <f>IF(BB256=1,G256,0)</f>
        <v>0</v>
      </c>
      <c r="BD256" s="122">
        <f>IF(BB256=2,G256,0)</f>
        <v>0</v>
      </c>
      <c r="BE256" s="122">
        <f>IF(BB256=3,G256,0)</f>
        <v>0</v>
      </c>
      <c r="BF256" s="122">
        <f>IF(BB256=4,G256,0)</f>
        <v>0</v>
      </c>
      <c r="BG256" s="122">
        <f>IF(BB256=5,G256,0)</f>
        <v>0</v>
      </c>
    </row>
    <row r="257" spans="1:17" ht="12.75">
      <c r="A257" s="154"/>
      <c r="B257" s="155"/>
      <c r="C257" s="207" t="s">
        <v>555</v>
      </c>
      <c r="D257" s="208"/>
      <c r="E257" s="157">
        <f>70.82*19</f>
        <v>1345.58</v>
      </c>
      <c r="F257" s="158"/>
      <c r="G257" s="159"/>
      <c r="H257" s="160"/>
      <c r="I257" s="160"/>
      <c r="J257" s="160"/>
      <c r="K257" s="160"/>
      <c r="O257" s="161"/>
      <c r="Q257" s="146"/>
    </row>
    <row r="258" spans="1:59" ht="12.75">
      <c r="A258" s="147">
        <v>181</v>
      </c>
      <c r="B258" s="148" t="s">
        <v>247</v>
      </c>
      <c r="C258" s="149" t="s">
        <v>248</v>
      </c>
      <c r="D258" s="150" t="s">
        <v>242</v>
      </c>
      <c r="E258" s="151">
        <v>70.82</v>
      </c>
      <c r="F258" s="151">
        <v>0</v>
      </c>
      <c r="G258" s="152">
        <f>E258*F258</f>
        <v>0</v>
      </c>
      <c r="H258" s="153">
        <v>0</v>
      </c>
      <c r="I258" s="153">
        <f>E258*H258</f>
        <v>0</v>
      </c>
      <c r="J258" s="153">
        <v>0</v>
      </c>
      <c r="K258" s="153">
        <f>E258*J258</f>
        <v>0</v>
      </c>
      <c r="Q258" s="146"/>
      <c r="BB258" s="122">
        <v>1</v>
      </c>
      <c r="BC258" s="122">
        <f>IF(BB258=1,G258,0)</f>
        <v>0</v>
      </c>
      <c r="BD258" s="122">
        <f>IF(BB258=2,G258,0)</f>
        <v>0</v>
      </c>
      <c r="BE258" s="122">
        <f>IF(BB258=3,G258,0)</f>
        <v>0</v>
      </c>
      <c r="BF258" s="122">
        <f>IF(BB258=4,G258,0)</f>
        <v>0</v>
      </c>
      <c r="BG258" s="122">
        <f>IF(BB258=5,G258,0)</f>
        <v>0</v>
      </c>
    </row>
    <row r="259" spans="1:59" ht="12.75">
      <c r="A259" s="147">
        <v>182</v>
      </c>
      <c r="B259" s="148" t="s">
        <v>249</v>
      </c>
      <c r="C259" s="149" t="s">
        <v>250</v>
      </c>
      <c r="D259" s="150" t="s">
        <v>242</v>
      </c>
      <c r="E259" s="151">
        <f>SUM(E260)</f>
        <v>283.28</v>
      </c>
      <c r="F259" s="151">
        <v>0</v>
      </c>
      <c r="G259" s="152">
        <f>E259*F259</f>
        <v>0</v>
      </c>
      <c r="H259" s="153">
        <v>0</v>
      </c>
      <c r="I259" s="153">
        <f>E259*H259</f>
        <v>0</v>
      </c>
      <c r="J259" s="153">
        <v>0</v>
      </c>
      <c r="K259" s="153">
        <f>E259*J259</f>
        <v>0</v>
      </c>
      <c r="Q259" s="146"/>
      <c r="BB259" s="122">
        <v>1</v>
      </c>
      <c r="BC259" s="122">
        <f>IF(BB259=1,G259,0)</f>
        <v>0</v>
      </c>
      <c r="BD259" s="122">
        <f>IF(BB259=2,G259,0)</f>
        <v>0</v>
      </c>
      <c r="BE259" s="122">
        <f>IF(BB259=3,G259,0)</f>
        <v>0</v>
      </c>
      <c r="BF259" s="122">
        <f>IF(BB259=4,G259,0)</f>
        <v>0</v>
      </c>
      <c r="BG259" s="122">
        <f>IF(BB259=5,G259,0)</f>
        <v>0</v>
      </c>
    </row>
    <row r="260" spans="1:17" ht="12.75">
      <c r="A260" s="154"/>
      <c r="B260" s="155"/>
      <c r="C260" s="207" t="s">
        <v>556</v>
      </c>
      <c r="D260" s="208"/>
      <c r="E260" s="157">
        <f>70.82*4</f>
        <v>283.28</v>
      </c>
      <c r="F260" s="158"/>
      <c r="G260" s="159"/>
      <c r="H260" s="160"/>
      <c r="I260" s="160"/>
      <c r="J260" s="160"/>
      <c r="K260" s="160"/>
      <c r="O260" s="161"/>
      <c r="Q260" s="146"/>
    </row>
    <row r="261" spans="1:59" ht="12.75">
      <c r="A261" s="162"/>
      <c r="B261" s="163" t="s">
        <v>69</v>
      </c>
      <c r="C261" s="164" t="str">
        <f>CONCATENATE(B246," ",C246)</f>
        <v>97 Prorážení otvorů</v>
      </c>
      <c r="D261" s="162"/>
      <c r="E261" s="165"/>
      <c r="F261" s="165"/>
      <c r="G261" s="166">
        <f>SUM(G246:G260)</f>
        <v>0</v>
      </c>
      <c r="H261" s="167"/>
      <c r="I261" s="168">
        <f>SUM(I246:I260)</f>
        <v>0.01048</v>
      </c>
      <c r="J261" s="167"/>
      <c r="K261" s="168">
        <f>SUM(K246:K260)</f>
        <v>-10.78308</v>
      </c>
      <c r="Q261" s="146"/>
      <c r="BC261" s="169">
        <f>SUM(BC246:BC260)</f>
        <v>0</v>
      </c>
      <c r="BD261" s="169">
        <f>SUM(BD246:BD260)</f>
        <v>0</v>
      </c>
      <c r="BE261" s="169">
        <f>SUM(BE246:BE260)</f>
        <v>0</v>
      </c>
      <c r="BF261" s="169">
        <f>SUM(BF246:BF260)</f>
        <v>0</v>
      </c>
      <c r="BG261" s="169">
        <f>SUM(BG246:BG260)</f>
        <v>0</v>
      </c>
    </row>
    <row r="262" spans="1:17" ht="12.75">
      <c r="A262" s="139" t="s">
        <v>67</v>
      </c>
      <c r="B262" s="140" t="s">
        <v>336</v>
      </c>
      <c r="C262" s="141" t="s">
        <v>335</v>
      </c>
      <c r="D262" s="142"/>
      <c r="E262" s="143"/>
      <c r="F262" s="143"/>
      <c r="G262" s="144"/>
      <c r="H262" s="145"/>
      <c r="I262" s="145"/>
      <c r="J262" s="145"/>
      <c r="K262" s="145"/>
      <c r="Q262" s="146"/>
    </row>
    <row r="263" spans="1:59" ht="12.75">
      <c r="A263" s="147">
        <v>183</v>
      </c>
      <c r="B263" s="148" t="s">
        <v>369</v>
      </c>
      <c r="C263" s="149" t="s">
        <v>370</v>
      </c>
      <c r="D263" s="150" t="s">
        <v>242</v>
      </c>
      <c r="E263" s="151">
        <v>86.15</v>
      </c>
      <c r="F263" s="151">
        <v>0</v>
      </c>
      <c r="G263" s="152">
        <f>E263*F263</f>
        <v>0</v>
      </c>
      <c r="H263" s="153">
        <v>0</v>
      </c>
      <c r="I263" s="153">
        <f>E263*H263</f>
        <v>0</v>
      </c>
      <c r="J263" s="153">
        <v>0</v>
      </c>
      <c r="K263" s="153">
        <f>E263*J263</f>
        <v>0</v>
      </c>
      <c r="Q263" s="146"/>
      <c r="BB263" s="122">
        <v>1</v>
      </c>
      <c r="BC263" s="122">
        <f>IF(BB263=1,G263,0)</f>
        <v>0</v>
      </c>
      <c r="BD263" s="122">
        <f>IF(BB263=2,G263,0)</f>
        <v>0</v>
      </c>
      <c r="BE263" s="122">
        <f>IF(BB263=3,G263,0)</f>
        <v>0</v>
      </c>
      <c r="BF263" s="122">
        <f>IF(BB263=4,G263,0)</f>
        <v>0</v>
      </c>
      <c r="BG263" s="122">
        <f>IF(BB263=5,G263,0)</f>
        <v>0</v>
      </c>
    </row>
    <row r="264" spans="1:59" ht="12.75">
      <c r="A264" s="162"/>
      <c r="B264" s="163" t="s">
        <v>69</v>
      </c>
      <c r="C264" s="164" t="str">
        <f>CONCATENATE(B262," ",C262)</f>
        <v>998 Přesun hmot</v>
      </c>
      <c r="D264" s="162"/>
      <c r="E264" s="165"/>
      <c r="F264" s="165"/>
      <c r="G264" s="166">
        <f>SUM(G262:G263)</f>
        <v>0</v>
      </c>
      <c r="H264" s="167"/>
      <c r="I264" s="168">
        <v>0</v>
      </c>
      <c r="J264" s="167"/>
      <c r="K264" s="168">
        <v>0</v>
      </c>
      <c r="Q264" s="146"/>
      <c r="BC264" s="169">
        <f>SUM(BC248:BC262)</f>
        <v>0</v>
      </c>
      <c r="BD264" s="169">
        <f>SUM(BD248:BD262)</f>
        <v>0</v>
      </c>
      <c r="BE264" s="169">
        <f>SUM(BE248:BE262)</f>
        <v>0</v>
      </c>
      <c r="BF264" s="169">
        <f>SUM(BF248:BF262)</f>
        <v>0</v>
      </c>
      <c r="BG264" s="169">
        <f>SUM(BG248:BG262)</f>
        <v>0</v>
      </c>
    </row>
    <row r="265" spans="1:17" ht="12.75">
      <c r="A265" s="139" t="s">
        <v>67</v>
      </c>
      <c r="B265" s="140" t="s">
        <v>251</v>
      </c>
      <c r="C265" s="141" t="s">
        <v>252</v>
      </c>
      <c r="D265" s="142"/>
      <c r="E265" s="143"/>
      <c r="F265" s="143"/>
      <c r="G265" s="144"/>
      <c r="H265" s="145"/>
      <c r="I265" s="145"/>
      <c r="J265" s="145"/>
      <c r="K265" s="145"/>
      <c r="Q265" s="146"/>
    </row>
    <row r="266" spans="1:59" ht="12.75">
      <c r="A266" s="147">
        <v>184</v>
      </c>
      <c r="B266" s="148" t="s">
        <v>253</v>
      </c>
      <c r="C266" s="149" t="s">
        <v>339</v>
      </c>
      <c r="D266" s="150" t="s">
        <v>144</v>
      </c>
      <c r="E266" s="151">
        <v>1</v>
      </c>
      <c r="F266" s="151">
        <v>0</v>
      </c>
      <c r="G266" s="152">
        <f>E266*F266</f>
        <v>0</v>
      </c>
      <c r="H266" s="153">
        <v>0</v>
      </c>
      <c r="I266" s="153">
        <f>E266*H266</f>
        <v>0</v>
      </c>
      <c r="J266" s="153">
        <v>0</v>
      </c>
      <c r="K266" s="153">
        <f>E266*J266</f>
        <v>0</v>
      </c>
      <c r="Q266" s="146"/>
      <c r="BB266" s="122">
        <v>4</v>
      </c>
      <c r="BC266" s="122">
        <f>IF(BB266=1,G266,0)</f>
        <v>0</v>
      </c>
      <c r="BD266" s="122">
        <f>IF(BB266=2,G266,0)</f>
        <v>0</v>
      </c>
      <c r="BE266" s="122">
        <f>IF(BB266=3,G266,0)</f>
        <v>0</v>
      </c>
      <c r="BF266" s="122">
        <f>IF(BB266=4,G266,0)</f>
        <v>0</v>
      </c>
      <c r="BG266" s="122">
        <f>IF(BB266=5,G266,0)</f>
        <v>0</v>
      </c>
    </row>
    <row r="267" spans="1:17" ht="12.75">
      <c r="A267" s="154"/>
      <c r="B267" s="155"/>
      <c r="C267" s="207" t="s">
        <v>254</v>
      </c>
      <c r="D267" s="208"/>
      <c r="E267" s="157">
        <v>0</v>
      </c>
      <c r="F267" s="158"/>
      <c r="G267" s="159"/>
      <c r="H267" s="160"/>
      <c r="I267" s="160"/>
      <c r="J267" s="160"/>
      <c r="K267" s="160"/>
      <c r="O267" s="161"/>
      <c r="Q267" s="146"/>
    </row>
    <row r="268" spans="1:17" ht="12.75">
      <c r="A268" s="154"/>
      <c r="B268" s="155"/>
      <c r="C268" s="207">
        <v>1</v>
      </c>
      <c r="D268" s="208"/>
      <c r="E268" s="157">
        <v>1</v>
      </c>
      <c r="F268" s="158"/>
      <c r="G268" s="159"/>
      <c r="H268" s="160"/>
      <c r="I268" s="160"/>
      <c r="J268" s="160"/>
      <c r="K268" s="160"/>
      <c r="O268" s="161"/>
      <c r="Q268" s="146"/>
    </row>
    <row r="269" spans="1:59" ht="12.75">
      <c r="A269" s="147">
        <v>185</v>
      </c>
      <c r="B269" s="148" t="s">
        <v>255</v>
      </c>
      <c r="C269" s="149" t="s">
        <v>554</v>
      </c>
      <c r="D269" s="150" t="s">
        <v>85</v>
      </c>
      <c r="E269" s="151">
        <v>25</v>
      </c>
      <c r="F269" s="151">
        <v>0</v>
      </c>
      <c r="G269" s="152">
        <f>E269*F269</f>
        <v>0</v>
      </c>
      <c r="H269" s="153">
        <v>0</v>
      </c>
      <c r="I269" s="153">
        <f>E269*H269</f>
        <v>0</v>
      </c>
      <c r="J269" s="153">
        <v>0</v>
      </c>
      <c r="K269" s="153">
        <f>E269*J269</f>
        <v>0</v>
      </c>
      <c r="Q269" s="146"/>
      <c r="BB269" s="122">
        <v>4</v>
      </c>
      <c r="BC269" s="122">
        <f>IF(BB269=1,G269,0)</f>
        <v>0</v>
      </c>
      <c r="BD269" s="122">
        <f>IF(BB269=2,G269,0)</f>
        <v>0</v>
      </c>
      <c r="BE269" s="122">
        <f>IF(BB269=3,G269,0)</f>
        <v>0</v>
      </c>
      <c r="BF269" s="122">
        <f>IF(BB269=4,G269,0)</f>
        <v>0</v>
      </c>
      <c r="BG269" s="122">
        <f>IF(BB269=5,G269,0)</f>
        <v>0</v>
      </c>
    </row>
    <row r="270" spans="1:59" ht="12.75">
      <c r="A270" s="147">
        <v>185</v>
      </c>
      <c r="B270" s="148" t="s">
        <v>255</v>
      </c>
      <c r="C270" s="149" t="s">
        <v>256</v>
      </c>
      <c r="D270" s="150" t="s">
        <v>144</v>
      </c>
      <c r="E270" s="151">
        <v>1</v>
      </c>
      <c r="F270" s="151">
        <v>0</v>
      </c>
      <c r="G270" s="152">
        <f aca="true" t="shared" si="73" ref="G270:G275">E270*F270</f>
        <v>0</v>
      </c>
      <c r="H270" s="153">
        <v>0</v>
      </c>
      <c r="I270" s="153">
        <f aca="true" t="shared" si="74" ref="I270:I286">E270*H270</f>
        <v>0</v>
      </c>
      <c r="J270" s="153">
        <v>0</v>
      </c>
      <c r="K270" s="153">
        <f aca="true" t="shared" si="75" ref="K270:K286">E270*J270</f>
        <v>0</v>
      </c>
      <c r="Q270" s="146"/>
      <c r="BB270" s="122">
        <v>4</v>
      </c>
      <c r="BC270" s="122">
        <f aca="true" t="shared" si="76" ref="BC270:BC286">IF(BB270=1,G270,0)</f>
        <v>0</v>
      </c>
      <c r="BD270" s="122">
        <f aca="true" t="shared" si="77" ref="BD270:BD286">IF(BB270=2,G270,0)</f>
        <v>0</v>
      </c>
      <c r="BE270" s="122">
        <f aca="true" t="shared" si="78" ref="BE270:BE286">IF(BB270=3,G270,0)</f>
        <v>0</v>
      </c>
      <c r="BF270" s="122">
        <f aca="true" t="shared" si="79" ref="BF270:BF286">IF(BB270=4,G270,0)</f>
        <v>0</v>
      </c>
      <c r="BG270" s="122">
        <f aca="true" t="shared" si="80" ref="BG270:BG286">IF(BB270=5,G270,0)</f>
        <v>0</v>
      </c>
    </row>
    <row r="271" spans="1:59" ht="12.75">
      <c r="A271" s="147">
        <v>186</v>
      </c>
      <c r="B271" s="148" t="s">
        <v>257</v>
      </c>
      <c r="C271" s="149" t="s">
        <v>553</v>
      </c>
      <c r="D271" s="150" t="s">
        <v>144</v>
      </c>
      <c r="E271" s="151">
        <v>3</v>
      </c>
      <c r="F271" s="151">
        <v>0</v>
      </c>
      <c r="G271" s="152">
        <f t="shared" si="73"/>
        <v>0</v>
      </c>
      <c r="H271" s="153">
        <v>0</v>
      </c>
      <c r="I271" s="153">
        <f t="shared" si="74"/>
        <v>0</v>
      </c>
      <c r="J271" s="153">
        <v>0</v>
      </c>
      <c r="K271" s="153">
        <f t="shared" si="75"/>
        <v>0</v>
      </c>
      <c r="Q271" s="146"/>
      <c r="BB271" s="122">
        <v>4</v>
      </c>
      <c r="BC271" s="122">
        <f t="shared" si="76"/>
        <v>0</v>
      </c>
      <c r="BD271" s="122">
        <f t="shared" si="77"/>
        <v>0</v>
      </c>
      <c r="BE271" s="122">
        <f t="shared" si="78"/>
        <v>0</v>
      </c>
      <c r="BF271" s="122">
        <f t="shared" si="79"/>
        <v>0</v>
      </c>
      <c r="BG271" s="122">
        <f t="shared" si="80"/>
        <v>0</v>
      </c>
    </row>
    <row r="272" spans="1:59" ht="25.5">
      <c r="A272" s="147">
        <v>187</v>
      </c>
      <c r="B272" s="148" t="s">
        <v>258</v>
      </c>
      <c r="C272" s="149" t="s">
        <v>259</v>
      </c>
      <c r="D272" s="150" t="s">
        <v>144</v>
      </c>
      <c r="E272" s="151">
        <v>1</v>
      </c>
      <c r="F272" s="151">
        <v>0</v>
      </c>
      <c r="G272" s="152">
        <f t="shared" si="73"/>
        <v>0</v>
      </c>
      <c r="H272" s="153">
        <v>0</v>
      </c>
      <c r="I272" s="153">
        <f t="shared" si="74"/>
        <v>0</v>
      </c>
      <c r="J272" s="153">
        <v>0</v>
      </c>
      <c r="K272" s="153">
        <f t="shared" si="75"/>
        <v>0</v>
      </c>
      <c r="Q272" s="146"/>
      <c r="BB272" s="122">
        <v>4</v>
      </c>
      <c r="BC272" s="122">
        <f t="shared" si="76"/>
        <v>0</v>
      </c>
      <c r="BD272" s="122">
        <f t="shared" si="77"/>
        <v>0</v>
      </c>
      <c r="BE272" s="122">
        <f t="shared" si="78"/>
        <v>0</v>
      </c>
      <c r="BF272" s="122">
        <f t="shared" si="79"/>
        <v>0</v>
      </c>
      <c r="BG272" s="122">
        <f t="shared" si="80"/>
        <v>0</v>
      </c>
    </row>
    <row r="273" spans="1:59" ht="25.5">
      <c r="A273" s="147">
        <v>188</v>
      </c>
      <c r="B273" s="148" t="s">
        <v>260</v>
      </c>
      <c r="C273" s="149" t="s">
        <v>261</v>
      </c>
      <c r="D273" s="150" t="s">
        <v>85</v>
      </c>
      <c r="E273" s="151">
        <v>100</v>
      </c>
      <c r="F273" s="151">
        <v>0</v>
      </c>
      <c r="G273" s="152">
        <f t="shared" si="73"/>
        <v>0</v>
      </c>
      <c r="H273" s="153">
        <v>6E-05</v>
      </c>
      <c r="I273" s="153">
        <f t="shared" si="74"/>
        <v>0.006</v>
      </c>
      <c r="J273" s="153">
        <v>0</v>
      </c>
      <c r="K273" s="153">
        <f t="shared" si="75"/>
        <v>0</v>
      </c>
      <c r="Q273" s="146"/>
      <c r="BB273" s="122">
        <v>4</v>
      </c>
      <c r="BC273" s="122">
        <f t="shared" si="76"/>
        <v>0</v>
      </c>
      <c r="BD273" s="122">
        <f t="shared" si="77"/>
        <v>0</v>
      </c>
      <c r="BE273" s="122">
        <f t="shared" si="78"/>
        <v>0</v>
      </c>
      <c r="BF273" s="122">
        <f t="shared" si="79"/>
        <v>0</v>
      </c>
      <c r="BG273" s="122">
        <f t="shared" si="80"/>
        <v>0</v>
      </c>
    </row>
    <row r="274" spans="1:59" ht="25.5">
      <c r="A274" s="147">
        <v>189</v>
      </c>
      <c r="B274" s="148" t="s">
        <v>340</v>
      </c>
      <c r="C274" s="149" t="s">
        <v>262</v>
      </c>
      <c r="D274" s="150" t="s">
        <v>72</v>
      </c>
      <c r="E274" s="151">
        <v>30</v>
      </c>
      <c r="F274" s="151">
        <v>0</v>
      </c>
      <c r="G274" s="152">
        <f t="shared" si="73"/>
        <v>0</v>
      </c>
      <c r="H274" s="153">
        <v>4E-05</v>
      </c>
      <c r="I274" s="153">
        <f t="shared" si="74"/>
        <v>0.0012000000000000001</v>
      </c>
      <c r="J274" s="153">
        <v>0</v>
      </c>
      <c r="K274" s="153">
        <f t="shared" si="75"/>
        <v>0</v>
      </c>
      <c r="Q274" s="146"/>
      <c r="BB274" s="122">
        <v>4</v>
      </c>
      <c r="BC274" s="122">
        <f t="shared" si="76"/>
        <v>0</v>
      </c>
      <c r="BD274" s="122">
        <f t="shared" si="77"/>
        <v>0</v>
      </c>
      <c r="BE274" s="122">
        <f t="shared" si="78"/>
        <v>0</v>
      </c>
      <c r="BF274" s="122">
        <f t="shared" si="79"/>
        <v>0</v>
      </c>
      <c r="BG274" s="122">
        <f t="shared" si="80"/>
        <v>0</v>
      </c>
    </row>
    <row r="275" spans="1:59" ht="25.5">
      <c r="A275" s="147">
        <v>190</v>
      </c>
      <c r="B275" s="148" t="s">
        <v>341</v>
      </c>
      <c r="C275" s="149" t="s">
        <v>350</v>
      </c>
      <c r="D275" s="150" t="s">
        <v>72</v>
      </c>
      <c r="E275" s="151">
        <v>9</v>
      </c>
      <c r="F275" s="151">
        <v>0</v>
      </c>
      <c r="G275" s="152">
        <f t="shared" si="73"/>
        <v>0</v>
      </c>
      <c r="H275" s="153">
        <v>4E-05</v>
      </c>
      <c r="I275" s="153">
        <f t="shared" si="74"/>
        <v>0.00036</v>
      </c>
      <c r="J275" s="153">
        <v>0</v>
      </c>
      <c r="K275" s="153">
        <f t="shared" si="75"/>
        <v>0</v>
      </c>
      <c r="Q275" s="146"/>
      <c r="BB275" s="122">
        <v>4</v>
      </c>
      <c r="BC275" s="122">
        <f t="shared" si="76"/>
        <v>0</v>
      </c>
      <c r="BD275" s="122">
        <f t="shared" si="77"/>
        <v>0</v>
      </c>
      <c r="BE275" s="122">
        <f t="shared" si="78"/>
        <v>0</v>
      </c>
      <c r="BF275" s="122">
        <f t="shared" si="79"/>
        <v>0</v>
      </c>
      <c r="BG275" s="122">
        <f t="shared" si="80"/>
        <v>0</v>
      </c>
    </row>
    <row r="276" spans="1:59" ht="12.75">
      <c r="A276" s="147">
        <v>191</v>
      </c>
      <c r="B276" s="148" t="s">
        <v>349</v>
      </c>
      <c r="C276" s="149" t="s">
        <v>351</v>
      </c>
      <c r="D276" s="150" t="s">
        <v>72</v>
      </c>
      <c r="E276" s="151">
        <v>27</v>
      </c>
      <c r="F276" s="151">
        <v>0</v>
      </c>
      <c r="G276" s="152">
        <f>E276*F276</f>
        <v>0</v>
      </c>
      <c r="H276" s="153">
        <v>4E-05</v>
      </c>
      <c r="I276" s="153">
        <f t="shared" si="74"/>
        <v>0.00108</v>
      </c>
      <c r="J276" s="153">
        <v>0</v>
      </c>
      <c r="K276" s="153">
        <f t="shared" si="75"/>
        <v>0</v>
      </c>
      <c r="Q276" s="146"/>
      <c r="BB276" s="122">
        <v>4</v>
      </c>
      <c r="BC276" s="122">
        <f t="shared" si="76"/>
        <v>0</v>
      </c>
      <c r="BD276" s="122">
        <f t="shared" si="77"/>
        <v>0</v>
      </c>
      <c r="BE276" s="122">
        <f t="shared" si="78"/>
        <v>0</v>
      </c>
      <c r="BF276" s="122">
        <f t="shared" si="79"/>
        <v>0</v>
      </c>
      <c r="BG276" s="122">
        <f t="shared" si="80"/>
        <v>0</v>
      </c>
    </row>
    <row r="277" spans="1:59" ht="12.75">
      <c r="A277" s="147">
        <v>192</v>
      </c>
      <c r="B277" s="148" t="s">
        <v>342</v>
      </c>
      <c r="C277" s="149" t="s">
        <v>263</v>
      </c>
      <c r="D277" s="150" t="s">
        <v>72</v>
      </c>
      <c r="E277" s="151">
        <v>20</v>
      </c>
      <c r="F277" s="151">
        <v>0</v>
      </c>
      <c r="G277" s="152">
        <f aca="true" t="shared" si="81" ref="G277:G292">E277*F277</f>
        <v>0</v>
      </c>
      <c r="H277" s="153">
        <v>0.00039</v>
      </c>
      <c r="I277" s="153">
        <f t="shared" si="74"/>
        <v>0.0078</v>
      </c>
      <c r="J277" s="153">
        <v>0</v>
      </c>
      <c r="K277" s="153">
        <f t="shared" si="75"/>
        <v>0</v>
      </c>
      <c r="Q277" s="146"/>
      <c r="BB277" s="122">
        <v>4</v>
      </c>
      <c r="BC277" s="122">
        <f t="shared" si="76"/>
        <v>0</v>
      </c>
      <c r="BD277" s="122">
        <f t="shared" si="77"/>
        <v>0</v>
      </c>
      <c r="BE277" s="122">
        <f t="shared" si="78"/>
        <v>0</v>
      </c>
      <c r="BF277" s="122">
        <f t="shared" si="79"/>
        <v>0</v>
      </c>
      <c r="BG277" s="122">
        <f t="shared" si="80"/>
        <v>0</v>
      </c>
    </row>
    <row r="278" spans="1:59" ht="25.5">
      <c r="A278" s="147">
        <v>193</v>
      </c>
      <c r="B278" s="148" t="s">
        <v>343</v>
      </c>
      <c r="C278" s="149" t="s">
        <v>344</v>
      </c>
      <c r="D278" s="150" t="s">
        <v>72</v>
      </c>
      <c r="E278" s="151">
        <v>30</v>
      </c>
      <c r="F278" s="151">
        <v>0</v>
      </c>
      <c r="G278" s="152">
        <f t="shared" si="81"/>
        <v>0</v>
      </c>
      <c r="H278" s="153">
        <v>0.00018</v>
      </c>
      <c r="I278" s="153">
        <f t="shared" si="74"/>
        <v>0.0054</v>
      </c>
      <c r="J278" s="153">
        <v>0</v>
      </c>
      <c r="K278" s="153">
        <f t="shared" si="75"/>
        <v>0</v>
      </c>
      <c r="Q278" s="146"/>
      <c r="BB278" s="122">
        <v>4</v>
      </c>
      <c r="BC278" s="122">
        <f t="shared" si="76"/>
        <v>0</v>
      </c>
      <c r="BD278" s="122">
        <f t="shared" si="77"/>
        <v>0</v>
      </c>
      <c r="BE278" s="122">
        <f t="shared" si="78"/>
        <v>0</v>
      </c>
      <c r="BF278" s="122">
        <f t="shared" si="79"/>
        <v>0</v>
      </c>
      <c r="BG278" s="122">
        <f t="shared" si="80"/>
        <v>0</v>
      </c>
    </row>
    <row r="279" spans="1:59" ht="12.75">
      <c r="A279" s="147">
        <v>194</v>
      </c>
      <c r="B279" s="148" t="s">
        <v>345</v>
      </c>
      <c r="C279" s="149" t="s">
        <v>346</v>
      </c>
      <c r="D279" s="150" t="s">
        <v>72</v>
      </c>
      <c r="E279" s="151">
        <v>14</v>
      </c>
      <c r="F279" s="151">
        <v>0</v>
      </c>
      <c r="G279" s="152">
        <f t="shared" si="81"/>
        <v>0</v>
      </c>
      <c r="H279" s="153">
        <v>0</v>
      </c>
      <c r="I279" s="153">
        <f t="shared" si="74"/>
        <v>0</v>
      </c>
      <c r="J279" s="153">
        <v>0</v>
      </c>
      <c r="K279" s="153">
        <f t="shared" si="75"/>
        <v>0</v>
      </c>
      <c r="Q279" s="146"/>
      <c r="BB279" s="122">
        <v>4</v>
      </c>
      <c r="BC279" s="122">
        <f t="shared" si="76"/>
        <v>0</v>
      </c>
      <c r="BD279" s="122">
        <f t="shared" si="77"/>
        <v>0</v>
      </c>
      <c r="BE279" s="122">
        <f t="shared" si="78"/>
        <v>0</v>
      </c>
      <c r="BF279" s="122">
        <f t="shared" si="79"/>
        <v>0</v>
      </c>
      <c r="BG279" s="122">
        <f t="shared" si="80"/>
        <v>0</v>
      </c>
    </row>
    <row r="280" spans="1:59" ht="12.75">
      <c r="A280" s="147">
        <v>195</v>
      </c>
      <c r="B280" s="148" t="s">
        <v>347</v>
      </c>
      <c r="C280" s="149" t="s">
        <v>348</v>
      </c>
      <c r="D280" s="150" t="s">
        <v>72</v>
      </c>
      <c r="E280" s="151">
        <v>14</v>
      </c>
      <c r="F280" s="151">
        <v>0</v>
      </c>
      <c r="G280" s="152">
        <f t="shared" si="81"/>
        <v>0</v>
      </c>
      <c r="H280" s="153">
        <v>0.0095</v>
      </c>
      <c r="I280" s="153">
        <f t="shared" si="74"/>
        <v>0.133</v>
      </c>
      <c r="J280" s="153">
        <v>0</v>
      </c>
      <c r="K280" s="153">
        <f t="shared" si="75"/>
        <v>0</v>
      </c>
      <c r="Q280" s="146"/>
      <c r="BB280" s="122">
        <v>4</v>
      </c>
      <c r="BC280" s="122">
        <f t="shared" si="76"/>
        <v>0</v>
      </c>
      <c r="BD280" s="122">
        <f t="shared" si="77"/>
        <v>0</v>
      </c>
      <c r="BE280" s="122">
        <f t="shared" si="78"/>
        <v>0</v>
      </c>
      <c r="BF280" s="122">
        <f t="shared" si="79"/>
        <v>0</v>
      </c>
      <c r="BG280" s="122">
        <f t="shared" si="80"/>
        <v>0</v>
      </c>
    </row>
    <row r="281" spans="1:59" ht="12.75">
      <c r="A281" s="147">
        <v>196</v>
      </c>
      <c r="B281" s="148" t="s">
        <v>357</v>
      </c>
      <c r="C281" s="149" t="s">
        <v>358</v>
      </c>
      <c r="D281" s="150" t="s">
        <v>68</v>
      </c>
      <c r="E281" s="151">
        <v>4</v>
      </c>
      <c r="F281" s="151">
        <v>0</v>
      </c>
      <c r="G281" s="152">
        <f t="shared" si="81"/>
        <v>0</v>
      </c>
      <c r="H281" s="153">
        <v>0</v>
      </c>
      <c r="I281" s="153">
        <f t="shared" si="74"/>
        <v>0</v>
      </c>
      <c r="J281" s="153">
        <v>0</v>
      </c>
      <c r="K281" s="153">
        <f t="shared" si="75"/>
        <v>0</v>
      </c>
      <c r="Q281" s="146"/>
      <c r="BB281" s="122">
        <v>4</v>
      </c>
      <c r="BC281" s="122">
        <f t="shared" si="76"/>
        <v>0</v>
      </c>
      <c r="BD281" s="122">
        <f t="shared" si="77"/>
        <v>0</v>
      </c>
      <c r="BE281" s="122">
        <f t="shared" si="78"/>
        <v>0</v>
      </c>
      <c r="BF281" s="122">
        <f t="shared" si="79"/>
        <v>0</v>
      </c>
      <c r="BG281" s="122">
        <f t="shared" si="80"/>
        <v>0</v>
      </c>
    </row>
    <row r="282" spans="1:59" ht="25.5">
      <c r="A282" s="147">
        <v>197</v>
      </c>
      <c r="B282" s="148" t="s">
        <v>381</v>
      </c>
      <c r="C282" s="149" t="s">
        <v>359</v>
      </c>
      <c r="D282" s="150" t="s">
        <v>144</v>
      </c>
      <c r="E282" s="151">
        <v>1</v>
      </c>
      <c r="F282" s="151">
        <v>0</v>
      </c>
      <c r="G282" s="152">
        <f t="shared" si="81"/>
        <v>0</v>
      </c>
      <c r="H282" s="153">
        <v>0</v>
      </c>
      <c r="I282" s="153">
        <f t="shared" si="74"/>
        <v>0</v>
      </c>
      <c r="J282" s="153">
        <v>0</v>
      </c>
      <c r="K282" s="153">
        <f t="shared" si="75"/>
        <v>0</v>
      </c>
      <c r="Q282" s="146"/>
      <c r="BB282" s="122">
        <v>5</v>
      </c>
      <c r="BC282" s="122">
        <f t="shared" si="76"/>
        <v>0</v>
      </c>
      <c r="BD282" s="122">
        <f t="shared" si="77"/>
        <v>0</v>
      </c>
      <c r="BE282" s="122">
        <f t="shared" si="78"/>
        <v>0</v>
      </c>
      <c r="BF282" s="122">
        <f t="shared" si="79"/>
        <v>0</v>
      </c>
      <c r="BG282" s="122">
        <f t="shared" si="80"/>
        <v>0</v>
      </c>
    </row>
    <row r="283" spans="1:59" ht="25.5">
      <c r="A283" s="147">
        <v>198</v>
      </c>
      <c r="B283" s="148" t="s">
        <v>382</v>
      </c>
      <c r="C283" s="149" t="s">
        <v>360</v>
      </c>
      <c r="D283" s="150" t="s">
        <v>68</v>
      </c>
      <c r="E283" s="151">
        <v>1</v>
      </c>
      <c r="F283" s="151">
        <v>0</v>
      </c>
      <c r="G283" s="152">
        <f t="shared" si="81"/>
        <v>0</v>
      </c>
      <c r="H283" s="153">
        <v>0</v>
      </c>
      <c r="I283" s="153">
        <f t="shared" si="74"/>
        <v>0</v>
      </c>
      <c r="J283" s="153">
        <v>0</v>
      </c>
      <c r="K283" s="153">
        <f t="shared" si="75"/>
        <v>0</v>
      </c>
      <c r="Q283" s="146"/>
      <c r="BB283" s="122">
        <v>6</v>
      </c>
      <c r="BC283" s="122">
        <f t="shared" si="76"/>
        <v>0</v>
      </c>
      <c r="BD283" s="122">
        <f t="shared" si="77"/>
        <v>0</v>
      </c>
      <c r="BE283" s="122">
        <f t="shared" si="78"/>
        <v>0</v>
      </c>
      <c r="BF283" s="122">
        <f t="shared" si="79"/>
        <v>0</v>
      </c>
      <c r="BG283" s="122">
        <f t="shared" si="80"/>
        <v>0</v>
      </c>
    </row>
    <row r="284" spans="1:59" ht="25.5">
      <c r="A284" s="147">
        <v>199</v>
      </c>
      <c r="B284" s="148" t="s">
        <v>352</v>
      </c>
      <c r="C284" s="149" t="s">
        <v>276</v>
      </c>
      <c r="D284" s="150" t="s">
        <v>85</v>
      </c>
      <c r="E284" s="151">
        <v>300</v>
      </c>
      <c r="F284" s="151">
        <v>0</v>
      </c>
      <c r="G284" s="152">
        <f>E284*F284</f>
        <v>0</v>
      </c>
      <c r="H284" s="153">
        <v>0</v>
      </c>
      <c r="I284" s="153">
        <f t="shared" si="74"/>
        <v>0</v>
      </c>
      <c r="J284" s="153">
        <v>0</v>
      </c>
      <c r="K284" s="153">
        <f t="shared" si="75"/>
        <v>0</v>
      </c>
      <c r="Q284" s="146"/>
      <c r="BB284" s="122">
        <v>4</v>
      </c>
      <c r="BC284" s="122">
        <f t="shared" si="76"/>
        <v>0</v>
      </c>
      <c r="BD284" s="122">
        <f t="shared" si="77"/>
        <v>0</v>
      </c>
      <c r="BE284" s="122">
        <f t="shared" si="78"/>
        <v>0</v>
      </c>
      <c r="BF284" s="122">
        <f t="shared" si="79"/>
        <v>0</v>
      </c>
      <c r="BG284" s="122">
        <f t="shared" si="80"/>
        <v>0</v>
      </c>
    </row>
    <row r="285" spans="1:59" ht="25.5">
      <c r="A285" s="147">
        <v>200</v>
      </c>
      <c r="B285" s="148" t="s">
        <v>353</v>
      </c>
      <c r="C285" s="149" t="s">
        <v>354</v>
      </c>
      <c r="D285" s="150" t="s">
        <v>85</v>
      </c>
      <c r="E285" s="151">
        <v>300</v>
      </c>
      <c r="F285" s="151">
        <v>0</v>
      </c>
      <c r="G285" s="152">
        <f t="shared" si="81"/>
        <v>0</v>
      </c>
      <c r="H285" s="153">
        <v>0.00017</v>
      </c>
      <c r="I285" s="153">
        <f t="shared" si="74"/>
        <v>0.051000000000000004</v>
      </c>
      <c r="J285" s="153">
        <v>0</v>
      </c>
      <c r="K285" s="153">
        <f t="shared" si="75"/>
        <v>0</v>
      </c>
      <c r="Q285" s="146"/>
      <c r="BB285" s="122">
        <v>4</v>
      </c>
      <c r="BC285" s="122">
        <f t="shared" si="76"/>
        <v>0</v>
      </c>
      <c r="BD285" s="122">
        <f t="shared" si="77"/>
        <v>0</v>
      </c>
      <c r="BE285" s="122">
        <f t="shared" si="78"/>
        <v>0</v>
      </c>
      <c r="BF285" s="122">
        <f t="shared" si="79"/>
        <v>0</v>
      </c>
      <c r="BG285" s="122">
        <f t="shared" si="80"/>
        <v>0</v>
      </c>
    </row>
    <row r="286" spans="1:59" ht="25.5">
      <c r="A286" s="147">
        <v>201</v>
      </c>
      <c r="B286" s="148" t="s">
        <v>355</v>
      </c>
      <c r="C286" s="149" t="s">
        <v>356</v>
      </c>
      <c r="D286" s="150" t="s">
        <v>85</v>
      </c>
      <c r="E286" s="151">
        <v>250</v>
      </c>
      <c r="F286" s="151">
        <v>0</v>
      </c>
      <c r="G286" s="152">
        <f t="shared" si="81"/>
        <v>0</v>
      </c>
      <c r="H286" s="153">
        <v>0.00021</v>
      </c>
      <c r="I286" s="153">
        <f t="shared" si="74"/>
        <v>0.052500000000000005</v>
      </c>
      <c r="J286" s="153">
        <v>0</v>
      </c>
      <c r="K286" s="153">
        <f t="shared" si="75"/>
        <v>0</v>
      </c>
      <c r="Q286" s="146"/>
      <c r="BB286" s="122">
        <v>4</v>
      </c>
      <c r="BC286" s="122">
        <f t="shared" si="76"/>
        <v>0</v>
      </c>
      <c r="BD286" s="122">
        <f t="shared" si="77"/>
        <v>0</v>
      </c>
      <c r="BE286" s="122">
        <f t="shared" si="78"/>
        <v>0</v>
      </c>
      <c r="BF286" s="122">
        <f t="shared" si="79"/>
        <v>0</v>
      </c>
      <c r="BG286" s="122">
        <f t="shared" si="80"/>
        <v>0</v>
      </c>
    </row>
    <row r="287" spans="1:17" ht="12.75">
      <c r="A287" s="147">
        <v>202</v>
      </c>
      <c r="B287" s="148" t="s">
        <v>371</v>
      </c>
      <c r="C287" s="149" t="s">
        <v>374</v>
      </c>
      <c r="D287" s="150" t="s">
        <v>85</v>
      </c>
      <c r="E287" s="151">
        <v>35</v>
      </c>
      <c r="F287" s="151">
        <v>0</v>
      </c>
      <c r="G287" s="152">
        <f>E287*F287</f>
        <v>0</v>
      </c>
      <c r="H287" s="153"/>
      <c r="I287" s="153"/>
      <c r="J287" s="153"/>
      <c r="K287" s="153"/>
      <c r="Q287" s="146"/>
    </row>
    <row r="288" spans="1:17" ht="12.75">
      <c r="A288" s="147">
        <v>203</v>
      </c>
      <c r="B288" s="148" t="s">
        <v>372</v>
      </c>
      <c r="C288" s="149" t="s">
        <v>373</v>
      </c>
      <c r="D288" s="150" t="s">
        <v>85</v>
      </c>
      <c r="E288" s="151">
        <v>45</v>
      </c>
      <c r="F288" s="151">
        <v>0</v>
      </c>
      <c r="G288" s="152">
        <f>E288*F288</f>
        <v>0</v>
      </c>
      <c r="H288" s="153"/>
      <c r="I288" s="153"/>
      <c r="J288" s="153"/>
      <c r="K288" s="153"/>
      <c r="Q288" s="146"/>
    </row>
    <row r="289" spans="1:59" ht="12.75">
      <c r="A289" s="147">
        <v>204</v>
      </c>
      <c r="B289" s="148" t="s">
        <v>361</v>
      </c>
      <c r="C289" s="149" t="s">
        <v>362</v>
      </c>
      <c r="D289" s="150" t="s">
        <v>85</v>
      </c>
      <c r="E289" s="151">
        <v>45</v>
      </c>
      <c r="F289" s="151">
        <v>0</v>
      </c>
      <c r="G289" s="152">
        <f t="shared" si="81"/>
        <v>0</v>
      </c>
      <c r="H289" s="153">
        <v>0</v>
      </c>
      <c r="I289" s="153">
        <f aca="true" t="shared" si="82" ref="I289:I294">E289*H289</f>
        <v>0</v>
      </c>
      <c r="J289" s="153">
        <v>0</v>
      </c>
      <c r="K289" s="153">
        <f aca="true" t="shared" si="83" ref="K289:K294">E289*J289</f>
        <v>0</v>
      </c>
      <c r="Q289" s="146"/>
      <c r="BB289" s="122">
        <v>5</v>
      </c>
      <c r="BC289" s="122">
        <f aca="true" t="shared" si="84" ref="BC289:BC294">IF(BB289=1,G289,0)</f>
        <v>0</v>
      </c>
      <c r="BD289" s="122">
        <f aca="true" t="shared" si="85" ref="BD289:BD294">IF(BB289=2,G289,0)</f>
        <v>0</v>
      </c>
      <c r="BE289" s="122">
        <f aca="true" t="shared" si="86" ref="BE289:BE294">IF(BB289=3,G289,0)</f>
        <v>0</v>
      </c>
      <c r="BF289" s="122">
        <f aca="true" t="shared" si="87" ref="BF289:BF294">IF(BB289=4,G289,0)</f>
        <v>0</v>
      </c>
      <c r="BG289" s="122">
        <f aca="true" t="shared" si="88" ref="BG289:BG294">IF(BB289=5,G289,0)</f>
        <v>0</v>
      </c>
    </row>
    <row r="290" spans="1:59" ht="12.75">
      <c r="A290" s="147">
        <v>205</v>
      </c>
      <c r="B290" s="148" t="s">
        <v>363</v>
      </c>
      <c r="C290" s="149" t="s">
        <v>364</v>
      </c>
      <c r="D290" s="150" t="s">
        <v>85</v>
      </c>
      <c r="E290" s="151">
        <v>35</v>
      </c>
      <c r="F290" s="151">
        <v>0</v>
      </c>
      <c r="G290" s="152">
        <f t="shared" si="81"/>
        <v>0</v>
      </c>
      <c r="H290" s="153">
        <v>0</v>
      </c>
      <c r="I290" s="153">
        <f t="shared" si="82"/>
        <v>0</v>
      </c>
      <c r="J290" s="153">
        <v>0</v>
      </c>
      <c r="K290" s="153">
        <f t="shared" si="83"/>
        <v>0</v>
      </c>
      <c r="Q290" s="146"/>
      <c r="BB290" s="122">
        <v>5</v>
      </c>
      <c r="BC290" s="122">
        <f t="shared" si="84"/>
        <v>0</v>
      </c>
      <c r="BD290" s="122">
        <f t="shared" si="85"/>
        <v>0</v>
      </c>
      <c r="BE290" s="122">
        <f t="shared" si="86"/>
        <v>0</v>
      </c>
      <c r="BF290" s="122">
        <f t="shared" si="87"/>
        <v>0</v>
      </c>
      <c r="BG290" s="122">
        <f t="shared" si="88"/>
        <v>0</v>
      </c>
    </row>
    <row r="291" spans="1:59" ht="25.5">
      <c r="A291" s="147">
        <v>206</v>
      </c>
      <c r="B291" s="148" t="s">
        <v>365</v>
      </c>
      <c r="C291" s="149" t="s">
        <v>366</v>
      </c>
      <c r="D291" s="150" t="s">
        <v>85</v>
      </c>
      <c r="E291" s="151">
        <v>35</v>
      </c>
      <c r="F291" s="151">
        <v>0</v>
      </c>
      <c r="G291" s="152">
        <f t="shared" si="81"/>
        <v>0</v>
      </c>
      <c r="H291" s="153">
        <v>0</v>
      </c>
      <c r="I291" s="153">
        <f t="shared" si="82"/>
        <v>0</v>
      </c>
      <c r="J291" s="153">
        <v>0</v>
      </c>
      <c r="K291" s="153">
        <f t="shared" si="83"/>
        <v>0</v>
      </c>
      <c r="Q291" s="146"/>
      <c r="BB291" s="122">
        <v>4</v>
      </c>
      <c r="BC291" s="122">
        <f t="shared" si="84"/>
        <v>0</v>
      </c>
      <c r="BD291" s="122">
        <f t="shared" si="85"/>
        <v>0</v>
      </c>
      <c r="BE291" s="122">
        <f t="shared" si="86"/>
        <v>0</v>
      </c>
      <c r="BF291" s="122">
        <f t="shared" si="87"/>
        <v>0</v>
      </c>
      <c r="BG291" s="122">
        <f t="shared" si="88"/>
        <v>0</v>
      </c>
    </row>
    <row r="292" spans="1:59" ht="25.5">
      <c r="A292" s="147">
        <v>207</v>
      </c>
      <c r="B292" s="148" t="s">
        <v>367</v>
      </c>
      <c r="C292" s="149" t="s">
        <v>368</v>
      </c>
      <c r="D292" s="150" t="s">
        <v>85</v>
      </c>
      <c r="E292" s="151">
        <v>45</v>
      </c>
      <c r="F292" s="151">
        <v>0</v>
      </c>
      <c r="G292" s="152">
        <f t="shared" si="81"/>
        <v>0</v>
      </c>
      <c r="H292" s="153">
        <v>0</v>
      </c>
      <c r="I292" s="153">
        <f t="shared" si="82"/>
        <v>0</v>
      </c>
      <c r="J292" s="153">
        <v>0</v>
      </c>
      <c r="K292" s="153">
        <f t="shared" si="83"/>
        <v>0</v>
      </c>
      <c r="Q292" s="146"/>
      <c r="BB292" s="122">
        <v>5</v>
      </c>
      <c r="BC292" s="122">
        <f t="shared" si="84"/>
        <v>0</v>
      </c>
      <c r="BD292" s="122">
        <f t="shared" si="85"/>
        <v>0</v>
      </c>
      <c r="BE292" s="122">
        <f t="shared" si="86"/>
        <v>0</v>
      </c>
      <c r="BF292" s="122">
        <f t="shared" si="87"/>
        <v>0</v>
      </c>
      <c r="BG292" s="122">
        <f t="shared" si="88"/>
        <v>0</v>
      </c>
    </row>
    <row r="293" spans="1:59" ht="12.75">
      <c r="A293" s="147">
        <v>208</v>
      </c>
      <c r="B293" s="148" t="s">
        <v>383</v>
      </c>
      <c r="C293" s="149" t="s">
        <v>143</v>
      </c>
      <c r="D293" s="150" t="s">
        <v>72</v>
      </c>
      <c r="E293" s="151">
        <v>1</v>
      </c>
      <c r="F293" s="151">
        <v>0</v>
      </c>
      <c r="G293" s="152">
        <f>E293*F293</f>
        <v>0</v>
      </c>
      <c r="H293" s="153">
        <v>0</v>
      </c>
      <c r="I293" s="153">
        <f t="shared" si="82"/>
        <v>0</v>
      </c>
      <c r="J293" s="153">
        <v>0</v>
      </c>
      <c r="K293" s="153">
        <f t="shared" si="83"/>
        <v>0</v>
      </c>
      <c r="Q293" s="146"/>
      <c r="BB293" s="122">
        <v>4</v>
      </c>
      <c r="BC293" s="122">
        <f t="shared" si="84"/>
        <v>0</v>
      </c>
      <c r="BD293" s="122">
        <f t="shared" si="85"/>
        <v>0</v>
      </c>
      <c r="BE293" s="122">
        <f t="shared" si="86"/>
        <v>0</v>
      </c>
      <c r="BF293" s="122">
        <f t="shared" si="87"/>
        <v>0</v>
      </c>
      <c r="BG293" s="122">
        <f t="shared" si="88"/>
        <v>0</v>
      </c>
    </row>
    <row r="294" spans="1:59" ht="12.75">
      <c r="A294" s="147">
        <v>209</v>
      </c>
      <c r="B294" s="148" t="s">
        <v>384</v>
      </c>
      <c r="C294" s="149" t="s">
        <v>264</v>
      </c>
      <c r="D294" s="150" t="s">
        <v>144</v>
      </c>
      <c r="E294" s="151">
        <v>1</v>
      </c>
      <c r="F294" s="151">
        <v>0</v>
      </c>
      <c r="G294" s="152">
        <f>E294*F294</f>
        <v>0</v>
      </c>
      <c r="H294" s="153">
        <v>0</v>
      </c>
      <c r="I294" s="153">
        <f t="shared" si="82"/>
        <v>0</v>
      </c>
      <c r="J294" s="153">
        <v>0</v>
      </c>
      <c r="K294" s="153">
        <f t="shared" si="83"/>
        <v>0</v>
      </c>
      <c r="Q294" s="146"/>
      <c r="BB294" s="122">
        <v>4</v>
      </c>
      <c r="BC294" s="122">
        <f t="shared" si="84"/>
        <v>0</v>
      </c>
      <c r="BD294" s="122">
        <f t="shared" si="85"/>
        <v>0</v>
      </c>
      <c r="BE294" s="122">
        <f t="shared" si="86"/>
        <v>0</v>
      </c>
      <c r="BF294" s="122">
        <f t="shared" si="87"/>
        <v>0</v>
      </c>
      <c r="BG294" s="122">
        <f t="shared" si="88"/>
        <v>0</v>
      </c>
    </row>
    <row r="295" spans="1:17" ht="12.75">
      <c r="A295" s="154"/>
      <c r="B295" s="155"/>
      <c r="C295" s="214" t="s">
        <v>265</v>
      </c>
      <c r="D295" s="215"/>
      <c r="E295" s="215"/>
      <c r="F295" s="215"/>
      <c r="G295" s="216"/>
      <c r="H295" s="156"/>
      <c r="I295" s="156"/>
      <c r="J295" s="156"/>
      <c r="K295" s="156"/>
      <c r="Q295" s="146"/>
    </row>
    <row r="296" spans="1:17" ht="12.75">
      <c r="A296" s="154"/>
      <c r="B296" s="155"/>
      <c r="C296" s="214" t="s">
        <v>266</v>
      </c>
      <c r="D296" s="215"/>
      <c r="E296" s="215"/>
      <c r="F296" s="215"/>
      <c r="G296" s="216"/>
      <c r="H296" s="156"/>
      <c r="I296" s="156"/>
      <c r="J296" s="156"/>
      <c r="K296" s="156"/>
      <c r="Q296" s="146"/>
    </row>
    <row r="297" spans="1:59" ht="12.75">
      <c r="A297" s="162"/>
      <c r="B297" s="163" t="s">
        <v>69</v>
      </c>
      <c r="C297" s="164" t="str">
        <f>CONCATENATE(B265," ",C265)</f>
        <v>M21 Elektromontáže</v>
      </c>
      <c r="D297" s="162"/>
      <c r="E297" s="165"/>
      <c r="F297" s="165"/>
      <c r="G297" s="166">
        <f>SUM(G265:G296)</f>
        <v>0</v>
      </c>
      <c r="H297" s="167"/>
      <c r="I297" s="168">
        <f>SUM(I265:I296)</f>
        <v>0.25834</v>
      </c>
      <c r="J297" s="167"/>
      <c r="K297" s="168">
        <f>SUM(K265:K296)</f>
        <v>0</v>
      </c>
      <c r="M297" s="122">
        <f>SUM(M266:M296)</f>
        <v>0</v>
      </c>
      <c r="Q297" s="146"/>
      <c r="BC297" s="169">
        <f>SUM(BC265:BC296)</f>
        <v>0</v>
      </c>
      <c r="BD297" s="169">
        <f>SUM(BD265:BD296)</f>
        <v>0</v>
      </c>
      <c r="BE297" s="169">
        <f>SUM(BE265:BE296)</f>
        <v>0</v>
      </c>
      <c r="BF297" s="169">
        <f>SUM(BF265:BF296)</f>
        <v>0</v>
      </c>
      <c r="BG297" s="169">
        <f>SUM(BG265:BG296)</f>
        <v>0</v>
      </c>
    </row>
    <row r="298" spans="5:11" ht="12.75">
      <c r="E298" s="122"/>
      <c r="G298" s="189">
        <f>SUM(G297,G264,G261,G245,G229,G170,G161,G156,G149,G143,G126,G134,G119,G108,G101,G85,G72,G62,G59,G54,G44,G20)</f>
        <v>0</v>
      </c>
      <c r="I298" s="188">
        <f>SUM(I297,I261,I245,I229,I170,I156,I149,I143,I126,I134,I108,I101,I85,I72,I62,I59,I54,I44,I20)</f>
        <v>86.043065661</v>
      </c>
      <c r="K298" s="188">
        <f>SUM(K261,K245,K134,K108,K72)</f>
        <v>-70.81447720000003</v>
      </c>
    </row>
    <row r="299" spans="5:7" ht="12.75">
      <c r="E299" s="122"/>
      <c r="G299" s="190"/>
    </row>
    <row r="300" ht="12.75">
      <c r="E300" s="122"/>
    </row>
    <row r="301" ht="12.75">
      <c r="E301" s="122"/>
    </row>
    <row r="302" ht="12.75">
      <c r="E302" s="122"/>
    </row>
    <row r="303" ht="12.75">
      <c r="E303" s="122"/>
    </row>
    <row r="304" ht="12.75">
      <c r="E304" s="122"/>
    </row>
    <row r="305" ht="12.75">
      <c r="E305" s="122"/>
    </row>
    <row r="306" ht="12.75">
      <c r="E306" s="122"/>
    </row>
    <row r="307" ht="12.75">
      <c r="E307" s="122"/>
    </row>
    <row r="308" ht="12.75">
      <c r="E308" s="122"/>
    </row>
    <row r="309" ht="12.75">
      <c r="E309" s="122"/>
    </row>
    <row r="310" ht="12.75">
      <c r="E310" s="122"/>
    </row>
    <row r="311" ht="12.75">
      <c r="E311" s="122"/>
    </row>
    <row r="312" ht="12.75">
      <c r="E312" s="122"/>
    </row>
    <row r="313" ht="12.75">
      <c r="E313" s="122"/>
    </row>
    <row r="314" ht="12.75">
      <c r="E314" s="122"/>
    </row>
    <row r="315" ht="12.75">
      <c r="E315" s="122"/>
    </row>
    <row r="316" spans="1:2" ht="12.75">
      <c r="A316" s="171"/>
      <c r="B316" s="171"/>
    </row>
    <row r="317" spans="1:6" ht="12.75">
      <c r="A317" s="170"/>
      <c r="B317" s="170"/>
      <c r="C317" s="173"/>
      <c r="D317" s="173"/>
      <c r="E317" s="174"/>
      <c r="F317" s="173"/>
    </row>
    <row r="318" spans="1:6" ht="12.75">
      <c r="A318" s="176"/>
      <c r="B318" s="176"/>
      <c r="C318" s="170"/>
      <c r="D318" s="170"/>
      <c r="E318" s="177"/>
      <c r="F318" s="170"/>
    </row>
    <row r="319" spans="1:6" ht="12.75">
      <c r="A319" s="170"/>
      <c r="B319" s="170"/>
      <c r="C319" s="170"/>
      <c r="D319" s="170"/>
      <c r="E319" s="177"/>
      <c r="F319" s="170"/>
    </row>
    <row r="320" spans="1:6" ht="12.75">
      <c r="A320" s="170"/>
      <c r="B320" s="170"/>
      <c r="C320" s="170"/>
      <c r="D320" s="170"/>
      <c r="E320" s="177"/>
      <c r="F320" s="170"/>
    </row>
    <row r="321" spans="1:6" ht="12.75">
      <c r="A321" s="170"/>
      <c r="B321" s="170"/>
      <c r="C321" s="170"/>
      <c r="D321" s="170"/>
      <c r="E321" s="177"/>
      <c r="F321" s="170"/>
    </row>
    <row r="322" spans="1:6" ht="12.75">
      <c r="A322" s="170"/>
      <c r="B322" s="170"/>
      <c r="C322" s="170"/>
      <c r="D322" s="170"/>
      <c r="E322" s="177"/>
      <c r="F322" s="170"/>
    </row>
    <row r="323" spans="1:6" ht="12.75">
      <c r="A323" s="170"/>
      <c r="B323" s="170"/>
      <c r="C323" s="170"/>
      <c r="D323" s="170"/>
      <c r="E323" s="177"/>
      <c r="F323" s="170"/>
    </row>
    <row r="324" spans="1:7" ht="12.75">
      <c r="A324" s="170"/>
      <c r="B324" s="170"/>
      <c r="C324" s="170"/>
      <c r="D324" s="170"/>
      <c r="E324" s="177"/>
      <c r="F324" s="170"/>
      <c r="G324" s="175"/>
    </row>
    <row r="325" spans="1:7" ht="12.75">
      <c r="A325" s="170"/>
      <c r="B325" s="170"/>
      <c r="C325" s="170"/>
      <c r="D325" s="170"/>
      <c r="E325" s="177"/>
      <c r="F325" s="170"/>
      <c r="G325" s="170"/>
    </row>
    <row r="326" spans="1:7" ht="12.75">
      <c r="A326" s="170"/>
      <c r="B326" s="170"/>
      <c r="C326" s="170"/>
      <c r="D326" s="170"/>
      <c r="E326" s="177"/>
      <c r="F326" s="170"/>
      <c r="G326" s="170"/>
    </row>
    <row r="327" spans="1:7" ht="12.75">
      <c r="A327" s="170"/>
      <c r="B327" s="170"/>
      <c r="C327" s="170"/>
      <c r="D327" s="170"/>
      <c r="E327" s="177"/>
      <c r="F327" s="170"/>
      <c r="G327" s="170"/>
    </row>
    <row r="328" spans="1:7" ht="12.75">
      <c r="A328" s="170"/>
      <c r="B328" s="170"/>
      <c r="C328" s="170"/>
      <c r="D328" s="170"/>
      <c r="E328" s="177"/>
      <c r="F328" s="170"/>
      <c r="G328" s="170"/>
    </row>
    <row r="329" spans="1:7" ht="12.75">
      <c r="A329" s="170"/>
      <c r="B329" s="170"/>
      <c r="C329" s="170"/>
      <c r="D329" s="170"/>
      <c r="E329" s="177"/>
      <c r="F329" s="170"/>
      <c r="G329" s="170"/>
    </row>
    <row r="330" spans="1:7" ht="12.75">
      <c r="A330" s="170"/>
      <c r="B330" s="170"/>
      <c r="C330" s="170"/>
      <c r="D330" s="170"/>
      <c r="E330" s="177"/>
      <c r="F330" s="170"/>
      <c r="G330" s="170"/>
    </row>
    <row r="331" ht="12.75">
      <c r="G331" s="170"/>
    </row>
    <row r="332" spans="5:7" ht="12.75">
      <c r="E332" s="122"/>
      <c r="G332" s="170"/>
    </row>
    <row r="333" spans="5:7" ht="12.75">
      <c r="E333" s="122"/>
      <c r="G333" s="170"/>
    </row>
    <row r="334" spans="5:7" ht="12.75">
      <c r="E334" s="122"/>
      <c r="G334" s="170"/>
    </row>
    <row r="335" spans="5:7" ht="12.75">
      <c r="E335" s="122"/>
      <c r="G335" s="170"/>
    </row>
    <row r="336" spans="5:7" ht="12.75">
      <c r="E336" s="122"/>
      <c r="G336" s="170"/>
    </row>
    <row r="337" spans="5:7" ht="12.75">
      <c r="E337" s="122"/>
      <c r="G337" s="170"/>
    </row>
  </sheetData>
  <sheetProtection/>
  <mergeCells count="44">
    <mergeCell ref="C241:D241"/>
    <mergeCell ref="C9:D9"/>
    <mergeCell ref="C167:D167"/>
    <mergeCell ref="C267:D267"/>
    <mergeCell ref="C268:D268"/>
    <mergeCell ref="C295:G295"/>
    <mergeCell ref="C159:D159"/>
    <mergeCell ref="C160:D160"/>
    <mergeCell ref="C164:D164"/>
    <mergeCell ref="C155:D155"/>
    <mergeCell ref="C142:D142"/>
    <mergeCell ref="C152:D152"/>
    <mergeCell ref="C153:D153"/>
    <mergeCell ref="C33:D33"/>
    <mergeCell ref="C47:D47"/>
    <mergeCell ref="C296:G296"/>
    <mergeCell ref="C251:D251"/>
    <mergeCell ref="C252:D252"/>
    <mergeCell ref="C257:D257"/>
    <mergeCell ref="C260:D260"/>
    <mergeCell ref="C57:D57"/>
    <mergeCell ref="C88:D88"/>
    <mergeCell ref="C35:D35"/>
    <mergeCell ref="C26:D26"/>
    <mergeCell ref="C53:D53"/>
    <mergeCell ref="C114:D114"/>
    <mergeCell ref="C113:D113"/>
    <mergeCell ref="C89:D89"/>
    <mergeCell ref="C28:D28"/>
    <mergeCell ref="C17:D17"/>
    <mergeCell ref="C32:D32"/>
    <mergeCell ref="C51:D51"/>
    <mergeCell ref="C30:D30"/>
    <mergeCell ref="C37:D37"/>
    <mergeCell ref="C236:D236"/>
    <mergeCell ref="A1:I1"/>
    <mergeCell ref="A3:B3"/>
    <mergeCell ref="A4:B4"/>
    <mergeCell ref="G4:I4"/>
    <mergeCell ref="C12:D12"/>
    <mergeCell ref="C16:D16"/>
    <mergeCell ref="C25:D25"/>
    <mergeCell ref="C14:D14"/>
    <mergeCell ref="C27:D27"/>
  </mergeCells>
  <printOptions/>
  <pageMargins left="0.5905511811023623" right="0.3937007874015748" top="0.3937007874015748" bottom="0.3937007874015748" header="0.31496062992125984" footer="0.31496062992125984"/>
  <pageSetup horizontalDpi="300" verticalDpi="300" orientation="landscape" paperSize="9" scale="7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2016-04-26T08:53:32Z</cp:lastPrinted>
  <dcterms:created xsi:type="dcterms:W3CDTF">2015-04-22T09:43:23Z</dcterms:created>
  <dcterms:modified xsi:type="dcterms:W3CDTF">2016-04-26T08:58:17Z</dcterms:modified>
  <cp:category/>
  <cp:version/>
  <cp:contentType/>
  <cp:contentStatus/>
</cp:coreProperties>
</file>