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28275" windowHeight="117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'Položky'!$A$1:$K$212</definedName>
    <definedName name="_xlnm.Print_Area" localSheetId="1">'Rekapitulace'!$A$1:$I$23</definedName>
    <definedName name="PocetMJ">'Krycí list'!$G$7</definedName>
    <definedName name="Poznamka">'Krycí list'!$B$37</definedName>
    <definedName name="Projektant">'Krycí list'!$C$7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'Rekapitulace'!$E$22</definedName>
    <definedName name="VRNnazev">'Rekapitulace'!$A$22</definedName>
    <definedName name="VRNproc">'Rekapitulace'!$F$22</definedName>
    <definedName name="VRNzakl">'Rekapitulace'!$G$22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<sst xmlns="http://schemas.openxmlformats.org/spreadsheetml/2006/main" count="391" uniqueCount="299">
  <si>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</si>
  <si>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</si>
  <si>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</si>
  <si>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</si>
  <si>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</si>
  <si>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</si>
  <si>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</si>
  <si>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</si>
  <si>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</si>
  <si>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</si>
  <si>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</si>
  <si>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</si>
  <si>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</si>
  <si>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</si>
  <si>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</si>
  <si>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</si>
  <si>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</si>
  <si>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</si>
  <si>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</si>
  <si>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</si>
  <si>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</si>
  <si>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</si>
  <si>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</si>
  <si>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</si>
  <si>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</si>
  <si>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</si>
  <si>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</si>
  <si>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</si>
  <si>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</si>
  <si>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</si>
  <si>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</si>
  <si>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</si>
  <si>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</si>
  <si>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</si>
  <si>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</si>
  <si>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</si>
  <si>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</si>
  <si>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</si>
  <si>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</si>
  <si>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</si>
  <si>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</si>
  <si>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</si>
  <si>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</si>
  <si>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</si>
  <si>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</si>
  <si>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</si>
  <si>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</si>
  <si>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</si>
  <si>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</si>
  <si>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</si>
  <si>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</si>
  <si>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</si>
  <si>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</si>
  <si>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</si>
  <si>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</si>
  <si>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</si>
  <si>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</si>
  <si>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</si>
  <si>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</si>
  <si>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</si>
  <si>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</si>
  <si>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</si>
  <si>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</si>
  <si>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</si>
  <si>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</si>
  <si>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</si>
  <si>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</si>
  <si>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</si>
  <si>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</si>
  <si>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</si>
  <si>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OPRAVA FASÁDY ZŠ KMOCHOVA, KOLÍN - 1.ETAPA</t>
  </si>
  <si>
    <t>62</t>
  </si>
  <si>
    <t>Upravy povrchů vnější</t>
  </si>
  <si>
    <t>622 42-5121.R00</t>
  </si>
  <si>
    <t>Oprava vnějších omítek štukových, čl. V, do 10 %</t>
  </si>
  <si>
    <t>m2</t>
  </si>
  <si>
    <t xml:space="preserve">;viz otlučení omítek </t>
  </si>
  <si>
    <t>622 47-1116.R00</t>
  </si>
  <si>
    <t>Úprava stěn aktivovaným štukem s přísadou</t>
  </si>
  <si>
    <t>;viz otlučení omítek s odpočtem 10% z opravy omítek štukových</t>
  </si>
  <si>
    <t>-1465,1915*0,1</t>
  </si>
  <si>
    <t>622 47-1319.RS8</t>
  </si>
  <si>
    <t>Nátěr nebo nástřik stěn vnějších, složitost 5 hmota silikátová Keim barevná skupina II</t>
  </si>
  <si>
    <t>;viz otlučení omítek</t>
  </si>
  <si>
    <t>622 49-1142.R00</t>
  </si>
  <si>
    <t>Nátěr kamen.soklu hydrofobní 2 x</t>
  </si>
  <si>
    <t>;východní a jižní průčelí</t>
  </si>
  <si>
    <t>(22,25+0,3)*1,45</t>
  </si>
  <si>
    <t>56*1,45</t>
  </si>
  <si>
    <t>622 90-2110.R00</t>
  </si>
  <si>
    <t>Očištění po opravách,kamenných říms a soklu</t>
  </si>
  <si>
    <t>;viz nátěr hydrofob.</t>
  </si>
  <si>
    <t>63</t>
  </si>
  <si>
    <t>Podlahy a podlahové konstrukce</t>
  </si>
  <si>
    <t>632 45-1024.R00</t>
  </si>
  <si>
    <t>Vyrovnávací potěr MC 15, v pásu, tl. 50 mm</t>
  </si>
  <si>
    <t xml:space="preserve">;pod parapaety </t>
  </si>
  <si>
    <t>117,34*0,25</t>
  </si>
  <si>
    <t>;pod římsami</t>
  </si>
  <si>
    <t>198,71*0,2</t>
  </si>
  <si>
    <t>84,78*0,4</t>
  </si>
  <si>
    <t>6,6*0,35</t>
  </si>
  <si>
    <t>721</t>
  </si>
  <si>
    <t>Vnitřní kanalizace</t>
  </si>
  <si>
    <t>721 17-6214.R00</t>
  </si>
  <si>
    <t>Potrubí KG odpadní svislé DN 150 x 4,0 mm</t>
  </si>
  <si>
    <t>m</t>
  </si>
  <si>
    <t>;napojení svodů do kanalizace</t>
  </si>
  <si>
    <t>3*5</t>
  </si>
  <si>
    <t>764</t>
  </si>
  <si>
    <t>Konstrukce klempířské</t>
  </si>
  <si>
    <t>764 41-0850.R00</t>
  </si>
  <si>
    <t>Demontáž oplechování parapetů,rš od 100 do 330 mm</t>
  </si>
  <si>
    <t>107,24</t>
  </si>
  <si>
    <t>764 42-1850.R00</t>
  </si>
  <si>
    <t>Demontáž oplechování říms,rš od 250 do 330 mm</t>
  </si>
  <si>
    <t>170,31</t>
  </si>
  <si>
    <t>764 42-1870.R00</t>
  </si>
  <si>
    <t>Demontáž oplechování říms,rš od 400 do 500 mm</t>
  </si>
  <si>
    <t>84,8</t>
  </si>
  <si>
    <t>764 43-0840.R00</t>
  </si>
  <si>
    <t>Demontáž oplechování zdí,rš od 330 do 500 mm</t>
  </si>
  <si>
    <t>6,6</t>
  </si>
  <si>
    <t>764 45-4803.R00</t>
  </si>
  <si>
    <t>Demontáž odpadních trub kruhových,D 150 mm</t>
  </si>
  <si>
    <t>63+31</t>
  </si>
  <si>
    <t>764 51-0010.RAB</t>
  </si>
  <si>
    <t>Oplechování parapetů z Cu plechu rš 330 mm</t>
  </si>
  <si>
    <t>;východní průčelí</t>
  </si>
  <si>
    <t>;K01</t>
  </si>
  <si>
    <t>2,17*4</t>
  </si>
  <si>
    <t>;K02</t>
  </si>
  <si>
    <t>2,17*8</t>
  </si>
  <si>
    <t>;K03</t>
  </si>
  <si>
    <t>1,45*8</t>
  </si>
  <si>
    <t>;K06</t>
  </si>
  <si>
    <t>0,8*27</t>
  </si>
  <si>
    <t>;K07</t>
  </si>
  <si>
    <t>2,0*16</t>
  </si>
  <si>
    <t>;jižní průčelí</t>
  </si>
  <si>
    <t>2,0*8</t>
  </si>
  <si>
    <t>764 53-0010.RAA</t>
  </si>
  <si>
    <t>Oplechování římsy z Cu plechu rš 250 mm</t>
  </si>
  <si>
    <t>;K08</t>
  </si>
  <si>
    <t>1,3+0,4+1,8+0,4+1,3+0,2+0,6+1,71*3+0,6+0,3+1,1+0,4+0,5+0,5+1,5+0,4</t>
  </si>
  <si>
    <t>1,5+0,5+0,5+0,4+1,2+0,3+0,6+1,71*3+0,6+0,2+1,3+0,4+1,8+0,4+1,3</t>
  </si>
  <si>
    <t>8,81+0,5+0,4+1,7*3+1,34</t>
  </si>
  <si>
    <t>;K09</t>
  </si>
  <si>
    <t>3,2*30</t>
  </si>
  <si>
    <t>3,2*8</t>
  </si>
  <si>
    <t>764 53-0010.RAD</t>
  </si>
  <si>
    <t>Oplechování římsy z Cu plechu rš 500 mm</t>
  </si>
  <si>
    <t>;K10</t>
  </si>
  <si>
    <t>8,5+0,2+13,7+0,3+3,5+0,5+0,4+1,36+4,41+1,36+0,4+0,5+3,5+0,3+13,7</t>
  </si>
  <si>
    <t>0,2+8,5</t>
  </si>
  <si>
    <t>14,75+0,3+8,4</t>
  </si>
  <si>
    <t>Oplechování zdí z Cu plechu rš 500 mm</t>
  </si>
  <si>
    <t>;zábradlí balkonu</t>
  </si>
  <si>
    <t>1,4*2+3,8</t>
  </si>
  <si>
    <t>764 55-4010.RAD</t>
  </si>
  <si>
    <t>Odpadní trouby z Cu plechu kruhové průměru 150 mm</t>
  </si>
  <si>
    <t>(15,6-3,0)*5</t>
  </si>
  <si>
    <t>765</t>
  </si>
  <si>
    <t>Krytiny tvrdé</t>
  </si>
  <si>
    <t>765 31-6870.R00</t>
  </si>
  <si>
    <t>Demontáž krytiny z prejzů, tvrdá malta, do suti</t>
  </si>
  <si>
    <t>;lorunní římsa</t>
  </si>
  <si>
    <t>(8,5+0,15+13,7+0,3+3,5+0,5+5,2+0,5+3,5+0,5+13,7+0,15+8,5)*0,7</t>
  </si>
  <si>
    <t>;římsy atik</t>
  </si>
  <si>
    <t>(5,3+4,85*2)*0,5</t>
  </si>
  <si>
    <t>(8,4+0,3+14,75)*0,7</t>
  </si>
  <si>
    <t>;římsa atiky</t>
  </si>
  <si>
    <t>4,85*0,5</t>
  </si>
  <si>
    <t>765 31-6131.RT1</t>
  </si>
  <si>
    <t>Zastřešení prejzy 38/20 cm, do malty s použitím suché maltové směsi</t>
  </si>
  <si>
    <t>;viz dmtz</t>
  </si>
  <si>
    <t>67,43</t>
  </si>
  <si>
    <t>767</t>
  </si>
  <si>
    <t>Konstrukce zámečnické</t>
  </si>
  <si>
    <t>767 99-6801.R00</t>
  </si>
  <si>
    <t>Demontáž atypických ocelových konstr. do 50 kg</t>
  </si>
  <si>
    <t>kg</t>
  </si>
  <si>
    <t>;konzole, vlajkoslávy</t>
  </si>
  <si>
    <t>767-1</t>
  </si>
  <si>
    <t>Demontáž a zpětná montáž ochranné sítě atiky</t>
  </si>
  <si>
    <t>kpl</t>
  </si>
  <si>
    <t>783</t>
  </si>
  <si>
    <t>Nátěry</t>
  </si>
  <si>
    <t>783 90-3812.R00</t>
  </si>
  <si>
    <t>Odmaštění saponáty</t>
  </si>
  <si>
    <t>;viz otloukání omítek</t>
  </si>
  <si>
    <t>2001,478+1651,93</t>
  </si>
  <si>
    <t>783 90-2811.R00</t>
  </si>
  <si>
    <t>Odstranění nátěrů odstraňovačem barev</t>
  </si>
  <si>
    <t>;viz omítky pro opravu</t>
  </si>
  <si>
    <t>94</t>
  </si>
  <si>
    <t>Lešení a stavební výtahy</t>
  </si>
  <si>
    <t>941 94-1052.R00</t>
  </si>
  <si>
    <t>Montáž lešení leh.řad.s podlahami,š.1,5 m, H 24 m</t>
  </si>
  <si>
    <t>(56+1,5+22,55+1,5)*16</t>
  </si>
  <si>
    <t>4,5*4,5*2</t>
  </si>
  <si>
    <t>8,5*7,5*2</t>
  </si>
  <si>
    <t>(3,5+1,5+4+1,5+3,5)*7,5</t>
  </si>
  <si>
    <t>941 94-1392.R00</t>
  </si>
  <si>
    <t>Příplatek za každý měsíc použití lešení k pol.1052</t>
  </si>
  <si>
    <t>1577,8*3</t>
  </si>
  <si>
    <t>944 94-4011.R00</t>
  </si>
  <si>
    <t>Montáž ochranné sítě z umělých vláken</t>
  </si>
  <si>
    <t>944 94-4031.R00</t>
  </si>
  <si>
    <t>Příplatek za každý měsíc použití sítí k pol. 4011</t>
  </si>
  <si>
    <t>944 94-5013.R00</t>
  </si>
  <si>
    <t>Montáž záchytné stříšky H 4,5 m, šířky nad 2 m</t>
  </si>
  <si>
    <t>944 94-5193.R00</t>
  </si>
  <si>
    <t>Příplatek za každý měsíc použ.stříšky, k pol. 5013</t>
  </si>
  <si>
    <t>6*3</t>
  </si>
  <si>
    <t>941 94-1852.R00</t>
  </si>
  <si>
    <t>Demontáž lešení leh.řad.s podlahami,š.1,5 m,H 24 m</t>
  </si>
  <si>
    <t>96</t>
  </si>
  <si>
    <t>Bourání konstrukcí</t>
  </si>
  <si>
    <t>965 04-3341.RT1</t>
  </si>
  <si>
    <t>Bourání podkladů bet., potěr tl. 10 cm, nad 4 m2 ručně mazanina tl. 5 - 8 cm s potěrem</t>
  </si>
  <si>
    <t>m3</t>
  </si>
  <si>
    <t>;pod parapety</t>
  </si>
  <si>
    <t>117,24*0,25*0,05</t>
  </si>
  <si>
    <t>198,71*0,2*0,05</t>
  </si>
  <si>
    <t>84,78*0,4*0,05</t>
  </si>
  <si>
    <t>6,6*0,35*0,05</t>
  </si>
  <si>
    <t>978 01-5321.R00</t>
  </si>
  <si>
    <t>Otlučení omítek vnějších MVC v složit.5-7 do 10 %</t>
  </si>
  <si>
    <t>;hlavní budova</t>
  </si>
  <si>
    <t>;od soklu ke korunové římse</t>
  </si>
  <si>
    <t>(56,0+0,15*2+0,3*2+0,5*2)*(16,5-1,43)</t>
  </si>
  <si>
    <t>;odpočet oken a dveří</t>
  </si>
  <si>
    <t>-0,85*2,96*8</t>
  </si>
  <si>
    <t>-2*2,96*8</t>
  </si>
  <si>
    <t>-1,27*2,96*2</t>
  </si>
  <si>
    <t>-2,175*(2,65+0,97)</t>
  </si>
  <si>
    <t>-0,85*2,58*(13+14)</t>
  </si>
  <si>
    <t>-0,85*3,815</t>
  </si>
  <si>
    <t>-2,0*2,58*(8+8)</t>
  </si>
  <si>
    <t>(22,55+0,3)*(16,5-1,43)</t>
  </si>
  <si>
    <t>;odpočet oken</t>
  </si>
  <si>
    <t>-2,0*2,96*4</t>
  </si>
  <si>
    <t>-2,0*2,58*4</t>
  </si>
  <si>
    <t>;přípočet profilací fasádních prvků 10% z mezisoučtu 945 m2</t>
  </si>
  <si>
    <t>945*0,1</t>
  </si>
  <si>
    <t>;přípočet ostění oken</t>
  </si>
  <si>
    <t>(0,85*2,96*2)*0,2*8</t>
  </si>
  <si>
    <t>(2,0+2,96*2)*0,28</t>
  </si>
  <si>
    <t>(1,27+2,96*2)*0,2*2</t>
  </si>
  <si>
    <t>(2,175+(2,65+0,97)*2)*0,2</t>
  </si>
  <si>
    <t>(0,85+2,58*2)*0,2*27</t>
  </si>
  <si>
    <t>(0,85+3,815*2)*0,2</t>
  </si>
  <si>
    <t>(2,0+2,58*2)*0,2*16</t>
  </si>
  <si>
    <t>(2,0+2,96*2)*0,2*4</t>
  </si>
  <si>
    <t>(2,0+2,58*2)*0,2*8</t>
  </si>
  <si>
    <t>;předsazený balkon</t>
  </si>
  <si>
    <t>(1,475+4,05+1,475)*3,3</t>
  </si>
  <si>
    <t xml:space="preserve">;vnitřní stěny zábradlí </t>
  </si>
  <si>
    <t>(1,1+3,255+1,1)*0,98</t>
  </si>
  <si>
    <t>;atikové štíty východního průčelí</t>
  </si>
  <si>
    <t>;hlavní včetně omítky ze strany střechy</t>
  </si>
  <si>
    <t>14,1+6,6+4,75</t>
  </si>
  <si>
    <t xml:space="preserve">;boční </t>
  </si>
  <si>
    <t>(16,7+4,2)*2</t>
  </si>
  <si>
    <t>;atikový štít jižního průčelí</t>
  </si>
  <si>
    <t>16,7+4,2</t>
  </si>
  <si>
    <t>;atika východního průčelí včetně strany střechy</t>
  </si>
  <si>
    <t>56*0,94+19,5*2*0,94</t>
  </si>
  <si>
    <t>;atika jižního průčelí včetně strany střechy</t>
  </si>
  <si>
    <t>22,55*0,94+16,75*0,94</t>
  </si>
  <si>
    <t>;přípočet profilací 10 %</t>
  </si>
  <si>
    <t>(23,1+65,34+25,45+41,8+20,9+89,3+36,94)*0,1</t>
  </si>
  <si>
    <t>;korunní římsa východního a jižního průčelí</t>
  </si>
  <si>
    <t>(56+22,75)*0,8</t>
  </si>
  <si>
    <t>979 99-0101.R00</t>
  </si>
  <si>
    <t>Poplatek za skládku suti - směs betonu a cihel</t>
  </si>
  <si>
    <t>t</t>
  </si>
  <si>
    <t>1,00+7,96+23,3</t>
  </si>
  <si>
    <t>979 08-1111.R00</t>
  </si>
  <si>
    <t>Odvoz suti a vybour. hmot na skládku do 1 km</t>
  </si>
  <si>
    <t>979 08-1121.R00</t>
  </si>
  <si>
    <t>Příplatek k odvozu za každý další 1 km</t>
  </si>
  <si>
    <t>32,26*16</t>
  </si>
  <si>
    <t>M21</t>
  </si>
  <si>
    <t>Elektromontáže</t>
  </si>
  <si>
    <t>210 22-0101.RT2</t>
  </si>
  <si>
    <t>Vodiče svodové FeZn D do 10,Al 10,Cu 8 +podpěry včetně dodávky drátu FeZn 8 mm</t>
  </si>
  <si>
    <t>;jižní a východní průčelí</t>
  </si>
  <si>
    <t>16,5*3</t>
  </si>
  <si>
    <t>210 22-0301.RT3</t>
  </si>
  <si>
    <t>Svorka hromosvodová do 2 šroubů /SS, SZ, SO/ včetně dodávky svorky SZ</t>
  </si>
  <si>
    <t>kus</t>
  </si>
  <si>
    <t>210 22-0401.R00</t>
  </si>
  <si>
    <t>Označení svodu štítky, smaltované, umělá hmota</t>
  </si>
  <si>
    <t>210 22-0372.RT1</t>
  </si>
  <si>
    <t>Úhelník ochranný nebo trubka s držáky do zdiva včetně ochran.úhelníku + 2 držáky do zdi</t>
  </si>
  <si>
    <t>Město Kolín</t>
  </si>
  <si>
    <t xml:space="preserve">ZADÁNÍ STAVBY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</si>
</sst>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9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18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22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Continuous"/>
    </xf>
    <xf numFmtId="0" fontId="22" fillId="0" borderId="36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5" fontId="23" fillId="0" borderId="47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20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20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 shrinkToFit="1"/>
      <protection/>
    </xf>
    <xf numFmtId="0" fontId="0" fillId="0" borderId="58" xfId="46" applyFont="1" applyBorder="1" applyAlignment="1">
      <alignment horizontal="left" shrinkToFit="1"/>
      <protection/>
    </xf>
    <xf numFmtId="49" fontId="18" fillId="0" borderId="0" xfId="0" applyNumberFormat="1" applyFont="1" applyAlignment="1">
      <alignment horizontal="centerContinuous"/>
    </xf>
    <xf numFmtId="49" fontId="22" fillId="0" borderId="35" xfId="0" applyNumberFormat="1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3" fontId="22" fillId="0" borderId="37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2" fillId="0" borderId="6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4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0" fillId="0" borderId="62" xfId="0" applyFill="1" applyBorder="1" applyAlignment="1">
      <alignment/>
    </xf>
    <xf numFmtId="0" fontId="22" fillId="0" borderId="63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center"/>
    </xf>
    <xf numFmtId="4" fontId="21" fillId="0" borderId="41" xfId="0" applyNumberFormat="1" applyFont="1" applyFill="1" applyBorder="1" applyAlignment="1">
      <alignment horizontal="right"/>
    </xf>
    <xf numFmtId="4" fontId="21" fillId="0" borderId="6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43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22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3" fontId="22" fillId="0" borderId="47" xfId="0" applyNumberFormat="1" applyFont="1" applyFill="1" applyBorder="1" applyAlignment="1">
      <alignment horizontal="right"/>
    </xf>
    <xf numFmtId="3" fontId="22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53" xfId="46" applyFont="1" applyBorder="1" applyAlignment="1">
      <alignment horizontal="center"/>
      <protection/>
    </xf>
    <xf numFmtId="0" fontId="0" fillId="0" borderId="53" xfId="46" applyBorder="1" applyAlignment="1">
      <alignment horizontal="left"/>
      <protection/>
    </xf>
    <xf numFmtId="0" fontId="0" fillId="0" borderId="54" xfId="46" applyBorder="1">
      <alignment/>
      <protection/>
    </xf>
    <xf numFmtId="49" fontId="0" fillId="0" borderId="55" xfId="46" applyNumberFormat="1" applyFont="1" applyBorder="1" applyAlignment="1">
      <alignment horizontal="center"/>
      <protection/>
    </xf>
    <xf numFmtId="0" fontId="0" fillId="0" borderId="57" xfId="46" applyBorder="1" applyAlignment="1">
      <alignment horizontal="left" shrinkToFit="1"/>
      <protection/>
    </xf>
    <xf numFmtId="0" fontId="0" fillId="0" borderId="58" xfId="46" applyBorder="1" applyAlignment="1">
      <alignment horizontal="left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64" xfId="46" applyNumberFormat="1" applyFont="1" applyFill="1" applyBorder="1">
      <alignment/>
      <protection/>
    </xf>
    <xf numFmtId="0" fontId="21" fillId="0" borderId="25" xfId="46" applyFont="1" applyFill="1" applyBorder="1" applyAlignment="1">
      <alignment horizontal="center"/>
      <protection/>
    </xf>
    <xf numFmtId="0" fontId="21" fillId="0" borderId="25" xfId="46" applyNumberFormat="1" applyFont="1" applyFill="1" applyBorder="1" applyAlignment="1">
      <alignment horizontal="center"/>
      <protection/>
    </xf>
    <xf numFmtId="0" fontId="21" fillId="0" borderId="64" xfId="46" applyFont="1" applyFill="1" applyBorder="1" applyAlignment="1">
      <alignment horizontal="center"/>
      <protection/>
    </xf>
    <xf numFmtId="0" fontId="29" fillId="0" borderId="64" xfId="46" applyFont="1" applyFill="1" applyBorder="1">
      <alignment/>
      <protection/>
    </xf>
    <xf numFmtId="0" fontId="22" fillId="0" borderId="67" xfId="46" applyFont="1" applyFill="1" applyBorder="1" applyAlignment="1">
      <alignment horizontal="center"/>
      <protection/>
    </xf>
    <xf numFmtId="49" fontId="22" fillId="0" borderId="67" xfId="46" applyNumberFormat="1" applyFont="1" applyFill="1" applyBorder="1" applyAlignment="1">
      <alignment horizontal="left"/>
      <protection/>
    </xf>
    <xf numFmtId="0" fontId="22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24" fillId="0" borderId="68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left"/>
      <protection/>
    </xf>
    <xf numFmtId="0" fontId="0" fillId="0" borderId="67" xfId="46" applyFont="1" applyFill="1" applyBorder="1" applyAlignment="1">
      <alignment wrapText="1"/>
      <protection/>
    </xf>
    <xf numFmtId="49" fontId="0" fillId="0" borderId="67" xfId="46" applyNumberFormat="1" applyFont="1" applyFill="1" applyBorder="1" applyAlignment="1">
      <alignment horizontal="center" shrinkToFit="1"/>
      <protection/>
    </xf>
    <xf numFmtId="4" fontId="0" fillId="0" borderId="67" xfId="46" applyNumberFormat="1" applyFont="1" applyFill="1" applyBorder="1" applyAlignment="1">
      <alignment horizontal="right"/>
      <protection/>
    </xf>
    <xf numFmtId="4" fontId="0" fillId="0" borderId="67" xfId="46" applyNumberFormat="1" applyFont="1" applyFill="1" applyBorder="1">
      <alignment/>
      <protection/>
    </xf>
    <xf numFmtId="167" fontId="0" fillId="0" borderId="67" xfId="46" applyNumberFormat="1" applyFont="1" applyFill="1" applyBorder="1">
      <alignment/>
      <protection/>
    </xf>
    <xf numFmtId="0" fontId="25" fillId="0" borderId="67" xfId="46" applyFont="1" applyFill="1" applyBorder="1" applyAlignment="1">
      <alignment horizontal="center"/>
      <protection/>
    </xf>
    <xf numFmtId="49" fontId="25" fillId="0" borderId="67" xfId="46" applyNumberFormat="1" applyFont="1" applyFill="1" applyBorder="1" applyAlignment="1">
      <alignment horizontal="left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31" fillId="0" borderId="67" xfId="46" applyNumberFormat="1" applyFont="1" applyFill="1" applyBorder="1" applyAlignment="1">
      <alignment horizontal="right" wrapText="1"/>
      <protection/>
    </xf>
    <xf numFmtId="0" fontId="31" fillId="0" borderId="67" xfId="46" applyFont="1" applyFill="1" applyBorder="1" applyAlignment="1">
      <alignment horizontal="left" wrapText="1"/>
      <protection/>
    </xf>
    <xf numFmtId="0" fontId="31" fillId="0" borderId="67" xfId="0" applyFont="1" applyFill="1" applyBorder="1" applyAlignment="1">
      <alignment horizontal="right"/>
    </xf>
    <xf numFmtId="0" fontId="0" fillId="0" borderId="67" xfId="46" applyFill="1" applyBorder="1">
      <alignment/>
      <protection/>
    </xf>
    <xf numFmtId="0" fontId="30" fillId="0" borderId="0" xfId="46" applyFont="1">
      <alignment/>
      <protection/>
    </xf>
    <xf numFmtId="0" fontId="0" fillId="0" borderId="69" xfId="46" applyFill="1" applyBorder="1" applyAlignment="1">
      <alignment horizontal="center"/>
      <protection/>
    </xf>
    <xf numFmtId="49" fontId="20" fillId="0" borderId="69" xfId="46" applyNumberFormat="1" applyFont="1" applyFill="1" applyBorder="1" applyAlignment="1">
      <alignment horizontal="left"/>
      <protection/>
    </xf>
    <xf numFmtId="0" fontId="20" fillId="0" borderId="69" xfId="46" applyFont="1" applyFill="1" applyBorder="1">
      <alignment/>
      <protection/>
    </xf>
    <xf numFmtId="4" fontId="0" fillId="0" borderId="69" xfId="46" applyNumberFormat="1" applyFill="1" applyBorder="1" applyAlignment="1">
      <alignment horizontal="right"/>
      <protection/>
    </xf>
    <xf numFmtId="4" fontId="22" fillId="0" borderId="69" xfId="46" applyNumberFormat="1" applyFont="1" applyFill="1" applyBorder="1">
      <alignment/>
      <protection/>
    </xf>
    <xf numFmtId="0" fontId="22" fillId="0" borderId="69" xfId="46" applyFont="1" applyFill="1" applyBorder="1">
      <alignment/>
      <protection/>
    </xf>
    <xf numFmtId="167" fontId="22" fillId="0" borderId="6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3" fontId="31" fillId="0" borderId="17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C8" sqref="C7:D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298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6" t="s">
        <v>2</v>
      </c>
      <c r="G3" s="7"/>
    </row>
    <row r="4" spans="1:7" ht="12.75" customHeight="1">
      <c r="A4" s="8"/>
      <c r="B4" s="9"/>
      <c r="C4" s="10"/>
      <c r="D4" s="11"/>
      <c r="E4" s="11"/>
      <c r="F4" s="12"/>
      <c r="G4" s="13"/>
    </row>
    <row r="5" spans="1:7" ht="12.7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8"/>
    </row>
    <row r="6" spans="1:7" ht="12.75" customHeight="1">
      <c r="A6" s="8"/>
      <c r="B6" s="9"/>
      <c r="C6" s="10" t="s">
        <v>70</v>
      </c>
      <c r="D6" s="11"/>
      <c r="E6" s="11"/>
      <c r="F6" s="19"/>
      <c r="G6" s="13"/>
    </row>
    <row r="7" spans="1:9" ht="12.75">
      <c r="A7" s="14" t="s">
        <v>7</v>
      </c>
      <c r="B7" s="16"/>
      <c r="C7" s="20"/>
      <c r="D7" s="21"/>
      <c r="E7" s="22" t="s">
        <v>8</v>
      </c>
      <c r="F7" s="23"/>
      <c r="G7" s="24">
        <v>0</v>
      </c>
      <c r="H7" s="25"/>
      <c r="I7" s="25"/>
    </row>
    <row r="8" spans="1:7" ht="12.75">
      <c r="A8" s="14" t="s">
        <v>9</v>
      </c>
      <c r="B8" s="16"/>
      <c r="C8" s="20" t="s">
        <v>297</v>
      </c>
      <c r="D8" s="21"/>
      <c r="E8" s="17" t="s">
        <v>10</v>
      </c>
      <c r="F8" s="16"/>
      <c r="G8" s="26">
        <f>IF(PocetMJ=0,,ROUND((F30+F32)/PocetMJ,1))</f>
        <v>0</v>
      </c>
    </row>
    <row r="9" spans="1:7" ht="12.75">
      <c r="A9" s="27" t="s">
        <v>11</v>
      </c>
      <c r="B9" s="28"/>
      <c r="C9" s="28"/>
      <c r="D9" s="28"/>
      <c r="E9" s="29" t="s">
        <v>12</v>
      </c>
      <c r="F9" s="28"/>
      <c r="G9" s="30"/>
    </row>
    <row r="10" spans="1:57" ht="12.75">
      <c r="A10" s="31" t="s">
        <v>13</v>
      </c>
      <c r="B10" s="32"/>
      <c r="C10" s="32"/>
      <c r="D10" s="32"/>
      <c r="E10" s="12" t="s">
        <v>14</v>
      </c>
      <c r="F10" s="32"/>
      <c r="G10" s="13"/>
      <c r="BA10" s="33"/>
      <c r="BB10" s="33"/>
      <c r="BC10" s="33"/>
      <c r="BD10" s="33"/>
      <c r="BE10" s="33"/>
    </row>
    <row r="11" spans="1:7" ht="12.75">
      <c r="A11" s="31"/>
      <c r="B11" s="32"/>
      <c r="C11" s="32"/>
      <c r="D11" s="32"/>
      <c r="E11" s="34"/>
      <c r="F11" s="35"/>
      <c r="G11" s="36"/>
    </row>
    <row r="12" spans="1:7" ht="28.5" customHeight="1" thickBot="1">
      <c r="A12" s="37" t="s">
        <v>15</v>
      </c>
      <c r="B12" s="38"/>
      <c r="C12" s="38"/>
      <c r="D12" s="38"/>
      <c r="E12" s="39"/>
      <c r="F12" s="39"/>
      <c r="G12" s="40"/>
    </row>
    <row r="13" spans="1:7" ht="17.25" customHeight="1" thickBot="1">
      <c r="A13" s="41" t="s">
        <v>16</v>
      </c>
      <c r="B13" s="42"/>
      <c r="C13" s="43"/>
      <c r="D13" s="44" t="s">
        <v>17</v>
      </c>
      <c r="E13" s="45"/>
      <c r="F13" s="45"/>
      <c r="G13" s="43"/>
    </row>
    <row r="14" spans="1:7" ht="15.75" customHeight="1">
      <c r="A14" s="46"/>
      <c r="B14" s="47" t="s">
        <v>18</v>
      </c>
      <c r="C14" s="48">
        <f>Dodavka</f>
        <v>0</v>
      </c>
      <c r="D14" s="49"/>
      <c r="E14" s="50"/>
      <c r="F14" s="51"/>
      <c r="G14" s="48"/>
    </row>
    <row r="15" spans="1:7" ht="15.75" customHeight="1">
      <c r="A15" s="46" t="s">
        <v>19</v>
      </c>
      <c r="B15" s="47" t="s">
        <v>20</v>
      </c>
      <c r="C15" s="48">
        <f>Mont</f>
        <v>0</v>
      </c>
      <c r="D15" s="27"/>
      <c r="E15" s="52"/>
      <c r="F15" s="53"/>
      <c r="G15" s="48"/>
    </row>
    <row r="16" spans="1:7" ht="15.75" customHeight="1">
      <c r="A16" s="46" t="s">
        <v>21</v>
      </c>
      <c r="B16" s="47" t="s">
        <v>22</v>
      </c>
      <c r="C16" s="48">
        <f>HSV</f>
        <v>0</v>
      </c>
      <c r="D16" s="27"/>
      <c r="E16" s="52"/>
      <c r="F16" s="53"/>
      <c r="G16" s="48"/>
    </row>
    <row r="17" spans="1:7" ht="15.75" customHeight="1">
      <c r="A17" s="54" t="s">
        <v>23</v>
      </c>
      <c r="B17" s="47" t="s">
        <v>24</v>
      </c>
      <c r="C17" s="48">
        <f>PSV</f>
        <v>0</v>
      </c>
      <c r="D17" s="27"/>
      <c r="E17" s="52"/>
      <c r="F17" s="53"/>
      <c r="G17" s="48"/>
    </row>
    <row r="18" spans="1:7" ht="15.75" customHeight="1">
      <c r="A18" s="55" t="s">
        <v>25</v>
      </c>
      <c r="B18" s="47"/>
      <c r="C18" s="48">
        <f>SUM(C14:C17)</f>
        <v>0</v>
      </c>
      <c r="D18" s="56"/>
      <c r="E18" s="52"/>
      <c r="F18" s="53"/>
      <c r="G18" s="48"/>
    </row>
    <row r="19" spans="1:7" ht="15.75" customHeight="1">
      <c r="A19" s="55"/>
      <c r="B19" s="47"/>
      <c r="C19" s="48"/>
      <c r="D19" s="27"/>
      <c r="E19" s="52"/>
      <c r="F19" s="53"/>
      <c r="G19" s="48"/>
    </row>
    <row r="20" spans="1:7" ht="15.75" customHeight="1">
      <c r="A20" s="55" t="s">
        <v>26</v>
      </c>
      <c r="B20" s="47"/>
      <c r="C20" s="48">
        <f>HZS</f>
        <v>0</v>
      </c>
      <c r="D20" s="27"/>
      <c r="E20" s="52"/>
      <c r="F20" s="53"/>
      <c r="G20" s="48"/>
    </row>
    <row r="21" spans="1:7" ht="15.75" customHeight="1">
      <c r="A21" s="31" t="s">
        <v>27</v>
      </c>
      <c r="B21" s="32"/>
      <c r="C21" s="48">
        <f>C18+C20</f>
        <v>0</v>
      </c>
      <c r="D21" s="27" t="s">
        <v>28</v>
      </c>
      <c r="E21" s="52"/>
      <c r="F21" s="53"/>
      <c r="G21" s="48">
        <f>G22-SUM(G14:G20)</f>
        <v>0</v>
      </c>
    </row>
    <row r="22" spans="1:7" ht="15.75" customHeight="1" thickBot="1">
      <c r="A22" s="27" t="s">
        <v>29</v>
      </c>
      <c r="B22" s="28"/>
      <c r="C22" s="57">
        <f>C21+G22</f>
        <v>0</v>
      </c>
      <c r="D22" s="58" t="s">
        <v>30</v>
      </c>
      <c r="E22" s="59"/>
      <c r="F22" s="60"/>
      <c r="G22" s="48">
        <f>VRN</f>
        <v>0</v>
      </c>
    </row>
    <row r="23" spans="1:7" ht="12.75">
      <c r="A23" s="3" t="s">
        <v>31</v>
      </c>
      <c r="B23" s="5"/>
      <c r="C23" s="6" t="s">
        <v>32</v>
      </c>
      <c r="D23" s="5"/>
      <c r="E23" s="6" t="s">
        <v>33</v>
      </c>
      <c r="F23" s="5"/>
      <c r="G23" s="7"/>
    </row>
    <row r="24" spans="1:7" ht="12.75">
      <c r="A24" s="14"/>
      <c r="B24" s="16"/>
      <c r="C24" s="17" t="s">
        <v>34</v>
      </c>
      <c r="D24" s="16"/>
      <c r="E24" s="17" t="s">
        <v>34</v>
      </c>
      <c r="F24" s="16"/>
      <c r="G24" s="18"/>
    </row>
    <row r="25" spans="1:7" ht="12.75">
      <c r="A25" s="31" t="s">
        <v>35</v>
      </c>
      <c r="B25" s="61"/>
      <c r="C25" s="12" t="s">
        <v>35</v>
      </c>
      <c r="D25" s="32"/>
      <c r="E25" s="12" t="s">
        <v>35</v>
      </c>
      <c r="F25" s="32"/>
      <c r="G25" s="13"/>
    </row>
    <row r="26" spans="1:7" ht="12.75">
      <c r="A26" s="31"/>
      <c r="B26" s="62"/>
      <c r="C26" s="12" t="s">
        <v>36</v>
      </c>
      <c r="D26" s="32"/>
      <c r="E26" s="12" t="s">
        <v>37</v>
      </c>
      <c r="F26" s="32"/>
      <c r="G26" s="13"/>
    </row>
    <row r="27" spans="1:7" ht="12.75">
      <c r="A27" s="31"/>
      <c r="B27" s="32"/>
      <c r="C27" s="12"/>
      <c r="D27" s="32"/>
      <c r="E27" s="12"/>
      <c r="F27" s="32"/>
      <c r="G27" s="13"/>
    </row>
    <row r="28" spans="1:7" ht="97.5" customHeight="1">
      <c r="A28" s="31"/>
      <c r="B28" s="32"/>
      <c r="C28" s="12"/>
      <c r="D28" s="32"/>
      <c r="E28" s="12"/>
      <c r="F28" s="32"/>
      <c r="G28" s="13"/>
    </row>
    <row r="29" spans="1:7" ht="12.75">
      <c r="A29" s="14" t="s">
        <v>38</v>
      </c>
      <c r="B29" s="16"/>
      <c r="C29" s="63">
        <v>0</v>
      </c>
      <c r="D29" s="16" t="s">
        <v>39</v>
      </c>
      <c r="E29" s="17"/>
      <c r="F29" s="64">
        <v>0</v>
      </c>
      <c r="G29" s="18"/>
    </row>
    <row r="30" spans="1:7" ht="12.75">
      <c r="A30" s="14" t="s">
        <v>38</v>
      </c>
      <c r="B30" s="16"/>
      <c r="C30" s="63">
        <v>15</v>
      </c>
      <c r="D30" s="16" t="s">
        <v>39</v>
      </c>
      <c r="E30" s="17"/>
      <c r="F30" s="64">
        <v>0</v>
      </c>
      <c r="G30" s="18"/>
    </row>
    <row r="31" spans="1:7" ht="12.75">
      <c r="A31" s="14" t="s">
        <v>40</v>
      </c>
      <c r="B31" s="16"/>
      <c r="C31" s="63">
        <v>15</v>
      </c>
      <c r="D31" s="16" t="s">
        <v>39</v>
      </c>
      <c r="E31" s="17"/>
      <c r="F31" s="65">
        <f>ROUND(PRODUCT(F30,C31/100),0)</f>
        <v>0</v>
      </c>
      <c r="G31" s="30"/>
    </row>
    <row r="32" spans="1:7" ht="12.75">
      <c r="A32" s="14" t="s">
        <v>38</v>
      </c>
      <c r="B32" s="16"/>
      <c r="C32" s="63">
        <v>21</v>
      </c>
      <c r="D32" s="16" t="s">
        <v>39</v>
      </c>
      <c r="E32" s="17"/>
      <c r="F32" s="64">
        <v>0</v>
      </c>
      <c r="G32" s="18"/>
    </row>
    <row r="33" spans="1:7" ht="12.75">
      <c r="A33" s="14" t="s">
        <v>40</v>
      </c>
      <c r="B33" s="16"/>
      <c r="C33" s="63">
        <v>21</v>
      </c>
      <c r="D33" s="16" t="s">
        <v>39</v>
      </c>
      <c r="E33" s="17"/>
      <c r="F33" s="65">
        <f>ROUND(PRODUCT(F32,C33/100),0)</f>
        <v>0</v>
      </c>
      <c r="G33" s="30"/>
    </row>
    <row r="34" spans="1:7" s="71" customFormat="1" ht="19.5" customHeight="1" thickBot="1">
      <c r="A34" s="66" t="s">
        <v>41</v>
      </c>
      <c r="B34" s="67"/>
      <c r="C34" s="67"/>
      <c r="D34" s="67"/>
      <c r="E34" s="68"/>
      <c r="F34" s="69">
        <f>ROUND(SUM(F29:F33),0)</f>
        <v>0</v>
      </c>
      <c r="G34" s="70"/>
    </row>
    <row r="36" spans="1:8" ht="12.75">
      <c r="A36" s="72" t="s">
        <v>42</v>
      </c>
      <c r="B36" s="72"/>
      <c r="C36" s="72"/>
      <c r="D36" s="72"/>
      <c r="E36" s="72"/>
      <c r="F36" s="72"/>
      <c r="G36" s="72"/>
      <c r="H36" t="s">
        <v>3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3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3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3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3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3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3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3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3</v>
      </c>
    </row>
    <row r="45" spans="1:8" ht="12.75">
      <c r="A45" s="74"/>
      <c r="B45" s="73"/>
      <c r="C45" s="73"/>
      <c r="D45" s="73"/>
      <c r="E45" s="73"/>
      <c r="F45" s="73"/>
      <c r="G45" s="73"/>
      <c r="H45" t="s">
        <v>3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4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4</v>
      </c>
      <c r="B1" s="77"/>
      <c r="C1" s="78" t="str">
        <f>CONCATENATE(cislostavby," ",nazevstavby)</f>
        <v> OPRAVA FASÁDY ZŠ KMOCHOVA, KOLÍN - 1.ETAPA</v>
      </c>
      <c r="D1" s="79"/>
      <c r="E1" s="80"/>
      <c r="F1" s="79"/>
      <c r="G1" s="81"/>
      <c r="H1" s="82"/>
      <c r="I1" s="83"/>
    </row>
    <row r="2" spans="1:9" ht="13.5" thickBot="1">
      <c r="A2" s="84" t="s">
        <v>0</v>
      </c>
      <c r="B2" s="85"/>
      <c r="C2" s="86" t="str">
        <f>CONCATENATE(cisloobjektu," ",nazevobjektu)</f>
        <v> </v>
      </c>
      <c r="D2" s="87"/>
      <c r="E2" s="88"/>
      <c r="F2" s="87"/>
      <c r="G2" s="89"/>
      <c r="H2" s="89"/>
      <c r="I2" s="90"/>
    </row>
    <row r="3" ht="13.5" thickTop="1"/>
    <row r="4" spans="1:9" ht="19.5" customHeight="1">
      <c r="A4" s="91" t="s">
        <v>43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2" customFormat="1" ht="13.5" thickBot="1">
      <c r="A6" s="92"/>
      <c r="B6" s="93" t="s">
        <v>44</v>
      </c>
      <c r="C6" s="93"/>
      <c r="D6" s="94"/>
      <c r="E6" s="95" t="s">
        <v>45</v>
      </c>
      <c r="F6" s="96" t="s">
        <v>46</v>
      </c>
      <c r="G6" s="96" t="s">
        <v>47</v>
      </c>
      <c r="H6" s="96" t="s">
        <v>48</v>
      </c>
      <c r="I6" s="97" t="s">
        <v>26</v>
      </c>
    </row>
    <row r="7" spans="1:9" s="32" customFormat="1" ht="12.75">
      <c r="A7" s="198" t="str">
        <f>Položky!B7</f>
        <v>62</v>
      </c>
      <c r="B7" s="98" t="str">
        <f>Položky!C7</f>
        <v>Upravy povrchů vnější</v>
      </c>
      <c r="C7" s="99"/>
      <c r="D7" s="100"/>
      <c r="E7" s="199">
        <f>Položky!BC25</f>
        <v>0</v>
      </c>
      <c r="F7" s="200">
        <f>Položky!BD25</f>
        <v>0</v>
      </c>
      <c r="G7" s="200">
        <f>Položky!BE25</f>
        <v>0</v>
      </c>
      <c r="H7" s="200">
        <f>Položky!BF25</f>
        <v>0</v>
      </c>
      <c r="I7" s="201">
        <f>Položky!BG25</f>
        <v>0</v>
      </c>
    </row>
    <row r="8" spans="1:9" s="32" customFormat="1" ht="12.75">
      <c r="A8" s="198" t="str">
        <f>Položky!B26</f>
        <v>63</v>
      </c>
      <c r="B8" s="98" t="str">
        <f>Položky!C26</f>
        <v>Podlahy a podlahové konstrukce</v>
      </c>
      <c r="C8" s="99"/>
      <c r="D8" s="100"/>
      <c r="E8" s="199">
        <f>Položky!BC36</f>
        <v>0</v>
      </c>
      <c r="F8" s="200">
        <f>Položky!BD36</f>
        <v>0</v>
      </c>
      <c r="G8" s="200">
        <f>Položky!BE36</f>
        <v>0</v>
      </c>
      <c r="H8" s="200">
        <f>Položky!BF36</f>
        <v>0</v>
      </c>
      <c r="I8" s="201">
        <f>Položky!BG36</f>
        <v>0</v>
      </c>
    </row>
    <row r="9" spans="1:9" s="32" customFormat="1" ht="12.75">
      <c r="A9" s="198" t="str">
        <f>Položky!B37</f>
        <v>721</v>
      </c>
      <c r="B9" s="98" t="str">
        <f>Položky!C37</f>
        <v>Vnitřní kanalizace</v>
      </c>
      <c r="C9" s="99"/>
      <c r="D9" s="100"/>
      <c r="E9" s="199">
        <f>Položky!BC43</f>
        <v>0</v>
      </c>
      <c r="F9" s="200">
        <f>Položky!BD43</f>
        <v>0</v>
      </c>
      <c r="G9" s="200">
        <f>Položky!BE43</f>
        <v>0</v>
      </c>
      <c r="H9" s="200">
        <f>Položky!BF43</f>
        <v>0</v>
      </c>
      <c r="I9" s="201">
        <f>Položky!BG43</f>
        <v>0</v>
      </c>
    </row>
    <row r="10" spans="1:9" s="32" customFormat="1" ht="12.75">
      <c r="A10" s="198" t="str">
        <f>Položky!B44</f>
        <v>764</v>
      </c>
      <c r="B10" s="98" t="str">
        <f>Položky!C44</f>
        <v>Konstrukce klempířské</v>
      </c>
      <c r="C10" s="99"/>
      <c r="D10" s="100"/>
      <c r="E10" s="199">
        <f>Položky!BC92</f>
        <v>0</v>
      </c>
      <c r="F10" s="200">
        <f>Položky!BD92</f>
        <v>0</v>
      </c>
      <c r="G10" s="200">
        <f>Položky!BE92</f>
        <v>0</v>
      </c>
      <c r="H10" s="200">
        <f>Položky!BF92</f>
        <v>0</v>
      </c>
      <c r="I10" s="201">
        <f>Položky!BG92</f>
        <v>0</v>
      </c>
    </row>
    <row r="11" spans="1:9" s="32" customFormat="1" ht="12.75">
      <c r="A11" s="198" t="str">
        <f>Položky!B93</f>
        <v>765</v>
      </c>
      <c r="B11" s="98" t="str">
        <f>Položky!C93</f>
        <v>Krytiny tvrdé</v>
      </c>
      <c r="C11" s="99"/>
      <c r="D11" s="100"/>
      <c r="E11" s="199">
        <f>Položky!BC107</f>
        <v>0</v>
      </c>
      <c r="F11" s="200">
        <f>Položky!BD107</f>
        <v>0</v>
      </c>
      <c r="G11" s="200">
        <f>Položky!BE107</f>
        <v>0</v>
      </c>
      <c r="H11" s="200">
        <f>Položky!BF107</f>
        <v>0</v>
      </c>
      <c r="I11" s="201">
        <f>Položky!BG107</f>
        <v>0</v>
      </c>
    </row>
    <row r="12" spans="1:9" s="32" customFormat="1" ht="12.75">
      <c r="A12" s="198" t="str">
        <f>Položky!B108</f>
        <v>767</v>
      </c>
      <c r="B12" s="98" t="str">
        <f>Položky!C108</f>
        <v>Konstrukce zámečnické</v>
      </c>
      <c r="C12" s="99"/>
      <c r="D12" s="100"/>
      <c r="E12" s="199">
        <f>Položky!BC113</f>
        <v>0</v>
      </c>
      <c r="F12" s="200">
        <f>Položky!BD113</f>
        <v>0</v>
      </c>
      <c r="G12" s="200">
        <f>Položky!BE113</f>
        <v>0</v>
      </c>
      <c r="H12" s="200">
        <f>Položky!BF113</f>
        <v>0</v>
      </c>
      <c r="I12" s="201">
        <f>Položky!BG113</f>
        <v>0</v>
      </c>
    </row>
    <row r="13" spans="1:9" s="32" customFormat="1" ht="12.75">
      <c r="A13" s="198" t="str">
        <f>Položky!B114</f>
        <v>783</v>
      </c>
      <c r="B13" s="98" t="str">
        <f>Položky!C114</f>
        <v>Nátěry</v>
      </c>
      <c r="C13" s="99"/>
      <c r="D13" s="100"/>
      <c r="E13" s="199">
        <f>Položky!BC121</f>
        <v>0</v>
      </c>
      <c r="F13" s="200">
        <f>Položky!BD121</f>
        <v>0</v>
      </c>
      <c r="G13" s="200">
        <f>Položky!BE121</f>
        <v>0</v>
      </c>
      <c r="H13" s="200">
        <f>Položky!BF121</f>
        <v>0</v>
      </c>
      <c r="I13" s="201">
        <f>Položky!BG121</f>
        <v>0</v>
      </c>
    </row>
    <row r="14" spans="1:9" s="32" customFormat="1" ht="12.75">
      <c r="A14" s="198" t="str">
        <f>Položky!B122</f>
        <v>94</v>
      </c>
      <c r="B14" s="98" t="str">
        <f>Položky!C122</f>
        <v>Lešení a stavební výtahy</v>
      </c>
      <c r="C14" s="99"/>
      <c r="D14" s="100"/>
      <c r="E14" s="199">
        <f>Položky!BC138</f>
        <v>0</v>
      </c>
      <c r="F14" s="200">
        <f>Položky!BD138</f>
        <v>0</v>
      </c>
      <c r="G14" s="200">
        <f>Položky!BE138</f>
        <v>0</v>
      </c>
      <c r="H14" s="200">
        <f>Položky!BF138</f>
        <v>0</v>
      </c>
      <c r="I14" s="201">
        <f>Položky!BG138</f>
        <v>0</v>
      </c>
    </row>
    <row r="15" spans="1:9" s="32" customFormat="1" ht="12.75">
      <c r="A15" s="198" t="str">
        <f>Položky!B139</f>
        <v>96</v>
      </c>
      <c r="B15" s="98" t="str">
        <f>Položky!C139</f>
        <v>Bourání konstrukcí</v>
      </c>
      <c r="C15" s="99"/>
      <c r="D15" s="100"/>
      <c r="E15" s="199">
        <f>Položky!BC203</f>
        <v>0</v>
      </c>
      <c r="F15" s="200">
        <f>Položky!BD203</f>
        <v>0</v>
      </c>
      <c r="G15" s="200">
        <f>Položky!BE203</f>
        <v>0</v>
      </c>
      <c r="H15" s="200">
        <f>Položky!BF203</f>
        <v>0</v>
      </c>
      <c r="I15" s="201">
        <f>Položky!BG203</f>
        <v>0</v>
      </c>
    </row>
    <row r="16" spans="1:9" s="32" customFormat="1" ht="13.5" thickBot="1">
      <c r="A16" s="198" t="str">
        <f>Položky!B204</f>
        <v>M21</v>
      </c>
      <c r="B16" s="98" t="str">
        <f>Položky!C204</f>
        <v>Elektromontáže</v>
      </c>
      <c r="C16" s="99"/>
      <c r="D16" s="100"/>
      <c r="E16" s="199">
        <f>Položky!BC212</f>
        <v>0</v>
      </c>
      <c r="F16" s="200">
        <f>Položky!BD212</f>
        <v>0</v>
      </c>
      <c r="G16" s="200">
        <f>Položky!BE212</f>
        <v>0</v>
      </c>
      <c r="H16" s="200">
        <f>Položky!BF212</f>
        <v>0</v>
      </c>
      <c r="I16" s="201">
        <f>Položky!BG212</f>
        <v>0</v>
      </c>
    </row>
    <row r="17" spans="1:9" s="106" customFormat="1" ht="13.5" thickBot="1">
      <c r="A17" s="101"/>
      <c r="B17" s="93" t="s">
        <v>49</v>
      </c>
      <c r="C17" s="93"/>
      <c r="D17" s="102"/>
      <c r="E17" s="103">
        <f>SUM(E7:E16)</f>
        <v>0</v>
      </c>
      <c r="F17" s="104">
        <f>SUM(F7:F16)</f>
        <v>0</v>
      </c>
      <c r="G17" s="104">
        <f>SUM(G7:G16)</f>
        <v>0</v>
      </c>
      <c r="H17" s="104">
        <f>SUM(H7:H16)</f>
        <v>0</v>
      </c>
      <c r="I17" s="105">
        <f>SUM(I7:I16)</f>
        <v>0</v>
      </c>
    </row>
    <row r="18" spans="1:9" ht="12.75">
      <c r="A18" s="99"/>
      <c r="B18" s="99"/>
      <c r="C18" s="99"/>
      <c r="D18" s="99"/>
      <c r="E18" s="99"/>
      <c r="F18" s="99"/>
      <c r="G18" s="99"/>
      <c r="H18" s="99"/>
      <c r="I18" s="99"/>
    </row>
    <row r="19" spans="1:57" ht="19.5" customHeight="1">
      <c r="A19" s="107" t="s">
        <v>50</v>
      </c>
      <c r="B19" s="107"/>
      <c r="C19" s="107"/>
      <c r="D19" s="107"/>
      <c r="E19" s="107"/>
      <c r="F19" s="107"/>
      <c r="G19" s="108"/>
      <c r="H19" s="107"/>
      <c r="I19" s="107"/>
      <c r="BA19" s="33"/>
      <c r="BB19" s="33"/>
      <c r="BC19" s="33"/>
      <c r="BD19" s="33"/>
      <c r="BE19" s="33"/>
    </row>
    <row r="20" spans="1:9" ht="13.5" thickBot="1">
      <c r="A20" s="109"/>
      <c r="B20" s="109"/>
      <c r="C20" s="109"/>
      <c r="D20" s="109"/>
      <c r="E20" s="109"/>
      <c r="F20" s="109"/>
      <c r="G20" s="109"/>
      <c r="H20" s="109"/>
      <c r="I20" s="109"/>
    </row>
    <row r="21" spans="1:9" ht="12.75">
      <c r="A21" s="110" t="s">
        <v>51</v>
      </c>
      <c r="B21" s="111"/>
      <c r="C21" s="111"/>
      <c r="D21" s="112"/>
      <c r="E21" s="113" t="s">
        <v>52</v>
      </c>
      <c r="F21" s="114" t="s">
        <v>53</v>
      </c>
      <c r="G21" s="115" t="s">
        <v>54</v>
      </c>
      <c r="H21" s="116"/>
      <c r="I21" s="117" t="s">
        <v>52</v>
      </c>
    </row>
    <row r="22" spans="1:53" ht="12.75">
      <c r="A22" s="118"/>
      <c r="B22" s="119"/>
      <c r="C22" s="119"/>
      <c r="D22" s="120"/>
      <c r="E22" s="121"/>
      <c r="F22" s="122"/>
      <c r="G22" s="123">
        <f>CHOOSE(BA22+1,HSV+PSV,HSV+PSV+Mont,HSV+PSV+Dodavka+Mont,HSV,PSV,Mont,Dodavka,Mont+Dodavka,0)</f>
        <v>0</v>
      </c>
      <c r="H22" s="124"/>
      <c r="I22" s="125">
        <f>E22+F22*G22/100</f>
        <v>0</v>
      </c>
      <c r="BA22">
        <v>8</v>
      </c>
    </row>
    <row r="23" spans="1:9" ht="13.5" thickBot="1">
      <c r="A23" s="126"/>
      <c r="B23" s="127" t="s">
        <v>55</v>
      </c>
      <c r="C23" s="128"/>
      <c r="D23" s="129"/>
      <c r="E23" s="130"/>
      <c r="F23" s="131"/>
      <c r="G23" s="131"/>
      <c r="H23" s="132">
        <f>SUM(H22:H22)</f>
        <v>0</v>
      </c>
      <c r="I23" s="133"/>
    </row>
    <row r="25" spans="2:9" ht="12.75">
      <c r="B25" s="106"/>
      <c r="F25" s="134"/>
      <c r="G25" s="135"/>
      <c r="H25" s="135"/>
      <c r="I25" s="136"/>
    </row>
    <row r="26" spans="6:9" ht="12.75">
      <c r="F26" s="134"/>
      <c r="G26" s="135"/>
      <c r="H26" s="135"/>
      <c r="I26" s="136"/>
    </row>
    <row r="27" spans="6:9" ht="12.75">
      <c r="F27" s="134"/>
      <c r="G27" s="135"/>
      <c r="H27" s="135"/>
      <c r="I27" s="136"/>
    </row>
    <row r="28" spans="6:9" ht="12.75">
      <c r="F28" s="134"/>
      <c r="G28" s="135"/>
      <c r="H28" s="135"/>
      <c r="I28" s="136"/>
    </row>
    <row r="29" spans="6:9" ht="12.75">
      <c r="F29" s="134"/>
      <c r="G29" s="135"/>
      <c r="H29" s="135"/>
      <c r="I29" s="136"/>
    </row>
    <row r="30" spans="6:9" ht="12.75">
      <c r="F30" s="134"/>
      <c r="G30" s="135"/>
      <c r="H30" s="135"/>
      <c r="I30" s="136"/>
    </row>
    <row r="31" spans="6:9" ht="12.75">
      <c r="F31" s="134"/>
      <c r="G31" s="135"/>
      <c r="H31" s="135"/>
      <c r="I31" s="136"/>
    </row>
    <row r="32" spans="6:9" ht="12.75">
      <c r="F32" s="134"/>
      <c r="G32" s="135"/>
      <c r="H32" s="135"/>
      <c r="I32" s="136"/>
    </row>
    <row r="33" spans="6:9" ht="12.75">
      <c r="F33" s="134"/>
      <c r="G33" s="135"/>
      <c r="H33" s="135"/>
      <c r="I33" s="136"/>
    </row>
    <row r="34" spans="6:9" ht="12.75">
      <c r="F34" s="134"/>
      <c r="G34" s="135"/>
      <c r="H34" s="135"/>
      <c r="I34" s="136"/>
    </row>
    <row r="35" spans="6:9" ht="12.75">
      <c r="F35" s="134"/>
      <c r="G35" s="135"/>
      <c r="H35" s="135"/>
      <c r="I35" s="136"/>
    </row>
    <row r="36" spans="6:9" ht="12.75">
      <c r="F36" s="134"/>
      <c r="G36" s="135"/>
      <c r="H36" s="135"/>
      <c r="I36" s="136"/>
    </row>
    <row r="37" spans="6:9" ht="12.75">
      <c r="F37" s="134"/>
      <c r="G37" s="135"/>
      <c r="H37" s="135"/>
      <c r="I37" s="136"/>
    </row>
    <row r="38" spans="6:9" ht="12.75">
      <c r="F38" s="134"/>
      <c r="G38" s="135"/>
      <c r="H38" s="135"/>
      <c r="I38" s="136"/>
    </row>
    <row r="39" spans="6:9" ht="12.75">
      <c r="F39" s="134"/>
      <c r="G39" s="135"/>
      <c r="H39" s="135"/>
      <c r="I39" s="136"/>
    </row>
    <row r="40" spans="6:9" ht="12.75">
      <c r="F40" s="134"/>
      <c r="G40" s="135"/>
      <c r="H40" s="135"/>
      <c r="I40" s="136"/>
    </row>
    <row r="41" spans="6:9" ht="12.75">
      <c r="F41" s="134"/>
      <c r="G41" s="135"/>
      <c r="H41" s="135"/>
      <c r="I41" s="136"/>
    </row>
    <row r="42" spans="6:9" ht="12.75">
      <c r="F42" s="134"/>
      <c r="G42" s="135"/>
      <c r="H42" s="135"/>
      <c r="I42" s="136"/>
    </row>
    <row r="43" spans="6:9" ht="12.75">
      <c r="F43" s="134"/>
      <c r="G43" s="135"/>
      <c r="H43" s="135"/>
      <c r="I43" s="136"/>
    </row>
    <row r="44" spans="6:9" ht="12.75">
      <c r="F44" s="134"/>
      <c r="G44" s="135"/>
      <c r="H44" s="135"/>
      <c r="I44" s="136"/>
    </row>
    <row r="45" spans="6:9" ht="12.75">
      <c r="F45" s="134"/>
      <c r="G45" s="135"/>
      <c r="H45" s="135"/>
      <c r="I45" s="136"/>
    </row>
    <row r="46" spans="6:9" ht="12.75">
      <c r="F46" s="134"/>
      <c r="G46" s="135"/>
      <c r="H46" s="135"/>
      <c r="I46" s="136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  <row r="67" spans="6:9" ht="12.75">
      <c r="F67" s="134"/>
      <c r="G67" s="135"/>
      <c r="H67" s="135"/>
      <c r="I67" s="136"/>
    </row>
    <row r="68" spans="6:9" ht="12.75">
      <c r="F68" s="134"/>
      <c r="G68" s="135"/>
      <c r="H68" s="135"/>
      <c r="I68" s="136"/>
    </row>
    <row r="69" spans="6:9" ht="12.75">
      <c r="F69" s="134"/>
      <c r="G69" s="135"/>
      <c r="H69" s="135"/>
      <c r="I69" s="136"/>
    </row>
    <row r="70" spans="6:9" ht="12.75">
      <c r="F70" s="134"/>
      <c r="G70" s="135"/>
      <c r="H70" s="135"/>
      <c r="I70" s="136"/>
    </row>
    <row r="71" spans="6:9" ht="12.75">
      <c r="F71" s="134"/>
      <c r="G71" s="135"/>
      <c r="H71" s="135"/>
      <c r="I71" s="136"/>
    </row>
    <row r="72" spans="6:9" ht="12.75">
      <c r="F72" s="134"/>
      <c r="G72" s="135"/>
      <c r="H72" s="135"/>
      <c r="I72" s="136"/>
    </row>
    <row r="73" spans="6:9" ht="12.75">
      <c r="F73" s="134"/>
      <c r="G73" s="135"/>
      <c r="H73" s="135"/>
      <c r="I73" s="136"/>
    </row>
    <row r="74" spans="6:9" ht="12.75">
      <c r="F74" s="134"/>
      <c r="G74" s="135"/>
      <c r="H74" s="135"/>
      <c r="I74" s="136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G279"/>
  <sheetViews>
    <sheetView showGridLines="0" showZeros="0" zoomScale="80" zoomScaleNormal="80" zoomScalePageLayoutView="0" workbookViewId="0" topLeftCell="A1">
      <selection activeCell="M1" sqref="M1:AC16384"/>
    </sheetView>
  </sheetViews>
  <sheetFormatPr defaultColWidth="9.00390625" defaultRowHeight="12.75"/>
  <cols>
    <col min="1" max="1" width="4.375" style="138" customWidth="1"/>
    <col min="2" max="2" width="14.125" style="138" customWidth="1"/>
    <col min="3" max="3" width="47.625" style="138" customWidth="1"/>
    <col min="4" max="4" width="5.625" style="138" customWidth="1"/>
    <col min="5" max="5" width="10.00390625" style="192" customWidth="1"/>
    <col min="6" max="6" width="11.25390625" style="138" customWidth="1"/>
    <col min="7" max="7" width="16.125" style="138" customWidth="1"/>
    <col min="8" max="8" width="13.125" style="138" customWidth="1"/>
    <col min="9" max="9" width="14.625" style="138" customWidth="1"/>
    <col min="10" max="10" width="13.125" style="138" customWidth="1"/>
    <col min="11" max="11" width="13.625" style="138" customWidth="1"/>
    <col min="12" max="16384" width="9.125" style="138" customWidth="1"/>
  </cols>
  <sheetData>
    <row r="1" spans="1:9" ht="15.75">
      <c r="A1" s="137" t="s">
        <v>56</v>
      </c>
      <c r="B1" s="137"/>
      <c r="C1" s="137"/>
      <c r="D1" s="137"/>
      <c r="E1" s="137"/>
      <c r="F1" s="137"/>
      <c r="G1" s="137"/>
      <c r="H1" s="137"/>
      <c r="I1" s="137"/>
    </row>
    <row r="2" spans="2:7" ht="13.5" thickBot="1">
      <c r="B2" s="139"/>
      <c r="C2" s="140"/>
      <c r="D2" s="140"/>
      <c r="E2" s="141"/>
      <c r="F2" s="140"/>
      <c r="G2" s="140"/>
    </row>
    <row r="3" spans="1:9" ht="13.5" thickTop="1">
      <c r="A3" s="76" t="s">
        <v>4</v>
      </c>
      <c r="B3" s="77"/>
      <c r="C3" s="78" t="str">
        <f>CONCATENATE(cislostavby," ",nazevstavby)</f>
        <v> OPRAVA FASÁDY ZŠ KMOCHOVA, KOLÍN - 1.ETAPA</v>
      </c>
      <c r="D3" s="79"/>
      <c r="E3" s="80"/>
      <c r="F3" s="79"/>
      <c r="G3" s="142"/>
      <c r="H3" s="143">
        <f>Rekapitulace!H1</f>
        <v>0</v>
      </c>
      <c r="I3" s="144"/>
    </row>
    <row r="4" spans="1:9" ht="13.5" thickBot="1">
      <c r="A4" s="145" t="s">
        <v>0</v>
      </c>
      <c r="B4" s="85"/>
      <c r="C4" s="86" t="str">
        <f>CONCATENATE(cisloobjektu," ",nazevobjektu)</f>
        <v> </v>
      </c>
      <c r="D4" s="87"/>
      <c r="E4" s="88"/>
      <c r="F4" s="87"/>
      <c r="G4" s="146"/>
      <c r="H4" s="146"/>
      <c r="I4" s="147"/>
    </row>
    <row r="5" spans="1:9" ht="13.5" thickTop="1">
      <c r="A5" s="148"/>
      <c r="B5" s="149"/>
      <c r="C5" s="149"/>
      <c r="D5" s="150"/>
      <c r="E5" s="151"/>
      <c r="F5" s="150"/>
      <c r="G5" s="152"/>
      <c r="H5" s="150"/>
      <c r="I5" s="150"/>
    </row>
    <row r="6" spans="1:11" ht="12.75">
      <c r="A6" s="153" t="s">
        <v>57</v>
      </c>
      <c r="B6" s="154" t="s">
        <v>58</v>
      </c>
      <c r="C6" s="154" t="s">
        <v>59</v>
      </c>
      <c r="D6" s="154" t="s">
        <v>60</v>
      </c>
      <c r="E6" s="155" t="s">
        <v>61</v>
      </c>
      <c r="F6" s="154" t="s">
        <v>62</v>
      </c>
      <c r="G6" s="156" t="s">
        <v>63</v>
      </c>
      <c r="H6" s="157" t="s">
        <v>64</v>
      </c>
      <c r="I6" s="157" t="s">
        <v>65</v>
      </c>
      <c r="J6" s="157" t="s">
        <v>66</v>
      </c>
      <c r="K6" s="157" t="s">
        <v>67</v>
      </c>
    </row>
    <row r="7" spans="1:17" ht="12.75">
      <c r="A7" s="158" t="s">
        <v>68</v>
      </c>
      <c r="B7" s="159" t="s">
        <v>71</v>
      </c>
      <c r="C7" s="160" t="s">
        <v>72</v>
      </c>
      <c r="D7" s="161"/>
      <c r="E7" s="162"/>
      <c r="F7" s="162"/>
      <c r="G7" s="163"/>
      <c r="H7" s="164"/>
      <c r="I7" s="164"/>
      <c r="J7" s="164"/>
      <c r="K7" s="164"/>
      <c r="Q7" s="165"/>
    </row>
    <row r="8" spans="1:59" ht="12.75">
      <c r="A8" s="166">
        <v>1</v>
      </c>
      <c r="B8" s="167" t="s">
        <v>73</v>
      </c>
      <c r="C8" s="168" t="s">
        <v>74</v>
      </c>
      <c r="D8" s="169" t="s">
        <v>75</v>
      </c>
      <c r="E8" s="170">
        <v>1465.1915</v>
      </c>
      <c r="F8" s="170">
        <v>0</v>
      </c>
      <c r="G8" s="171">
        <f>E8*F8</f>
        <v>0</v>
      </c>
      <c r="H8" s="172">
        <v>0.02257</v>
      </c>
      <c r="I8" s="172">
        <f>E8*H8</f>
        <v>33.069372154999996</v>
      </c>
      <c r="J8" s="172">
        <v>0</v>
      </c>
      <c r="K8" s="172">
        <f>E8*J8</f>
        <v>0</v>
      </c>
      <c r="Q8" s="165"/>
      <c r="BB8" s="138">
        <v>1</v>
      </c>
      <c r="BC8" s="138">
        <f>IF(BB8=1,G8,0)</f>
        <v>0</v>
      </c>
      <c r="BD8" s="138">
        <f>IF(BB8=2,G8,0)</f>
        <v>0</v>
      </c>
      <c r="BE8" s="138">
        <f>IF(BB8=3,G8,0)</f>
        <v>0</v>
      </c>
      <c r="BF8" s="138">
        <f>IF(BB8=4,G8,0)</f>
        <v>0</v>
      </c>
      <c r="BG8" s="138">
        <f>IF(BB8=5,G8,0)</f>
        <v>0</v>
      </c>
    </row>
    <row r="9" spans="1:17" ht="12.75">
      <c r="A9" s="173"/>
      <c r="B9" s="174"/>
      <c r="C9" s="175" t="s">
        <v>76</v>
      </c>
      <c r="D9" s="176"/>
      <c r="E9" s="177">
        <v>0</v>
      </c>
      <c r="F9" s="178"/>
      <c r="G9" s="179"/>
      <c r="H9" s="180"/>
      <c r="I9" s="180"/>
      <c r="J9" s="180"/>
      <c r="K9" s="180"/>
      <c r="O9" s="181"/>
      <c r="Q9" s="165"/>
    </row>
    <row r="10" spans="1:17" ht="12.75">
      <c r="A10" s="173"/>
      <c r="B10" s="174"/>
      <c r="C10" s="202">
        <v>14651915</v>
      </c>
      <c r="D10" s="176"/>
      <c r="E10" s="177">
        <v>1465.1915</v>
      </c>
      <c r="F10" s="178"/>
      <c r="G10" s="179"/>
      <c r="H10" s="180"/>
      <c r="I10" s="180"/>
      <c r="J10" s="180"/>
      <c r="K10" s="180"/>
      <c r="M10" s="189"/>
      <c r="O10" s="181"/>
      <c r="Q10" s="165"/>
    </row>
    <row r="11" spans="1:59" ht="12.75">
      <c r="A11" s="166">
        <v>2</v>
      </c>
      <c r="B11" s="167" t="s">
        <v>77</v>
      </c>
      <c r="C11" s="168" t="s">
        <v>78</v>
      </c>
      <c r="D11" s="169" t="s">
        <v>75</v>
      </c>
      <c r="E11" s="170">
        <v>1318.6723</v>
      </c>
      <c r="F11" s="170">
        <v>0</v>
      </c>
      <c r="G11" s="171">
        <f>E11*F11</f>
        <v>0</v>
      </c>
      <c r="H11" s="172">
        <v>0.00598</v>
      </c>
      <c r="I11" s="172">
        <f>E11*H11</f>
        <v>7.885660354</v>
      </c>
      <c r="J11" s="172">
        <v>0</v>
      </c>
      <c r="K11" s="172">
        <f>E11*J11</f>
        <v>0</v>
      </c>
      <c r="Q11" s="165"/>
      <c r="BB11" s="138">
        <v>1</v>
      </c>
      <c r="BC11" s="138">
        <f>IF(BB11=1,G11,0)</f>
        <v>0</v>
      </c>
      <c r="BD11" s="138">
        <f>IF(BB11=2,G11,0)</f>
        <v>0</v>
      </c>
      <c r="BE11" s="138">
        <f>IF(BB11=3,G11,0)</f>
        <v>0</v>
      </c>
      <c r="BF11" s="138">
        <f>IF(BB11=4,G11,0)</f>
        <v>0</v>
      </c>
      <c r="BG11" s="138">
        <f>IF(BB11=5,G11,0)</f>
        <v>0</v>
      </c>
    </row>
    <row r="12" spans="1:17" ht="12.75">
      <c r="A12" s="173"/>
      <c r="B12" s="174"/>
      <c r="C12" s="175" t="s">
        <v>79</v>
      </c>
      <c r="D12" s="176"/>
      <c r="E12" s="177">
        <v>0</v>
      </c>
      <c r="F12" s="178"/>
      <c r="G12" s="179"/>
      <c r="H12" s="180"/>
      <c r="I12" s="180"/>
      <c r="J12" s="180"/>
      <c r="K12" s="180"/>
      <c r="O12" s="181"/>
      <c r="Q12" s="165"/>
    </row>
    <row r="13" spans="1:17" ht="12.75">
      <c r="A13" s="173"/>
      <c r="B13" s="174"/>
      <c r="C13" s="202">
        <v>14651915</v>
      </c>
      <c r="D13" s="176"/>
      <c r="E13" s="177">
        <v>1465.1915</v>
      </c>
      <c r="F13" s="178"/>
      <c r="G13" s="179"/>
      <c r="H13" s="180"/>
      <c r="I13" s="180"/>
      <c r="J13" s="180"/>
      <c r="K13" s="180"/>
      <c r="M13" s="189"/>
      <c r="O13" s="181"/>
      <c r="Q13" s="165"/>
    </row>
    <row r="14" spans="1:17" ht="12.75">
      <c r="A14" s="173"/>
      <c r="B14" s="174"/>
      <c r="C14" s="175" t="s">
        <v>80</v>
      </c>
      <c r="D14" s="176"/>
      <c r="E14" s="177">
        <v>-146.5192</v>
      </c>
      <c r="F14" s="178"/>
      <c r="G14" s="179"/>
      <c r="H14" s="180"/>
      <c r="I14" s="180"/>
      <c r="J14" s="180"/>
      <c r="K14" s="180"/>
      <c r="O14" s="181"/>
      <c r="Q14" s="165"/>
    </row>
    <row r="15" spans="1:59" ht="25.5">
      <c r="A15" s="166">
        <v>3</v>
      </c>
      <c r="B15" s="167" t="s">
        <v>81</v>
      </c>
      <c r="C15" s="168" t="s">
        <v>82</v>
      </c>
      <c r="D15" s="169" t="s">
        <v>75</v>
      </c>
      <c r="E15" s="170">
        <v>1465.1915</v>
      </c>
      <c r="F15" s="170">
        <v>0</v>
      </c>
      <c r="G15" s="171">
        <f>E15*F15</f>
        <v>0</v>
      </c>
      <c r="H15" s="172">
        <v>0.00052</v>
      </c>
      <c r="I15" s="172">
        <f>E15*H15</f>
        <v>0.7618995799999999</v>
      </c>
      <c r="J15" s="172">
        <v>0</v>
      </c>
      <c r="K15" s="172">
        <f>E15*J15</f>
        <v>0</v>
      </c>
      <c r="Q15" s="165"/>
      <c r="BB15" s="138">
        <v>1</v>
      </c>
      <c r="BC15" s="138">
        <f>IF(BB15=1,G15,0)</f>
        <v>0</v>
      </c>
      <c r="BD15" s="138">
        <f>IF(BB15=2,G15,0)</f>
        <v>0</v>
      </c>
      <c r="BE15" s="138">
        <f>IF(BB15=3,G15,0)</f>
        <v>0</v>
      </c>
      <c r="BF15" s="138">
        <f>IF(BB15=4,G15,0)</f>
        <v>0</v>
      </c>
      <c r="BG15" s="138">
        <f>IF(BB15=5,G15,0)</f>
        <v>0</v>
      </c>
    </row>
    <row r="16" spans="1:17" ht="12.75">
      <c r="A16" s="173"/>
      <c r="B16" s="174"/>
      <c r="C16" s="175" t="s">
        <v>83</v>
      </c>
      <c r="D16" s="176"/>
      <c r="E16" s="177">
        <v>0</v>
      </c>
      <c r="F16" s="178"/>
      <c r="G16" s="179"/>
      <c r="H16" s="180"/>
      <c r="I16" s="180"/>
      <c r="J16" s="180"/>
      <c r="K16" s="180"/>
      <c r="O16" s="181"/>
      <c r="Q16" s="165"/>
    </row>
    <row r="17" spans="1:17" ht="12.75">
      <c r="A17" s="173"/>
      <c r="B17" s="174"/>
      <c r="C17" s="202">
        <v>14651915</v>
      </c>
      <c r="D17" s="176"/>
      <c r="E17" s="177">
        <v>1465.1915</v>
      </c>
      <c r="F17" s="178"/>
      <c r="G17" s="179"/>
      <c r="H17" s="180"/>
      <c r="I17" s="180"/>
      <c r="J17" s="180"/>
      <c r="K17" s="180"/>
      <c r="M17" s="189"/>
      <c r="O17" s="181"/>
      <c r="Q17" s="165"/>
    </row>
    <row r="18" spans="1:59" ht="12.75">
      <c r="A18" s="166">
        <v>4</v>
      </c>
      <c r="B18" s="167" t="s">
        <v>84</v>
      </c>
      <c r="C18" s="168" t="s">
        <v>85</v>
      </c>
      <c r="D18" s="169" t="s">
        <v>75</v>
      </c>
      <c r="E18" s="170">
        <v>113.8975</v>
      </c>
      <c r="F18" s="170">
        <v>0</v>
      </c>
      <c r="G18" s="171">
        <f>E18*F18</f>
        <v>0</v>
      </c>
      <c r="H18" s="172">
        <v>0.00035</v>
      </c>
      <c r="I18" s="172">
        <f>E18*H18</f>
        <v>0.039864125</v>
      </c>
      <c r="J18" s="172">
        <v>0</v>
      </c>
      <c r="K18" s="172">
        <f>E18*J18</f>
        <v>0</v>
      </c>
      <c r="Q18" s="165"/>
      <c r="BB18" s="138">
        <v>1</v>
      </c>
      <c r="BC18" s="138">
        <f>IF(BB18=1,G18,0)</f>
        <v>0</v>
      </c>
      <c r="BD18" s="138">
        <f>IF(BB18=2,G18,0)</f>
        <v>0</v>
      </c>
      <c r="BE18" s="138">
        <f>IF(BB18=3,G18,0)</f>
        <v>0</v>
      </c>
      <c r="BF18" s="138">
        <f>IF(BB18=4,G18,0)</f>
        <v>0</v>
      </c>
      <c r="BG18" s="138">
        <f>IF(BB18=5,G18,0)</f>
        <v>0</v>
      </c>
    </row>
    <row r="19" spans="1:17" ht="12.75">
      <c r="A19" s="173"/>
      <c r="B19" s="174"/>
      <c r="C19" s="175" t="s">
        <v>86</v>
      </c>
      <c r="D19" s="176"/>
      <c r="E19" s="177">
        <v>0</v>
      </c>
      <c r="F19" s="178"/>
      <c r="G19" s="179"/>
      <c r="H19" s="180"/>
      <c r="I19" s="180"/>
      <c r="J19" s="180"/>
      <c r="K19" s="180"/>
      <c r="O19" s="181"/>
      <c r="Q19" s="165"/>
    </row>
    <row r="20" spans="1:17" ht="12.75">
      <c r="A20" s="173"/>
      <c r="B20" s="174"/>
      <c r="C20" s="175" t="s">
        <v>87</v>
      </c>
      <c r="D20" s="176"/>
      <c r="E20" s="177">
        <v>32.6975</v>
      </c>
      <c r="F20" s="178"/>
      <c r="G20" s="179"/>
      <c r="H20" s="180"/>
      <c r="I20" s="180"/>
      <c r="J20" s="180"/>
      <c r="K20" s="180"/>
      <c r="O20" s="181"/>
      <c r="Q20" s="165"/>
    </row>
    <row r="21" spans="1:17" ht="12.75">
      <c r="A21" s="173"/>
      <c r="B21" s="174"/>
      <c r="C21" s="175" t="s">
        <v>88</v>
      </c>
      <c r="D21" s="176"/>
      <c r="E21" s="177">
        <v>81.2</v>
      </c>
      <c r="F21" s="178"/>
      <c r="G21" s="179"/>
      <c r="H21" s="180"/>
      <c r="I21" s="180"/>
      <c r="J21" s="180"/>
      <c r="K21" s="180"/>
      <c r="O21" s="181"/>
      <c r="Q21" s="165"/>
    </row>
    <row r="22" spans="1:59" ht="12.75">
      <c r="A22" s="166">
        <v>5</v>
      </c>
      <c r="B22" s="167" t="s">
        <v>89</v>
      </c>
      <c r="C22" s="168" t="s">
        <v>90</v>
      </c>
      <c r="D22" s="169" t="s">
        <v>75</v>
      </c>
      <c r="E22" s="170">
        <v>113.8975</v>
      </c>
      <c r="F22" s="170">
        <v>0</v>
      </c>
      <c r="G22" s="171">
        <f>E22*F22</f>
        <v>0</v>
      </c>
      <c r="H22" s="172">
        <v>0</v>
      </c>
      <c r="I22" s="172">
        <f>E22*H22</f>
        <v>0</v>
      </c>
      <c r="J22" s="172">
        <v>0</v>
      </c>
      <c r="K22" s="172">
        <f>E22*J22</f>
        <v>0</v>
      </c>
      <c r="Q22" s="165"/>
      <c r="BB22" s="138">
        <v>1</v>
      </c>
      <c r="BC22" s="138">
        <f>IF(BB22=1,G22,0)</f>
        <v>0</v>
      </c>
      <c r="BD22" s="138">
        <f>IF(BB22=2,G22,0)</f>
        <v>0</v>
      </c>
      <c r="BE22" s="138">
        <f>IF(BB22=3,G22,0)</f>
        <v>0</v>
      </c>
      <c r="BF22" s="138">
        <f>IF(BB22=4,G22,0)</f>
        <v>0</v>
      </c>
      <c r="BG22" s="138">
        <f>IF(BB22=5,G22,0)</f>
        <v>0</v>
      </c>
    </row>
    <row r="23" spans="1:17" ht="12.75">
      <c r="A23" s="173"/>
      <c r="B23" s="174"/>
      <c r="C23" s="175" t="s">
        <v>91</v>
      </c>
      <c r="D23" s="176"/>
      <c r="E23" s="177">
        <v>0</v>
      </c>
      <c r="F23" s="178"/>
      <c r="G23" s="179"/>
      <c r="H23" s="180"/>
      <c r="I23" s="180"/>
      <c r="J23" s="180"/>
      <c r="K23" s="180"/>
      <c r="O23" s="181"/>
      <c r="Q23" s="165"/>
    </row>
    <row r="24" spans="1:17" ht="12.75">
      <c r="A24" s="173"/>
      <c r="B24" s="174"/>
      <c r="C24" s="202">
        <v>1138975</v>
      </c>
      <c r="D24" s="176"/>
      <c r="E24" s="177">
        <v>113.8975</v>
      </c>
      <c r="F24" s="178"/>
      <c r="G24" s="179"/>
      <c r="H24" s="180"/>
      <c r="I24" s="180"/>
      <c r="J24" s="180"/>
      <c r="K24" s="180"/>
      <c r="M24" s="189"/>
      <c r="O24" s="181"/>
      <c r="Q24" s="165"/>
    </row>
    <row r="25" spans="1:59" ht="12.75">
      <c r="A25" s="182"/>
      <c r="B25" s="183" t="s">
        <v>69</v>
      </c>
      <c r="C25" s="184" t="str">
        <f>CONCATENATE(B7," ",C7)</f>
        <v>62 Upravy povrchů vnější</v>
      </c>
      <c r="D25" s="182"/>
      <c r="E25" s="185"/>
      <c r="F25" s="185"/>
      <c r="G25" s="186">
        <f>SUM(G7:G24)</f>
        <v>0</v>
      </c>
      <c r="H25" s="187"/>
      <c r="I25" s="188">
        <f>SUM(I7:I24)</f>
        <v>41.756796214</v>
      </c>
      <c r="J25" s="187"/>
      <c r="K25" s="188">
        <f>SUM(K7:K24)</f>
        <v>0</v>
      </c>
      <c r="Q25" s="165"/>
      <c r="BC25" s="189">
        <f>SUM(BC7:BC24)</f>
        <v>0</v>
      </c>
      <c r="BD25" s="189">
        <f>SUM(BD7:BD24)</f>
        <v>0</v>
      </c>
      <c r="BE25" s="189">
        <f>SUM(BE7:BE24)</f>
        <v>0</v>
      </c>
      <c r="BF25" s="189">
        <f>SUM(BF7:BF24)</f>
        <v>0</v>
      </c>
      <c r="BG25" s="189">
        <f>SUM(BG7:BG24)</f>
        <v>0</v>
      </c>
    </row>
    <row r="26" spans="1:17" ht="12.75">
      <c r="A26" s="158" t="s">
        <v>68</v>
      </c>
      <c r="B26" s="159" t="s">
        <v>92</v>
      </c>
      <c r="C26" s="160" t="s">
        <v>93</v>
      </c>
      <c r="D26" s="161"/>
      <c r="E26" s="162"/>
      <c r="F26" s="162"/>
      <c r="G26" s="163"/>
      <c r="H26" s="164"/>
      <c r="I26" s="164"/>
      <c r="J26" s="164"/>
      <c r="K26" s="164"/>
      <c r="Q26" s="165"/>
    </row>
    <row r="27" spans="1:59" ht="12.75">
      <c r="A27" s="166">
        <v>6</v>
      </c>
      <c r="B27" s="167" t="s">
        <v>94</v>
      </c>
      <c r="C27" s="168" t="s">
        <v>95</v>
      </c>
      <c r="D27" s="169" t="s">
        <v>75</v>
      </c>
      <c r="E27" s="170">
        <v>105.299</v>
      </c>
      <c r="F27" s="170">
        <v>0</v>
      </c>
      <c r="G27" s="171">
        <f>E27*F27</f>
        <v>0</v>
      </c>
      <c r="H27" s="172">
        <v>0.1231</v>
      </c>
      <c r="I27" s="172">
        <f>E27*H27</f>
        <v>12.962306900000002</v>
      </c>
      <c r="J27" s="172">
        <v>0</v>
      </c>
      <c r="K27" s="172">
        <f>E27*J27</f>
        <v>0</v>
      </c>
      <c r="Q27" s="165"/>
      <c r="BB27" s="138">
        <v>1</v>
      </c>
      <c r="BC27" s="138">
        <f>IF(BB27=1,G27,0)</f>
        <v>0</v>
      </c>
      <c r="BD27" s="138">
        <f>IF(BB27=2,G27,0)</f>
        <v>0</v>
      </c>
      <c r="BE27" s="138">
        <f>IF(BB27=3,G27,0)</f>
        <v>0</v>
      </c>
      <c r="BF27" s="138">
        <f>IF(BB27=4,G27,0)</f>
        <v>0</v>
      </c>
      <c r="BG27" s="138">
        <f>IF(BB27=5,G27,0)</f>
        <v>0</v>
      </c>
    </row>
    <row r="28" spans="1:17" ht="12.75">
      <c r="A28" s="173"/>
      <c r="B28" s="174"/>
      <c r="C28" s="175" t="s">
        <v>96</v>
      </c>
      <c r="D28" s="176"/>
      <c r="E28" s="177">
        <v>0</v>
      </c>
      <c r="F28" s="178"/>
      <c r="G28" s="179"/>
      <c r="H28" s="180"/>
      <c r="I28" s="180"/>
      <c r="J28" s="180"/>
      <c r="K28" s="180"/>
      <c r="O28" s="181"/>
      <c r="Q28" s="165"/>
    </row>
    <row r="29" spans="1:17" ht="12.75">
      <c r="A29" s="173"/>
      <c r="B29" s="174"/>
      <c r="C29" s="175" t="s">
        <v>86</v>
      </c>
      <c r="D29" s="176"/>
      <c r="E29" s="177">
        <v>0</v>
      </c>
      <c r="F29" s="178"/>
      <c r="G29" s="179"/>
      <c r="H29" s="180"/>
      <c r="I29" s="180"/>
      <c r="J29" s="180"/>
      <c r="K29" s="180"/>
      <c r="O29" s="181"/>
      <c r="Q29" s="165"/>
    </row>
    <row r="30" spans="1:17" ht="12.75">
      <c r="A30" s="173"/>
      <c r="B30" s="174"/>
      <c r="C30" s="175" t="s">
        <v>97</v>
      </c>
      <c r="D30" s="176"/>
      <c r="E30" s="177">
        <v>29.335</v>
      </c>
      <c r="F30" s="178"/>
      <c r="G30" s="179"/>
      <c r="H30" s="180"/>
      <c r="I30" s="180"/>
      <c r="J30" s="180"/>
      <c r="K30" s="180"/>
      <c r="O30" s="181"/>
      <c r="Q30" s="165"/>
    </row>
    <row r="31" spans="1:17" ht="12.75">
      <c r="A31" s="173"/>
      <c r="B31" s="174"/>
      <c r="C31" s="175" t="s">
        <v>98</v>
      </c>
      <c r="D31" s="176"/>
      <c r="E31" s="177">
        <v>0</v>
      </c>
      <c r="F31" s="178"/>
      <c r="G31" s="179"/>
      <c r="H31" s="180"/>
      <c r="I31" s="180"/>
      <c r="J31" s="180"/>
      <c r="K31" s="180"/>
      <c r="O31" s="181"/>
      <c r="Q31" s="165"/>
    </row>
    <row r="32" spans="1:17" ht="12.75">
      <c r="A32" s="173"/>
      <c r="B32" s="174"/>
      <c r="C32" s="175" t="s">
        <v>86</v>
      </c>
      <c r="D32" s="176"/>
      <c r="E32" s="177">
        <v>0</v>
      </c>
      <c r="F32" s="178"/>
      <c r="G32" s="179"/>
      <c r="H32" s="180"/>
      <c r="I32" s="180"/>
      <c r="J32" s="180"/>
      <c r="K32" s="180"/>
      <c r="O32" s="181"/>
      <c r="Q32" s="165"/>
    </row>
    <row r="33" spans="1:17" ht="12.75">
      <c r="A33" s="173"/>
      <c r="B33" s="174"/>
      <c r="C33" s="175" t="s">
        <v>99</v>
      </c>
      <c r="D33" s="176"/>
      <c r="E33" s="177">
        <v>39.742</v>
      </c>
      <c r="F33" s="178"/>
      <c r="G33" s="179"/>
      <c r="H33" s="180"/>
      <c r="I33" s="180"/>
      <c r="J33" s="180"/>
      <c r="K33" s="180"/>
      <c r="O33" s="181"/>
      <c r="Q33" s="165"/>
    </row>
    <row r="34" spans="1:17" ht="12.75">
      <c r="A34" s="173"/>
      <c r="B34" s="174"/>
      <c r="C34" s="175" t="s">
        <v>100</v>
      </c>
      <c r="D34" s="176"/>
      <c r="E34" s="177">
        <v>33.912</v>
      </c>
      <c r="F34" s="178"/>
      <c r="G34" s="179"/>
      <c r="H34" s="180"/>
      <c r="I34" s="180"/>
      <c r="J34" s="180"/>
      <c r="K34" s="180"/>
      <c r="O34" s="181"/>
      <c r="Q34" s="165"/>
    </row>
    <row r="35" spans="1:17" ht="12.75">
      <c r="A35" s="173"/>
      <c r="B35" s="174"/>
      <c r="C35" s="175" t="s">
        <v>101</v>
      </c>
      <c r="D35" s="176"/>
      <c r="E35" s="177">
        <v>2.31</v>
      </c>
      <c r="F35" s="178"/>
      <c r="G35" s="179"/>
      <c r="H35" s="180"/>
      <c r="I35" s="180"/>
      <c r="J35" s="180"/>
      <c r="K35" s="180"/>
      <c r="O35" s="181"/>
      <c r="Q35" s="165"/>
    </row>
    <row r="36" spans="1:59" ht="12.75">
      <c r="A36" s="182"/>
      <c r="B36" s="183" t="s">
        <v>69</v>
      </c>
      <c r="C36" s="184" t="str">
        <f>CONCATENATE(B26," ",C26)</f>
        <v>63 Podlahy a podlahové konstrukce</v>
      </c>
      <c r="D36" s="182"/>
      <c r="E36" s="185"/>
      <c r="F36" s="185"/>
      <c r="G36" s="186">
        <f>SUM(G26:G35)</f>
        <v>0</v>
      </c>
      <c r="H36" s="187"/>
      <c r="I36" s="188">
        <f>SUM(I26:I35)</f>
        <v>12.962306900000002</v>
      </c>
      <c r="J36" s="187"/>
      <c r="K36" s="188">
        <f>SUM(K26:K35)</f>
        <v>0</v>
      </c>
      <c r="Q36" s="165"/>
      <c r="BC36" s="189">
        <f>SUM(BC26:BC35)</f>
        <v>0</v>
      </c>
      <c r="BD36" s="189">
        <f>SUM(BD26:BD35)</f>
        <v>0</v>
      </c>
      <c r="BE36" s="189">
        <f>SUM(BE26:BE35)</f>
        <v>0</v>
      </c>
      <c r="BF36" s="189">
        <f>SUM(BF26:BF35)</f>
        <v>0</v>
      </c>
      <c r="BG36" s="189">
        <f>SUM(BG26:BG35)</f>
        <v>0</v>
      </c>
    </row>
    <row r="37" spans="1:17" ht="12.75">
      <c r="A37" s="158" t="s">
        <v>68</v>
      </c>
      <c r="B37" s="159" t="s">
        <v>102</v>
      </c>
      <c r="C37" s="160" t="s">
        <v>103</v>
      </c>
      <c r="D37" s="161"/>
      <c r="E37" s="162"/>
      <c r="F37" s="162"/>
      <c r="G37" s="163"/>
      <c r="H37" s="164"/>
      <c r="I37" s="164"/>
      <c r="J37" s="164"/>
      <c r="K37" s="164"/>
      <c r="Q37" s="165"/>
    </row>
    <row r="38" spans="1:59" ht="12.75">
      <c r="A38" s="166">
        <v>7</v>
      </c>
      <c r="B38" s="167" t="s">
        <v>104</v>
      </c>
      <c r="C38" s="168" t="s">
        <v>105</v>
      </c>
      <c r="D38" s="169" t="s">
        <v>106</v>
      </c>
      <c r="E38" s="170">
        <v>18</v>
      </c>
      <c r="F38" s="170">
        <v>0</v>
      </c>
      <c r="G38" s="171">
        <f>E38*F38</f>
        <v>0</v>
      </c>
      <c r="H38" s="172">
        <v>0.00281</v>
      </c>
      <c r="I38" s="172">
        <f>E38*H38</f>
        <v>0.05058</v>
      </c>
      <c r="J38" s="172">
        <v>0</v>
      </c>
      <c r="K38" s="172">
        <f>E38*J38</f>
        <v>0</v>
      </c>
      <c r="Q38" s="165"/>
      <c r="BB38" s="138">
        <v>2</v>
      </c>
      <c r="BC38" s="138">
        <f>IF(BB38=1,G38,0)</f>
        <v>0</v>
      </c>
      <c r="BD38" s="138">
        <f>IF(BB38=2,G38,0)</f>
        <v>0</v>
      </c>
      <c r="BE38" s="138">
        <f>IF(BB38=3,G38,0)</f>
        <v>0</v>
      </c>
      <c r="BF38" s="138">
        <f>IF(BB38=4,G38,0)</f>
        <v>0</v>
      </c>
      <c r="BG38" s="138">
        <f>IF(BB38=5,G38,0)</f>
        <v>0</v>
      </c>
    </row>
    <row r="39" spans="1:17" ht="12.75">
      <c r="A39" s="173"/>
      <c r="B39" s="174"/>
      <c r="C39" s="175" t="s">
        <v>86</v>
      </c>
      <c r="D39" s="176"/>
      <c r="E39" s="177">
        <v>0</v>
      </c>
      <c r="F39" s="178"/>
      <c r="G39" s="179"/>
      <c r="H39" s="180"/>
      <c r="I39" s="180"/>
      <c r="J39" s="180"/>
      <c r="K39" s="180"/>
      <c r="O39" s="181"/>
      <c r="Q39" s="165"/>
    </row>
    <row r="40" spans="1:17" ht="12.75">
      <c r="A40" s="173"/>
      <c r="B40" s="174"/>
      <c r="C40" s="175" t="s">
        <v>107</v>
      </c>
      <c r="D40" s="176"/>
      <c r="E40" s="177">
        <v>0</v>
      </c>
      <c r="F40" s="178"/>
      <c r="G40" s="179"/>
      <c r="H40" s="180"/>
      <c r="I40" s="180"/>
      <c r="J40" s="180"/>
      <c r="K40" s="180"/>
      <c r="O40" s="181"/>
      <c r="Q40" s="165"/>
    </row>
    <row r="41" spans="1:17" ht="12.75">
      <c r="A41" s="173"/>
      <c r="B41" s="174"/>
      <c r="C41" s="175" t="s">
        <v>108</v>
      </c>
      <c r="D41" s="176"/>
      <c r="E41" s="177">
        <v>15</v>
      </c>
      <c r="F41" s="178"/>
      <c r="G41" s="179"/>
      <c r="H41" s="180"/>
      <c r="I41" s="180"/>
      <c r="J41" s="180"/>
      <c r="K41" s="180"/>
      <c r="O41" s="181"/>
      <c r="Q41" s="165"/>
    </row>
    <row r="42" spans="1:17" ht="12.75">
      <c r="A42" s="173"/>
      <c r="B42" s="174"/>
      <c r="C42" s="175">
        <v>3</v>
      </c>
      <c r="D42" s="176"/>
      <c r="E42" s="177">
        <v>3</v>
      </c>
      <c r="F42" s="178"/>
      <c r="G42" s="179"/>
      <c r="H42" s="180"/>
      <c r="I42" s="180"/>
      <c r="J42" s="180"/>
      <c r="K42" s="180"/>
      <c r="O42" s="181"/>
      <c r="Q42" s="165"/>
    </row>
    <row r="43" spans="1:59" ht="12.75">
      <c r="A43" s="182"/>
      <c r="B43" s="183" t="s">
        <v>69</v>
      </c>
      <c r="C43" s="184" t="str">
        <f>CONCATENATE(B37," ",C37)</f>
        <v>721 Vnitřní kanalizace</v>
      </c>
      <c r="D43" s="182"/>
      <c r="E43" s="185"/>
      <c r="F43" s="185"/>
      <c r="G43" s="186">
        <f>SUM(G37:G42)</f>
        <v>0</v>
      </c>
      <c r="H43" s="187"/>
      <c r="I43" s="188">
        <f>SUM(I37:I42)</f>
        <v>0.05058</v>
      </c>
      <c r="J43" s="187"/>
      <c r="K43" s="188">
        <f>SUM(K37:K42)</f>
        <v>0</v>
      </c>
      <c r="Q43" s="165"/>
      <c r="BC43" s="189">
        <f>SUM(BC37:BC42)</f>
        <v>0</v>
      </c>
      <c r="BD43" s="189">
        <f>SUM(BD37:BD42)</f>
        <v>0</v>
      </c>
      <c r="BE43" s="189">
        <f>SUM(BE37:BE42)</f>
        <v>0</v>
      </c>
      <c r="BF43" s="189">
        <f>SUM(BF37:BF42)</f>
        <v>0</v>
      </c>
      <c r="BG43" s="189">
        <f>SUM(BG37:BG42)</f>
        <v>0</v>
      </c>
    </row>
    <row r="44" spans="1:17" ht="12.75">
      <c r="A44" s="158" t="s">
        <v>68</v>
      </c>
      <c r="B44" s="159" t="s">
        <v>109</v>
      </c>
      <c r="C44" s="160" t="s">
        <v>110</v>
      </c>
      <c r="D44" s="161"/>
      <c r="E44" s="162"/>
      <c r="F44" s="162"/>
      <c r="G44" s="163"/>
      <c r="H44" s="164"/>
      <c r="I44" s="164"/>
      <c r="J44" s="164"/>
      <c r="K44" s="164"/>
      <c r="Q44" s="165"/>
    </row>
    <row r="45" spans="1:59" ht="12.75">
      <c r="A45" s="166">
        <v>8</v>
      </c>
      <c r="B45" s="167" t="s">
        <v>111</v>
      </c>
      <c r="C45" s="168" t="s">
        <v>112</v>
      </c>
      <c r="D45" s="169" t="s">
        <v>106</v>
      </c>
      <c r="E45" s="170">
        <v>107.24</v>
      </c>
      <c r="F45" s="170">
        <v>0</v>
      </c>
      <c r="G45" s="171">
        <f>E45*F45</f>
        <v>0</v>
      </c>
      <c r="H45" s="172">
        <v>0</v>
      </c>
      <c r="I45" s="172">
        <f>E45*H45</f>
        <v>0</v>
      </c>
      <c r="J45" s="172">
        <v>-0.00135</v>
      </c>
      <c r="K45" s="172">
        <f>E45*J45</f>
        <v>-0.144774</v>
      </c>
      <c r="Q45" s="165"/>
      <c r="BB45" s="138">
        <v>2</v>
      </c>
      <c r="BC45" s="138">
        <f>IF(BB45=1,G45,0)</f>
        <v>0</v>
      </c>
      <c r="BD45" s="138">
        <f>IF(BB45=2,G45,0)</f>
        <v>0</v>
      </c>
      <c r="BE45" s="138">
        <f>IF(BB45=3,G45,0)</f>
        <v>0</v>
      </c>
      <c r="BF45" s="138">
        <f>IF(BB45=4,G45,0)</f>
        <v>0</v>
      </c>
      <c r="BG45" s="138">
        <f>IF(BB45=5,G45,0)</f>
        <v>0</v>
      </c>
    </row>
    <row r="46" spans="1:17" ht="12.75">
      <c r="A46" s="173"/>
      <c r="B46" s="174"/>
      <c r="C46" s="175" t="s">
        <v>113</v>
      </c>
      <c r="D46" s="176"/>
      <c r="E46" s="177">
        <v>107.24</v>
      </c>
      <c r="F46" s="178"/>
      <c r="G46" s="179"/>
      <c r="H46" s="180"/>
      <c r="I46" s="180"/>
      <c r="J46" s="180"/>
      <c r="K46" s="180"/>
      <c r="O46" s="181"/>
      <c r="Q46" s="165"/>
    </row>
    <row r="47" spans="1:59" ht="12.75">
      <c r="A47" s="166">
        <v>9</v>
      </c>
      <c r="B47" s="167" t="s">
        <v>114</v>
      </c>
      <c r="C47" s="168" t="s">
        <v>115</v>
      </c>
      <c r="D47" s="169" t="s">
        <v>106</v>
      </c>
      <c r="E47" s="170">
        <v>170.31</v>
      </c>
      <c r="F47" s="170">
        <v>0</v>
      </c>
      <c r="G47" s="171">
        <f>E47*F47</f>
        <v>0</v>
      </c>
      <c r="H47" s="172">
        <v>0</v>
      </c>
      <c r="I47" s="172">
        <f>E47*H47</f>
        <v>0</v>
      </c>
      <c r="J47" s="172">
        <v>-0.00175</v>
      </c>
      <c r="K47" s="172">
        <f>E47*J47</f>
        <v>-0.2980425</v>
      </c>
      <c r="Q47" s="165"/>
      <c r="BB47" s="138">
        <v>2</v>
      </c>
      <c r="BC47" s="138">
        <f>IF(BB47=1,G47,0)</f>
        <v>0</v>
      </c>
      <c r="BD47" s="138">
        <f>IF(BB47=2,G47,0)</f>
        <v>0</v>
      </c>
      <c r="BE47" s="138">
        <f>IF(BB47=3,G47,0)</f>
        <v>0</v>
      </c>
      <c r="BF47" s="138">
        <f>IF(BB47=4,G47,0)</f>
        <v>0</v>
      </c>
      <c r="BG47" s="138">
        <f>IF(BB47=5,G47,0)</f>
        <v>0</v>
      </c>
    </row>
    <row r="48" spans="1:17" ht="12.75">
      <c r="A48" s="173"/>
      <c r="B48" s="174"/>
      <c r="C48" s="175" t="s">
        <v>116</v>
      </c>
      <c r="D48" s="176"/>
      <c r="E48" s="177">
        <v>170.31</v>
      </c>
      <c r="F48" s="178"/>
      <c r="G48" s="179"/>
      <c r="H48" s="180"/>
      <c r="I48" s="180"/>
      <c r="J48" s="180"/>
      <c r="K48" s="180"/>
      <c r="O48" s="181"/>
      <c r="Q48" s="165"/>
    </row>
    <row r="49" spans="1:59" ht="12.75">
      <c r="A49" s="166">
        <v>10</v>
      </c>
      <c r="B49" s="167" t="s">
        <v>117</v>
      </c>
      <c r="C49" s="168" t="s">
        <v>118</v>
      </c>
      <c r="D49" s="169" t="s">
        <v>106</v>
      </c>
      <c r="E49" s="170">
        <v>84.8</v>
      </c>
      <c r="F49" s="170">
        <v>0</v>
      </c>
      <c r="G49" s="171">
        <f>E49*F49</f>
        <v>0</v>
      </c>
      <c r="H49" s="172">
        <v>0</v>
      </c>
      <c r="I49" s="172">
        <f>E49*H49</f>
        <v>0</v>
      </c>
      <c r="J49" s="172">
        <v>-0.00252</v>
      </c>
      <c r="K49" s="172">
        <f>E49*J49</f>
        <v>-0.213696</v>
      </c>
      <c r="Q49" s="165"/>
      <c r="BB49" s="138">
        <v>2</v>
      </c>
      <c r="BC49" s="138">
        <f>IF(BB49=1,G49,0)</f>
        <v>0</v>
      </c>
      <c r="BD49" s="138">
        <f>IF(BB49=2,G49,0)</f>
        <v>0</v>
      </c>
      <c r="BE49" s="138">
        <f>IF(BB49=3,G49,0)</f>
        <v>0</v>
      </c>
      <c r="BF49" s="138">
        <f>IF(BB49=4,G49,0)</f>
        <v>0</v>
      </c>
      <c r="BG49" s="138">
        <f>IF(BB49=5,G49,0)</f>
        <v>0</v>
      </c>
    </row>
    <row r="50" spans="1:17" ht="12.75">
      <c r="A50" s="173"/>
      <c r="B50" s="174"/>
      <c r="C50" s="175" t="s">
        <v>119</v>
      </c>
      <c r="D50" s="176"/>
      <c r="E50" s="177">
        <v>84.8</v>
      </c>
      <c r="F50" s="178"/>
      <c r="G50" s="179"/>
      <c r="H50" s="180"/>
      <c r="I50" s="180"/>
      <c r="J50" s="180"/>
      <c r="K50" s="180"/>
      <c r="O50" s="181"/>
      <c r="Q50" s="165"/>
    </row>
    <row r="51" spans="1:59" ht="12.75">
      <c r="A51" s="166">
        <v>11</v>
      </c>
      <c r="B51" s="167" t="s">
        <v>120</v>
      </c>
      <c r="C51" s="168" t="s">
        <v>121</v>
      </c>
      <c r="D51" s="169" t="s">
        <v>106</v>
      </c>
      <c r="E51" s="170">
        <v>6.6</v>
      </c>
      <c r="F51" s="170">
        <v>0</v>
      </c>
      <c r="G51" s="171">
        <f>E51*F51</f>
        <v>0</v>
      </c>
      <c r="H51" s="172">
        <v>0</v>
      </c>
      <c r="I51" s="172">
        <f>E51*H51</f>
        <v>0</v>
      </c>
      <c r="J51" s="172">
        <v>-0.0023</v>
      </c>
      <c r="K51" s="172">
        <f>E51*J51</f>
        <v>-0.015179999999999999</v>
      </c>
      <c r="Q51" s="165"/>
      <c r="BB51" s="138">
        <v>2</v>
      </c>
      <c r="BC51" s="138">
        <f>IF(BB51=1,G51,0)</f>
        <v>0</v>
      </c>
      <c r="BD51" s="138">
        <f>IF(BB51=2,G51,0)</f>
        <v>0</v>
      </c>
      <c r="BE51" s="138">
        <f>IF(BB51=3,G51,0)</f>
        <v>0</v>
      </c>
      <c r="BF51" s="138">
        <f>IF(BB51=4,G51,0)</f>
        <v>0</v>
      </c>
      <c r="BG51" s="138">
        <f>IF(BB51=5,G51,0)</f>
        <v>0</v>
      </c>
    </row>
    <row r="52" spans="1:17" ht="12.75">
      <c r="A52" s="173"/>
      <c r="B52" s="174"/>
      <c r="C52" s="175" t="s">
        <v>122</v>
      </c>
      <c r="D52" s="176"/>
      <c r="E52" s="177">
        <v>6.6</v>
      </c>
      <c r="F52" s="178"/>
      <c r="G52" s="179"/>
      <c r="H52" s="180"/>
      <c r="I52" s="180"/>
      <c r="J52" s="180"/>
      <c r="K52" s="180"/>
      <c r="O52" s="181"/>
      <c r="Q52" s="165"/>
    </row>
    <row r="53" spans="1:59" ht="12.75">
      <c r="A53" s="166">
        <v>12</v>
      </c>
      <c r="B53" s="167" t="s">
        <v>123</v>
      </c>
      <c r="C53" s="168" t="s">
        <v>124</v>
      </c>
      <c r="D53" s="169" t="s">
        <v>106</v>
      </c>
      <c r="E53" s="170">
        <v>94</v>
      </c>
      <c r="F53" s="170">
        <v>0</v>
      </c>
      <c r="G53" s="171">
        <f>E53*F53</f>
        <v>0</v>
      </c>
      <c r="H53" s="172">
        <v>0</v>
      </c>
      <c r="I53" s="172">
        <f>E53*H53</f>
        <v>0</v>
      </c>
      <c r="J53" s="172">
        <v>-0.00356</v>
      </c>
      <c r="K53" s="172">
        <f>E53*J53</f>
        <v>-0.33464</v>
      </c>
      <c r="Q53" s="165"/>
      <c r="BB53" s="138">
        <v>2</v>
      </c>
      <c r="BC53" s="138">
        <f>IF(BB53=1,G53,0)</f>
        <v>0</v>
      </c>
      <c r="BD53" s="138">
        <f>IF(BB53=2,G53,0)</f>
        <v>0</v>
      </c>
      <c r="BE53" s="138">
        <f>IF(BB53=3,G53,0)</f>
        <v>0</v>
      </c>
      <c r="BF53" s="138">
        <f>IF(BB53=4,G53,0)</f>
        <v>0</v>
      </c>
      <c r="BG53" s="138">
        <f>IF(BB53=5,G53,0)</f>
        <v>0</v>
      </c>
    </row>
    <row r="54" spans="1:17" ht="12.75">
      <c r="A54" s="173"/>
      <c r="B54" s="174"/>
      <c r="C54" s="175" t="s">
        <v>125</v>
      </c>
      <c r="D54" s="176"/>
      <c r="E54" s="177">
        <v>94</v>
      </c>
      <c r="F54" s="178"/>
      <c r="G54" s="179"/>
      <c r="H54" s="180"/>
      <c r="I54" s="180"/>
      <c r="J54" s="180"/>
      <c r="K54" s="180"/>
      <c r="O54" s="181"/>
      <c r="Q54" s="165"/>
    </row>
    <row r="55" spans="1:59" ht="12.75">
      <c r="A55" s="166">
        <v>13</v>
      </c>
      <c r="B55" s="167" t="s">
        <v>126</v>
      </c>
      <c r="C55" s="168" t="s">
        <v>127</v>
      </c>
      <c r="D55" s="169" t="s">
        <v>106</v>
      </c>
      <c r="E55" s="170">
        <v>107.24</v>
      </c>
      <c r="F55" s="170">
        <v>0</v>
      </c>
      <c r="G55" s="171">
        <f>E55*F55</f>
        <v>0</v>
      </c>
      <c r="H55" s="172">
        <v>0.00416</v>
      </c>
      <c r="I55" s="172">
        <f>E55*H55</f>
        <v>0.4461183999999999</v>
      </c>
      <c r="J55" s="172">
        <v>0</v>
      </c>
      <c r="K55" s="172">
        <f>E55*J55</f>
        <v>0</v>
      </c>
      <c r="Q55" s="165"/>
      <c r="BB55" s="138">
        <v>2</v>
      </c>
      <c r="BC55" s="138">
        <f>IF(BB55=1,G55,0)</f>
        <v>0</v>
      </c>
      <c r="BD55" s="138">
        <f>IF(BB55=2,G55,0)</f>
        <v>0</v>
      </c>
      <c r="BE55" s="138">
        <f>IF(BB55=3,G55,0)</f>
        <v>0</v>
      </c>
      <c r="BF55" s="138">
        <f>IF(BB55=4,G55,0)</f>
        <v>0</v>
      </c>
      <c r="BG55" s="138">
        <f>IF(BB55=5,G55,0)</f>
        <v>0</v>
      </c>
    </row>
    <row r="56" spans="1:17" ht="12.75">
      <c r="A56" s="173"/>
      <c r="B56" s="174"/>
      <c r="C56" s="175" t="s">
        <v>128</v>
      </c>
      <c r="D56" s="176"/>
      <c r="E56" s="177">
        <v>0</v>
      </c>
      <c r="F56" s="178"/>
      <c r="G56" s="179"/>
      <c r="H56" s="180"/>
      <c r="I56" s="180"/>
      <c r="J56" s="180"/>
      <c r="K56" s="180"/>
      <c r="O56" s="181"/>
      <c r="Q56" s="165"/>
    </row>
    <row r="57" spans="1:17" ht="12.75">
      <c r="A57" s="173"/>
      <c r="B57" s="174"/>
      <c r="C57" s="175" t="s">
        <v>129</v>
      </c>
      <c r="D57" s="176"/>
      <c r="E57" s="177">
        <v>0</v>
      </c>
      <c r="F57" s="178"/>
      <c r="G57" s="179"/>
      <c r="H57" s="180"/>
      <c r="I57" s="180"/>
      <c r="J57" s="180"/>
      <c r="K57" s="180"/>
      <c r="O57" s="181"/>
      <c r="Q57" s="165"/>
    </row>
    <row r="58" spans="1:17" ht="12.75">
      <c r="A58" s="173"/>
      <c r="B58" s="174"/>
      <c r="C58" s="175" t="s">
        <v>130</v>
      </c>
      <c r="D58" s="176"/>
      <c r="E58" s="177">
        <v>8.68</v>
      </c>
      <c r="F58" s="178"/>
      <c r="G58" s="179"/>
      <c r="H58" s="180"/>
      <c r="I58" s="180"/>
      <c r="J58" s="180"/>
      <c r="K58" s="180"/>
      <c r="O58" s="181"/>
      <c r="Q58" s="165"/>
    </row>
    <row r="59" spans="1:17" ht="12.75">
      <c r="A59" s="173"/>
      <c r="B59" s="174"/>
      <c r="C59" s="175" t="s">
        <v>131</v>
      </c>
      <c r="D59" s="176"/>
      <c r="E59" s="177">
        <v>0</v>
      </c>
      <c r="F59" s="178"/>
      <c r="G59" s="179"/>
      <c r="H59" s="180"/>
      <c r="I59" s="180"/>
      <c r="J59" s="180"/>
      <c r="K59" s="180"/>
      <c r="O59" s="181"/>
      <c r="Q59" s="165"/>
    </row>
    <row r="60" spans="1:17" ht="12.75">
      <c r="A60" s="173"/>
      <c r="B60" s="174"/>
      <c r="C60" s="175" t="s">
        <v>132</v>
      </c>
      <c r="D60" s="176"/>
      <c r="E60" s="177">
        <v>17.36</v>
      </c>
      <c r="F60" s="178"/>
      <c r="G60" s="179"/>
      <c r="H60" s="180"/>
      <c r="I60" s="180"/>
      <c r="J60" s="180"/>
      <c r="K60" s="180"/>
      <c r="O60" s="181"/>
      <c r="Q60" s="165"/>
    </row>
    <row r="61" spans="1:17" ht="12.75">
      <c r="A61" s="173"/>
      <c r="B61" s="174"/>
      <c r="C61" s="175" t="s">
        <v>133</v>
      </c>
      <c r="D61" s="176"/>
      <c r="E61" s="177">
        <v>0</v>
      </c>
      <c r="F61" s="178"/>
      <c r="G61" s="179"/>
      <c r="H61" s="180"/>
      <c r="I61" s="180"/>
      <c r="J61" s="180"/>
      <c r="K61" s="180"/>
      <c r="O61" s="181"/>
      <c r="Q61" s="165"/>
    </row>
    <row r="62" spans="1:17" ht="12.75">
      <c r="A62" s="173"/>
      <c r="B62" s="174"/>
      <c r="C62" s="175" t="s">
        <v>134</v>
      </c>
      <c r="D62" s="176"/>
      <c r="E62" s="177">
        <v>11.6</v>
      </c>
      <c r="F62" s="178"/>
      <c r="G62" s="179"/>
      <c r="H62" s="180"/>
      <c r="I62" s="180"/>
      <c r="J62" s="180"/>
      <c r="K62" s="180"/>
      <c r="O62" s="181"/>
      <c r="Q62" s="165"/>
    </row>
    <row r="63" spans="1:17" ht="12.75">
      <c r="A63" s="173"/>
      <c r="B63" s="174"/>
      <c r="C63" s="175" t="s">
        <v>135</v>
      </c>
      <c r="D63" s="176"/>
      <c r="E63" s="177">
        <v>0</v>
      </c>
      <c r="F63" s="178"/>
      <c r="G63" s="179"/>
      <c r="H63" s="180"/>
      <c r="I63" s="180"/>
      <c r="J63" s="180"/>
      <c r="K63" s="180"/>
      <c r="O63" s="181"/>
      <c r="Q63" s="165"/>
    </row>
    <row r="64" spans="1:17" ht="12.75">
      <c r="A64" s="173"/>
      <c r="B64" s="174"/>
      <c r="C64" s="175" t="s">
        <v>136</v>
      </c>
      <c r="D64" s="176"/>
      <c r="E64" s="177">
        <v>21.6</v>
      </c>
      <c r="F64" s="178"/>
      <c r="G64" s="179"/>
      <c r="H64" s="180"/>
      <c r="I64" s="180"/>
      <c r="J64" s="180"/>
      <c r="K64" s="180"/>
      <c r="O64" s="181"/>
      <c r="Q64" s="165"/>
    </row>
    <row r="65" spans="1:17" ht="12.75">
      <c r="A65" s="173"/>
      <c r="B65" s="174"/>
      <c r="C65" s="175" t="s">
        <v>137</v>
      </c>
      <c r="D65" s="176"/>
      <c r="E65" s="177">
        <v>0</v>
      </c>
      <c r="F65" s="178"/>
      <c r="G65" s="179"/>
      <c r="H65" s="180"/>
      <c r="I65" s="180"/>
      <c r="J65" s="180"/>
      <c r="K65" s="180"/>
      <c r="O65" s="181"/>
      <c r="Q65" s="165"/>
    </row>
    <row r="66" spans="1:17" ht="12.75">
      <c r="A66" s="173"/>
      <c r="B66" s="174"/>
      <c r="C66" s="175" t="s">
        <v>138</v>
      </c>
      <c r="D66" s="176"/>
      <c r="E66" s="177">
        <v>32</v>
      </c>
      <c r="F66" s="178"/>
      <c r="G66" s="179"/>
      <c r="H66" s="180"/>
      <c r="I66" s="180"/>
      <c r="J66" s="180"/>
      <c r="K66" s="180"/>
      <c r="O66" s="181"/>
      <c r="Q66" s="165"/>
    </row>
    <row r="67" spans="1:17" ht="12.75">
      <c r="A67" s="173"/>
      <c r="B67" s="174"/>
      <c r="C67" s="175" t="s">
        <v>139</v>
      </c>
      <c r="D67" s="176"/>
      <c r="E67" s="177">
        <v>0</v>
      </c>
      <c r="F67" s="178"/>
      <c r="G67" s="179"/>
      <c r="H67" s="180"/>
      <c r="I67" s="180"/>
      <c r="J67" s="180"/>
      <c r="K67" s="180"/>
      <c r="O67" s="181"/>
      <c r="Q67" s="165"/>
    </row>
    <row r="68" spans="1:17" ht="12.75">
      <c r="A68" s="173"/>
      <c r="B68" s="174"/>
      <c r="C68" s="175" t="s">
        <v>137</v>
      </c>
      <c r="D68" s="176"/>
      <c r="E68" s="177">
        <v>0</v>
      </c>
      <c r="F68" s="178"/>
      <c r="G68" s="179"/>
      <c r="H68" s="180"/>
      <c r="I68" s="180"/>
      <c r="J68" s="180"/>
      <c r="K68" s="180"/>
      <c r="O68" s="181"/>
      <c r="Q68" s="165"/>
    </row>
    <row r="69" spans="1:17" ht="12.75">
      <c r="A69" s="173"/>
      <c r="B69" s="174"/>
      <c r="C69" s="175" t="s">
        <v>140</v>
      </c>
      <c r="D69" s="176"/>
      <c r="E69" s="177">
        <v>16</v>
      </c>
      <c r="F69" s="178"/>
      <c r="G69" s="179"/>
      <c r="H69" s="180"/>
      <c r="I69" s="180"/>
      <c r="J69" s="180"/>
      <c r="K69" s="180"/>
      <c r="O69" s="181"/>
      <c r="Q69" s="165"/>
    </row>
    <row r="70" spans="1:59" ht="12.75">
      <c r="A70" s="166">
        <v>14</v>
      </c>
      <c r="B70" s="167" t="s">
        <v>141</v>
      </c>
      <c r="C70" s="168" t="s">
        <v>142</v>
      </c>
      <c r="D70" s="169" t="s">
        <v>106</v>
      </c>
      <c r="E70" s="170">
        <v>170.31</v>
      </c>
      <c r="F70" s="170">
        <v>0</v>
      </c>
      <c r="G70" s="171">
        <f>E70*F70</f>
        <v>0</v>
      </c>
      <c r="H70" s="172">
        <v>0.00364</v>
      </c>
      <c r="I70" s="172">
        <f>E70*H70</f>
        <v>0.6199284</v>
      </c>
      <c r="J70" s="172">
        <v>0</v>
      </c>
      <c r="K70" s="172">
        <f>E70*J70</f>
        <v>0</v>
      </c>
      <c r="Q70" s="165"/>
      <c r="BB70" s="138">
        <v>2</v>
      </c>
      <c r="BC70" s="138">
        <f>IF(BB70=1,G70,0)</f>
        <v>0</v>
      </c>
      <c r="BD70" s="138">
        <f>IF(BB70=2,G70,0)</f>
        <v>0</v>
      </c>
      <c r="BE70" s="138">
        <f>IF(BB70=3,G70,0)</f>
        <v>0</v>
      </c>
      <c r="BF70" s="138">
        <f>IF(BB70=4,G70,0)</f>
        <v>0</v>
      </c>
      <c r="BG70" s="138">
        <f>IF(BB70=5,G70,0)</f>
        <v>0</v>
      </c>
    </row>
    <row r="71" spans="1:17" ht="12.75">
      <c r="A71" s="173"/>
      <c r="B71" s="174"/>
      <c r="C71" s="175" t="s">
        <v>143</v>
      </c>
      <c r="D71" s="176"/>
      <c r="E71" s="177">
        <v>0</v>
      </c>
      <c r="F71" s="178"/>
      <c r="G71" s="179"/>
      <c r="H71" s="180"/>
      <c r="I71" s="180"/>
      <c r="J71" s="180"/>
      <c r="K71" s="180"/>
      <c r="O71" s="181"/>
      <c r="Q71" s="165"/>
    </row>
    <row r="72" spans="1:17" ht="12.75">
      <c r="A72" s="173"/>
      <c r="B72" s="174"/>
      <c r="C72" s="175" t="s">
        <v>144</v>
      </c>
      <c r="D72" s="176"/>
      <c r="E72" s="177">
        <v>16.43</v>
      </c>
      <c r="F72" s="178"/>
      <c r="G72" s="179"/>
      <c r="H72" s="180"/>
      <c r="I72" s="180"/>
      <c r="J72" s="180"/>
      <c r="K72" s="180"/>
      <c r="O72" s="181"/>
      <c r="Q72" s="165"/>
    </row>
    <row r="73" spans="1:17" ht="12.75">
      <c r="A73" s="173"/>
      <c r="B73" s="174"/>
      <c r="C73" s="175" t="s">
        <v>145</v>
      </c>
      <c r="D73" s="176"/>
      <c r="E73" s="177">
        <v>16.13</v>
      </c>
      <c r="F73" s="178"/>
      <c r="G73" s="179"/>
      <c r="H73" s="180"/>
      <c r="I73" s="180"/>
      <c r="J73" s="180"/>
      <c r="K73" s="180"/>
      <c r="O73" s="181"/>
      <c r="Q73" s="165"/>
    </row>
    <row r="74" spans="1:17" ht="12.75">
      <c r="A74" s="173"/>
      <c r="B74" s="174"/>
      <c r="C74" s="175" t="s">
        <v>139</v>
      </c>
      <c r="D74" s="176"/>
      <c r="E74" s="177">
        <v>0</v>
      </c>
      <c r="F74" s="178"/>
      <c r="G74" s="179"/>
      <c r="H74" s="180"/>
      <c r="I74" s="180"/>
      <c r="J74" s="180"/>
      <c r="K74" s="180"/>
      <c r="O74" s="181"/>
      <c r="Q74" s="165"/>
    </row>
    <row r="75" spans="1:17" ht="12.75">
      <c r="A75" s="173"/>
      <c r="B75" s="174"/>
      <c r="C75" s="175" t="s">
        <v>146</v>
      </c>
      <c r="D75" s="176"/>
      <c r="E75" s="177">
        <v>16.15</v>
      </c>
      <c r="F75" s="178"/>
      <c r="G75" s="179"/>
      <c r="H75" s="180"/>
      <c r="I75" s="180"/>
      <c r="J75" s="180"/>
      <c r="K75" s="180"/>
      <c r="O75" s="181"/>
      <c r="Q75" s="165"/>
    </row>
    <row r="76" spans="1:17" ht="12.75">
      <c r="A76" s="173"/>
      <c r="B76" s="174"/>
      <c r="C76" s="175" t="s">
        <v>147</v>
      </c>
      <c r="D76" s="176"/>
      <c r="E76" s="177">
        <v>0</v>
      </c>
      <c r="F76" s="178"/>
      <c r="G76" s="179"/>
      <c r="H76" s="180"/>
      <c r="I76" s="180"/>
      <c r="J76" s="180"/>
      <c r="K76" s="180"/>
      <c r="O76" s="181"/>
      <c r="Q76" s="165"/>
    </row>
    <row r="77" spans="1:17" ht="12.75">
      <c r="A77" s="173"/>
      <c r="B77" s="174"/>
      <c r="C77" s="175" t="s">
        <v>148</v>
      </c>
      <c r="D77" s="176"/>
      <c r="E77" s="177">
        <v>96</v>
      </c>
      <c r="F77" s="178"/>
      <c r="G77" s="179"/>
      <c r="H77" s="180"/>
      <c r="I77" s="180"/>
      <c r="J77" s="180"/>
      <c r="K77" s="180"/>
      <c r="O77" s="181"/>
      <c r="Q77" s="165"/>
    </row>
    <row r="78" spans="1:17" ht="12.75">
      <c r="A78" s="173"/>
      <c r="B78" s="174"/>
      <c r="C78" s="175" t="s">
        <v>149</v>
      </c>
      <c r="D78" s="176"/>
      <c r="E78" s="177">
        <v>25.6</v>
      </c>
      <c r="F78" s="178"/>
      <c r="G78" s="179"/>
      <c r="H78" s="180"/>
      <c r="I78" s="180"/>
      <c r="J78" s="180"/>
      <c r="K78" s="180"/>
      <c r="O78" s="181"/>
      <c r="Q78" s="165"/>
    </row>
    <row r="79" spans="1:59" ht="12.75">
      <c r="A79" s="166">
        <v>15</v>
      </c>
      <c r="B79" s="167" t="s">
        <v>150</v>
      </c>
      <c r="C79" s="168" t="s">
        <v>151</v>
      </c>
      <c r="D79" s="169" t="s">
        <v>106</v>
      </c>
      <c r="E79" s="170">
        <v>84.78</v>
      </c>
      <c r="F79" s="170">
        <v>0</v>
      </c>
      <c r="G79" s="171">
        <f>E79*F79</f>
        <v>0</v>
      </c>
      <c r="H79" s="172">
        <v>0.00513</v>
      </c>
      <c r="I79" s="172">
        <f>E79*H79</f>
        <v>0.4349214</v>
      </c>
      <c r="J79" s="172">
        <v>0</v>
      </c>
      <c r="K79" s="172">
        <f>E79*J79</f>
        <v>0</v>
      </c>
      <c r="Q79" s="165"/>
      <c r="BB79" s="138">
        <v>2</v>
      </c>
      <c r="BC79" s="138">
        <f>IF(BB79=1,G79,0)</f>
        <v>0</v>
      </c>
      <c r="BD79" s="138">
        <f>IF(BB79=2,G79,0)</f>
        <v>0</v>
      </c>
      <c r="BE79" s="138">
        <f>IF(BB79=3,G79,0)</f>
        <v>0</v>
      </c>
      <c r="BF79" s="138">
        <f>IF(BB79=4,G79,0)</f>
        <v>0</v>
      </c>
      <c r="BG79" s="138">
        <f>IF(BB79=5,G79,0)</f>
        <v>0</v>
      </c>
    </row>
    <row r="80" spans="1:17" ht="12.75">
      <c r="A80" s="173"/>
      <c r="B80" s="174"/>
      <c r="C80" s="175" t="s">
        <v>152</v>
      </c>
      <c r="D80" s="176"/>
      <c r="E80" s="177">
        <v>0</v>
      </c>
      <c r="F80" s="178"/>
      <c r="G80" s="179"/>
      <c r="H80" s="180"/>
      <c r="I80" s="180"/>
      <c r="J80" s="180"/>
      <c r="K80" s="180"/>
      <c r="O80" s="181"/>
      <c r="Q80" s="165"/>
    </row>
    <row r="81" spans="1:17" ht="12.75">
      <c r="A81" s="173"/>
      <c r="B81" s="174"/>
      <c r="C81" s="175" t="s">
        <v>128</v>
      </c>
      <c r="D81" s="176"/>
      <c r="E81" s="177">
        <v>0</v>
      </c>
      <c r="F81" s="178"/>
      <c r="G81" s="179"/>
      <c r="H81" s="180"/>
      <c r="I81" s="180"/>
      <c r="J81" s="180"/>
      <c r="K81" s="180"/>
      <c r="O81" s="181"/>
      <c r="Q81" s="165"/>
    </row>
    <row r="82" spans="1:17" ht="12.75">
      <c r="A82" s="173"/>
      <c r="B82" s="174"/>
      <c r="C82" s="175" t="s">
        <v>153</v>
      </c>
      <c r="D82" s="176"/>
      <c r="E82" s="177">
        <v>52.63</v>
      </c>
      <c r="F82" s="178"/>
      <c r="G82" s="179"/>
      <c r="H82" s="180"/>
      <c r="I82" s="180"/>
      <c r="J82" s="180"/>
      <c r="K82" s="180"/>
      <c r="O82" s="181"/>
      <c r="Q82" s="165"/>
    </row>
    <row r="83" spans="1:17" ht="12.75">
      <c r="A83" s="173"/>
      <c r="B83" s="174"/>
      <c r="C83" s="175" t="s">
        <v>154</v>
      </c>
      <c r="D83" s="176"/>
      <c r="E83" s="177">
        <v>8.7</v>
      </c>
      <c r="F83" s="178"/>
      <c r="G83" s="179"/>
      <c r="H83" s="180"/>
      <c r="I83" s="180"/>
      <c r="J83" s="180"/>
      <c r="K83" s="180"/>
      <c r="O83" s="181"/>
      <c r="Q83" s="165"/>
    </row>
    <row r="84" spans="1:17" ht="12.75">
      <c r="A84" s="173"/>
      <c r="B84" s="174"/>
      <c r="C84" s="175" t="s">
        <v>139</v>
      </c>
      <c r="D84" s="176"/>
      <c r="E84" s="177">
        <v>0</v>
      </c>
      <c r="F84" s="178"/>
      <c r="G84" s="179"/>
      <c r="H84" s="180"/>
      <c r="I84" s="180"/>
      <c r="J84" s="180"/>
      <c r="K84" s="180"/>
      <c r="O84" s="181"/>
      <c r="Q84" s="165"/>
    </row>
    <row r="85" spans="1:17" ht="12.75">
      <c r="A85" s="173"/>
      <c r="B85" s="174"/>
      <c r="C85" s="175" t="s">
        <v>155</v>
      </c>
      <c r="D85" s="176"/>
      <c r="E85" s="177">
        <v>23.45</v>
      </c>
      <c r="F85" s="178"/>
      <c r="G85" s="179"/>
      <c r="H85" s="180"/>
      <c r="I85" s="180"/>
      <c r="J85" s="180"/>
      <c r="K85" s="180"/>
      <c r="O85" s="181"/>
      <c r="Q85" s="165"/>
    </row>
    <row r="86" spans="1:59" ht="12.75">
      <c r="A86" s="166">
        <v>16</v>
      </c>
      <c r="B86" s="167" t="s">
        <v>150</v>
      </c>
      <c r="C86" s="168" t="s">
        <v>156</v>
      </c>
      <c r="D86" s="169" t="s">
        <v>106</v>
      </c>
      <c r="E86" s="170">
        <v>6.6</v>
      </c>
      <c r="F86" s="170">
        <v>0</v>
      </c>
      <c r="G86" s="171">
        <f>E86*F86</f>
        <v>0</v>
      </c>
      <c r="H86" s="172">
        <v>0.00513</v>
      </c>
      <c r="I86" s="172">
        <f>E86*H86</f>
        <v>0.033858</v>
      </c>
      <c r="J86" s="172">
        <v>0</v>
      </c>
      <c r="K86" s="172">
        <f>E86*J86</f>
        <v>0</v>
      </c>
      <c r="Q86" s="165"/>
      <c r="BB86" s="138">
        <v>2</v>
      </c>
      <c r="BC86" s="138">
        <f>IF(BB86=1,G86,0)</f>
        <v>0</v>
      </c>
      <c r="BD86" s="138">
        <f>IF(BB86=2,G86,0)</f>
        <v>0</v>
      </c>
      <c r="BE86" s="138">
        <f>IF(BB86=3,G86,0)</f>
        <v>0</v>
      </c>
      <c r="BF86" s="138">
        <f>IF(BB86=4,G86,0)</f>
        <v>0</v>
      </c>
      <c r="BG86" s="138">
        <f>IF(BB86=5,G86,0)</f>
        <v>0</v>
      </c>
    </row>
    <row r="87" spans="1:17" ht="12.75">
      <c r="A87" s="173"/>
      <c r="B87" s="174"/>
      <c r="C87" s="175" t="s">
        <v>128</v>
      </c>
      <c r="D87" s="176"/>
      <c r="E87" s="177">
        <v>0</v>
      </c>
      <c r="F87" s="178"/>
      <c r="G87" s="179"/>
      <c r="H87" s="180"/>
      <c r="I87" s="180"/>
      <c r="J87" s="180"/>
      <c r="K87" s="180"/>
      <c r="O87" s="181"/>
      <c r="Q87" s="165"/>
    </row>
    <row r="88" spans="1:17" ht="12.75">
      <c r="A88" s="173"/>
      <c r="B88" s="174"/>
      <c r="C88" s="175" t="s">
        <v>157</v>
      </c>
      <c r="D88" s="176"/>
      <c r="E88" s="177">
        <v>0</v>
      </c>
      <c r="F88" s="178"/>
      <c r="G88" s="179"/>
      <c r="H88" s="180"/>
      <c r="I88" s="180"/>
      <c r="J88" s="180"/>
      <c r="K88" s="180"/>
      <c r="O88" s="181"/>
      <c r="Q88" s="165"/>
    </row>
    <row r="89" spans="1:17" ht="12.75">
      <c r="A89" s="173"/>
      <c r="B89" s="174"/>
      <c r="C89" s="175" t="s">
        <v>158</v>
      </c>
      <c r="D89" s="176"/>
      <c r="E89" s="177">
        <v>6.6</v>
      </c>
      <c r="F89" s="178"/>
      <c r="G89" s="179"/>
      <c r="H89" s="180"/>
      <c r="I89" s="180"/>
      <c r="J89" s="180"/>
      <c r="K89" s="180"/>
      <c r="O89" s="181"/>
      <c r="Q89" s="165"/>
    </row>
    <row r="90" spans="1:59" ht="12.75">
      <c r="A90" s="166">
        <v>17</v>
      </c>
      <c r="B90" s="167" t="s">
        <v>159</v>
      </c>
      <c r="C90" s="168" t="s">
        <v>160</v>
      </c>
      <c r="D90" s="169" t="s">
        <v>106</v>
      </c>
      <c r="E90" s="170">
        <v>63</v>
      </c>
      <c r="F90" s="170">
        <v>0</v>
      </c>
      <c r="G90" s="171">
        <f>E90*F90</f>
        <v>0</v>
      </c>
      <c r="H90" s="172">
        <v>0.0042</v>
      </c>
      <c r="I90" s="172">
        <f>E90*H90</f>
        <v>0.2646</v>
      </c>
      <c r="J90" s="172">
        <v>0</v>
      </c>
      <c r="K90" s="172">
        <f>E90*J90</f>
        <v>0</v>
      </c>
      <c r="Q90" s="165"/>
      <c r="BB90" s="138">
        <v>2</v>
      </c>
      <c r="BC90" s="138">
        <f>IF(BB90=1,G90,0)</f>
        <v>0</v>
      </c>
      <c r="BD90" s="138">
        <f>IF(BB90=2,G90,0)</f>
        <v>0</v>
      </c>
      <c r="BE90" s="138">
        <f>IF(BB90=3,G90,0)</f>
        <v>0</v>
      </c>
      <c r="BF90" s="138">
        <f>IF(BB90=4,G90,0)</f>
        <v>0</v>
      </c>
      <c r="BG90" s="138">
        <f>IF(BB90=5,G90,0)</f>
        <v>0</v>
      </c>
    </row>
    <row r="91" spans="1:17" ht="12.75">
      <c r="A91" s="173"/>
      <c r="B91" s="174"/>
      <c r="C91" s="175" t="s">
        <v>161</v>
      </c>
      <c r="D91" s="176"/>
      <c r="E91" s="177">
        <v>63</v>
      </c>
      <c r="F91" s="178"/>
      <c r="G91" s="179"/>
      <c r="H91" s="180"/>
      <c r="I91" s="180"/>
      <c r="J91" s="180"/>
      <c r="K91" s="180"/>
      <c r="O91" s="181"/>
      <c r="Q91" s="165"/>
    </row>
    <row r="92" spans="1:59" ht="12.75">
      <c r="A92" s="182"/>
      <c r="B92" s="183" t="s">
        <v>69</v>
      </c>
      <c r="C92" s="184" t="str">
        <f>CONCATENATE(B44," ",C44)</f>
        <v>764 Konstrukce klempířské</v>
      </c>
      <c r="D92" s="182"/>
      <c r="E92" s="185"/>
      <c r="F92" s="185"/>
      <c r="G92" s="186">
        <f>SUM(G44:G91)</f>
        <v>0</v>
      </c>
      <c r="H92" s="187"/>
      <c r="I92" s="188">
        <f>SUM(I44:I91)</f>
        <v>1.7994261999999999</v>
      </c>
      <c r="J92" s="187"/>
      <c r="K92" s="188">
        <f>SUM(K44:K91)</f>
        <v>-1.0063325</v>
      </c>
      <c r="Q92" s="165"/>
      <c r="BC92" s="189">
        <f>SUM(BC44:BC91)</f>
        <v>0</v>
      </c>
      <c r="BD92" s="189">
        <f>SUM(BD44:BD91)</f>
        <v>0</v>
      </c>
      <c r="BE92" s="189">
        <f>SUM(BE44:BE91)</f>
        <v>0</v>
      </c>
      <c r="BF92" s="189">
        <f>SUM(BF44:BF91)</f>
        <v>0</v>
      </c>
      <c r="BG92" s="189">
        <f>SUM(BG44:BG91)</f>
        <v>0</v>
      </c>
    </row>
    <row r="93" spans="1:17" ht="12.75">
      <c r="A93" s="158" t="s">
        <v>68</v>
      </c>
      <c r="B93" s="159" t="s">
        <v>162</v>
      </c>
      <c r="C93" s="160" t="s">
        <v>163</v>
      </c>
      <c r="D93" s="161"/>
      <c r="E93" s="162"/>
      <c r="F93" s="162"/>
      <c r="G93" s="163"/>
      <c r="H93" s="164"/>
      <c r="I93" s="164"/>
      <c r="J93" s="164"/>
      <c r="K93" s="164"/>
      <c r="Q93" s="165"/>
    </row>
    <row r="94" spans="1:59" ht="12.75">
      <c r="A94" s="166">
        <v>18</v>
      </c>
      <c r="B94" s="167" t="s">
        <v>164</v>
      </c>
      <c r="C94" s="168" t="s">
        <v>165</v>
      </c>
      <c r="D94" s="169" t="s">
        <v>75</v>
      </c>
      <c r="E94" s="170">
        <v>67.43</v>
      </c>
      <c r="F94" s="170">
        <v>0</v>
      </c>
      <c r="G94" s="171">
        <f>E94*F94</f>
        <v>0</v>
      </c>
      <c r="H94" s="172">
        <v>0</v>
      </c>
      <c r="I94" s="172">
        <f>E94*H94</f>
        <v>0</v>
      </c>
      <c r="J94" s="172">
        <v>-0.118</v>
      </c>
      <c r="K94" s="172">
        <f>E94*J94</f>
        <v>-7.956740000000001</v>
      </c>
      <c r="Q94" s="165"/>
      <c r="BB94" s="138">
        <v>2</v>
      </c>
      <c r="BC94" s="138">
        <f>IF(BB94=1,G94,0)</f>
        <v>0</v>
      </c>
      <c r="BD94" s="138">
        <f>IF(BB94=2,G94,0)</f>
        <v>0</v>
      </c>
      <c r="BE94" s="138">
        <f>IF(BB94=3,G94,0)</f>
        <v>0</v>
      </c>
      <c r="BF94" s="138">
        <f>IF(BB94=4,G94,0)</f>
        <v>0</v>
      </c>
      <c r="BG94" s="138">
        <f>IF(BB94=5,G94,0)</f>
        <v>0</v>
      </c>
    </row>
    <row r="95" spans="1:17" ht="12.75">
      <c r="A95" s="173"/>
      <c r="B95" s="174"/>
      <c r="C95" s="175" t="s">
        <v>128</v>
      </c>
      <c r="D95" s="176"/>
      <c r="E95" s="177">
        <v>0</v>
      </c>
      <c r="F95" s="178"/>
      <c r="G95" s="179"/>
      <c r="H95" s="180"/>
      <c r="I95" s="180"/>
      <c r="J95" s="180"/>
      <c r="K95" s="180"/>
      <c r="O95" s="181"/>
      <c r="Q95" s="165"/>
    </row>
    <row r="96" spans="1:17" ht="12.75">
      <c r="A96" s="173"/>
      <c r="B96" s="174"/>
      <c r="C96" s="175" t="s">
        <v>166</v>
      </c>
      <c r="D96" s="176"/>
      <c r="E96" s="177">
        <v>0</v>
      </c>
      <c r="F96" s="178"/>
      <c r="G96" s="179"/>
      <c r="H96" s="180"/>
      <c r="I96" s="180"/>
      <c r="J96" s="180"/>
      <c r="K96" s="180"/>
      <c r="O96" s="181"/>
      <c r="Q96" s="165"/>
    </row>
    <row r="97" spans="1:17" ht="12.75">
      <c r="A97" s="173"/>
      <c r="B97" s="174"/>
      <c r="C97" s="175" t="s">
        <v>167</v>
      </c>
      <c r="D97" s="176"/>
      <c r="E97" s="177">
        <v>41.09</v>
      </c>
      <c r="F97" s="178"/>
      <c r="G97" s="179"/>
      <c r="H97" s="180"/>
      <c r="I97" s="180"/>
      <c r="J97" s="180"/>
      <c r="K97" s="180"/>
      <c r="O97" s="181"/>
      <c r="Q97" s="165"/>
    </row>
    <row r="98" spans="1:17" ht="12.75">
      <c r="A98" s="173"/>
      <c r="B98" s="174"/>
      <c r="C98" s="175" t="s">
        <v>168</v>
      </c>
      <c r="D98" s="176"/>
      <c r="E98" s="177">
        <v>0</v>
      </c>
      <c r="F98" s="178"/>
      <c r="G98" s="179"/>
      <c r="H98" s="180"/>
      <c r="I98" s="180"/>
      <c r="J98" s="180"/>
      <c r="K98" s="180"/>
      <c r="O98" s="181"/>
      <c r="Q98" s="165"/>
    </row>
    <row r="99" spans="1:17" ht="12.75">
      <c r="A99" s="173"/>
      <c r="B99" s="174"/>
      <c r="C99" s="175" t="s">
        <v>169</v>
      </c>
      <c r="D99" s="176"/>
      <c r="E99" s="177">
        <v>7.5</v>
      </c>
      <c r="F99" s="178"/>
      <c r="G99" s="179"/>
      <c r="H99" s="180"/>
      <c r="I99" s="180"/>
      <c r="J99" s="180"/>
      <c r="K99" s="180"/>
      <c r="O99" s="181"/>
      <c r="Q99" s="165"/>
    </row>
    <row r="100" spans="1:17" ht="12.75">
      <c r="A100" s="173"/>
      <c r="B100" s="174"/>
      <c r="C100" s="175" t="s">
        <v>139</v>
      </c>
      <c r="D100" s="176"/>
      <c r="E100" s="177">
        <v>0</v>
      </c>
      <c r="F100" s="178"/>
      <c r="G100" s="179"/>
      <c r="H100" s="180"/>
      <c r="I100" s="180"/>
      <c r="J100" s="180"/>
      <c r="K100" s="180"/>
      <c r="O100" s="181"/>
      <c r="Q100" s="165"/>
    </row>
    <row r="101" spans="1:17" ht="12.75">
      <c r="A101" s="173"/>
      <c r="B101" s="174"/>
      <c r="C101" s="175" t="s">
        <v>170</v>
      </c>
      <c r="D101" s="176"/>
      <c r="E101" s="177">
        <v>16.415</v>
      </c>
      <c r="F101" s="178"/>
      <c r="G101" s="179"/>
      <c r="H101" s="180"/>
      <c r="I101" s="180"/>
      <c r="J101" s="180"/>
      <c r="K101" s="180"/>
      <c r="O101" s="181"/>
      <c r="Q101" s="165"/>
    </row>
    <row r="102" spans="1:17" ht="12.75">
      <c r="A102" s="173"/>
      <c r="B102" s="174"/>
      <c r="C102" s="175" t="s">
        <v>171</v>
      </c>
      <c r="D102" s="176"/>
      <c r="E102" s="177">
        <v>0</v>
      </c>
      <c r="F102" s="178"/>
      <c r="G102" s="179"/>
      <c r="H102" s="180"/>
      <c r="I102" s="180"/>
      <c r="J102" s="180"/>
      <c r="K102" s="180"/>
      <c r="O102" s="181"/>
      <c r="Q102" s="165"/>
    </row>
    <row r="103" spans="1:17" ht="12.75">
      <c r="A103" s="173"/>
      <c r="B103" s="174"/>
      <c r="C103" s="175" t="s">
        <v>172</v>
      </c>
      <c r="D103" s="176"/>
      <c r="E103" s="177">
        <v>2.425</v>
      </c>
      <c r="F103" s="178"/>
      <c r="G103" s="179"/>
      <c r="H103" s="180"/>
      <c r="I103" s="180"/>
      <c r="J103" s="180"/>
      <c r="K103" s="180"/>
      <c r="O103" s="181"/>
      <c r="Q103" s="165"/>
    </row>
    <row r="104" spans="1:59" ht="25.5">
      <c r="A104" s="166">
        <v>19</v>
      </c>
      <c r="B104" s="167" t="s">
        <v>173</v>
      </c>
      <c r="C104" s="168" t="s">
        <v>174</v>
      </c>
      <c r="D104" s="169" t="s">
        <v>75</v>
      </c>
      <c r="E104" s="170">
        <v>67.43</v>
      </c>
      <c r="F104" s="170">
        <v>0</v>
      </c>
      <c r="G104" s="171">
        <f>E104*F104</f>
        <v>0</v>
      </c>
      <c r="H104" s="172">
        <v>0.0926</v>
      </c>
      <c r="I104" s="172">
        <f>E104*H104</f>
        <v>6.2440180000000005</v>
      </c>
      <c r="J104" s="172">
        <v>0</v>
      </c>
      <c r="K104" s="172">
        <f>E104*J104</f>
        <v>0</v>
      </c>
      <c r="Q104" s="165"/>
      <c r="BB104" s="138">
        <v>2</v>
      </c>
      <c r="BC104" s="138">
        <f>IF(BB104=1,G104,0)</f>
        <v>0</v>
      </c>
      <c r="BD104" s="138">
        <f>IF(BB104=2,G104,0)</f>
        <v>0</v>
      </c>
      <c r="BE104" s="138">
        <f>IF(BB104=3,G104,0)</f>
        <v>0</v>
      </c>
      <c r="BF104" s="138">
        <f>IF(BB104=4,G104,0)</f>
        <v>0</v>
      </c>
      <c r="BG104" s="138">
        <f>IF(BB104=5,G104,0)</f>
        <v>0</v>
      </c>
    </row>
    <row r="105" spans="1:17" ht="12.75">
      <c r="A105" s="173"/>
      <c r="B105" s="174"/>
      <c r="C105" s="175" t="s">
        <v>175</v>
      </c>
      <c r="D105" s="176"/>
      <c r="E105" s="177">
        <v>0</v>
      </c>
      <c r="F105" s="178"/>
      <c r="G105" s="179"/>
      <c r="H105" s="180"/>
      <c r="I105" s="180"/>
      <c r="J105" s="180"/>
      <c r="K105" s="180"/>
      <c r="O105" s="181"/>
      <c r="Q105" s="165"/>
    </row>
    <row r="106" spans="1:17" ht="12.75">
      <c r="A106" s="173"/>
      <c r="B106" s="174"/>
      <c r="C106" s="175" t="s">
        <v>176</v>
      </c>
      <c r="D106" s="176"/>
      <c r="E106" s="177">
        <v>67.43</v>
      </c>
      <c r="F106" s="178"/>
      <c r="G106" s="179"/>
      <c r="H106" s="180"/>
      <c r="I106" s="180"/>
      <c r="J106" s="180"/>
      <c r="K106" s="180"/>
      <c r="O106" s="181"/>
      <c r="Q106" s="165"/>
    </row>
    <row r="107" spans="1:59" ht="12.75">
      <c r="A107" s="182"/>
      <c r="B107" s="183" t="s">
        <v>69</v>
      </c>
      <c r="C107" s="184" t="str">
        <f>CONCATENATE(B93," ",C93)</f>
        <v>765 Krytiny tvrdé</v>
      </c>
      <c r="D107" s="182"/>
      <c r="E107" s="185"/>
      <c r="F107" s="185"/>
      <c r="G107" s="186">
        <f>SUM(G93:G106)</f>
        <v>0</v>
      </c>
      <c r="H107" s="187"/>
      <c r="I107" s="188">
        <f>SUM(I93:I106)</f>
        <v>6.2440180000000005</v>
      </c>
      <c r="J107" s="187"/>
      <c r="K107" s="188">
        <f>SUM(K93:K106)</f>
        <v>-7.956740000000001</v>
      </c>
      <c r="Q107" s="165"/>
      <c r="BC107" s="189">
        <f>SUM(BC93:BC106)</f>
        <v>0</v>
      </c>
      <c r="BD107" s="189">
        <f>SUM(BD93:BD106)</f>
        <v>0</v>
      </c>
      <c r="BE107" s="189">
        <f>SUM(BE93:BE106)</f>
        <v>0</v>
      </c>
      <c r="BF107" s="189">
        <f>SUM(BF93:BF106)</f>
        <v>0</v>
      </c>
      <c r="BG107" s="189">
        <f>SUM(BG93:BG106)</f>
        <v>0</v>
      </c>
    </row>
    <row r="108" spans="1:17" ht="12.75">
      <c r="A108" s="158" t="s">
        <v>68</v>
      </c>
      <c r="B108" s="159" t="s">
        <v>177</v>
      </c>
      <c r="C108" s="160" t="s">
        <v>178</v>
      </c>
      <c r="D108" s="161"/>
      <c r="E108" s="162"/>
      <c r="F108" s="162"/>
      <c r="G108" s="163"/>
      <c r="H108" s="164"/>
      <c r="I108" s="164"/>
      <c r="J108" s="164"/>
      <c r="K108" s="164"/>
      <c r="Q108" s="165"/>
    </row>
    <row r="109" spans="1:59" ht="12.75">
      <c r="A109" s="166">
        <v>20</v>
      </c>
      <c r="B109" s="167" t="s">
        <v>179</v>
      </c>
      <c r="C109" s="168" t="s">
        <v>180</v>
      </c>
      <c r="D109" s="169" t="s">
        <v>181</v>
      </c>
      <c r="E109" s="170">
        <v>120</v>
      </c>
      <c r="F109" s="170">
        <v>0</v>
      </c>
      <c r="G109" s="171">
        <f>E109*F109</f>
        <v>0</v>
      </c>
      <c r="H109" s="172">
        <v>5E-05</v>
      </c>
      <c r="I109" s="172">
        <f>E109*H109</f>
        <v>0.006</v>
      </c>
      <c r="J109" s="172">
        <v>-0.001</v>
      </c>
      <c r="K109" s="172">
        <f>E109*J109</f>
        <v>-0.12</v>
      </c>
      <c r="Q109" s="165"/>
      <c r="BB109" s="138">
        <v>2</v>
      </c>
      <c r="BC109" s="138">
        <f>IF(BB109=1,G109,0)</f>
        <v>0</v>
      </c>
      <c r="BD109" s="138">
        <f>IF(BB109=2,G109,0)</f>
        <v>0</v>
      </c>
      <c r="BE109" s="138">
        <f>IF(BB109=3,G109,0)</f>
        <v>0</v>
      </c>
      <c r="BF109" s="138">
        <f>IF(BB109=4,G109,0)</f>
        <v>0</v>
      </c>
      <c r="BG109" s="138">
        <f>IF(BB109=5,G109,0)</f>
        <v>0</v>
      </c>
    </row>
    <row r="110" spans="1:17" ht="12.75">
      <c r="A110" s="173"/>
      <c r="B110" s="174"/>
      <c r="C110" s="175" t="s">
        <v>182</v>
      </c>
      <c r="D110" s="176"/>
      <c r="E110" s="177">
        <v>0</v>
      </c>
      <c r="F110" s="178"/>
      <c r="G110" s="179"/>
      <c r="H110" s="180"/>
      <c r="I110" s="180"/>
      <c r="J110" s="180"/>
      <c r="K110" s="180"/>
      <c r="O110" s="181"/>
      <c r="Q110" s="165"/>
    </row>
    <row r="111" spans="1:17" ht="12.75">
      <c r="A111" s="173"/>
      <c r="B111" s="174"/>
      <c r="C111" s="175">
        <v>120</v>
      </c>
      <c r="D111" s="176"/>
      <c r="E111" s="177">
        <v>120</v>
      </c>
      <c r="F111" s="178"/>
      <c r="G111" s="179"/>
      <c r="H111" s="180"/>
      <c r="I111" s="180"/>
      <c r="J111" s="180"/>
      <c r="K111" s="180"/>
      <c r="O111" s="181"/>
      <c r="Q111" s="165"/>
    </row>
    <row r="112" spans="1:59" ht="12.75">
      <c r="A112" s="166">
        <v>21</v>
      </c>
      <c r="B112" s="167" t="s">
        <v>183</v>
      </c>
      <c r="C112" s="168" t="s">
        <v>184</v>
      </c>
      <c r="D112" s="169" t="s">
        <v>185</v>
      </c>
      <c r="E112" s="170">
        <v>1</v>
      </c>
      <c r="F112" s="170">
        <v>0</v>
      </c>
      <c r="G112" s="171">
        <f>E112*F112</f>
        <v>0</v>
      </c>
      <c r="H112" s="172">
        <v>0</v>
      </c>
      <c r="I112" s="172">
        <f>E112*H112</f>
        <v>0</v>
      </c>
      <c r="J112" s="172">
        <v>0</v>
      </c>
      <c r="K112" s="172">
        <f>E112*J112</f>
        <v>0</v>
      </c>
      <c r="Q112" s="165"/>
      <c r="BB112" s="138">
        <v>2</v>
      </c>
      <c r="BC112" s="138">
        <f>IF(BB112=1,G112,0)</f>
        <v>0</v>
      </c>
      <c r="BD112" s="138">
        <f>IF(BB112=2,G112,0)</f>
        <v>0</v>
      </c>
      <c r="BE112" s="138">
        <f>IF(BB112=3,G112,0)</f>
        <v>0</v>
      </c>
      <c r="BF112" s="138">
        <f>IF(BB112=4,G112,0)</f>
        <v>0</v>
      </c>
      <c r="BG112" s="138">
        <f>IF(BB112=5,G112,0)</f>
        <v>0</v>
      </c>
    </row>
    <row r="113" spans="1:59" ht="12.75">
      <c r="A113" s="182"/>
      <c r="B113" s="183" t="s">
        <v>69</v>
      </c>
      <c r="C113" s="184" t="str">
        <f>CONCATENATE(B108," ",C108)</f>
        <v>767 Konstrukce zámečnické</v>
      </c>
      <c r="D113" s="182"/>
      <c r="E113" s="185"/>
      <c r="F113" s="185"/>
      <c r="G113" s="186">
        <f>SUM(G108:G112)</f>
        <v>0</v>
      </c>
      <c r="H113" s="187"/>
      <c r="I113" s="188">
        <f>SUM(I108:I112)</f>
        <v>0.006</v>
      </c>
      <c r="J113" s="187"/>
      <c r="K113" s="188">
        <f>SUM(K108:K112)</f>
        <v>-0.12</v>
      </c>
      <c r="Q113" s="165"/>
      <c r="BC113" s="189">
        <f>SUM(BC108:BC112)</f>
        <v>0</v>
      </c>
      <c r="BD113" s="189">
        <f>SUM(BD108:BD112)</f>
        <v>0</v>
      </c>
      <c r="BE113" s="189">
        <f>SUM(BE108:BE112)</f>
        <v>0</v>
      </c>
      <c r="BF113" s="189">
        <f>SUM(BF108:BF112)</f>
        <v>0</v>
      </c>
      <c r="BG113" s="189">
        <f>SUM(BG108:BG112)</f>
        <v>0</v>
      </c>
    </row>
    <row r="114" spans="1:17" ht="12.75">
      <c r="A114" s="158" t="s">
        <v>68</v>
      </c>
      <c r="B114" s="159" t="s">
        <v>186</v>
      </c>
      <c r="C114" s="160" t="s">
        <v>187</v>
      </c>
      <c r="D114" s="161"/>
      <c r="E114" s="162"/>
      <c r="F114" s="162"/>
      <c r="G114" s="163"/>
      <c r="H114" s="164"/>
      <c r="I114" s="164"/>
      <c r="J114" s="164"/>
      <c r="K114" s="164"/>
      <c r="Q114" s="165"/>
    </row>
    <row r="115" spans="1:59" ht="12.75">
      <c r="A115" s="166">
        <v>22</v>
      </c>
      <c r="B115" s="167" t="s">
        <v>188</v>
      </c>
      <c r="C115" s="168" t="s">
        <v>189</v>
      </c>
      <c r="D115" s="169" t="s">
        <v>75</v>
      </c>
      <c r="E115" s="170">
        <v>3653.408</v>
      </c>
      <c r="F115" s="170">
        <v>0</v>
      </c>
      <c r="G115" s="171">
        <f>E115*F115</f>
        <v>0</v>
      </c>
      <c r="H115" s="172">
        <v>5E-05</v>
      </c>
      <c r="I115" s="172">
        <f>E115*H115</f>
        <v>0.1826704</v>
      </c>
      <c r="J115" s="172">
        <v>0</v>
      </c>
      <c r="K115" s="172">
        <f>E115*J115</f>
        <v>0</v>
      </c>
      <c r="Q115" s="165"/>
      <c r="BB115" s="138">
        <v>2</v>
      </c>
      <c r="BC115" s="138">
        <f>IF(BB115=1,G115,0)</f>
        <v>0</v>
      </c>
      <c r="BD115" s="138">
        <f>IF(BB115=2,G115,0)</f>
        <v>0</v>
      </c>
      <c r="BE115" s="138">
        <f>IF(BB115=3,G115,0)</f>
        <v>0</v>
      </c>
      <c r="BF115" s="138">
        <f>IF(BB115=4,G115,0)</f>
        <v>0</v>
      </c>
      <c r="BG115" s="138">
        <f>IF(BB115=5,G115,0)</f>
        <v>0</v>
      </c>
    </row>
    <row r="116" spans="1:17" ht="12.75">
      <c r="A116" s="173"/>
      <c r="B116" s="174"/>
      <c r="C116" s="175" t="s">
        <v>190</v>
      </c>
      <c r="D116" s="176"/>
      <c r="E116" s="177">
        <v>0</v>
      </c>
      <c r="F116" s="178"/>
      <c r="G116" s="179"/>
      <c r="H116" s="180"/>
      <c r="I116" s="180"/>
      <c r="J116" s="180"/>
      <c r="K116" s="180"/>
      <c r="O116" s="181"/>
      <c r="Q116" s="165"/>
    </row>
    <row r="117" spans="1:17" ht="12.75">
      <c r="A117" s="173"/>
      <c r="B117" s="174"/>
      <c r="C117" s="175" t="s">
        <v>191</v>
      </c>
      <c r="D117" s="176"/>
      <c r="E117" s="177">
        <v>3653.408</v>
      </c>
      <c r="F117" s="178"/>
      <c r="G117" s="179"/>
      <c r="H117" s="180"/>
      <c r="I117" s="180"/>
      <c r="J117" s="180"/>
      <c r="K117" s="180"/>
      <c r="O117" s="181"/>
      <c r="Q117" s="165"/>
    </row>
    <row r="118" spans="1:59" ht="12.75">
      <c r="A118" s="166">
        <v>23</v>
      </c>
      <c r="B118" s="167" t="s">
        <v>192</v>
      </c>
      <c r="C118" s="168" t="s">
        <v>193</v>
      </c>
      <c r="D118" s="169" t="s">
        <v>75</v>
      </c>
      <c r="E118" s="170">
        <v>2001.478</v>
      </c>
      <c r="F118" s="170">
        <v>0</v>
      </c>
      <c r="G118" s="171">
        <f>E118*F118</f>
        <v>0</v>
      </c>
      <c r="H118" s="172">
        <v>0.00022</v>
      </c>
      <c r="I118" s="172">
        <f>E118*H118</f>
        <v>0.44032516000000005</v>
      </c>
      <c r="J118" s="172">
        <v>0</v>
      </c>
      <c r="K118" s="172">
        <f>E118*J118</f>
        <v>0</v>
      </c>
      <c r="Q118" s="165"/>
      <c r="BB118" s="138">
        <v>2</v>
      </c>
      <c r="BC118" s="138">
        <f>IF(BB118=1,G118,0)</f>
        <v>0</v>
      </c>
      <c r="BD118" s="138">
        <f>IF(BB118=2,G118,0)</f>
        <v>0</v>
      </c>
      <c r="BE118" s="138">
        <f>IF(BB118=3,G118,0)</f>
        <v>0</v>
      </c>
      <c r="BF118" s="138">
        <f>IF(BB118=4,G118,0)</f>
        <v>0</v>
      </c>
      <c r="BG118" s="138">
        <f>IF(BB118=5,G118,0)</f>
        <v>0</v>
      </c>
    </row>
    <row r="119" spans="1:17" ht="12.75">
      <c r="A119" s="173"/>
      <c r="B119" s="174"/>
      <c r="C119" s="175" t="s">
        <v>194</v>
      </c>
      <c r="D119" s="176"/>
      <c r="E119" s="177">
        <v>0</v>
      </c>
      <c r="F119" s="178"/>
      <c r="G119" s="179"/>
      <c r="H119" s="180"/>
      <c r="I119" s="180"/>
      <c r="J119" s="180"/>
      <c r="K119" s="180"/>
      <c r="O119" s="181"/>
      <c r="Q119" s="165"/>
    </row>
    <row r="120" spans="1:17" ht="12.75">
      <c r="A120" s="173"/>
      <c r="B120" s="174"/>
      <c r="C120" s="202">
        <v>2001478</v>
      </c>
      <c r="D120" s="176"/>
      <c r="E120" s="177">
        <v>2001.478</v>
      </c>
      <c r="F120" s="178"/>
      <c r="G120" s="179"/>
      <c r="H120" s="180"/>
      <c r="I120" s="180"/>
      <c r="J120" s="180"/>
      <c r="K120" s="180"/>
      <c r="M120" s="189"/>
      <c r="O120" s="181"/>
      <c r="Q120" s="165"/>
    </row>
    <row r="121" spans="1:59" ht="12.75">
      <c r="A121" s="182"/>
      <c r="B121" s="183" t="s">
        <v>69</v>
      </c>
      <c r="C121" s="184" t="str">
        <f>CONCATENATE(B114," ",C114)</f>
        <v>783 Nátěry</v>
      </c>
      <c r="D121" s="182"/>
      <c r="E121" s="185"/>
      <c r="F121" s="185"/>
      <c r="G121" s="186">
        <f>SUM(G114:G120)</f>
        <v>0</v>
      </c>
      <c r="H121" s="187"/>
      <c r="I121" s="188">
        <f>SUM(I114:I120)</f>
        <v>0.6229955600000001</v>
      </c>
      <c r="J121" s="187"/>
      <c r="K121" s="188">
        <f>SUM(K114:K120)</f>
        <v>0</v>
      </c>
      <c r="Q121" s="165"/>
      <c r="BC121" s="189">
        <f>SUM(BC114:BC120)</f>
        <v>0</v>
      </c>
      <c r="BD121" s="189">
        <f>SUM(BD114:BD120)</f>
        <v>0</v>
      </c>
      <c r="BE121" s="189">
        <f>SUM(BE114:BE120)</f>
        <v>0</v>
      </c>
      <c r="BF121" s="189">
        <f>SUM(BF114:BF120)</f>
        <v>0</v>
      </c>
      <c r="BG121" s="189">
        <f>SUM(BG114:BG120)</f>
        <v>0</v>
      </c>
    </row>
    <row r="122" spans="1:17" ht="12.75">
      <c r="A122" s="158" t="s">
        <v>68</v>
      </c>
      <c r="B122" s="159" t="s">
        <v>195</v>
      </c>
      <c r="C122" s="160" t="s">
        <v>196</v>
      </c>
      <c r="D122" s="161"/>
      <c r="E122" s="162"/>
      <c r="F122" s="162"/>
      <c r="G122" s="163"/>
      <c r="H122" s="164"/>
      <c r="I122" s="164"/>
      <c r="J122" s="164"/>
      <c r="K122" s="164"/>
      <c r="Q122" s="165"/>
    </row>
    <row r="123" spans="1:59" ht="12.75">
      <c r="A123" s="166">
        <v>24</v>
      </c>
      <c r="B123" s="167" t="s">
        <v>197</v>
      </c>
      <c r="C123" s="168" t="s">
        <v>198</v>
      </c>
      <c r="D123" s="169" t="s">
        <v>75</v>
      </c>
      <c r="E123" s="170">
        <v>1577.8</v>
      </c>
      <c r="F123" s="170">
        <v>0</v>
      </c>
      <c r="G123" s="171">
        <f>E123*F123</f>
        <v>0</v>
      </c>
      <c r="H123" s="172">
        <v>0.02426</v>
      </c>
      <c r="I123" s="172">
        <f>E123*H123</f>
        <v>38.277428</v>
      </c>
      <c r="J123" s="172">
        <v>0</v>
      </c>
      <c r="K123" s="172">
        <f>E123*J123</f>
        <v>0</v>
      </c>
      <c r="Q123" s="165"/>
      <c r="BB123" s="138">
        <v>1</v>
      </c>
      <c r="BC123" s="138">
        <f>IF(BB123=1,G123,0)</f>
        <v>0</v>
      </c>
      <c r="BD123" s="138">
        <f>IF(BB123=2,G123,0)</f>
        <v>0</v>
      </c>
      <c r="BE123" s="138">
        <f>IF(BB123=3,G123,0)</f>
        <v>0</v>
      </c>
      <c r="BF123" s="138">
        <f>IF(BB123=4,G123,0)</f>
        <v>0</v>
      </c>
      <c r="BG123" s="138">
        <f>IF(BB123=5,G123,0)</f>
        <v>0</v>
      </c>
    </row>
    <row r="124" spans="1:17" ht="12.75">
      <c r="A124" s="173"/>
      <c r="B124" s="174"/>
      <c r="C124" s="175" t="s">
        <v>86</v>
      </c>
      <c r="D124" s="176"/>
      <c r="E124" s="177">
        <v>0</v>
      </c>
      <c r="F124" s="178"/>
      <c r="G124" s="179"/>
      <c r="H124" s="180"/>
      <c r="I124" s="180"/>
      <c r="J124" s="180"/>
      <c r="K124" s="180"/>
      <c r="O124" s="181"/>
      <c r="Q124" s="165"/>
    </row>
    <row r="125" spans="1:17" ht="12.75">
      <c r="A125" s="173"/>
      <c r="B125" s="174"/>
      <c r="C125" s="175" t="s">
        <v>199</v>
      </c>
      <c r="D125" s="176"/>
      <c r="E125" s="177">
        <v>1304.8</v>
      </c>
      <c r="F125" s="178"/>
      <c r="G125" s="179"/>
      <c r="H125" s="180"/>
      <c r="I125" s="180"/>
      <c r="J125" s="180"/>
      <c r="K125" s="180"/>
      <c r="O125" s="181"/>
      <c r="Q125" s="165"/>
    </row>
    <row r="126" spans="1:17" ht="12.75">
      <c r="A126" s="173"/>
      <c r="B126" s="174"/>
      <c r="C126" s="175" t="s">
        <v>200</v>
      </c>
      <c r="D126" s="176"/>
      <c r="E126" s="177">
        <v>40.5</v>
      </c>
      <c r="F126" s="178"/>
      <c r="G126" s="179"/>
      <c r="H126" s="180"/>
      <c r="I126" s="180"/>
      <c r="J126" s="180"/>
      <c r="K126" s="180"/>
      <c r="O126" s="181"/>
      <c r="Q126" s="165"/>
    </row>
    <row r="127" spans="1:17" ht="12.75">
      <c r="A127" s="173"/>
      <c r="B127" s="174"/>
      <c r="C127" s="175" t="s">
        <v>201</v>
      </c>
      <c r="D127" s="176"/>
      <c r="E127" s="177">
        <v>127.5</v>
      </c>
      <c r="F127" s="178"/>
      <c r="G127" s="179"/>
      <c r="H127" s="180"/>
      <c r="I127" s="180"/>
      <c r="J127" s="180"/>
      <c r="K127" s="180"/>
      <c r="O127" s="181"/>
      <c r="Q127" s="165"/>
    </row>
    <row r="128" spans="1:17" ht="12.75">
      <c r="A128" s="173"/>
      <c r="B128" s="174"/>
      <c r="C128" s="175" t="s">
        <v>202</v>
      </c>
      <c r="D128" s="176"/>
      <c r="E128" s="177">
        <v>105</v>
      </c>
      <c r="F128" s="178"/>
      <c r="G128" s="179"/>
      <c r="H128" s="180"/>
      <c r="I128" s="180"/>
      <c r="J128" s="180"/>
      <c r="K128" s="180"/>
      <c r="O128" s="181"/>
      <c r="Q128" s="165"/>
    </row>
    <row r="129" spans="1:59" ht="12.75">
      <c r="A129" s="166">
        <v>25</v>
      </c>
      <c r="B129" s="167" t="s">
        <v>203</v>
      </c>
      <c r="C129" s="168" t="s">
        <v>204</v>
      </c>
      <c r="D129" s="169" t="s">
        <v>75</v>
      </c>
      <c r="E129" s="170">
        <v>4733.4</v>
      </c>
      <c r="F129" s="170">
        <v>0</v>
      </c>
      <c r="G129" s="171">
        <f>E129*F129</f>
        <v>0</v>
      </c>
      <c r="H129" s="172">
        <v>0.00102</v>
      </c>
      <c r="I129" s="172">
        <f>E129*H129</f>
        <v>4.828068</v>
      </c>
      <c r="J129" s="172">
        <v>0</v>
      </c>
      <c r="K129" s="172">
        <f>E129*J129</f>
        <v>0</v>
      </c>
      <c r="Q129" s="165"/>
      <c r="BB129" s="138">
        <v>1</v>
      </c>
      <c r="BC129" s="138">
        <f>IF(BB129=1,G129,0)</f>
        <v>0</v>
      </c>
      <c r="BD129" s="138">
        <f>IF(BB129=2,G129,0)</f>
        <v>0</v>
      </c>
      <c r="BE129" s="138">
        <f>IF(BB129=3,G129,0)</f>
        <v>0</v>
      </c>
      <c r="BF129" s="138">
        <f>IF(BB129=4,G129,0)</f>
        <v>0</v>
      </c>
      <c r="BG129" s="138">
        <f>IF(BB129=5,G129,0)</f>
        <v>0</v>
      </c>
    </row>
    <row r="130" spans="1:17" ht="12.75">
      <c r="A130" s="173"/>
      <c r="B130" s="174"/>
      <c r="C130" s="175" t="s">
        <v>205</v>
      </c>
      <c r="D130" s="176"/>
      <c r="E130" s="177">
        <v>4733.4</v>
      </c>
      <c r="F130" s="178"/>
      <c r="G130" s="179"/>
      <c r="H130" s="180"/>
      <c r="I130" s="180"/>
      <c r="J130" s="180"/>
      <c r="K130" s="180"/>
      <c r="O130" s="181"/>
      <c r="Q130" s="165"/>
    </row>
    <row r="131" spans="1:59" ht="12.75">
      <c r="A131" s="166">
        <v>26</v>
      </c>
      <c r="B131" s="167" t="s">
        <v>206</v>
      </c>
      <c r="C131" s="168" t="s">
        <v>207</v>
      </c>
      <c r="D131" s="169" t="s">
        <v>75</v>
      </c>
      <c r="E131" s="170">
        <v>1577.8</v>
      </c>
      <c r="F131" s="170">
        <v>0</v>
      </c>
      <c r="G131" s="171">
        <f>E131*F131</f>
        <v>0</v>
      </c>
      <c r="H131" s="172">
        <v>0</v>
      </c>
      <c r="I131" s="172">
        <f>E131*H131</f>
        <v>0</v>
      </c>
      <c r="J131" s="172">
        <v>0</v>
      </c>
      <c r="K131" s="172">
        <f>E131*J131</f>
        <v>0</v>
      </c>
      <c r="Q131" s="165"/>
      <c r="BB131" s="138">
        <v>1</v>
      </c>
      <c r="BC131" s="138">
        <f>IF(BB131=1,G131,0)</f>
        <v>0</v>
      </c>
      <c r="BD131" s="138">
        <f>IF(BB131=2,G131,0)</f>
        <v>0</v>
      </c>
      <c r="BE131" s="138">
        <f>IF(BB131=3,G131,0)</f>
        <v>0</v>
      </c>
      <c r="BF131" s="138">
        <f>IF(BB131=4,G131,0)</f>
        <v>0</v>
      </c>
      <c r="BG131" s="138">
        <f>IF(BB131=5,G131,0)</f>
        <v>0</v>
      </c>
    </row>
    <row r="132" spans="1:59" ht="12.75">
      <c r="A132" s="166">
        <v>27</v>
      </c>
      <c r="B132" s="167" t="s">
        <v>208</v>
      </c>
      <c r="C132" s="168" t="s">
        <v>209</v>
      </c>
      <c r="D132" s="169" t="s">
        <v>75</v>
      </c>
      <c r="E132" s="170">
        <v>4733.4</v>
      </c>
      <c r="F132" s="170">
        <v>0</v>
      </c>
      <c r="G132" s="171">
        <f>E132*F132</f>
        <v>0</v>
      </c>
      <c r="H132" s="172">
        <v>0</v>
      </c>
      <c r="I132" s="172">
        <f>E132*H132</f>
        <v>0</v>
      </c>
      <c r="J132" s="172">
        <v>0</v>
      </c>
      <c r="K132" s="172">
        <f>E132*J132</f>
        <v>0</v>
      </c>
      <c r="Q132" s="165"/>
      <c r="BB132" s="138">
        <v>1</v>
      </c>
      <c r="BC132" s="138">
        <f>IF(BB132=1,G132,0)</f>
        <v>0</v>
      </c>
      <c r="BD132" s="138">
        <f>IF(BB132=2,G132,0)</f>
        <v>0</v>
      </c>
      <c r="BE132" s="138">
        <f>IF(BB132=3,G132,0)</f>
        <v>0</v>
      </c>
      <c r="BF132" s="138">
        <f>IF(BB132=4,G132,0)</f>
        <v>0</v>
      </c>
      <c r="BG132" s="138">
        <f>IF(BB132=5,G132,0)</f>
        <v>0</v>
      </c>
    </row>
    <row r="133" spans="1:59" ht="12.75">
      <c r="A133" s="166">
        <v>28</v>
      </c>
      <c r="B133" s="167" t="s">
        <v>210</v>
      </c>
      <c r="C133" s="168" t="s">
        <v>211</v>
      </c>
      <c r="D133" s="169" t="s">
        <v>106</v>
      </c>
      <c r="E133" s="170">
        <v>6</v>
      </c>
      <c r="F133" s="170">
        <v>0</v>
      </c>
      <c r="G133" s="171">
        <f>E133*F133</f>
        <v>0</v>
      </c>
      <c r="H133" s="172">
        <v>0.02482</v>
      </c>
      <c r="I133" s="172">
        <f>E133*H133</f>
        <v>0.14892</v>
      </c>
      <c r="J133" s="172">
        <v>0</v>
      </c>
      <c r="K133" s="172">
        <f>E133*J133</f>
        <v>0</v>
      </c>
      <c r="Q133" s="165"/>
      <c r="BB133" s="138">
        <v>1</v>
      </c>
      <c r="BC133" s="138">
        <f>IF(BB133=1,G133,0)</f>
        <v>0</v>
      </c>
      <c r="BD133" s="138">
        <f>IF(BB133=2,G133,0)</f>
        <v>0</v>
      </c>
      <c r="BE133" s="138">
        <f>IF(BB133=3,G133,0)</f>
        <v>0</v>
      </c>
      <c r="BF133" s="138">
        <f>IF(BB133=4,G133,0)</f>
        <v>0</v>
      </c>
      <c r="BG133" s="138">
        <f>IF(BB133=5,G133,0)</f>
        <v>0</v>
      </c>
    </row>
    <row r="134" spans="1:17" ht="12.75">
      <c r="A134" s="173"/>
      <c r="B134" s="174"/>
      <c r="C134" s="175">
        <v>6</v>
      </c>
      <c r="D134" s="176"/>
      <c r="E134" s="177">
        <v>6</v>
      </c>
      <c r="F134" s="178"/>
      <c r="G134" s="179"/>
      <c r="H134" s="180"/>
      <c r="I134" s="180"/>
      <c r="J134" s="180"/>
      <c r="K134" s="180"/>
      <c r="O134" s="181"/>
      <c r="Q134" s="165"/>
    </row>
    <row r="135" spans="1:59" ht="12.75">
      <c r="A135" s="166">
        <v>29</v>
      </c>
      <c r="B135" s="167" t="s">
        <v>212</v>
      </c>
      <c r="C135" s="168" t="s">
        <v>213</v>
      </c>
      <c r="D135" s="169" t="s">
        <v>106</v>
      </c>
      <c r="E135" s="170">
        <v>18</v>
      </c>
      <c r="F135" s="170">
        <v>0</v>
      </c>
      <c r="G135" s="171">
        <f>E135*F135</f>
        <v>0</v>
      </c>
      <c r="H135" s="172">
        <v>0.00225</v>
      </c>
      <c r="I135" s="172">
        <f>E135*H135</f>
        <v>0.040499999999999994</v>
      </c>
      <c r="J135" s="172">
        <v>0</v>
      </c>
      <c r="K135" s="172">
        <f>E135*J135</f>
        <v>0</v>
      </c>
      <c r="Q135" s="165"/>
      <c r="BB135" s="138">
        <v>1</v>
      </c>
      <c r="BC135" s="138">
        <f>IF(BB135=1,G135,0)</f>
        <v>0</v>
      </c>
      <c r="BD135" s="138">
        <f>IF(BB135=2,G135,0)</f>
        <v>0</v>
      </c>
      <c r="BE135" s="138">
        <f>IF(BB135=3,G135,0)</f>
        <v>0</v>
      </c>
      <c r="BF135" s="138">
        <f>IF(BB135=4,G135,0)</f>
        <v>0</v>
      </c>
      <c r="BG135" s="138">
        <f>IF(BB135=5,G135,0)</f>
        <v>0</v>
      </c>
    </row>
    <row r="136" spans="1:17" ht="12.75">
      <c r="A136" s="173"/>
      <c r="B136" s="174"/>
      <c r="C136" s="175" t="s">
        <v>214</v>
      </c>
      <c r="D136" s="176"/>
      <c r="E136" s="177">
        <v>18</v>
      </c>
      <c r="F136" s="178"/>
      <c r="G136" s="179"/>
      <c r="H136" s="180"/>
      <c r="I136" s="180"/>
      <c r="J136" s="180"/>
      <c r="K136" s="180"/>
      <c r="O136" s="181"/>
      <c r="Q136" s="165"/>
    </row>
    <row r="137" spans="1:59" ht="12.75">
      <c r="A137" s="166">
        <v>30</v>
      </c>
      <c r="B137" s="167" t="s">
        <v>215</v>
      </c>
      <c r="C137" s="168" t="s">
        <v>216</v>
      </c>
      <c r="D137" s="169" t="s">
        <v>75</v>
      </c>
      <c r="E137" s="170">
        <v>1577.8</v>
      </c>
      <c r="F137" s="170">
        <v>0</v>
      </c>
      <c r="G137" s="171">
        <f>E137*F137</f>
        <v>0</v>
      </c>
      <c r="H137" s="172">
        <v>0</v>
      </c>
      <c r="I137" s="172">
        <f>E137*H137</f>
        <v>0</v>
      </c>
      <c r="J137" s="172">
        <v>0</v>
      </c>
      <c r="K137" s="172">
        <f>E137*J137</f>
        <v>0</v>
      </c>
      <c r="Q137" s="165"/>
      <c r="BB137" s="138">
        <v>1</v>
      </c>
      <c r="BC137" s="138">
        <f>IF(BB137=1,G137,0)</f>
        <v>0</v>
      </c>
      <c r="BD137" s="138">
        <f>IF(BB137=2,G137,0)</f>
        <v>0</v>
      </c>
      <c r="BE137" s="138">
        <f>IF(BB137=3,G137,0)</f>
        <v>0</v>
      </c>
      <c r="BF137" s="138">
        <f>IF(BB137=4,G137,0)</f>
        <v>0</v>
      </c>
      <c r="BG137" s="138">
        <f>IF(BB137=5,G137,0)</f>
        <v>0</v>
      </c>
    </row>
    <row r="138" spans="1:59" ht="12.75">
      <c r="A138" s="182"/>
      <c r="B138" s="183" t="s">
        <v>69</v>
      </c>
      <c r="C138" s="184" t="str">
        <f>CONCATENATE(B122," ",C122)</f>
        <v>94 Lešení a stavební výtahy</v>
      </c>
      <c r="D138" s="182"/>
      <c r="E138" s="185"/>
      <c r="F138" s="185"/>
      <c r="G138" s="186">
        <f>SUM(G122:G137)</f>
        <v>0</v>
      </c>
      <c r="H138" s="187"/>
      <c r="I138" s="188">
        <f>SUM(I122:I137)</f>
        <v>43.294916</v>
      </c>
      <c r="J138" s="187"/>
      <c r="K138" s="188">
        <f>SUM(K122:K137)</f>
        <v>0</v>
      </c>
      <c r="Q138" s="165"/>
      <c r="BC138" s="189">
        <f>SUM(BC122:BC137)</f>
        <v>0</v>
      </c>
      <c r="BD138" s="189">
        <f>SUM(BD122:BD137)</f>
        <v>0</v>
      </c>
      <c r="BE138" s="189">
        <f>SUM(BE122:BE137)</f>
        <v>0</v>
      </c>
      <c r="BF138" s="189">
        <f>SUM(BF122:BF137)</f>
        <v>0</v>
      </c>
      <c r="BG138" s="189">
        <f>SUM(BG122:BG137)</f>
        <v>0</v>
      </c>
    </row>
    <row r="139" spans="1:17" ht="12.75">
      <c r="A139" s="158" t="s">
        <v>68</v>
      </c>
      <c r="B139" s="159" t="s">
        <v>217</v>
      </c>
      <c r="C139" s="160" t="s">
        <v>218</v>
      </c>
      <c r="D139" s="161"/>
      <c r="E139" s="162"/>
      <c r="F139" s="162"/>
      <c r="G139" s="163"/>
      <c r="H139" s="164"/>
      <c r="I139" s="164"/>
      <c r="J139" s="164"/>
      <c r="K139" s="164"/>
      <c r="Q139" s="165"/>
    </row>
    <row r="140" spans="1:59" ht="25.5">
      <c r="A140" s="166">
        <v>31</v>
      </c>
      <c r="B140" s="167" t="s">
        <v>219</v>
      </c>
      <c r="C140" s="168" t="s">
        <v>220</v>
      </c>
      <c r="D140" s="169" t="s">
        <v>221</v>
      </c>
      <c r="E140" s="170">
        <v>5.2637</v>
      </c>
      <c r="F140" s="170">
        <v>0</v>
      </c>
      <c r="G140" s="171">
        <f>E140*F140</f>
        <v>0</v>
      </c>
      <c r="H140" s="172">
        <v>0</v>
      </c>
      <c r="I140" s="172">
        <f>E140*H140</f>
        <v>0</v>
      </c>
      <c r="J140" s="172">
        <v>-2.2</v>
      </c>
      <c r="K140" s="172">
        <f>E140*J140</f>
        <v>-11.580140000000002</v>
      </c>
      <c r="Q140" s="165"/>
      <c r="BB140" s="138">
        <v>1</v>
      </c>
      <c r="BC140" s="138">
        <f>IF(BB140=1,G140,0)</f>
        <v>0</v>
      </c>
      <c r="BD140" s="138">
        <f>IF(BB140=2,G140,0)</f>
        <v>0</v>
      </c>
      <c r="BE140" s="138">
        <f>IF(BB140=3,G140,0)</f>
        <v>0</v>
      </c>
      <c r="BF140" s="138">
        <f>IF(BB140=4,G140,0)</f>
        <v>0</v>
      </c>
      <c r="BG140" s="138">
        <f>IF(BB140=5,G140,0)</f>
        <v>0</v>
      </c>
    </row>
    <row r="141" spans="1:17" ht="12.75">
      <c r="A141" s="173"/>
      <c r="B141" s="174"/>
      <c r="C141" s="175" t="s">
        <v>222</v>
      </c>
      <c r="D141" s="176"/>
      <c r="E141" s="177">
        <v>0</v>
      </c>
      <c r="F141" s="178"/>
      <c r="G141" s="179"/>
      <c r="H141" s="180"/>
      <c r="I141" s="180"/>
      <c r="J141" s="180"/>
      <c r="K141" s="180"/>
      <c r="O141" s="181"/>
      <c r="Q141" s="165"/>
    </row>
    <row r="142" spans="1:17" ht="12.75">
      <c r="A142" s="173"/>
      <c r="B142" s="174"/>
      <c r="C142" s="175" t="s">
        <v>86</v>
      </c>
      <c r="D142" s="176"/>
      <c r="E142" s="177">
        <v>0</v>
      </c>
      <c r="F142" s="178"/>
      <c r="G142" s="179"/>
      <c r="H142" s="180"/>
      <c r="I142" s="180"/>
      <c r="J142" s="180"/>
      <c r="K142" s="180"/>
      <c r="O142" s="181"/>
      <c r="Q142" s="165"/>
    </row>
    <row r="143" spans="1:17" ht="12.75">
      <c r="A143" s="173"/>
      <c r="B143" s="174"/>
      <c r="C143" s="175" t="s">
        <v>223</v>
      </c>
      <c r="D143" s="176"/>
      <c r="E143" s="177">
        <v>1.4655</v>
      </c>
      <c r="F143" s="178"/>
      <c r="G143" s="179"/>
      <c r="H143" s="180"/>
      <c r="I143" s="180"/>
      <c r="J143" s="180"/>
      <c r="K143" s="180"/>
      <c r="O143" s="181"/>
      <c r="Q143" s="165"/>
    </row>
    <row r="144" spans="1:17" ht="12.75">
      <c r="A144" s="173"/>
      <c r="B144" s="174"/>
      <c r="C144" s="175" t="s">
        <v>98</v>
      </c>
      <c r="D144" s="176"/>
      <c r="E144" s="177">
        <v>0</v>
      </c>
      <c r="F144" s="178"/>
      <c r="G144" s="179"/>
      <c r="H144" s="180"/>
      <c r="I144" s="180"/>
      <c r="J144" s="180"/>
      <c r="K144" s="180"/>
      <c r="O144" s="181"/>
      <c r="Q144" s="165"/>
    </row>
    <row r="145" spans="1:17" ht="12.75">
      <c r="A145" s="173"/>
      <c r="B145" s="174"/>
      <c r="C145" s="175" t="s">
        <v>86</v>
      </c>
      <c r="D145" s="176"/>
      <c r="E145" s="177">
        <v>0</v>
      </c>
      <c r="F145" s="178"/>
      <c r="G145" s="179"/>
      <c r="H145" s="180"/>
      <c r="I145" s="180"/>
      <c r="J145" s="180"/>
      <c r="K145" s="180"/>
      <c r="O145" s="181"/>
      <c r="Q145" s="165"/>
    </row>
    <row r="146" spans="1:17" ht="12.75">
      <c r="A146" s="173"/>
      <c r="B146" s="174"/>
      <c r="C146" s="175" t="s">
        <v>224</v>
      </c>
      <c r="D146" s="176"/>
      <c r="E146" s="177">
        <v>1.9871</v>
      </c>
      <c r="F146" s="178"/>
      <c r="G146" s="179"/>
      <c r="H146" s="180"/>
      <c r="I146" s="180"/>
      <c r="J146" s="180"/>
      <c r="K146" s="180"/>
      <c r="O146" s="181"/>
      <c r="Q146" s="165"/>
    </row>
    <row r="147" spans="1:17" ht="12.75">
      <c r="A147" s="173"/>
      <c r="B147" s="174"/>
      <c r="C147" s="175" t="s">
        <v>225</v>
      </c>
      <c r="D147" s="176"/>
      <c r="E147" s="177">
        <v>1.6956</v>
      </c>
      <c r="F147" s="178"/>
      <c r="G147" s="179"/>
      <c r="H147" s="180"/>
      <c r="I147" s="180"/>
      <c r="J147" s="180"/>
      <c r="K147" s="180"/>
      <c r="O147" s="181"/>
      <c r="Q147" s="165"/>
    </row>
    <row r="148" spans="1:17" ht="12.75">
      <c r="A148" s="173"/>
      <c r="B148" s="174"/>
      <c r="C148" s="175" t="s">
        <v>226</v>
      </c>
      <c r="D148" s="176"/>
      <c r="E148" s="177">
        <v>0.1155</v>
      </c>
      <c r="F148" s="178"/>
      <c r="G148" s="179"/>
      <c r="H148" s="180"/>
      <c r="I148" s="180"/>
      <c r="J148" s="180"/>
      <c r="K148" s="180"/>
      <c r="O148" s="181"/>
      <c r="Q148" s="165"/>
    </row>
    <row r="149" spans="1:59" ht="12.75">
      <c r="A149" s="166">
        <v>32</v>
      </c>
      <c r="B149" s="167" t="s">
        <v>227</v>
      </c>
      <c r="C149" s="168" t="s">
        <v>228</v>
      </c>
      <c r="D149" s="169" t="s">
        <v>75</v>
      </c>
      <c r="E149" s="170">
        <v>1465.1915</v>
      </c>
      <c r="F149" s="170">
        <v>0</v>
      </c>
      <c r="G149" s="171">
        <f>E149*F149</f>
        <v>0</v>
      </c>
      <c r="H149" s="172">
        <v>0</v>
      </c>
      <c r="I149" s="172">
        <f>E149*H149</f>
        <v>0</v>
      </c>
      <c r="J149" s="172">
        <v>-0.008</v>
      </c>
      <c r="K149" s="172">
        <f>E149*J149</f>
        <v>-11.721532</v>
      </c>
      <c r="Q149" s="165"/>
      <c r="BB149" s="138">
        <v>1</v>
      </c>
      <c r="BC149" s="138">
        <f>IF(BB149=1,G149,0)</f>
        <v>0</v>
      </c>
      <c r="BD149" s="138">
        <f>IF(BB149=2,G149,0)</f>
        <v>0</v>
      </c>
      <c r="BE149" s="138">
        <f>IF(BB149=3,G149,0)</f>
        <v>0</v>
      </c>
      <c r="BF149" s="138">
        <f>IF(BB149=4,G149,0)</f>
        <v>0</v>
      </c>
      <c r="BG149" s="138">
        <f>IF(BB149=5,G149,0)</f>
        <v>0</v>
      </c>
    </row>
    <row r="150" spans="1:17" ht="12.75">
      <c r="A150" s="173"/>
      <c r="B150" s="174"/>
      <c r="C150" s="175" t="s">
        <v>229</v>
      </c>
      <c r="D150" s="176"/>
      <c r="E150" s="177">
        <v>0</v>
      </c>
      <c r="F150" s="178"/>
      <c r="G150" s="179"/>
      <c r="H150" s="180"/>
      <c r="I150" s="180"/>
      <c r="J150" s="180"/>
      <c r="K150" s="180"/>
      <c r="O150" s="181"/>
      <c r="Q150" s="165"/>
    </row>
    <row r="151" spans="1:17" ht="12.75">
      <c r="A151" s="173"/>
      <c r="B151" s="174"/>
      <c r="C151" s="175" t="s">
        <v>230</v>
      </c>
      <c r="D151" s="176"/>
      <c r="E151" s="177">
        <v>0</v>
      </c>
      <c r="F151" s="178"/>
      <c r="G151" s="179"/>
      <c r="H151" s="180"/>
      <c r="I151" s="180"/>
      <c r="J151" s="180"/>
      <c r="K151" s="180"/>
      <c r="O151" s="181"/>
      <c r="Q151" s="165"/>
    </row>
    <row r="152" spans="1:17" ht="12.75">
      <c r="A152" s="173"/>
      <c r="B152" s="174"/>
      <c r="C152" s="175" t="s">
        <v>128</v>
      </c>
      <c r="D152" s="176"/>
      <c r="E152" s="177">
        <v>0</v>
      </c>
      <c r="F152" s="178"/>
      <c r="G152" s="179"/>
      <c r="H152" s="180"/>
      <c r="I152" s="180"/>
      <c r="J152" s="180"/>
      <c r="K152" s="180"/>
      <c r="O152" s="181"/>
      <c r="Q152" s="165"/>
    </row>
    <row r="153" spans="1:17" ht="12.75">
      <c r="A153" s="173"/>
      <c r="B153" s="174"/>
      <c r="C153" s="175" t="s">
        <v>231</v>
      </c>
      <c r="D153" s="176"/>
      <c r="E153" s="177">
        <v>872.553</v>
      </c>
      <c r="F153" s="178"/>
      <c r="G153" s="179"/>
      <c r="H153" s="180"/>
      <c r="I153" s="180"/>
      <c r="J153" s="180"/>
      <c r="K153" s="180"/>
      <c r="O153" s="181"/>
      <c r="Q153" s="165"/>
    </row>
    <row r="154" spans="1:17" ht="12.75">
      <c r="A154" s="173"/>
      <c r="B154" s="174"/>
      <c r="C154" s="175" t="s">
        <v>232</v>
      </c>
      <c r="D154" s="176"/>
      <c r="E154" s="177">
        <v>0</v>
      </c>
      <c r="F154" s="178"/>
      <c r="G154" s="179"/>
      <c r="H154" s="180"/>
      <c r="I154" s="180"/>
      <c r="J154" s="180"/>
      <c r="K154" s="180"/>
      <c r="O154" s="181"/>
      <c r="Q154" s="165"/>
    </row>
    <row r="155" spans="1:17" ht="12.75">
      <c r="A155" s="173"/>
      <c r="B155" s="174"/>
      <c r="C155" s="175" t="s">
        <v>233</v>
      </c>
      <c r="D155" s="176"/>
      <c r="E155" s="177">
        <v>-20.128</v>
      </c>
      <c r="F155" s="178"/>
      <c r="G155" s="179"/>
      <c r="H155" s="180"/>
      <c r="I155" s="180"/>
      <c r="J155" s="180"/>
      <c r="K155" s="180"/>
      <c r="O155" s="181"/>
      <c r="Q155" s="165"/>
    </row>
    <row r="156" spans="1:17" ht="12.75">
      <c r="A156" s="173"/>
      <c r="B156" s="174"/>
      <c r="C156" s="175" t="s">
        <v>234</v>
      </c>
      <c r="D156" s="176"/>
      <c r="E156" s="177">
        <v>-47.36</v>
      </c>
      <c r="F156" s="178"/>
      <c r="G156" s="179"/>
      <c r="H156" s="180"/>
      <c r="I156" s="180"/>
      <c r="J156" s="180"/>
      <c r="K156" s="180"/>
      <c r="O156" s="181"/>
      <c r="Q156" s="165"/>
    </row>
    <row r="157" spans="1:17" ht="12.75">
      <c r="A157" s="173"/>
      <c r="B157" s="174"/>
      <c r="C157" s="175" t="s">
        <v>235</v>
      </c>
      <c r="D157" s="176"/>
      <c r="E157" s="177">
        <v>-7.5184</v>
      </c>
      <c r="F157" s="178"/>
      <c r="G157" s="179"/>
      <c r="H157" s="180"/>
      <c r="I157" s="180"/>
      <c r="J157" s="180"/>
      <c r="K157" s="180"/>
      <c r="O157" s="181"/>
      <c r="Q157" s="165"/>
    </row>
    <row r="158" spans="1:17" ht="12.75">
      <c r="A158" s="173"/>
      <c r="B158" s="174"/>
      <c r="C158" s="175" t="s">
        <v>236</v>
      </c>
      <c r="D158" s="176"/>
      <c r="E158" s="177">
        <v>-7.8735</v>
      </c>
      <c r="F158" s="178"/>
      <c r="G158" s="179"/>
      <c r="H158" s="180"/>
      <c r="I158" s="180"/>
      <c r="J158" s="180"/>
      <c r="K158" s="180"/>
      <c r="O158" s="181"/>
      <c r="Q158" s="165"/>
    </row>
    <row r="159" spans="1:17" ht="12.75">
      <c r="A159" s="173"/>
      <c r="B159" s="174"/>
      <c r="C159" s="175" t="s">
        <v>237</v>
      </c>
      <c r="D159" s="176"/>
      <c r="E159" s="177">
        <v>-59.211</v>
      </c>
      <c r="F159" s="178"/>
      <c r="G159" s="179"/>
      <c r="H159" s="180"/>
      <c r="I159" s="180"/>
      <c r="J159" s="180"/>
      <c r="K159" s="180"/>
      <c r="O159" s="181"/>
      <c r="Q159" s="165"/>
    </row>
    <row r="160" spans="1:17" ht="12.75">
      <c r="A160" s="173"/>
      <c r="B160" s="174"/>
      <c r="C160" s="175" t="s">
        <v>238</v>
      </c>
      <c r="D160" s="176"/>
      <c r="E160" s="177">
        <v>-3.2428</v>
      </c>
      <c r="F160" s="178"/>
      <c r="G160" s="179"/>
      <c r="H160" s="180"/>
      <c r="I160" s="180"/>
      <c r="J160" s="180"/>
      <c r="K160" s="180"/>
      <c r="O160" s="181"/>
      <c r="Q160" s="165"/>
    </row>
    <row r="161" spans="1:17" ht="12.75">
      <c r="A161" s="173"/>
      <c r="B161" s="174"/>
      <c r="C161" s="175" t="s">
        <v>239</v>
      </c>
      <c r="D161" s="176"/>
      <c r="E161" s="177">
        <v>-82.56</v>
      </c>
      <c r="F161" s="178"/>
      <c r="G161" s="179"/>
      <c r="H161" s="180"/>
      <c r="I161" s="180"/>
      <c r="J161" s="180"/>
      <c r="K161" s="180"/>
      <c r="O161" s="181"/>
      <c r="Q161" s="165"/>
    </row>
    <row r="162" spans="1:17" ht="12.75">
      <c r="A162" s="173"/>
      <c r="B162" s="174"/>
      <c r="C162" s="175" t="s">
        <v>139</v>
      </c>
      <c r="D162" s="176"/>
      <c r="E162" s="177">
        <v>0</v>
      </c>
      <c r="F162" s="178"/>
      <c r="G162" s="179"/>
      <c r="H162" s="180"/>
      <c r="I162" s="180"/>
      <c r="J162" s="180"/>
      <c r="K162" s="180"/>
      <c r="O162" s="181"/>
      <c r="Q162" s="165"/>
    </row>
    <row r="163" spans="1:17" ht="12.75">
      <c r="A163" s="173"/>
      <c r="B163" s="174"/>
      <c r="C163" s="175" t="s">
        <v>240</v>
      </c>
      <c r="D163" s="176"/>
      <c r="E163" s="177">
        <v>344.3495</v>
      </c>
      <c r="F163" s="178"/>
      <c r="G163" s="179"/>
      <c r="H163" s="180"/>
      <c r="I163" s="180"/>
      <c r="J163" s="180"/>
      <c r="K163" s="180"/>
      <c r="O163" s="181"/>
      <c r="Q163" s="165"/>
    </row>
    <row r="164" spans="1:17" ht="12.75">
      <c r="A164" s="173"/>
      <c r="B164" s="174"/>
      <c r="C164" s="175" t="s">
        <v>241</v>
      </c>
      <c r="D164" s="176"/>
      <c r="E164" s="177">
        <v>0</v>
      </c>
      <c r="F164" s="178"/>
      <c r="G164" s="179"/>
      <c r="H164" s="180"/>
      <c r="I164" s="180"/>
      <c r="J164" s="180"/>
      <c r="K164" s="180"/>
      <c r="O164" s="181"/>
      <c r="Q164" s="165"/>
    </row>
    <row r="165" spans="1:17" ht="12.75">
      <c r="A165" s="173"/>
      <c r="B165" s="174"/>
      <c r="C165" s="175" t="s">
        <v>242</v>
      </c>
      <c r="D165" s="176"/>
      <c r="E165" s="177">
        <v>-23.68</v>
      </c>
      <c r="F165" s="178"/>
      <c r="G165" s="179"/>
      <c r="H165" s="180"/>
      <c r="I165" s="180"/>
      <c r="J165" s="180"/>
      <c r="K165" s="180"/>
      <c r="O165" s="181"/>
      <c r="Q165" s="165"/>
    </row>
    <row r="166" spans="1:17" ht="12.75">
      <c r="A166" s="173"/>
      <c r="B166" s="174"/>
      <c r="C166" s="175" t="s">
        <v>243</v>
      </c>
      <c r="D166" s="176"/>
      <c r="E166" s="177">
        <v>-20.64</v>
      </c>
      <c r="F166" s="178"/>
      <c r="G166" s="179"/>
      <c r="H166" s="180"/>
      <c r="I166" s="180"/>
      <c r="J166" s="180"/>
      <c r="K166" s="180"/>
      <c r="O166" s="181"/>
      <c r="Q166" s="165"/>
    </row>
    <row r="167" spans="1:17" ht="12.75">
      <c r="A167" s="173"/>
      <c r="B167" s="174"/>
      <c r="C167" s="175" t="s">
        <v>244</v>
      </c>
      <c r="D167" s="176"/>
      <c r="E167" s="177">
        <v>0</v>
      </c>
      <c r="F167" s="178"/>
      <c r="G167" s="179"/>
      <c r="H167" s="180"/>
      <c r="I167" s="180"/>
      <c r="J167" s="180"/>
      <c r="K167" s="180"/>
      <c r="O167" s="181"/>
      <c r="Q167" s="165"/>
    </row>
    <row r="168" spans="1:17" ht="12.75">
      <c r="A168" s="173"/>
      <c r="B168" s="174"/>
      <c r="C168" s="175" t="s">
        <v>245</v>
      </c>
      <c r="D168" s="176"/>
      <c r="E168" s="177">
        <v>94.5</v>
      </c>
      <c r="F168" s="178"/>
      <c r="G168" s="179"/>
      <c r="H168" s="180"/>
      <c r="I168" s="180"/>
      <c r="J168" s="180"/>
      <c r="K168" s="180"/>
      <c r="O168" s="181"/>
      <c r="Q168" s="165"/>
    </row>
    <row r="169" spans="1:17" ht="12.75">
      <c r="A169" s="173"/>
      <c r="B169" s="174"/>
      <c r="C169" s="175" t="s">
        <v>246</v>
      </c>
      <c r="D169" s="176"/>
      <c r="E169" s="177">
        <v>0</v>
      </c>
      <c r="F169" s="178"/>
      <c r="G169" s="179"/>
      <c r="H169" s="180"/>
      <c r="I169" s="180"/>
      <c r="J169" s="180"/>
      <c r="K169" s="180"/>
      <c r="O169" s="181"/>
      <c r="Q169" s="165"/>
    </row>
    <row r="170" spans="1:17" ht="12.75">
      <c r="A170" s="173"/>
      <c r="B170" s="174"/>
      <c r="C170" s="175" t="s">
        <v>247</v>
      </c>
      <c r="D170" s="176"/>
      <c r="E170" s="177">
        <v>8.0512</v>
      </c>
      <c r="F170" s="178"/>
      <c r="G170" s="179"/>
      <c r="H170" s="180"/>
      <c r="I170" s="180"/>
      <c r="J170" s="180"/>
      <c r="K170" s="180"/>
      <c r="O170" s="181"/>
      <c r="Q170" s="165"/>
    </row>
    <row r="171" spans="1:17" ht="12.75">
      <c r="A171" s="173"/>
      <c r="B171" s="174"/>
      <c r="C171" s="175" t="s">
        <v>248</v>
      </c>
      <c r="D171" s="176"/>
      <c r="E171" s="177">
        <v>2.2176</v>
      </c>
      <c r="F171" s="178"/>
      <c r="G171" s="179"/>
      <c r="H171" s="180"/>
      <c r="I171" s="180"/>
      <c r="J171" s="180"/>
      <c r="K171" s="180"/>
      <c r="O171" s="181"/>
      <c r="Q171" s="165"/>
    </row>
    <row r="172" spans="1:17" ht="12.75">
      <c r="A172" s="173"/>
      <c r="B172" s="174"/>
      <c r="C172" s="175" t="s">
        <v>249</v>
      </c>
      <c r="D172" s="176"/>
      <c r="E172" s="177">
        <v>2.876</v>
      </c>
      <c r="F172" s="178"/>
      <c r="G172" s="179"/>
      <c r="H172" s="180"/>
      <c r="I172" s="180"/>
      <c r="J172" s="180"/>
      <c r="K172" s="180"/>
      <c r="O172" s="181"/>
      <c r="Q172" s="165"/>
    </row>
    <row r="173" spans="1:17" ht="12.75">
      <c r="A173" s="173"/>
      <c r="B173" s="174"/>
      <c r="C173" s="175" t="s">
        <v>250</v>
      </c>
      <c r="D173" s="176"/>
      <c r="E173" s="177">
        <v>1.883</v>
      </c>
      <c r="F173" s="178"/>
      <c r="G173" s="179"/>
      <c r="H173" s="180"/>
      <c r="I173" s="180"/>
      <c r="J173" s="180"/>
      <c r="K173" s="180"/>
      <c r="O173" s="181"/>
      <c r="Q173" s="165"/>
    </row>
    <row r="174" spans="1:17" ht="12.75">
      <c r="A174" s="173"/>
      <c r="B174" s="174"/>
      <c r="C174" s="175" t="s">
        <v>251</v>
      </c>
      <c r="D174" s="176"/>
      <c r="E174" s="177">
        <v>32.454</v>
      </c>
      <c r="F174" s="178"/>
      <c r="G174" s="179"/>
      <c r="H174" s="180"/>
      <c r="I174" s="180"/>
      <c r="J174" s="180"/>
      <c r="K174" s="180"/>
      <c r="O174" s="181"/>
      <c r="Q174" s="165"/>
    </row>
    <row r="175" spans="1:17" ht="12.75">
      <c r="A175" s="173"/>
      <c r="B175" s="174"/>
      <c r="C175" s="175" t="s">
        <v>252</v>
      </c>
      <c r="D175" s="176"/>
      <c r="E175" s="177">
        <v>1.696</v>
      </c>
      <c r="F175" s="178"/>
      <c r="G175" s="179"/>
      <c r="H175" s="180"/>
      <c r="I175" s="180"/>
      <c r="J175" s="180"/>
      <c r="K175" s="180"/>
      <c r="O175" s="181"/>
      <c r="Q175" s="165"/>
    </row>
    <row r="176" spans="1:17" ht="12.75">
      <c r="A176" s="173"/>
      <c r="B176" s="174"/>
      <c r="C176" s="175" t="s">
        <v>253</v>
      </c>
      <c r="D176" s="176"/>
      <c r="E176" s="177">
        <v>22.912</v>
      </c>
      <c r="F176" s="178"/>
      <c r="G176" s="179"/>
      <c r="H176" s="180"/>
      <c r="I176" s="180"/>
      <c r="J176" s="180"/>
      <c r="K176" s="180"/>
      <c r="O176" s="181"/>
      <c r="Q176" s="165"/>
    </row>
    <row r="177" spans="1:17" ht="12.75">
      <c r="A177" s="173"/>
      <c r="B177" s="174"/>
      <c r="C177" s="175" t="s">
        <v>254</v>
      </c>
      <c r="D177" s="176"/>
      <c r="E177" s="177">
        <v>6.336</v>
      </c>
      <c r="F177" s="178"/>
      <c r="G177" s="179"/>
      <c r="H177" s="180"/>
      <c r="I177" s="180"/>
      <c r="J177" s="180"/>
      <c r="K177" s="180"/>
      <c r="O177" s="181"/>
      <c r="Q177" s="165"/>
    </row>
    <row r="178" spans="1:17" ht="12.75">
      <c r="A178" s="173"/>
      <c r="B178" s="174"/>
      <c r="C178" s="175" t="s">
        <v>255</v>
      </c>
      <c r="D178" s="176"/>
      <c r="E178" s="177">
        <v>11.456</v>
      </c>
      <c r="F178" s="178"/>
      <c r="G178" s="179"/>
      <c r="H178" s="180"/>
      <c r="I178" s="180"/>
      <c r="J178" s="180"/>
      <c r="K178" s="180"/>
      <c r="O178" s="181"/>
      <c r="Q178" s="165"/>
    </row>
    <row r="179" spans="1:17" ht="12.75">
      <c r="A179" s="173"/>
      <c r="B179" s="174"/>
      <c r="C179" s="175" t="s">
        <v>256</v>
      </c>
      <c r="D179" s="176"/>
      <c r="E179" s="177">
        <v>0</v>
      </c>
      <c r="F179" s="178"/>
      <c r="G179" s="179"/>
      <c r="H179" s="180"/>
      <c r="I179" s="180"/>
      <c r="J179" s="180"/>
      <c r="K179" s="180"/>
      <c r="O179" s="181"/>
      <c r="Q179" s="165"/>
    </row>
    <row r="180" spans="1:17" ht="12.75">
      <c r="A180" s="173"/>
      <c r="B180" s="174"/>
      <c r="C180" s="175" t="s">
        <v>257</v>
      </c>
      <c r="D180" s="176"/>
      <c r="E180" s="177">
        <v>23.1</v>
      </c>
      <c r="F180" s="178"/>
      <c r="G180" s="179"/>
      <c r="H180" s="180"/>
      <c r="I180" s="180"/>
      <c r="J180" s="180"/>
      <c r="K180" s="180"/>
      <c r="O180" s="181"/>
      <c r="Q180" s="165"/>
    </row>
    <row r="181" spans="1:17" ht="12.75">
      <c r="A181" s="173"/>
      <c r="B181" s="174"/>
      <c r="C181" s="175" t="s">
        <v>258</v>
      </c>
      <c r="D181" s="176"/>
      <c r="E181" s="177">
        <v>0</v>
      </c>
      <c r="F181" s="178"/>
      <c r="G181" s="179"/>
      <c r="H181" s="180"/>
      <c r="I181" s="180"/>
      <c r="J181" s="180"/>
      <c r="K181" s="180"/>
      <c r="O181" s="181"/>
      <c r="Q181" s="165"/>
    </row>
    <row r="182" spans="1:17" ht="12.75">
      <c r="A182" s="173"/>
      <c r="B182" s="174"/>
      <c r="C182" s="175" t="s">
        <v>259</v>
      </c>
      <c r="D182" s="176"/>
      <c r="E182" s="177">
        <v>5.3459</v>
      </c>
      <c r="F182" s="178"/>
      <c r="G182" s="179"/>
      <c r="H182" s="180"/>
      <c r="I182" s="180"/>
      <c r="J182" s="180"/>
      <c r="K182" s="180"/>
      <c r="O182" s="181"/>
      <c r="Q182" s="165"/>
    </row>
    <row r="183" spans="1:17" ht="12.75">
      <c r="A183" s="173"/>
      <c r="B183" s="174"/>
      <c r="C183" s="175" t="s">
        <v>260</v>
      </c>
      <c r="D183" s="176"/>
      <c r="E183" s="177">
        <v>0</v>
      </c>
      <c r="F183" s="178"/>
      <c r="G183" s="179"/>
      <c r="H183" s="180"/>
      <c r="I183" s="180"/>
      <c r="J183" s="180"/>
      <c r="K183" s="180"/>
      <c r="O183" s="181"/>
      <c r="Q183" s="165"/>
    </row>
    <row r="184" spans="1:17" ht="12.75">
      <c r="A184" s="173"/>
      <c r="B184" s="174"/>
      <c r="C184" s="175" t="s">
        <v>261</v>
      </c>
      <c r="D184" s="176"/>
      <c r="E184" s="177">
        <v>0</v>
      </c>
      <c r="F184" s="178"/>
      <c r="G184" s="179"/>
      <c r="H184" s="180"/>
      <c r="I184" s="180"/>
      <c r="J184" s="180"/>
      <c r="K184" s="180"/>
      <c r="O184" s="181"/>
      <c r="Q184" s="165"/>
    </row>
    <row r="185" spans="1:17" ht="12.75">
      <c r="A185" s="173"/>
      <c r="B185" s="174"/>
      <c r="C185" s="175" t="s">
        <v>262</v>
      </c>
      <c r="D185" s="176"/>
      <c r="E185" s="177">
        <v>25.45</v>
      </c>
      <c r="F185" s="178"/>
      <c r="G185" s="179"/>
      <c r="H185" s="180"/>
      <c r="I185" s="180"/>
      <c r="J185" s="180"/>
      <c r="K185" s="180"/>
      <c r="O185" s="181"/>
      <c r="Q185" s="165"/>
    </row>
    <row r="186" spans="1:17" ht="12.75">
      <c r="A186" s="173"/>
      <c r="B186" s="174"/>
      <c r="C186" s="175" t="s">
        <v>263</v>
      </c>
      <c r="D186" s="176"/>
      <c r="E186" s="177">
        <v>0</v>
      </c>
      <c r="F186" s="178"/>
      <c r="G186" s="179"/>
      <c r="H186" s="180"/>
      <c r="I186" s="180"/>
      <c r="J186" s="180"/>
      <c r="K186" s="180"/>
      <c r="O186" s="181"/>
      <c r="Q186" s="165"/>
    </row>
    <row r="187" spans="1:17" ht="12.75">
      <c r="A187" s="173"/>
      <c r="B187" s="174"/>
      <c r="C187" s="175" t="s">
        <v>264</v>
      </c>
      <c r="D187" s="176"/>
      <c r="E187" s="177">
        <v>41.8</v>
      </c>
      <c r="F187" s="178"/>
      <c r="G187" s="179"/>
      <c r="H187" s="180"/>
      <c r="I187" s="180"/>
      <c r="J187" s="180"/>
      <c r="K187" s="180"/>
      <c r="O187" s="181"/>
      <c r="Q187" s="165"/>
    </row>
    <row r="188" spans="1:17" ht="12.75">
      <c r="A188" s="173"/>
      <c r="B188" s="174"/>
      <c r="C188" s="175" t="s">
        <v>265</v>
      </c>
      <c r="D188" s="176"/>
      <c r="E188" s="177">
        <v>0</v>
      </c>
      <c r="F188" s="178"/>
      <c r="G188" s="179"/>
      <c r="H188" s="180"/>
      <c r="I188" s="180"/>
      <c r="J188" s="180"/>
      <c r="K188" s="180"/>
      <c r="O188" s="181"/>
      <c r="Q188" s="165"/>
    </row>
    <row r="189" spans="1:17" ht="12.75">
      <c r="A189" s="173"/>
      <c r="B189" s="174"/>
      <c r="C189" s="175" t="s">
        <v>266</v>
      </c>
      <c r="D189" s="176"/>
      <c r="E189" s="177">
        <v>20.9</v>
      </c>
      <c r="F189" s="178"/>
      <c r="G189" s="179"/>
      <c r="H189" s="180"/>
      <c r="I189" s="180"/>
      <c r="J189" s="180"/>
      <c r="K189" s="180"/>
      <c r="O189" s="181"/>
      <c r="Q189" s="165"/>
    </row>
    <row r="190" spans="1:17" ht="12.75">
      <c r="A190" s="173"/>
      <c r="B190" s="174"/>
      <c r="C190" s="175" t="s">
        <v>267</v>
      </c>
      <c r="D190" s="176"/>
      <c r="E190" s="177">
        <v>0</v>
      </c>
      <c r="F190" s="178"/>
      <c r="G190" s="179"/>
      <c r="H190" s="180"/>
      <c r="I190" s="180"/>
      <c r="J190" s="180"/>
      <c r="K190" s="180"/>
      <c r="O190" s="181"/>
      <c r="Q190" s="165"/>
    </row>
    <row r="191" spans="1:17" ht="12.75">
      <c r="A191" s="173"/>
      <c r="B191" s="174"/>
      <c r="C191" s="175" t="s">
        <v>268</v>
      </c>
      <c r="D191" s="176"/>
      <c r="E191" s="177">
        <v>89.3</v>
      </c>
      <c r="F191" s="178"/>
      <c r="G191" s="179"/>
      <c r="H191" s="180"/>
      <c r="I191" s="180"/>
      <c r="J191" s="180"/>
      <c r="K191" s="180"/>
      <c r="O191" s="181"/>
      <c r="Q191" s="165"/>
    </row>
    <row r="192" spans="1:17" ht="12.75">
      <c r="A192" s="173"/>
      <c r="B192" s="174"/>
      <c r="C192" s="175" t="s">
        <v>269</v>
      </c>
      <c r="D192" s="176"/>
      <c r="E192" s="177">
        <v>0</v>
      </c>
      <c r="F192" s="178"/>
      <c r="G192" s="179"/>
      <c r="H192" s="180"/>
      <c r="I192" s="180"/>
      <c r="J192" s="180"/>
      <c r="K192" s="180"/>
      <c r="O192" s="181"/>
      <c r="Q192" s="165"/>
    </row>
    <row r="193" spans="1:17" ht="12.75">
      <c r="A193" s="173"/>
      <c r="B193" s="174"/>
      <c r="C193" s="175" t="s">
        <v>270</v>
      </c>
      <c r="D193" s="176"/>
      <c r="E193" s="177">
        <v>36.942</v>
      </c>
      <c r="F193" s="178"/>
      <c r="G193" s="179"/>
      <c r="H193" s="180"/>
      <c r="I193" s="180"/>
      <c r="J193" s="180"/>
      <c r="K193" s="180"/>
      <c r="O193" s="181"/>
      <c r="Q193" s="165"/>
    </row>
    <row r="194" spans="1:17" ht="12.75">
      <c r="A194" s="173"/>
      <c r="B194" s="174"/>
      <c r="C194" s="175" t="s">
        <v>271</v>
      </c>
      <c r="D194" s="176"/>
      <c r="E194" s="177">
        <v>0</v>
      </c>
      <c r="F194" s="178"/>
      <c r="G194" s="179"/>
      <c r="H194" s="180"/>
      <c r="I194" s="180"/>
      <c r="J194" s="180"/>
      <c r="K194" s="180"/>
      <c r="O194" s="181"/>
      <c r="Q194" s="165"/>
    </row>
    <row r="195" spans="1:17" ht="12.75">
      <c r="A195" s="173"/>
      <c r="B195" s="174"/>
      <c r="C195" s="175" t="s">
        <v>272</v>
      </c>
      <c r="D195" s="176"/>
      <c r="E195" s="177">
        <v>30.283</v>
      </c>
      <c r="F195" s="178"/>
      <c r="G195" s="179"/>
      <c r="H195" s="180"/>
      <c r="I195" s="180"/>
      <c r="J195" s="180"/>
      <c r="K195" s="180"/>
      <c r="O195" s="181"/>
      <c r="Q195" s="165"/>
    </row>
    <row r="196" spans="1:17" ht="12.75">
      <c r="A196" s="173"/>
      <c r="B196" s="174"/>
      <c r="C196" s="175" t="s">
        <v>273</v>
      </c>
      <c r="D196" s="176"/>
      <c r="E196" s="177">
        <v>0</v>
      </c>
      <c r="F196" s="178"/>
      <c r="G196" s="179"/>
      <c r="H196" s="180"/>
      <c r="I196" s="180"/>
      <c r="J196" s="180"/>
      <c r="K196" s="180"/>
      <c r="O196" s="181"/>
      <c r="Q196" s="165"/>
    </row>
    <row r="197" spans="1:17" ht="12.75">
      <c r="A197" s="173"/>
      <c r="B197" s="174"/>
      <c r="C197" s="175" t="s">
        <v>274</v>
      </c>
      <c r="D197" s="176"/>
      <c r="E197" s="177">
        <v>63</v>
      </c>
      <c r="F197" s="178"/>
      <c r="G197" s="179"/>
      <c r="H197" s="180"/>
      <c r="I197" s="180"/>
      <c r="J197" s="180"/>
      <c r="K197" s="180"/>
      <c r="O197" s="181"/>
      <c r="Q197" s="165"/>
    </row>
    <row r="198" spans="1:59" ht="12.75">
      <c r="A198" s="166">
        <v>33</v>
      </c>
      <c r="B198" s="167" t="s">
        <v>275</v>
      </c>
      <c r="C198" s="168" t="s">
        <v>276</v>
      </c>
      <c r="D198" s="169" t="s">
        <v>277</v>
      </c>
      <c r="E198" s="170">
        <v>32.26</v>
      </c>
      <c r="F198" s="170">
        <v>0</v>
      </c>
      <c r="G198" s="171">
        <f>E198*F198</f>
        <v>0</v>
      </c>
      <c r="H198" s="172">
        <v>0</v>
      </c>
      <c r="I198" s="172">
        <f>E198*H198</f>
        <v>0</v>
      </c>
      <c r="J198" s="172">
        <v>0</v>
      </c>
      <c r="K198" s="172">
        <f>E198*J198</f>
        <v>0</v>
      </c>
      <c r="Q198" s="165"/>
      <c r="BB198" s="138">
        <v>1</v>
      </c>
      <c r="BC198" s="138">
        <f>IF(BB198=1,G198,0)</f>
        <v>0</v>
      </c>
      <c r="BD198" s="138">
        <f>IF(BB198=2,G198,0)</f>
        <v>0</v>
      </c>
      <c r="BE198" s="138">
        <f>IF(BB198=3,G198,0)</f>
        <v>0</v>
      </c>
      <c r="BF198" s="138">
        <f>IF(BB198=4,G198,0)</f>
        <v>0</v>
      </c>
      <c r="BG198" s="138">
        <f>IF(BB198=5,G198,0)</f>
        <v>0</v>
      </c>
    </row>
    <row r="199" spans="1:17" ht="12.75">
      <c r="A199" s="173"/>
      <c r="B199" s="174"/>
      <c r="C199" s="175" t="s">
        <v>278</v>
      </c>
      <c r="D199" s="176"/>
      <c r="E199" s="177">
        <v>32.26</v>
      </c>
      <c r="F199" s="178"/>
      <c r="G199" s="179"/>
      <c r="H199" s="180"/>
      <c r="I199" s="180"/>
      <c r="J199" s="180"/>
      <c r="K199" s="180"/>
      <c r="O199" s="181"/>
      <c r="Q199" s="165"/>
    </row>
    <row r="200" spans="1:59" ht="12.75">
      <c r="A200" s="166">
        <v>34</v>
      </c>
      <c r="B200" s="167" t="s">
        <v>279</v>
      </c>
      <c r="C200" s="168" t="s">
        <v>280</v>
      </c>
      <c r="D200" s="169" t="s">
        <v>277</v>
      </c>
      <c r="E200" s="170">
        <v>32.26</v>
      </c>
      <c r="F200" s="170">
        <v>0</v>
      </c>
      <c r="G200" s="171">
        <f>E200*F200</f>
        <v>0</v>
      </c>
      <c r="H200" s="172">
        <v>0</v>
      </c>
      <c r="I200" s="172">
        <f>E200*H200</f>
        <v>0</v>
      </c>
      <c r="J200" s="172">
        <v>0</v>
      </c>
      <c r="K200" s="172">
        <f>E200*J200</f>
        <v>0</v>
      </c>
      <c r="Q200" s="165"/>
      <c r="BB200" s="138">
        <v>1</v>
      </c>
      <c r="BC200" s="138">
        <f>IF(BB200=1,G200,0)</f>
        <v>0</v>
      </c>
      <c r="BD200" s="138">
        <f>IF(BB200=2,G200,0)</f>
        <v>0</v>
      </c>
      <c r="BE200" s="138">
        <f>IF(BB200=3,G200,0)</f>
        <v>0</v>
      </c>
      <c r="BF200" s="138">
        <f>IF(BB200=4,G200,0)</f>
        <v>0</v>
      </c>
      <c r="BG200" s="138">
        <f>IF(BB200=5,G200,0)</f>
        <v>0</v>
      </c>
    </row>
    <row r="201" spans="1:59" ht="12.75">
      <c r="A201" s="166">
        <v>35</v>
      </c>
      <c r="B201" s="167" t="s">
        <v>281</v>
      </c>
      <c r="C201" s="168" t="s">
        <v>282</v>
      </c>
      <c r="D201" s="169" t="s">
        <v>277</v>
      </c>
      <c r="E201" s="170">
        <v>516.16</v>
      </c>
      <c r="F201" s="170">
        <v>0</v>
      </c>
      <c r="G201" s="171">
        <f>E201*F201</f>
        <v>0</v>
      </c>
      <c r="H201" s="172">
        <v>0</v>
      </c>
      <c r="I201" s="172">
        <f>E201*H201</f>
        <v>0</v>
      </c>
      <c r="J201" s="172">
        <v>0</v>
      </c>
      <c r="K201" s="172">
        <f>E201*J201</f>
        <v>0</v>
      </c>
      <c r="Q201" s="165"/>
      <c r="BB201" s="138">
        <v>1</v>
      </c>
      <c r="BC201" s="138">
        <f>IF(BB201=1,G201,0)</f>
        <v>0</v>
      </c>
      <c r="BD201" s="138">
        <f>IF(BB201=2,G201,0)</f>
        <v>0</v>
      </c>
      <c r="BE201" s="138">
        <f>IF(BB201=3,G201,0)</f>
        <v>0</v>
      </c>
      <c r="BF201" s="138">
        <f>IF(BB201=4,G201,0)</f>
        <v>0</v>
      </c>
      <c r="BG201" s="138">
        <f>IF(BB201=5,G201,0)</f>
        <v>0</v>
      </c>
    </row>
    <row r="202" spans="1:17" ht="12.75">
      <c r="A202" s="173"/>
      <c r="B202" s="174"/>
      <c r="C202" s="175" t="s">
        <v>283</v>
      </c>
      <c r="D202" s="176"/>
      <c r="E202" s="177">
        <v>516.16</v>
      </c>
      <c r="F202" s="178"/>
      <c r="G202" s="179"/>
      <c r="H202" s="180"/>
      <c r="I202" s="180"/>
      <c r="J202" s="180"/>
      <c r="K202" s="180"/>
      <c r="O202" s="181"/>
      <c r="Q202" s="165"/>
    </row>
    <row r="203" spans="1:59" ht="12.75">
      <c r="A203" s="182"/>
      <c r="B203" s="183" t="s">
        <v>69</v>
      </c>
      <c r="C203" s="184" t="str">
        <f>CONCATENATE(B139," ",C139)</f>
        <v>96 Bourání konstrukcí</v>
      </c>
      <c r="D203" s="182"/>
      <c r="E203" s="185"/>
      <c r="F203" s="185"/>
      <c r="G203" s="186">
        <f>SUM(G139:G202)</f>
        <v>0</v>
      </c>
      <c r="H203" s="187"/>
      <c r="I203" s="188">
        <f>SUM(I139:I202)</f>
        <v>0</v>
      </c>
      <c r="J203" s="187"/>
      <c r="K203" s="188">
        <f>SUM(K139:K202)</f>
        <v>-23.301672000000003</v>
      </c>
      <c r="Q203" s="165"/>
      <c r="BC203" s="189">
        <f>SUM(BC139:BC202)</f>
        <v>0</v>
      </c>
      <c r="BD203" s="189">
        <f>SUM(BD139:BD202)</f>
        <v>0</v>
      </c>
      <c r="BE203" s="189">
        <f>SUM(BE139:BE202)</f>
        <v>0</v>
      </c>
      <c r="BF203" s="189">
        <f>SUM(BF139:BF202)</f>
        <v>0</v>
      </c>
      <c r="BG203" s="189">
        <f>SUM(BG139:BG202)</f>
        <v>0</v>
      </c>
    </row>
    <row r="204" spans="1:17" ht="12.75">
      <c r="A204" s="158" t="s">
        <v>68</v>
      </c>
      <c r="B204" s="159" t="s">
        <v>284</v>
      </c>
      <c r="C204" s="160" t="s">
        <v>285</v>
      </c>
      <c r="D204" s="161"/>
      <c r="E204" s="162"/>
      <c r="F204" s="162"/>
      <c r="G204" s="163"/>
      <c r="H204" s="164"/>
      <c r="I204" s="164"/>
      <c r="J204" s="164"/>
      <c r="K204" s="164"/>
      <c r="Q204" s="165"/>
    </row>
    <row r="205" spans="1:59" ht="25.5">
      <c r="A205" s="166">
        <v>36</v>
      </c>
      <c r="B205" s="167" t="s">
        <v>286</v>
      </c>
      <c r="C205" s="168" t="s">
        <v>287</v>
      </c>
      <c r="D205" s="169" t="s">
        <v>106</v>
      </c>
      <c r="E205" s="170">
        <v>49.5</v>
      </c>
      <c r="F205" s="170">
        <v>0</v>
      </c>
      <c r="G205" s="171">
        <f>E205*F205</f>
        <v>0</v>
      </c>
      <c r="H205" s="172">
        <v>0.00105</v>
      </c>
      <c r="I205" s="172">
        <f>E205*H205</f>
        <v>0.05197499999999999</v>
      </c>
      <c r="J205" s="172">
        <v>0</v>
      </c>
      <c r="K205" s="172">
        <f>E205*J205</f>
        <v>0</v>
      </c>
      <c r="Q205" s="165"/>
      <c r="BB205" s="138">
        <v>4</v>
      </c>
      <c r="BC205" s="138">
        <f>IF(BB205=1,G205,0)</f>
        <v>0</v>
      </c>
      <c r="BD205" s="138">
        <f>IF(BB205=2,G205,0)</f>
        <v>0</v>
      </c>
      <c r="BE205" s="138">
        <f>IF(BB205=3,G205,0)</f>
        <v>0</v>
      </c>
      <c r="BF205" s="138">
        <f>IF(BB205=4,G205,0)</f>
        <v>0</v>
      </c>
      <c r="BG205" s="138">
        <f>IF(BB205=5,G205,0)</f>
        <v>0</v>
      </c>
    </row>
    <row r="206" spans="1:17" ht="12.75">
      <c r="A206" s="173"/>
      <c r="B206" s="174"/>
      <c r="C206" s="175" t="s">
        <v>288</v>
      </c>
      <c r="D206" s="176"/>
      <c r="E206" s="177">
        <v>0</v>
      </c>
      <c r="F206" s="178"/>
      <c r="G206" s="179"/>
      <c r="H206" s="180"/>
      <c r="I206" s="180"/>
      <c r="J206" s="180"/>
      <c r="K206" s="180"/>
      <c r="O206" s="181"/>
      <c r="Q206" s="165"/>
    </row>
    <row r="207" spans="1:17" ht="12.75">
      <c r="A207" s="173"/>
      <c r="B207" s="174"/>
      <c r="C207" s="175" t="s">
        <v>289</v>
      </c>
      <c r="D207" s="176"/>
      <c r="E207" s="177">
        <v>49.5</v>
      </c>
      <c r="F207" s="178"/>
      <c r="G207" s="179"/>
      <c r="H207" s="180"/>
      <c r="I207" s="180"/>
      <c r="J207" s="180"/>
      <c r="K207" s="180"/>
      <c r="O207" s="181"/>
      <c r="Q207" s="165"/>
    </row>
    <row r="208" spans="1:59" ht="25.5">
      <c r="A208" s="166">
        <v>37</v>
      </c>
      <c r="B208" s="167" t="s">
        <v>290</v>
      </c>
      <c r="C208" s="168" t="s">
        <v>291</v>
      </c>
      <c r="D208" s="169" t="s">
        <v>292</v>
      </c>
      <c r="E208" s="170">
        <v>14</v>
      </c>
      <c r="F208" s="170">
        <v>0</v>
      </c>
      <c r="G208" s="171">
        <f>E208*F208</f>
        <v>0</v>
      </c>
      <c r="H208" s="172">
        <v>0.0002</v>
      </c>
      <c r="I208" s="172">
        <f>E208*H208</f>
        <v>0.0028</v>
      </c>
      <c r="J208" s="172">
        <v>0</v>
      </c>
      <c r="K208" s="172">
        <f>E208*J208</f>
        <v>0</v>
      </c>
      <c r="Q208" s="165"/>
      <c r="BB208" s="138">
        <v>4</v>
      </c>
      <c r="BC208" s="138">
        <f>IF(BB208=1,G208,0)</f>
        <v>0</v>
      </c>
      <c r="BD208" s="138">
        <f>IF(BB208=2,G208,0)</f>
        <v>0</v>
      </c>
      <c r="BE208" s="138">
        <f>IF(BB208=3,G208,0)</f>
        <v>0</v>
      </c>
      <c r="BF208" s="138">
        <f>IF(BB208=4,G208,0)</f>
        <v>0</v>
      </c>
      <c r="BG208" s="138">
        <f>IF(BB208=5,G208,0)</f>
        <v>0</v>
      </c>
    </row>
    <row r="209" spans="1:17" ht="12.75">
      <c r="A209" s="173"/>
      <c r="B209" s="174"/>
      <c r="C209" s="175">
        <v>14</v>
      </c>
      <c r="D209" s="176"/>
      <c r="E209" s="177">
        <v>14</v>
      </c>
      <c r="F209" s="178"/>
      <c r="G209" s="179"/>
      <c r="H209" s="180"/>
      <c r="I209" s="180"/>
      <c r="J209" s="180"/>
      <c r="K209" s="180"/>
      <c r="O209" s="181"/>
      <c r="Q209" s="165"/>
    </row>
    <row r="210" spans="1:59" ht="12.75">
      <c r="A210" s="166">
        <v>38</v>
      </c>
      <c r="B210" s="167" t="s">
        <v>293</v>
      </c>
      <c r="C210" s="168" t="s">
        <v>294</v>
      </c>
      <c r="D210" s="169" t="s">
        <v>292</v>
      </c>
      <c r="E210" s="170">
        <v>3</v>
      </c>
      <c r="F210" s="170">
        <v>0</v>
      </c>
      <c r="G210" s="171">
        <f>E210*F210</f>
        <v>0</v>
      </c>
      <c r="H210" s="172">
        <v>0</v>
      </c>
      <c r="I210" s="172">
        <f>E210*H210</f>
        <v>0</v>
      </c>
      <c r="J210" s="172">
        <v>0</v>
      </c>
      <c r="K210" s="172">
        <f>E210*J210</f>
        <v>0</v>
      </c>
      <c r="Q210" s="165"/>
      <c r="BB210" s="138">
        <v>4</v>
      </c>
      <c r="BC210" s="138">
        <f>IF(BB210=1,G210,0)</f>
        <v>0</v>
      </c>
      <c r="BD210" s="138">
        <f>IF(BB210=2,G210,0)</f>
        <v>0</v>
      </c>
      <c r="BE210" s="138">
        <f>IF(BB210=3,G210,0)</f>
        <v>0</v>
      </c>
      <c r="BF210" s="138">
        <f>IF(BB210=4,G210,0)</f>
        <v>0</v>
      </c>
      <c r="BG210" s="138">
        <f>IF(BB210=5,G210,0)</f>
        <v>0</v>
      </c>
    </row>
    <row r="211" spans="1:59" ht="25.5">
      <c r="A211" s="166">
        <v>39</v>
      </c>
      <c r="B211" s="167" t="s">
        <v>295</v>
      </c>
      <c r="C211" s="168" t="s">
        <v>296</v>
      </c>
      <c r="D211" s="169" t="s">
        <v>292</v>
      </c>
      <c r="E211" s="170">
        <v>3</v>
      </c>
      <c r="F211" s="170">
        <v>0</v>
      </c>
      <c r="G211" s="171">
        <f>E211*F211</f>
        <v>0</v>
      </c>
      <c r="H211" s="172">
        <v>0.00364</v>
      </c>
      <c r="I211" s="172">
        <f>E211*H211</f>
        <v>0.01092</v>
      </c>
      <c r="J211" s="172">
        <v>0</v>
      </c>
      <c r="K211" s="172">
        <f>E211*J211</f>
        <v>0</v>
      </c>
      <c r="Q211" s="165"/>
      <c r="BB211" s="138">
        <v>4</v>
      </c>
      <c r="BC211" s="138">
        <f>IF(BB211=1,G211,0)</f>
        <v>0</v>
      </c>
      <c r="BD211" s="138">
        <f>IF(BB211=2,G211,0)</f>
        <v>0</v>
      </c>
      <c r="BE211" s="138">
        <f>IF(BB211=3,G211,0)</f>
        <v>0</v>
      </c>
      <c r="BF211" s="138">
        <f>IF(BB211=4,G211,0)</f>
        <v>0</v>
      </c>
      <c r="BG211" s="138">
        <f>IF(BB211=5,G211,0)</f>
        <v>0</v>
      </c>
    </row>
    <row r="212" spans="1:59" ht="12.75">
      <c r="A212" s="182"/>
      <c r="B212" s="183" t="s">
        <v>69</v>
      </c>
      <c r="C212" s="184" t="str">
        <f>CONCATENATE(B204," ",C204)</f>
        <v>M21 Elektromontáže</v>
      </c>
      <c r="D212" s="182"/>
      <c r="E212" s="185"/>
      <c r="F212" s="185"/>
      <c r="G212" s="186">
        <f>SUM(G204:G211)</f>
        <v>0</v>
      </c>
      <c r="H212" s="187"/>
      <c r="I212" s="188">
        <f>SUM(I204:I211)</f>
        <v>0.06569499999999999</v>
      </c>
      <c r="J212" s="187"/>
      <c r="K212" s="188">
        <f>SUM(K204:K211)</f>
        <v>0</v>
      </c>
      <c r="Q212" s="165"/>
      <c r="BC212" s="189">
        <f>SUM(BC204:BC211)</f>
        <v>0</v>
      </c>
      <c r="BD212" s="189">
        <f>SUM(BD204:BD211)</f>
        <v>0</v>
      </c>
      <c r="BE212" s="189">
        <f>SUM(BE204:BE211)</f>
        <v>0</v>
      </c>
      <c r="BF212" s="189">
        <f>SUM(BF204:BF211)</f>
        <v>0</v>
      </c>
      <c r="BG212" s="189">
        <f>SUM(BG204:BG211)</f>
        <v>0</v>
      </c>
    </row>
    <row r="213" ht="12.75">
      <c r="E213" s="138"/>
    </row>
    <row r="214" ht="12.75">
      <c r="E214" s="138"/>
    </row>
    <row r="215" ht="12.75">
      <c r="E215" s="138"/>
    </row>
    <row r="216" ht="12.75">
      <c r="E216" s="138"/>
    </row>
    <row r="217" ht="12.75">
      <c r="E217" s="138"/>
    </row>
    <row r="218" ht="12.75">
      <c r="E218" s="138"/>
    </row>
    <row r="219" ht="12.75">
      <c r="E219" s="138"/>
    </row>
    <row r="220" ht="12.75">
      <c r="E220" s="138"/>
    </row>
    <row r="221" ht="12.75">
      <c r="E221" s="138"/>
    </row>
    <row r="222" ht="12.75">
      <c r="E222" s="138"/>
    </row>
    <row r="223" ht="12.75">
      <c r="E223" s="138"/>
    </row>
    <row r="224" ht="12.75">
      <c r="E224" s="138"/>
    </row>
    <row r="225" ht="12.75">
      <c r="E225" s="138"/>
    </row>
    <row r="226" ht="12.75">
      <c r="E226" s="138"/>
    </row>
    <row r="227" ht="12.75">
      <c r="E227" s="138"/>
    </row>
    <row r="228" ht="12.75">
      <c r="E228" s="138"/>
    </row>
    <row r="229" ht="12.75">
      <c r="E229" s="138"/>
    </row>
    <row r="230" ht="12.75">
      <c r="E230" s="138"/>
    </row>
    <row r="231" ht="12.75">
      <c r="E231" s="138"/>
    </row>
    <row r="232" ht="12.75">
      <c r="E232" s="138"/>
    </row>
    <row r="233" ht="12.75">
      <c r="E233" s="138"/>
    </row>
    <row r="234" ht="12.75">
      <c r="E234" s="138"/>
    </row>
    <row r="235" ht="12.75">
      <c r="E235" s="138"/>
    </row>
    <row r="236" spans="1:7" ht="12.75">
      <c r="A236" s="190"/>
      <c r="B236" s="190"/>
      <c r="C236" s="190"/>
      <c r="D236" s="190"/>
      <c r="E236" s="190"/>
      <c r="F236" s="190"/>
      <c r="G236" s="190"/>
    </row>
    <row r="237" spans="1:7" ht="12.75">
      <c r="A237" s="190"/>
      <c r="B237" s="190"/>
      <c r="C237" s="190"/>
      <c r="D237" s="190"/>
      <c r="E237" s="190"/>
      <c r="F237" s="190"/>
      <c r="G237" s="190"/>
    </row>
    <row r="238" spans="1:7" ht="12.75">
      <c r="A238" s="190"/>
      <c r="B238" s="190"/>
      <c r="C238" s="190"/>
      <c r="D238" s="190"/>
      <c r="E238" s="190"/>
      <c r="F238" s="190"/>
      <c r="G238" s="190"/>
    </row>
    <row r="239" spans="1:7" ht="12.75">
      <c r="A239" s="190"/>
      <c r="B239" s="190"/>
      <c r="C239" s="190"/>
      <c r="D239" s="190"/>
      <c r="E239" s="190"/>
      <c r="F239" s="190"/>
      <c r="G239" s="190"/>
    </row>
    <row r="240" ht="12.75">
      <c r="E240" s="138"/>
    </row>
    <row r="241" ht="12.75">
      <c r="E241" s="138"/>
    </row>
    <row r="242" ht="12.75">
      <c r="E242" s="138"/>
    </row>
    <row r="243" ht="12.75">
      <c r="E243" s="138"/>
    </row>
    <row r="244" ht="12.75">
      <c r="E244" s="138"/>
    </row>
    <row r="245" ht="12.75">
      <c r="E245" s="138"/>
    </row>
    <row r="246" ht="12.75">
      <c r="E246" s="138"/>
    </row>
    <row r="247" ht="12.75">
      <c r="E247" s="138"/>
    </row>
    <row r="248" ht="12.75">
      <c r="E248" s="138"/>
    </row>
    <row r="249" ht="12.75">
      <c r="E249" s="138"/>
    </row>
    <row r="250" ht="12.75">
      <c r="E250" s="138"/>
    </row>
    <row r="251" ht="12.75">
      <c r="E251" s="138"/>
    </row>
    <row r="252" ht="12.75">
      <c r="E252" s="138"/>
    </row>
    <row r="253" ht="12.75">
      <c r="E253" s="138"/>
    </row>
    <row r="254" ht="12.75">
      <c r="E254" s="138"/>
    </row>
    <row r="255" ht="12.75">
      <c r="E255" s="138"/>
    </row>
    <row r="256" ht="12.75">
      <c r="E256" s="138"/>
    </row>
    <row r="257" ht="12.75">
      <c r="E257" s="138"/>
    </row>
    <row r="258" ht="12.75">
      <c r="E258" s="138"/>
    </row>
    <row r="259" ht="12.75">
      <c r="E259" s="138"/>
    </row>
    <row r="260" ht="12.75">
      <c r="E260" s="138"/>
    </row>
    <row r="261" ht="12.75">
      <c r="E261" s="138"/>
    </row>
    <row r="262" ht="12.75">
      <c r="E262" s="138"/>
    </row>
    <row r="263" ht="12.75">
      <c r="E263" s="138"/>
    </row>
    <row r="264" ht="12.75">
      <c r="E264" s="138"/>
    </row>
    <row r="265" spans="1:2" ht="12.75">
      <c r="A265" s="191"/>
      <c r="B265" s="191"/>
    </row>
    <row r="266" spans="1:7" ht="12.75">
      <c r="A266" s="190"/>
      <c r="B266" s="190"/>
      <c r="C266" s="193"/>
      <c r="D266" s="193"/>
      <c r="E266" s="194"/>
      <c r="F266" s="193"/>
      <c r="G266" s="195"/>
    </row>
    <row r="267" spans="1:7" ht="12.75">
      <c r="A267" s="196"/>
      <c r="B267" s="196"/>
      <c r="C267" s="190"/>
      <c r="D267" s="190"/>
      <c r="E267" s="197"/>
      <c r="F267" s="190"/>
      <c r="G267" s="190"/>
    </row>
    <row r="268" spans="1:7" ht="12.75">
      <c r="A268" s="190"/>
      <c r="B268" s="190"/>
      <c r="C268" s="190"/>
      <c r="D268" s="190"/>
      <c r="E268" s="197"/>
      <c r="F268" s="190"/>
      <c r="G268" s="190"/>
    </row>
    <row r="269" spans="1:7" ht="12.75">
      <c r="A269" s="190"/>
      <c r="B269" s="190"/>
      <c r="C269" s="190"/>
      <c r="D269" s="190"/>
      <c r="E269" s="197"/>
      <c r="F269" s="190"/>
      <c r="G269" s="190"/>
    </row>
    <row r="270" spans="1:7" ht="12.75">
      <c r="A270" s="190"/>
      <c r="B270" s="190"/>
      <c r="C270" s="190"/>
      <c r="D270" s="190"/>
      <c r="E270" s="197"/>
      <c r="F270" s="190"/>
      <c r="G270" s="190"/>
    </row>
    <row r="271" spans="1:7" ht="12.75">
      <c r="A271" s="190"/>
      <c r="B271" s="190"/>
      <c r="C271" s="190"/>
      <c r="D271" s="190"/>
      <c r="E271" s="197"/>
      <c r="F271" s="190"/>
      <c r="G271" s="190"/>
    </row>
    <row r="272" spans="1:7" ht="12.75">
      <c r="A272" s="190"/>
      <c r="B272" s="190"/>
      <c r="C272" s="190"/>
      <c r="D272" s="190"/>
      <c r="E272" s="197"/>
      <c r="F272" s="190"/>
      <c r="G272" s="190"/>
    </row>
    <row r="273" spans="1:7" ht="12.75">
      <c r="A273" s="190"/>
      <c r="B273" s="190"/>
      <c r="C273" s="190"/>
      <c r="D273" s="190"/>
      <c r="E273" s="197"/>
      <c r="F273" s="190"/>
      <c r="G273" s="190"/>
    </row>
    <row r="274" spans="1:7" ht="12.75">
      <c r="A274" s="190"/>
      <c r="B274" s="190"/>
      <c r="C274" s="190"/>
      <c r="D274" s="190"/>
      <c r="E274" s="197"/>
      <c r="F274" s="190"/>
      <c r="G274" s="190"/>
    </row>
    <row r="275" spans="1:7" ht="12.75">
      <c r="A275" s="190"/>
      <c r="B275" s="190"/>
      <c r="C275" s="190"/>
      <c r="D275" s="190"/>
      <c r="E275" s="197"/>
      <c r="F275" s="190"/>
      <c r="G275" s="190"/>
    </row>
    <row r="276" spans="1:7" ht="12.75">
      <c r="A276" s="190"/>
      <c r="B276" s="190"/>
      <c r="C276" s="190"/>
      <c r="D276" s="190"/>
      <c r="E276" s="197"/>
      <c r="F276" s="190"/>
      <c r="G276" s="190"/>
    </row>
    <row r="277" spans="1:7" ht="12.75">
      <c r="A277" s="190"/>
      <c r="B277" s="190"/>
      <c r="C277" s="190"/>
      <c r="D277" s="190"/>
      <c r="E277" s="197"/>
      <c r="F277" s="190"/>
      <c r="G277" s="190"/>
    </row>
    <row r="278" spans="1:7" ht="12.75">
      <c r="A278" s="190"/>
      <c r="B278" s="190"/>
      <c r="C278" s="190"/>
      <c r="D278" s="190"/>
      <c r="E278" s="197"/>
      <c r="F278" s="190"/>
      <c r="G278" s="190"/>
    </row>
    <row r="279" spans="1:7" ht="12.75">
      <c r="A279" s="190"/>
      <c r="B279" s="190"/>
      <c r="C279" s="190"/>
      <c r="D279" s="190"/>
      <c r="E279" s="197"/>
      <c r="F279" s="190"/>
      <c r="G279" s="190"/>
    </row>
  </sheetData>
  <sheetProtection/>
  <mergeCells count="151">
    <mergeCell ref="C199:D199"/>
    <mergeCell ref="C202:D202"/>
    <mergeCell ref="C206:D206"/>
    <mergeCell ref="C207:D207"/>
    <mergeCell ref="C209:D209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24:D124"/>
    <mergeCell ref="C125:D125"/>
    <mergeCell ref="C126:D126"/>
    <mergeCell ref="C127:D127"/>
    <mergeCell ref="C128:D128"/>
    <mergeCell ref="C130:D130"/>
    <mergeCell ref="C134:D134"/>
    <mergeCell ref="C136:D136"/>
    <mergeCell ref="C110:D110"/>
    <mergeCell ref="C111:D111"/>
    <mergeCell ref="C116:D116"/>
    <mergeCell ref="C117:D117"/>
    <mergeCell ref="C119:D119"/>
    <mergeCell ref="C120:D120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85:D85"/>
    <mergeCell ref="C87:D87"/>
    <mergeCell ref="C88:D88"/>
    <mergeCell ref="C89:D89"/>
    <mergeCell ref="C91:D91"/>
    <mergeCell ref="C105:D105"/>
    <mergeCell ref="C106:D106"/>
    <mergeCell ref="C78:D78"/>
    <mergeCell ref="C80:D80"/>
    <mergeCell ref="C81:D81"/>
    <mergeCell ref="C82:D82"/>
    <mergeCell ref="C83:D83"/>
    <mergeCell ref="C84:D84"/>
    <mergeCell ref="C72:D72"/>
    <mergeCell ref="C73:D73"/>
    <mergeCell ref="C74:D74"/>
    <mergeCell ref="C75:D75"/>
    <mergeCell ref="C76:D76"/>
    <mergeCell ref="C77:D77"/>
    <mergeCell ref="C65:D65"/>
    <mergeCell ref="C66:D66"/>
    <mergeCell ref="C67:D67"/>
    <mergeCell ref="C68:D68"/>
    <mergeCell ref="C69:D69"/>
    <mergeCell ref="C71:D71"/>
    <mergeCell ref="C59:D59"/>
    <mergeCell ref="C60:D60"/>
    <mergeCell ref="C61:D61"/>
    <mergeCell ref="C62:D62"/>
    <mergeCell ref="C63:D63"/>
    <mergeCell ref="C64:D64"/>
    <mergeCell ref="C46:D46"/>
    <mergeCell ref="C48:D48"/>
    <mergeCell ref="C50:D50"/>
    <mergeCell ref="C52:D52"/>
    <mergeCell ref="C54:D54"/>
    <mergeCell ref="C56:D56"/>
    <mergeCell ref="C57:D57"/>
    <mergeCell ref="C58:D58"/>
    <mergeCell ref="C34:D34"/>
    <mergeCell ref="C35:D35"/>
    <mergeCell ref="C39:D39"/>
    <mergeCell ref="C40:D40"/>
    <mergeCell ref="C41:D41"/>
    <mergeCell ref="C42:D42"/>
    <mergeCell ref="C23:D23"/>
    <mergeCell ref="C24:D24"/>
    <mergeCell ref="C28:D28"/>
    <mergeCell ref="C29:D29"/>
    <mergeCell ref="C30:D30"/>
    <mergeCell ref="C31:D31"/>
    <mergeCell ref="C32:D32"/>
    <mergeCell ref="C33:D33"/>
    <mergeCell ref="C14:D14"/>
    <mergeCell ref="C16:D16"/>
    <mergeCell ref="C17:D17"/>
    <mergeCell ref="C19:D19"/>
    <mergeCell ref="C20:D20"/>
    <mergeCell ref="C21:D21"/>
    <mergeCell ref="A1:I1"/>
    <mergeCell ref="A3:B3"/>
    <mergeCell ref="A4:B4"/>
    <mergeCell ref="G4:I4"/>
    <mergeCell ref="C9:D9"/>
    <mergeCell ref="C10:D10"/>
    <mergeCell ref="C12:D12"/>
    <mergeCell ref="C13:D13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2016-03-02T11:44:01Z</dcterms:created>
  <dcterms:modified xsi:type="dcterms:W3CDTF">2016-03-02T11:45:00Z</dcterms:modified>
  <cp:category/>
  <cp:version/>
  <cp:contentType/>
  <cp:contentStatus/>
</cp:coreProperties>
</file>