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09 OSBN\05 zakázky malého rozsahu\2026\08_PK_meziokení vložky Dělnická 807_806\II. kolo\"/>
    </mc:Choice>
  </mc:AlternateContent>
  <bookViews>
    <workbookView xWindow="6330" yWindow="645" windowWidth="19590" windowHeight="13680"/>
  </bookViews>
  <sheets>
    <sheet name="Rekapitulace stavby" sheetId="1" r:id="rId1"/>
    <sheet name="25019 - KOLÍN, DĚLNICKÁ 8..." sheetId="2" r:id="rId2"/>
  </sheets>
  <definedNames>
    <definedName name="_xlnm._FilterDatabase" localSheetId="1" hidden="1">'25019 - KOLÍN, DĚLNICKÁ 8...'!$C$137:$K$219</definedName>
    <definedName name="_xlnm.Print_Titles" localSheetId="1">'25019 - KOLÍN, DĚLNICKÁ 8...'!$137:$137</definedName>
    <definedName name="_xlnm.Print_Titles" localSheetId="0">'Rekapitulace stavby'!$92:$92</definedName>
    <definedName name="_xlnm.Print_Area" localSheetId="1">'25019 - KOLÍN, DĚLNICKÁ 8...'!$C$4:$J$76,'25019 - KOLÍN, DĚLNICKÁ 8...'!$C$82:$J$117,'25019 - KOLÍN, DĚLNICKÁ 8...'!$C$123:$K$219</definedName>
    <definedName name="_xlnm.Print_Area" localSheetId="0">'Rekapitulace stavby'!$D$4:$AO$76,'Rekapitulace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2" l="1"/>
  <c r="J38" i="2"/>
  <c r="AY96" i="1"/>
  <c r="J37" i="2"/>
  <c r="AX96" i="1" s="1"/>
  <c r="BI219" i="2"/>
  <c r="BH219" i="2"/>
  <c r="BG219" i="2"/>
  <c r="BE219" i="2"/>
  <c r="T219" i="2"/>
  <c r="T218" i="2" s="1"/>
  <c r="R219" i="2"/>
  <c r="R218" i="2" s="1"/>
  <c r="P219" i="2"/>
  <c r="P218" i="2" s="1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4" i="2"/>
  <c r="BH214" i="2"/>
  <c r="BG214" i="2"/>
  <c r="BE214" i="2"/>
  <c r="T214" i="2"/>
  <c r="T213" i="2" s="1"/>
  <c r="R214" i="2"/>
  <c r="R213" i="2" s="1"/>
  <c r="P214" i="2"/>
  <c r="P213" i="2" s="1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5" i="2"/>
  <c r="BH175" i="2"/>
  <c r="BG175" i="2"/>
  <c r="BE175" i="2"/>
  <c r="T175" i="2"/>
  <c r="T174" i="2"/>
  <c r="R175" i="2"/>
  <c r="R174" i="2" s="1"/>
  <c r="P175" i="2"/>
  <c r="P174" i="2"/>
  <c r="BI172" i="2"/>
  <c r="BH172" i="2"/>
  <c r="BG172" i="2"/>
  <c r="BE172" i="2"/>
  <c r="T172" i="2"/>
  <c r="T171" i="2" s="1"/>
  <c r="R172" i="2"/>
  <c r="R171" i="2"/>
  <c r="P172" i="2"/>
  <c r="P171" i="2" s="1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T140" i="2" s="1"/>
  <c r="R141" i="2"/>
  <c r="R140" i="2"/>
  <c r="P141" i="2"/>
  <c r="P140" i="2" s="1"/>
  <c r="J135" i="2"/>
  <c r="J134" i="2"/>
  <c r="F134" i="2"/>
  <c r="F132" i="2"/>
  <c r="E130" i="2"/>
  <c r="J94" i="2"/>
  <c r="J93" i="2"/>
  <c r="F93" i="2"/>
  <c r="F91" i="2"/>
  <c r="E89" i="2"/>
  <c r="J20" i="2"/>
  <c r="E20" i="2"/>
  <c r="F135" i="2" s="1"/>
  <c r="J19" i="2"/>
  <c r="J14" i="2"/>
  <c r="J91" i="2" s="1"/>
  <c r="E7" i="2"/>
  <c r="E126" i="2"/>
  <c r="L90" i="1"/>
  <c r="AM90" i="1"/>
  <c r="AM89" i="1"/>
  <c r="L89" i="1"/>
  <c r="AM87" i="1"/>
  <c r="L87" i="1"/>
  <c r="L85" i="1"/>
  <c r="L84" i="1"/>
  <c r="BK208" i="2"/>
  <c r="J167" i="2"/>
  <c r="J147" i="2"/>
  <c r="J217" i="2"/>
  <c r="J197" i="2"/>
  <c r="J163" i="2"/>
  <c r="BK154" i="2"/>
  <c r="J144" i="2"/>
  <c r="J195" i="2"/>
  <c r="J192" i="2"/>
  <c r="J188" i="2"/>
  <c r="BK177" i="2"/>
  <c r="BK155" i="2"/>
  <c r="J141" i="2"/>
  <c r="J211" i="2"/>
  <c r="BK172" i="2"/>
  <c r="BK160" i="2"/>
  <c r="J154" i="2"/>
  <c r="BK143" i="2"/>
  <c r="BK214" i="2"/>
  <c r="J207" i="2"/>
  <c r="J204" i="2"/>
  <c r="J186" i="2"/>
  <c r="BK169" i="2"/>
  <c r="BK145" i="2"/>
  <c r="J184" i="2"/>
  <c r="J172" i="2"/>
  <c r="J162" i="2"/>
  <c r="J210" i="2"/>
  <c r="BK195" i="2"/>
  <c r="BK161" i="2"/>
  <c r="BK150" i="2"/>
  <c r="J143" i="2"/>
  <c r="BK192" i="2"/>
  <c r="J190" i="2"/>
  <c r="BK186" i="2"/>
  <c r="BK179" i="2"/>
  <c r="BK164" i="2"/>
  <c r="J152" i="2"/>
  <c r="J146" i="2"/>
  <c r="BK210" i="2"/>
  <c r="J170" i="2"/>
  <c r="J159" i="2"/>
  <c r="BK148" i="2"/>
  <c r="BK216" i="2"/>
  <c r="BK211" i="2"/>
  <c r="BK184" i="2"/>
  <c r="BK167" i="2"/>
  <c r="BK151" i="2"/>
  <c r="J179" i="2"/>
  <c r="J177" i="2"/>
  <c r="BK163" i="2"/>
  <c r="J201" i="2"/>
  <c r="BK196" i="2"/>
  <c r="J166" i="2"/>
  <c r="J153" i="2"/>
  <c r="J145" i="2"/>
  <c r="J194" i="2"/>
  <c r="BK190" i="2"/>
  <c r="BK188" i="2"/>
  <c r="J182" i="2"/>
  <c r="BK170" i="2"/>
  <c r="J151" i="2"/>
  <c r="BK219" i="2"/>
  <c r="J198" i="2"/>
  <c r="BK168" i="2"/>
  <c r="J155" i="2"/>
  <c r="BK144" i="2"/>
  <c r="J216" i="2"/>
  <c r="BK206" i="2"/>
  <c r="BK204" i="2"/>
  <c r="BK200" i="2"/>
  <c r="J168" i="2"/>
  <c r="BK158" i="2"/>
  <c r="J208" i="2"/>
  <c r="BK205" i="2"/>
  <c r="J202" i="2"/>
  <c r="BK182" i="2"/>
  <c r="J157" i="2"/>
  <c r="BK193" i="2"/>
  <c r="BK178" i="2"/>
  <c r="BK146" i="2"/>
  <c r="J200" i="2"/>
  <c r="BK194" i="2"/>
  <c r="BK159" i="2"/>
  <c r="J148" i="2"/>
  <c r="J209" i="2"/>
  <c r="J191" i="2"/>
  <c r="BK189" i="2"/>
  <c r="BK185" i="2"/>
  <c r="J178" i="2"/>
  <c r="BK162" i="2"/>
  <c r="J149" i="2"/>
  <c r="BK209" i="2"/>
  <c r="J169" i="2"/>
  <c r="BK157" i="2"/>
  <c r="BK149" i="2"/>
  <c r="BK217" i="2"/>
  <c r="BK207" i="2"/>
  <c r="J205" i="2"/>
  <c r="BK201" i="2"/>
  <c r="J181" i="2"/>
  <c r="J158" i="2"/>
  <c r="J185" i="2"/>
  <c r="BK166" i="2"/>
  <c r="AS95" i="1"/>
  <c r="BK198" i="2"/>
  <c r="J193" i="2"/>
  <c r="J160" i="2"/>
  <c r="BK147" i="2"/>
  <c r="J196" i="2"/>
  <c r="BK191" i="2"/>
  <c r="J189" i="2"/>
  <c r="BK181" i="2"/>
  <c r="J175" i="2"/>
  <c r="J161" i="2"/>
  <c r="J150" i="2"/>
  <c r="J219" i="2"/>
  <c r="BK197" i="2"/>
  <c r="J164" i="2"/>
  <c r="BK152" i="2"/>
  <c r="BK141" i="2"/>
  <c r="J214" i="2"/>
  <c r="J206" i="2"/>
  <c r="BK202" i="2"/>
  <c r="BK175" i="2"/>
  <c r="BK153" i="2"/>
  <c r="P142" i="2" l="1"/>
  <c r="P139" i="2" s="1"/>
  <c r="T156" i="2"/>
  <c r="BK176" i="2"/>
  <c r="J176" i="2" s="1"/>
  <c r="J107" i="2" s="1"/>
  <c r="T176" i="2"/>
  <c r="BK183" i="2"/>
  <c r="J183" i="2" s="1"/>
  <c r="J109" i="2" s="1"/>
  <c r="P187" i="2"/>
  <c r="R203" i="2"/>
  <c r="BK156" i="2"/>
  <c r="J156" i="2" s="1"/>
  <c r="J102" i="2" s="1"/>
  <c r="P165" i="2"/>
  <c r="BK180" i="2"/>
  <c r="J180" i="2" s="1"/>
  <c r="J108" i="2" s="1"/>
  <c r="T183" i="2"/>
  <c r="R199" i="2"/>
  <c r="R142" i="2"/>
  <c r="T165" i="2"/>
  <c r="P176" i="2"/>
  <c r="P173" i="2" s="1"/>
  <c r="BK187" i="2"/>
  <c r="J187" i="2" s="1"/>
  <c r="J110" i="2" s="1"/>
  <c r="BK199" i="2"/>
  <c r="J199" i="2"/>
  <c r="J111" i="2" s="1"/>
  <c r="P203" i="2"/>
  <c r="P215" i="2"/>
  <c r="P212" i="2"/>
  <c r="BK142" i="2"/>
  <c r="J142" i="2"/>
  <c r="J101" i="2" s="1"/>
  <c r="P156" i="2"/>
  <c r="R165" i="2"/>
  <c r="P180" i="2"/>
  <c r="P183" i="2"/>
  <c r="P199" i="2"/>
  <c r="T203" i="2"/>
  <c r="BK215" i="2"/>
  <c r="J215" i="2" s="1"/>
  <c r="J115" i="2" s="1"/>
  <c r="T142" i="2"/>
  <c r="T139" i="2"/>
  <c r="BK165" i="2"/>
  <c r="J165" i="2"/>
  <c r="J103" i="2" s="1"/>
  <c r="R176" i="2"/>
  <c r="R173" i="2" s="1"/>
  <c r="R180" i="2"/>
  <c r="R183" i="2"/>
  <c r="T187" i="2"/>
  <c r="T173" i="2" s="1"/>
  <c r="T199" i="2"/>
  <c r="R215" i="2"/>
  <c r="R212" i="2" s="1"/>
  <c r="R156" i="2"/>
  <c r="R139" i="2" s="1"/>
  <c r="T180" i="2"/>
  <c r="R187" i="2"/>
  <c r="BK203" i="2"/>
  <c r="J203" i="2"/>
  <c r="J112" i="2" s="1"/>
  <c r="T215" i="2"/>
  <c r="T212" i="2" s="1"/>
  <c r="BK174" i="2"/>
  <c r="J174" i="2" s="1"/>
  <c r="J106" i="2" s="1"/>
  <c r="BK213" i="2"/>
  <c r="BK212" i="2"/>
  <c r="J212" i="2" s="1"/>
  <c r="J113" i="2" s="1"/>
  <c r="BK218" i="2"/>
  <c r="J218" i="2"/>
  <c r="J116" i="2" s="1"/>
  <c r="BK140" i="2"/>
  <c r="J140" i="2" s="1"/>
  <c r="J100" i="2" s="1"/>
  <c r="BK171" i="2"/>
  <c r="J171" i="2"/>
  <c r="J104" i="2" s="1"/>
  <c r="E85" i="2"/>
  <c r="J132" i="2"/>
  <c r="BF144" i="2"/>
  <c r="BF157" i="2"/>
  <c r="BF164" i="2"/>
  <c r="BF166" i="2"/>
  <c r="BF169" i="2"/>
  <c r="BF177" i="2"/>
  <c r="BF184" i="2"/>
  <c r="BF200" i="2"/>
  <c r="BF202" i="2"/>
  <c r="BF204" i="2"/>
  <c r="BF205" i="2"/>
  <c r="BF206" i="2"/>
  <c r="BF207" i="2"/>
  <c r="BF211" i="2"/>
  <c r="BF214" i="2"/>
  <c r="BF217" i="2"/>
  <c r="F94" i="2"/>
  <c r="BF147" i="2"/>
  <c r="BF151" i="2"/>
  <c r="BF152" i="2"/>
  <c r="BF153" i="2"/>
  <c r="BF155" i="2"/>
  <c r="BF158" i="2"/>
  <c r="BF159" i="2"/>
  <c r="BF197" i="2"/>
  <c r="BF210" i="2"/>
  <c r="BF145" i="2"/>
  <c r="BF148" i="2"/>
  <c r="BF149" i="2"/>
  <c r="BF150" i="2"/>
  <c r="BF154" i="2"/>
  <c r="BF161" i="2"/>
  <c r="BF163" i="2"/>
  <c r="BF167" i="2"/>
  <c r="BF170" i="2"/>
  <c r="BF172" i="2"/>
  <c r="BF175" i="2"/>
  <c r="BF182" i="2"/>
  <c r="BF185" i="2"/>
  <c r="BF186" i="2"/>
  <c r="BF188" i="2"/>
  <c r="BF189" i="2"/>
  <c r="BF190" i="2"/>
  <c r="BF191" i="2"/>
  <c r="BF192" i="2"/>
  <c r="BF195" i="2"/>
  <c r="BF196" i="2"/>
  <c r="BF208" i="2"/>
  <c r="BF141" i="2"/>
  <c r="BF146" i="2"/>
  <c r="BF160" i="2"/>
  <c r="BF162" i="2"/>
  <c r="BF193" i="2"/>
  <c r="BF198" i="2"/>
  <c r="BF201" i="2"/>
  <c r="BF209" i="2"/>
  <c r="BF216" i="2"/>
  <c r="BF219" i="2"/>
  <c r="BF143" i="2"/>
  <c r="BF168" i="2"/>
  <c r="BF178" i="2"/>
  <c r="BF179" i="2"/>
  <c r="BF181" i="2"/>
  <c r="BF194" i="2"/>
  <c r="F35" i="2"/>
  <c r="AZ96" i="1" s="1"/>
  <c r="AZ95" i="1" s="1"/>
  <c r="AZ94" i="1" s="1"/>
  <c r="AV94" i="1" s="1"/>
  <c r="AK29" i="1" s="1"/>
  <c r="J35" i="2"/>
  <c r="AV96" i="1" s="1"/>
  <c r="F39" i="2"/>
  <c r="BD96" i="1" s="1"/>
  <c r="BD95" i="1" s="1"/>
  <c r="BD94" i="1" s="1"/>
  <c r="W33" i="1" s="1"/>
  <c r="F37" i="2"/>
  <c r="BB96" i="1"/>
  <c r="BB95" i="1" s="1"/>
  <c r="AX95" i="1" s="1"/>
  <c r="F38" i="2"/>
  <c r="BC96" i="1"/>
  <c r="BC95" i="1" s="1"/>
  <c r="BC94" i="1" s="1"/>
  <c r="W32" i="1" s="1"/>
  <c r="AS94" i="1"/>
  <c r="T138" i="2" l="1"/>
  <c r="R138" i="2"/>
  <c r="P138" i="2"/>
  <c r="AU96" i="1"/>
  <c r="AU95" i="1" s="1"/>
  <c r="AU94" i="1" s="1"/>
  <c r="J213" i="2"/>
  <c r="J114" i="2"/>
  <c r="BK139" i="2"/>
  <c r="J139" i="2"/>
  <c r="J99" i="2" s="1"/>
  <c r="BK173" i="2"/>
  <c r="J173" i="2"/>
  <c r="J105" i="2"/>
  <c r="W29" i="1"/>
  <c r="AV95" i="1"/>
  <c r="BB94" i="1"/>
  <c r="AX94" i="1"/>
  <c r="AY95" i="1"/>
  <c r="F36" i="2"/>
  <c r="BA96" i="1" s="1"/>
  <c r="BA95" i="1" s="1"/>
  <c r="BA94" i="1" s="1"/>
  <c r="AW94" i="1" s="1"/>
  <c r="AK30" i="1" s="1"/>
  <c r="AY94" i="1"/>
  <c r="J36" i="2"/>
  <c r="AW96" i="1"/>
  <c r="AT96" i="1"/>
  <c r="BK138" i="2" l="1"/>
  <c r="J138" i="2" s="1"/>
  <c r="J32" i="2" s="1"/>
  <c r="AG96" i="1" s="1"/>
  <c r="AG95" i="1" s="1"/>
  <c r="W30" i="1"/>
  <c r="AT94" i="1"/>
  <c r="W31" i="1"/>
  <c r="AW95" i="1"/>
  <c r="AT95" i="1" s="1"/>
  <c r="AG94" i="1" l="1"/>
  <c r="AK26" i="1" s="1"/>
  <c r="AK35" i="1" s="1"/>
  <c r="AN95" i="1"/>
  <c r="J41" i="2"/>
  <c r="J98" i="2"/>
  <c r="AN94" i="1"/>
  <c r="AN96" i="1"/>
</calcChain>
</file>

<file path=xl/sharedStrings.xml><?xml version="1.0" encoding="utf-8"?>
<sst xmlns="http://schemas.openxmlformats.org/spreadsheetml/2006/main" count="1353" uniqueCount="419">
  <si>
    <t>Export Komplet</t>
  </si>
  <si>
    <t/>
  </si>
  <si>
    <t>2.0</t>
  </si>
  <si>
    <t>False</t>
  </si>
  <si>
    <t>{26a370f2-c6e4-4786-aa4f-4205478527af}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</si>
  <si>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</si>
  <si>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</si>
  <si>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</si>
  <si>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</si>
  <si>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</si>
  <si>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</si>
  <si>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</si>
  <si>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</si>
  <si>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</si>
  <si>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25019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</si>
  <si>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</si>
  <si>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</si>
  <si>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KOLÍN, DĚLNICKÁ 806, 807 - MEZIOKENNÍ VLOŽKY</t>
  </si>
  <si>
    <t>KSO:</t>
  </si>
  <si>
    <t>CC-CZ:</t>
  </si>
  <si>
    <t>Místo:</t>
  </si>
  <si>
    <t>Kolín, Dělnická 806, 807</t>
  </si>
  <si>
    <t>Datum:</t>
  </si>
  <si>
    <t>26. 6. 2025</t>
  </si>
  <si>
    <t>Zadavatel:</t>
  </si>
  <si>
    <t>IČ:</t>
  </si>
  <si>
    <t>Město Kolín, Karlovo náměstí 78, Kolín</t>
  </si>
  <si>
    <t>DIČ:</t>
  </si>
  <si>
    <t>Uchazeč:</t>
  </si>
  <si>
    <t>Vyplň údaj</t>
  </si>
  <si>
    <t>Projektant:</t>
  </si>
  <si>
    <t>27210341</t>
  </si>
  <si>
    <t>AZ PROJECT spol. s r.o., Plynárenská 830, Kolín</t>
  </si>
  <si>
    <t>CZ27210341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</si>
  <si>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</si>
  <si>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</si>
  <si>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</si>
  <si>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</si>
  <si>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</si>
  <si>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</si>
  <si>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</si>
  <si>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</si>
  <si>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</si>
  <si>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</si>
  <si>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</si>
  <si>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</si>
  <si>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</si>
  <si>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</si>
  <si>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</si>
  <si>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</si>
  <si>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</si>
  <si>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</si>
  <si>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</si>
  <si>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</si>
  <si>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</si>
  <si>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</si>
  <si>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</si>
  <si>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</si>
  <si>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</si>
  <si>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</si>
  <si>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</si>
  <si>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</si>
  <si>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</si>
  <si>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</si>
  <si>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</si>
  <si>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</si>
  <si>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</si>
  <si>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</si>
  <si>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</si>
  <si>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</si>
  <si>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</si>
  <si>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</si>
  <si>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</si>
  <si>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</si>
  <si>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</si>
  <si>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</si>
  <si>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</si>
  <si>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</si>
  <si>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</si>
  <si>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</si>
  <si>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</si>
  <si>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STA</t>
  </si>
  <si>
    <t>1</t>
  </si>
  <si>
    <t>{66ee0cdd-a6e7-4fcd-8534-ba8c1d297d21}</t>
  </si>
  <si>
    <t>/</t>
  </si>
  <si>
    <t>Soupis</t>
  </si>
  <si>
    <t>2</t>
  </si>
  <si>
    <t>{faf4f0c3-726e-41de-9d98-b4353330fef2}</t>
  </si>
  <si>
    <t>KRYCÍ LIST SOUPISU PRACÍ</t>
  </si>
  <si>
    <t>Objekt:</t>
  </si>
  <si>
    <t>25019 - KOLÍN, DĚLNICKÁ 806, 807 - MEZIOKENNÍ VLOŽKY</t>
  </si>
  <si>
    <t>Soupis: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</si>
  <si>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</si>
  <si>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</si>
  <si>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</si>
  <si>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</si>
  <si>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</si>
  <si>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</si>
  <si>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</si>
  <si>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</si>
  <si>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</si>
  <si>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</si>
  <si>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</si>
  <si>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</si>
  <si>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</si>
  <si>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</si>
  <si>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</si>
  <si>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</si>
  <si>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</si>
  <si>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</si>
  <si>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784 - Dokončovací práce - malby a tapety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</si>
  <si>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</si>
  <si>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</si>
  <si>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</si>
  <si>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</si>
  <si>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</si>
  <si>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</si>
  <si>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</si>
  <si>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</si>
  <si>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</si>
  <si>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</si>
  <si>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</si>
  <si>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</si>
  <si>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</si>
  <si>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</si>
  <si>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</si>
  <si>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</si>
  <si>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</si>
  <si>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</si>
  <si>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</si>
  <si>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</si>
  <si>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</si>
  <si>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</si>
  <si>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</si>
  <si>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3422911r1</t>
  </si>
  <si>
    <t>Připevnění MIV přes nerezové kotevní pásky fosfátovými vruty do dřevěných kotevních lišt</t>
  </si>
  <si>
    <t>m</t>
  </si>
  <si>
    <t>4</t>
  </si>
  <si>
    <t>1342227935</t>
  </si>
  <si>
    <t>6</t>
  </si>
  <si>
    <t>Úpravy povrchů, podlahy a osazování výplní</t>
  </si>
  <si>
    <t>619995001</t>
  </si>
  <si>
    <t>Začištění omítek kolem oken, dveří, podlah nebo obkladů</t>
  </si>
  <si>
    <t>CS ÚRS 2025 01</t>
  </si>
  <si>
    <t>-1803741250</t>
  </si>
  <si>
    <t>62214200r1</t>
  </si>
  <si>
    <t>Základní vrstva weberherm elastik se skleněnou síťovinou webertherm 131</t>
  </si>
  <si>
    <t>m2</t>
  </si>
  <si>
    <t>1714599587</t>
  </si>
  <si>
    <t>6221420r2</t>
  </si>
  <si>
    <t>Podkladní nátěr weberpodklad haft - kontaktní můstek s pískem na zhrubení povrchu desky</t>
  </si>
  <si>
    <t>1851354623</t>
  </si>
  <si>
    <t>5</t>
  </si>
  <si>
    <t>6221420r3</t>
  </si>
  <si>
    <t>Lepící hmota webertherm technick, celoplošné lepení, nanášení hladítkem se zubem 10 x 10 mm</t>
  </si>
  <si>
    <t>981538391</t>
  </si>
  <si>
    <t>622151001.WBR.001</t>
  </si>
  <si>
    <t>Penetrační nátěr Weberpas podklad UNI vnějších pastovitých tenkovrstvých omítek stěn</t>
  </si>
  <si>
    <t>954173383</t>
  </si>
  <si>
    <t>7</t>
  </si>
  <si>
    <t>622211013</t>
  </si>
  <si>
    <t>Montáž kontaktního zateplení vnějších stěn lepením a mechanickým kotvením polystyrénových desek do dřeva tl přes 40 do 80 mm</t>
  </si>
  <si>
    <t>900308064</t>
  </si>
  <si>
    <t>8</t>
  </si>
  <si>
    <t>M</t>
  </si>
  <si>
    <t>2837593r</t>
  </si>
  <si>
    <t>Isover EPS Greywall Plus 80 mm Lamb.D 0,031 W.m-1.K-1</t>
  </si>
  <si>
    <t>-2058980626</t>
  </si>
  <si>
    <t>9</t>
  </si>
  <si>
    <t>6223211r01</t>
  </si>
  <si>
    <t>Opravy povrchů nových MIV po instalaci - cca 5%</t>
  </si>
  <si>
    <t>-950841793</t>
  </si>
  <si>
    <t>10</t>
  </si>
  <si>
    <t>62251100r</t>
  </si>
  <si>
    <t>Silikonová omítka WEBER PAS</t>
  </si>
  <si>
    <t>971142406</t>
  </si>
  <si>
    <t>11</t>
  </si>
  <si>
    <t>6246313r2</t>
  </si>
  <si>
    <t>Dodávka + montáž boční lišty plast. čtvercové, silikonový tmel, kotvení vruty do rámů plast. oken</t>
  </si>
  <si>
    <t>552922421</t>
  </si>
  <si>
    <t>6246314r1</t>
  </si>
  <si>
    <t>Vyplnění spár prefabrikovaných dílců PUR pěnou (studniční)</t>
  </si>
  <si>
    <t>-52150951</t>
  </si>
  <si>
    <t>13</t>
  </si>
  <si>
    <t>624635401</t>
  </si>
  <si>
    <t>Těsnění silikonovými pásky spáry š do 20 mm</t>
  </si>
  <si>
    <t>-1281432594</t>
  </si>
  <si>
    <t>14</t>
  </si>
  <si>
    <t>629992r01</t>
  </si>
  <si>
    <t>Vyplnění drážek v okenním rámu nízkoexpanzní PUR pěnou (studniční) + úprava povechu po vytvrdnutí, seříznutí do líce</t>
  </si>
  <si>
    <t>-35182187</t>
  </si>
  <si>
    <t>Ostatní konstrukce a práce, bourání</t>
  </si>
  <si>
    <t>15</t>
  </si>
  <si>
    <t>94111r1</t>
  </si>
  <si>
    <t>Lešení nadstandard  (d12m x v39m)  - 1. etapa :  
  470 m2, montáž, demontáž, doprava, ochranná síť,  montáž, demontáž, pronájem 64 dní</t>
  </si>
  <si>
    <t>kpl</t>
  </si>
  <si>
    <t>98191955</t>
  </si>
  <si>
    <t>16</t>
  </si>
  <si>
    <t>94111r2</t>
  </si>
  <si>
    <t>Lešení nadstandard  (d12m x v39m)  - 2. etapa :  
  470 m2, montáž, demontáž, doprava, ochranná síť,  montáž, demontáž, pronájem 64 dní</t>
  </si>
  <si>
    <t>931487240</t>
  </si>
  <si>
    <t>17</t>
  </si>
  <si>
    <t>94111r3</t>
  </si>
  <si>
    <t>Lešení nadstandard  (d 2,5m x v39m)  -3. etapa :    
100 m2, montáž, demontáž, doprava, ochranná síť,  montáž, demontáž, pronájem 64 dní</t>
  </si>
  <si>
    <t>-1039237681</t>
  </si>
  <si>
    <t>18</t>
  </si>
  <si>
    <t>94111r4</t>
  </si>
  <si>
    <t>Lešení nadstandard  (d2,5m x v39m)  - 4. etapa :  
 100 m2, montáž, demontáž, doprava, ochranná síť,  montáž, demontáž, pronájem 64 dní</t>
  </si>
  <si>
    <t>-1068567347</t>
  </si>
  <si>
    <t>19</t>
  </si>
  <si>
    <t>953945113.HLT</t>
  </si>
  <si>
    <t>Kotva mechanická M 8 dl 115 mm pro střední zatížení HST3 do betonu, ŽB nebo kamene s vyvrtáním otvoru</t>
  </si>
  <si>
    <t>kus</t>
  </si>
  <si>
    <t>1416492007</t>
  </si>
  <si>
    <t>20</t>
  </si>
  <si>
    <t>966081121</t>
  </si>
  <si>
    <t>Bourání kontaktního zateplení z polystyrenových desek malých ploch jednotlivě přes 0,25 do do 1,0 m2</t>
  </si>
  <si>
    <t>2057688709</t>
  </si>
  <si>
    <t>966081123</t>
  </si>
  <si>
    <t>Bourání kontaktního zateplení z polystyrenových desek malých ploch jednotlivě přes 1,0 do 2,0 m2</t>
  </si>
  <si>
    <t>-608483869</t>
  </si>
  <si>
    <t>22</t>
  </si>
  <si>
    <t>968072361</t>
  </si>
  <si>
    <t>Vybourání meziokenní vložky</t>
  </si>
  <si>
    <t>-1005585481</t>
  </si>
  <si>
    <t>997</t>
  </si>
  <si>
    <t>Přesun sutě</t>
  </si>
  <si>
    <t>23</t>
  </si>
  <si>
    <t>997013121</t>
  </si>
  <si>
    <t>Vnitrostaveništní doprava suti a vybouraných hmot pro budovy v přes 36 do 45 m</t>
  </si>
  <si>
    <t>t</t>
  </si>
  <si>
    <t>-1096213028</t>
  </si>
  <si>
    <t>24</t>
  </si>
  <si>
    <t>997013501</t>
  </si>
  <si>
    <t>Odvoz suti a vybouraných hmot na skládku nebo meziskládku do 1 km se složením</t>
  </si>
  <si>
    <t>CS ÚRS 2024 02</t>
  </si>
  <si>
    <t>-2013744166</t>
  </si>
  <si>
    <t>25</t>
  </si>
  <si>
    <t>997013509</t>
  </si>
  <si>
    <t>Příplatek k odvozu suti a vybouraných hmot na skládku ZKD 1 km přes 1 km</t>
  </si>
  <si>
    <t>1056184178</t>
  </si>
  <si>
    <t>26</t>
  </si>
  <si>
    <t>997013631</t>
  </si>
  <si>
    <t>Poplatek za uložení na skládce (skládkovné) stavebního odpadu směsného kód odpadu 17 09 04</t>
  </si>
  <si>
    <t>2008661525</t>
  </si>
  <si>
    <t>27</t>
  </si>
  <si>
    <t>997013814</t>
  </si>
  <si>
    <t>Poplatek za uložení na skládce (skládkovné) stavebního odpadu izolací kód odpadu 17 06 04</t>
  </si>
  <si>
    <t>-2501732</t>
  </si>
  <si>
    <t>998</t>
  </si>
  <si>
    <t>Přesun hmot</t>
  </si>
  <si>
    <t>28</t>
  </si>
  <si>
    <t>998014022</t>
  </si>
  <si>
    <t>Přesun hmot pro budovy vícepodlažní v přes 18 do 52 m z betonových dílců s nezděným pláštěm</t>
  </si>
  <si>
    <t>2047241445</t>
  </si>
  <si>
    <t>PSV</t>
  </si>
  <si>
    <t>Práce a dodávky PSV</t>
  </si>
  <si>
    <t>711</t>
  </si>
  <si>
    <t>Izolace proti vodě, vlhkosti a plynům</t>
  </si>
  <si>
    <t>29</t>
  </si>
  <si>
    <t>71114r</t>
  </si>
  <si>
    <t>D+M ochranná folie Pe tl. min. 0,2 mm - provizorní zakrytí plochy po vybourání MIV, ochrana proti dešti, zatékání</t>
  </si>
  <si>
    <t>-801128891</t>
  </si>
  <si>
    <t>713</t>
  </si>
  <si>
    <t>Izolace tepelné</t>
  </si>
  <si>
    <t>30</t>
  </si>
  <si>
    <t>7132912r1</t>
  </si>
  <si>
    <t>Montáž izolace tepelné parotěsné zábrany stěn vč. těsnících pásek</t>
  </si>
  <si>
    <t>-2107960067</t>
  </si>
  <si>
    <t>31</t>
  </si>
  <si>
    <t>28329274</t>
  </si>
  <si>
    <t>fólie PE vyztužená pro parotěsnou vrstvu (reakce na oheň - třída E) 110g/m2</t>
  </si>
  <si>
    <t>32</t>
  </si>
  <si>
    <t>270329666</t>
  </si>
  <si>
    <t>998713105</t>
  </si>
  <si>
    <t>Přesun hmot tonážní pro izolace tepelné v objektech v přes 36 do 48 m</t>
  </si>
  <si>
    <t>-200577283</t>
  </si>
  <si>
    <t>762</t>
  </si>
  <si>
    <t>Konstrukce tesařské</t>
  </si>
  <si>
    <t>33</t>
  </si>
  <si>
    <t>7620831r1</t>
  </si>
  <si>
    <t>D+M impregnace řeziva proti dřevokaznému hmyzu a houbám máčením, třída ohrožení 1 a 2 - dubové fošny, montáž na vodovzdornou překližku lepením a vruty</t>
  </si>
  <si>
    <t>m3</t>
  </si>
  <si>
    <t>-123012368</t>
  </si>
  <si>
    <t>34</t>
  </si>
  <si>
    <t>998762104</t>
  </si>
  <si>
    <t>Přesun hmot tonážní pro kce tesařské v objektech v přes 24 do 36 m</t>
  </si>
  <si>
    <t>-1062659972</t>
  </si>
  <si>
    <t>763</t>
  </si>
  <si>
    <t>Konstrukce suché výstavby</t>
  </si>
  <si>
    <t>35</t>
  </si>
  <si>
    <t>7637921r1</t>
  </si>
  <si>
    <t>Osazení Everwood</t>
  </si>
  <si>
    <t>1013762171</t>
  </si>
  <si>
    <t>36</t>
  </si>
  <si>
    <t>60514r</t>
  </si>
  <si>
    <t xml:space="preserve">Everwood 24x26 mm </t>
  </si>
  <si>
    <t>196211523</t>
  </si>
  <si>
    <t>37</t>
  </si>
  <si>
    <t>998763202</t>
  </si>
  <si>
    <t>Přesun hmot procentní pro dřevostavby v objektech v přes 12 do 24 m</t>
  </si>
  <si>
    <t>%</t>
  </si>
  <si>
    <t>1941214447</t>
  </si>
  <si>
    <t>766</t>
  </si>
  <si>
    <t>Konstrukce truhlářské</t>
  </si>
  <si>
    <t>38</t>
  </si>
  <si>
    <t>766414232</t>
  </si>
  <si>
    <t>Montáž obložení stěn pl do 5 m2 panely dýhovanými přes 0,60 do 1,50 m2</t>
  </si>
  <si>
    <t>-101802172</t>
  </si>
  <si>
    <t>39</t>
  </si>
  <si>
    <t>6062130r</t>
  </si>
  <si>
    <t>překližka voděodolná bříza 9 mm (1250x2500) F/W, fóliovaná, protiskluzová, voděodolná překližka. Překližka splňuje kvalitu lepení CLASS3, emisní třídu E1</t>
  </si>
  <si>
    <t>958113855</t>
  </si>
  <si>
    <t>40</t>
  </si>
  <si>
    <t>7664142r1</t>
  </si>
  <si>
    <t xml:space="preserve">Montáž obložení stěn </t>
  </si>
  <si>
    <t>906247503</t>
  </si>
  <si>
    <t>41</t>
  </si>
  <si>
    <t>60511125</t>
  </si>
  <si>
    <t>řezivo stavební fošny prismované středové š do 160mm dl 2-5m</t>
  </si>
  <si>
    <t>113449114</t>
  </si>
  <si>
    <t>42</t>
  </si>
  <si>
    <t>766496r1</t>
  </si>
  <si>
    <t>Dodávka + montáž komprimační páska blaugelb multifunkční TrioSDL750, 64/9-24 mm. LST membrána: absolutní vzduchotěsnost pro standart budov podle GEG. Těsná proti dešti hnanému větrem nad 750 Pa</t>
  </si>
  <si>
    <t>909371947</t>
  </si>
  <si>
    <t>43</t>
  </si>
  <si>
    <t>766622r01</t>
  </si>
  <si>
    <t xml:space="preserve">Demontáž rámu dřevěného z lišt 30/30 - 2 (4) ks hřebíky do 1 m2 </t>
  </si>
  <si>
    <t>855056185</t>
  </si>
  <si>
    <t>44</t>
  </si>
  <si>
    <t>766622r02</t>
  </si>
  <si>
    <t xml:space="preserve">Demontáž rámu dřevěného z lišt 30/30 - 2 (4) ks hřebíky do 2 m2 </t>
  </si>
  <si>
    <t>-1451567044</t>
  </si>
  <si>
    <t>45</t>
  </si>
  <si>
    <t>766661r01</t>
  </si>
  <si>
    <t>Demontáž bočních plasových lišt tvaru L</t>
  </si>
  <si>
    <t>-125616659</t>
  </si>
  <si>
    <t>46</t>
  </si>
  <si>
    <t>766661r02</t>
  </si>
  <si>
    <t>Demontáž bočních plasových lišt čtvercových</t>
  </si>
  <si>
    <t>66173156</t>
  </si>
  <si>
    <t>47</t>
  </si>
  <si>
    <t>766661r03</t>
  </si>
  <si>
    <t>Demontáž bočních dřevěných lišt 20/20 mm</t>
  </si>
  <si>
    <t>-545453904</t>
  </si>
  <si>
    <t>48</t>
  </si>
  <si>
    <t>998766105</t>
  </si>
  <si>
    <t>Přesun hmot tonážní pro kce truhlářské v objektech v přes 36 do 48 m</t>
  </si>
  <si>
    <t>-2006965124</t>
  </si>
  <si>
    <t>767</t>
  </si>
  <si>
    <t>Konstrukce zámečnické</t>
  </si>
  <si>
    <t>49</t>
  </si>
  <si>
    <t>767995102</t>
  </si>
  <si>
    <t>Montáž atypických zámečnických konstrukcí hmotnosti přes 1 do 3 kg dílenská výroba ocelových rámů MIV  -    104 ks, (435,3 kg ,včetně základního nátěru)</t>
  </si>
  <si>
    <t>kg</t>
  </si>
  <si>
    <t>-78825064</t>
  </si>
  <si>
    <t>50</t>
  </si>
  <si>
    <t>14550112</t>
  </si>
  <si>
    <t>profil ocelový svařovaný jakost S235 průřez obdelníkový 30x15x1,5mm</t>
  </si>
  <si>
    <t>1365270032</t>
  </si>
  <si>
    <t>51</t>
  </si>
  <si>
    <t>998767105</t>
  </si>
  <si>
    <t>Přesun hmot tonážní pro zámečnické konstrukce v objektech v přes 36 do 48 m</t>
  </si>
  <si>
    <t>101912965</t>
  </si>
  <si>
    <t>784</t>
  </si>
  <si>
    <t>Dokončovací práce - malby a tapety</t>
  </si>
  <si>
    <t>52</t>
  </si>
  <si>
    <t>784111031</t>
  </si>
  <si>
    <t>Omytí podkladu v místnostech v do 3,80 m</t>
  </si>
  <si>
    <t>-1512933337</t>
  </si>
  <si>
    <t>53</t>
  </si>
  <si>
    <t>784121001</t>
  </si>
  <si>
    <t>Oškrabání malby v místnostech v do 3,80 m</t>
  </si>
  <si>
    <t>1699573587</t>
  </si>
  <si>
    <t>54</t>
  </si>
  <si>
    <t>784171101</t>
  </si>
  <si>
    <t>Zakrytí vnitřních podlah včetně pozdějšího odkrytí</t>
  </si>
  <si>
    <t>1457933680</t>
  </si>
  <si>
    <t>55</t>
  </si>
  <si>
    <t>58124844</t>
  </si>
  <si>
    <t>fólie pro malířské potřeby zakrývací tl 25µ 4x5m</t>
  </si>
  <si>
    <t>1202488738</t>
  </si>
  <si>
    <t>56</t>
  </si>
  <si>
    <t>784171111</t>
  </si>
  <si>
    <t>Zakrytí vnitřních ploch stěn v místnostech v do 3,80 m</t>
  </si>
  <si>
    <t>-165089043</t>
  </si>
  <si>
    <t>57</t>
  </si>
  <si>
    <t>977464222</t>
  </si>
  <si>
    <t>58</t>
  </si>
  <si>
    <t>784181111</t>
  </si>
  <si>
    <t>Základní silikátová jednonásobná bezbarvá penetrace podkladu v místnostech v do 3,80 m</t>
  </si>
  <si>
    <t>-1366018209</t>
  </si>
  <si>
    <t>59</t>
  </si>
  <si>
    <t>784211101</t>
  </si>
  <si>
    <t>Dvojnásobné bílé malby ze směsí za mokra výborně oděruvzdorných v místnostech v do 3,80 m</t>
  </si>
  <si>
    <t>-1695760366</t>
  </si>
  <si>
    <t>VRN</t>
  </si>
  <si>
    <t>Vedlejší rozpočtové náklady</t>
  </si>
  <si>
    <t>VRN3</t>
  </si>
  <si>
    <t>Zařízení staveniště</t>
  </si>
  <si>
    <t>60</t>
  </si>
  <si>
    <t>030001000</t>
  </si>
  <si>
    <t>1024</t>
  </si>
  <si>
    <t>1640570479</t>
  </si>
  <si>
    <t>VRN4</t>
  </si>
  <si>
    <t>Inženýrská činnost</t>
  </si>
  <si>
    <t>61</t>
  </si>
  <si>
    <t>045203000</t>
  </si>
  <si>
    <t>Kompletační činnost</t>
  </si>
  <si>
    <t>581202108</t>
  </si>
  <si>
    <t>62</t>
  </si>
  <si>
    <t>045303000</t>
  </si>
  <si>
    <t>Koordinační činnost</t>
  </si>
  <si>
    <t>736791984</t>
  </si>
  <si>
    <t>VRN7</t>
  </si>
  <si>
    <t>Provozní vlivy</t>
  </si>
  <si>
    <t>63</t>
  </si>
  <si>
    <t>070001000</t>
  </si>
  <si>
    <t>-657130219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</si>
</sst>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Alignment="1">
      <alignment horizontal="center" vertical="center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abSelected="1" workbookViewId="0">
      <selection activeCell="AI42" sqref="AI4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59" t="s">
        <v>5</v>
      </c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94" t="s">
        <v>14</v>
      </c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R5" s="16"/>
      <c r="BE5" s="191" t="s">
        <v>15</v>
      </c>
      <c r="BS5" s="13" t="s">
        <v>6</v>
      </c>
    </row>
    <row r="6" spans="1:74" ht="36.950000000000003" customHeight="1">
      <c r="B6" s="16"/>
      <c r="D6" s="22" t="s">
        <v>16</v>
      </c>
      <c r="K6" s="195" t="s">
        <v>17</v>
      </c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R6" s="16"/>
      <c r="BE6" s="192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92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92"/>
      <c r="BS8" s="13" t="s">
        <v>6</v>
      </c>
    </row>
    <row r="9" spans="1:74" ht="14.45" customHeight="1">
      <c r="B9" s="16"/>
      <c r="AR9" s="16"/>
      <c r="BE9" s="192"/>
      <c r="BS9" s="13" t="s">
        <v>6</v>
      </c>
    </row>
    <row r="10" spans="1:74" ht="12" customHeight="1">
      <c r="B10" s="16"/>
      <c r="D10" s="23" t="s">
        <v>24</v>
      </c>
      <c r="AK10" s="23" t="s">
        <v>25</v>
      </c>
      <c r="AN10" s="21" t="s">
        <v>1</v>
      </c>
      <c r="AR10" s="16"/>
      <c r="BE10" s="192"/>
      <c r="BS10" s="13" t="s">
        <v>6</v>
      </c>
    </row>
    <row r="11" spans="1:74" ht="18.399999999999999" customHeight="1">
      <c r="B11" s="16"/>
      <c r="E11" s="21" t="s">
        <v>26</v>
      </c>
      <c r="AK11" s="23" t="s">
        <v>27</v>
      </c>
      <c r="AN11" s="21" t="s">
        <v>1</v>
      </c>
      <c r="AR11" s="16"/>
      <c r="BE11" s="192"/>
      <c r="BS11" s="13" t="s">
        <v>6</v>
      </c>
    </row>
    <row r="12" spans="1:74" ht="6.95" customHeight="1">
      <c r="B12" s="16"/>
      <c r="AR12" s="16"/>
      <c r="BE12" s="192"/>
      <c r="BS12" s="13" t="s">
        <v>6</v>
      </c>
    </row>
    <row r="13" spans="1:74" ht="12" customHeight="1">
      <c r="B13" s="16"/>
      <c r="D13" s="23" t="s">
        <v>28</v>
      </c>
      <c r="AK13" s="23" t="s">
        <v>25</v>
      </c>
      <c r="AN13" s="25" t="s">
        <v>29</v>
      </c>
      <c r="AR13" s="16"/>
      <c r="BE13" s="192"/>
      <c r="BS13" s="13" t="s">
        <v>6</v>
      </c>
    </row>
    <row r="14" spans="1:74" ht="12.75">
      <c r="B14" s="16"/>
      <c r="E14" s="196" t="s">
        <v>29</v>
      </c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23" t="s">
        <v>27</v>
      </c>
      <c r="AN14" s="25" t="s">
        <v>29</v>
      </c>
      <c r="AR14" s="16"/>
      <c r="BE14" s="192"/>
      <c r="BS14" s="13" t="s">
        <v>6</v>
      </c>
    </row>
    <row r="15" spans="1:74" ht="6.95" customHeight="1">
      <c r="B15" s="16"/>
      <c r="AR15" s="16"/>
      <c r="BE15" s="192"/>
      <c r="BS15" s="13" t="s">
        <v>3</v>
      </c>
    </row>
    <row r="16" spans="1:74" ht="12" customHeight="1">
      <c r="B16" s="16"/>
      <c r="D16" s="23" t="s">
        <v>30</v>
      </c>
      <c r="AK16" s="23" t="s">
        <v>25</v>
      </c>
      <c r="AN16" s="21" t="s">
        <v>31</v>
      </c>
      <c r="AR16" s="16"/>
      <c r="BE16" s="192"/>
      <c r="BS16" s="13" t="s">
        <v>3</v>
      </c>
    </row>
    <row r="17" spans="2:71" ht="18.399999999999999" customHeight="1">
      <c r="B17" s="16"/>
      <c r="E17" s="21" t="s">
        <v>32</v>
      </c>
      <c r="AK17" s="23" t="s">
        <v>27</v>
      </c>
      <c r="AN17" s="21" t="s">
        <v>33</v>
      </c>
      <c r="AR17" s="16"/>
      <c r="BE17" s="192"/>
      <c r="BS17" s="13" t="s">
        <v>34</v>
      </c>
    </row>
    <row r="18" spans="2:71" ht="6.95" customHeight="1">
      <c r="B18" s="16"/>
      <c r="AR18" s="16"/>
      <c r="BE18" s="192"/>
      <c r="BS18" s="13" t="s">
        <v>6</v>
      </c>
    </row>
    <row r="19" spans="2:71" ht="12" customHeight="1">
      <c r="B19" s="16"/>
      <c r="D19" s="23" t="s">
        <v>35</v>
      </c>
      <c r="AK19" s="23" t="s">
        <v>25</v>
      </c>
      <c r="AN19" s="21" t="s">
        <v>31</v>
      </c>
      <c r="AR19" s="16"/>
      <c r="BE19" s="192"/>
      <c r="BS19" s="13" t="s">
        <v>6</v>
      </c>
    </row>
    <row r="20" spans="2:71" ht="18.399999999999999" customHeight="1">
      <c r="B20" s="16"/>
      <c r="E20" s="21" t="s">
        <v>32</v>
      </c>
      <c r="AK20" s="23" t="s">
        <v>27</v>
      </c>
      <c r="AN20" s="21" t="s">
        <v>33</v>
      </c>
      <c r="AR20" s="16"/>
      <c r="BE20" s="192"/>
      <c r="BS20" s="13" t="s">
        <v>34</v>
      </c>
    </row>
    <row r="21" spans="2:71" ht="6.95" customHeight="1">
      <c r="B21" s="16"/>
      <c r="AR21" s="16"/>
      <c r="BE21" s="192"/>
    </row>
    <row r="22" spans="2:71" ht="12" customHeight="1">
      <c r="B22" s="16"/>
      <c r="D22" s="23" t="s">
        <v>36</v>
      </c>
      <c r="AR22" s="16"/>
      <c r="BE22" s="192"/>
    </row>
    <row r="23" spans="2:71" ht="16.5" customHeight="1">
      <c r="B23" s="16"/>
      <c r="E23" s="198" t="s">
        <v>1</v>
      </c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R23" s="16"/>
      <c r="BE23" s="192"/>
    </row>
    <row r="24" spans="2:71" ht="6.95" customHeight="1">
      <c r="B24" s="16"/>
      <c r="AR24" s="16"/>
      <c r="BE24" s="192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92"/>
    </row>
    <row r="26" spans="2:71" s="1" customFormat="1" ht="25.9" customHeight="1">
      <c r="B26" s="28"/>
      <c r="D26" s="29" t="s">
        <v>37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9">
        <f>ROUND(AG94,2)</f>
        <v>0</v>
      </c>
      <c r="AL26" s="200"/>
      <c r="AM26" s="200"/>
      <c r="AN26" s="200"/>
      <c r="AO26" s="200"/>
      <c r="AR26" s="28"/>
      <c r="BE26" s="192"/>
    </row>
    <row r="27" spans="2:71" s="1" customFormat="1" ht="6.95" customHeight="1">
      <c r="B27" s="28"/>
      <c r="AR27" s="28"/>
      <c r="BE27" s="192"/>
    </row>
    <row r="28" spans="2:71" s="1" customFormat="1" ht="12.75">
      <c r="B28" s="28"/>
      <c r="L28" s="201" t="s">
        <v>38</v>
      </c>
      <c r="M28" s="201"/>
      <c r="N28" s="201"/>
      <c r="O28" s="201"/>
      <c r="P28" s="201"/>
      <c r="W28" s="201" t="s">
        <v>39</v>
      </c>
      <c r="X28" s="201"/>
      <c r="Y28" s="201"/>
      <c r="Z28" s="201"/>
      <c r="AA28" s="201"/>
      <c r="AB28" s="201"/>
      <c r="AC28" s="201"/>
      <c r="AD28" s="201"/>
      <c r="AE28" s="201"/>
      <c r="AK28" s="201" t="s">
        <v>40</v>
      </c>
      <c r="AL28" s="201"/>
      <c r="AM28" s="201"/>
      <c r="AN28" s="201"/>
      <c r="AO28" s="201"/>
      <c r="AR28" s="28"/>
      <c r="BE28" s="192"/>
    </row>
    <row r="29" spans="2:71" s="2" customFormat="1" ht="14.45" customHeight="1">
      <c r="B29" s="32"/>
      <c r="D29" s="23" t="s">
        <v>41</v>
      </c>
      <c r="F29" s="23" t="s">
        <v>42</v>
      </c>
      <c r="L29" s="186">
        <v>0.21</v>
      </c>
      <c r="M29" s="185"/>
      <c r="N29" s="185"/>
      <c r="O29" s="185"/>
      <c r="P29" s="185"/>
      <c r="W29" s="184">
        <f>ROUND(AZ94, 2)</f>
        <v>0</v>
      </c>
      <c r="X29" s="185"/>
      <c r="Y29" s="185"/>
      <c r="Z29" s="185"/>
      <c r="AA29" s="185"/>
      <c r="AB29" s="185"/>
      <c r="AC29" s="185"/>
      <c r="AD29" s="185"/>
      <c r="AE29" s="185"/>
      <c r="AK29" s="184">
        <f>ROUND(AV94, 2)</f>
        <v>0</v>
      </c>
      <c r="AL29" s="185"/>
      <c r="AM29" s="185"/>
      <c r="AN29" s="185"/>
      <c r="AO29" s="185"/>
      <c r="AR29" s="32"/>
      <c r="BE29" s="193"/>
    </row>
    <row r="30" spans="2:71" s="2" customFormat="1" ht="14.45" customHeight="1">
      <c r="B30" s="32"/>
      <c r="F30" s="23" t="s">
        <v>43</v>
      </c>
      <c r="L30" s="186">
        <v>0.12</v>
      </c>
      <c r="M30" s="185"/>
      <c r="N30" s="185"/>
      <c r="O30" s="185"/>
      <c r="P30" s="185"/>
      <c r="W30" s="184">
        <f>ROUND(BA94, 2)</f>
        <v>0</v>
      </c>
      <c r="X30" s="185"/>
      <c r="Y30" s="185"/>
      <c r="Z30" s="185"/>
      <c r="AA30" s="185"/>
      <c r="AB30" s="185"/>
      <c r="AC30" s="185"/>
      <c r="AD30" s="185"/>
      <c r="AE30" s="185"/>
      <c r="AK30" s="184">
        <f>ROUND(AW94, 2)</f>
        <v>0</v>
      </c>
      <c r="AL30" s="185"/>
      <c r="AM30" s="185"/>
      <c r="AN30" s="185"/>
      <c r="AO30" s="185"/>
      <c r="AR30" s="32"/>
      <c r="BE30" s="193"/>
    </row>
    <row r="31" spans="2:71" s="2" customFormat="1" ht="14.45" hidden="1" customHeight="1">
      <c r="B31" s="32"/>
      <c r="F31" s="23" t="s">
        <v>44</v>
      </c>
      <c r="L31" s="186">
        <v>0.21</v>
      </c>
      <c r="M31" s="185"/>
      <c r="N31" s="185"/>
      <c r="O31" s="185"/>
      <c r="P31" s="185"/>
      <c r="W31" s="184">
        <f>ROUND(BB94, 2)</f>
        <v>0</v>
      </c>
      <c r="X31" s="185"/>
      <c r="Y31" s="185"/>
      <c r="Z31" s="185"/>
      <c r="AA31" s="185"/>
      <c r="AB31" s="185"/>
      <c r="AC31" s="185"/>
      <c r="AD31" s="185"/>
      <c r="AE31" s="185"/>
      <c r="AK31" s="184">
        <v>0</v>
      </c>
      <c r="AL31" s="185"/>
      <c r="AM31" s="185"/>
      <c r="AN31" s="185"/>
      <c r="AO31" s="185"/>
      <c r="AR31" s="32"/>
      <c r="BE31" s="193"/>
    </row>
    <row r="32" spans="2:71" s="2" customFormat="1" ht="14.45" hidden="1" customHeight="1">
      <c r="B32" s="32"/>
      <c r="F32" s="23" t="s">
        <v>45</v>
      </c>
      <c r="L32" s="186">
        <v>0.12</v>
      </c>
      <c r="M32" s="185"/>
      <c r="N32" s="185"/>
      <c r="O32" s="185"/>
      <c r="P32" s="185"/>
      <c r="W32" s="184">
        <f>ROUND(BC94, 2)</f>
        <v>0</v>
      </c>
      <c r="X32" s="185"/>
      <c r="Y32" s="185"/>
      <c r="Z32" s="185"/>
      <c r="AA32" s="185"/>
      <c r="AB32" s="185"/>
      <c r="AC32" s="185"/>
      <c r="AD32" s="185"/>
      <c r="AE32" s="185"/>
      <c r="AK32" s="184">
        <v>0</v>
      </c>
      <c r="AL32" s="185"/>
      <c r="AM32" s="185"/>
      <c r="AN32" s="185"/>
      <c r="AO32" s="185"/>
      <c r="AR32" s="32"/>
      <c r="BE32" s="193"/>
    </row>
    <row r="33" spans="2:57" s="2" customFormat="1" ht="14.45" hidden="1" customHeight="1">
      <c r="B33" s="32"/>
      <c r="F33" s="23" t="s">
        <v>46</v>
      </c>
      <c r="L33" s="186">
        <v>0</v>
      </c>
      <c r="M33" s="185"/>
      <c r="N33" s="185"/>
      <c r="O33" s="185"/>
      <c r="P33" s="185"/>
      <c r="W33" s="184">
        <f>ROUND(BD94, 2)</f>
        <v>0</v>
      </c>
      <c r="X33" s="185"/>
      <c r="Y33" s="185"/>
      <c r="Z33" s="185"/>
      <c r="AA33" s="185"/>
      <c r="AB33" s="185"/>
      <c r="AC33" s="185"/>
      <c r="AD33" s="185"/>
      <c r="AE33" s="185"/>
      <c r="AK33" s="184">
        <v>0</v>
      </c>
      <c r="AL33" s="185"/>
      <c r="AM33" s="185"/>
      <c r="AN33" s="185"/>
      <c r="AO33" s="185"/>
      <c r="AR33" s="32"/>
      <c r="BE33" s="193"/>
    </row>
    <row r="34" spans="2:57" s="1" customFormat="1" ht="6.95" customHeight="1">
      <c r="B34" s="28"/>
      <c r="AR34" s="28"/>
      <c r="BE34" s="192"/>
    </row>
    <row r="35" spans="2:57" s="1" customFormat="1" ht="25.9" customHeight="1">
      <c r="B35" s="28"/>
      <c r="C35" s="33"/>
      <c r="D35" s="34" t="s">
        <v>47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48</v>
      </c>
      <c r="U35" s="35"/>
      <c r="V35" s="35"/>
      <c r="W35" s="35"/>
      <c r="X35" s="187" t="s">
        <v>49</v>
      </c>
      <c r="Y35" s="188"/>
      <c r="Z35" s="188"/>
      <c r="AA35" s="188"/>
      <c r="AB35" s="188"/>
      <c r="AC35" s="35"/>
      <c r="AD35" s="35"/>
      <c r="AE35" s="35"/>
      <c r="AF35" s="35"/>
      <c r="AG35" s="35"/>
      <c r="AH35" s="35"/>
      <c r="AI35" s="35"/>
      <c r="AJ35" s="35"/>
      <c r="AK35" s="189">
        <f>SUM(AK26:AK33)</f>
        <v>0</v>
      </c>
      <c r="AL35" s="188"/>
      <c r="AM35" s="188"/>
      <c r="AN35" s="188"/>
      <c r="AO35" s="190"/>
      <c r="AP35" s="33"/>
      <c r="AQ35" s="33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37" t="s">
        <v>50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51</v>
      </c>
      <c r="AI49" s="38"/>
      <c r="AJ49" s="38"/>
      <c r="AK49" s="38"/>
      <c r="AL49" s="38"/>
      <c r="AM49" s="38"/>
      <c r="AN49" s="38"/>
      <c r="AO49" s="38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8"/>
      <c r="D60" s="39" t="s">
        <v>52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53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52</v>
      </c>
      <c r="AI60" s="30"/>
      <c r="AJ60" s="30"/>
      <c r="AK60" s="30"/>
      <c r="AL60" s="30"/>
      <c r="AM60" s="39" t="s">
        <v>53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8"/>
      <c r="D64" s="37" t="s">
        <v>54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55</v>
      </c>
      <c r="AI64" s="38"/>
      <c r="AJ64" s="38"/>
      <c r="AK64" s="38"/>
      <c r="AL64" s="38"/>
      <c r="AM64" s="38"/>
      <c r="AN64" s="38"/>
      <c r="AO64" s="38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8"/>
      <c r="D75" s="39" t="s">
        <v>52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53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52</v>
      </c>
      <c r="AI75" s="30"/>
      <c r="AJ75" s="30"/>
      <c r="AK75" s="30"/>
      <c r="AL75" s="30"/>
      <c r="AM75" s="39" t="s">
        <v>53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>
      <c r="B82" s="28"/>
      <c r="C82" s="17" t="s">
        <v>56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4"/>
      <c r="C84" s="23" t="s">
        <v>13</v>
      </c>
      <c r="L84" s="3" t="str">
        <f>K5</f>
        <v>25019</v>
      </c>
      <c r="AR84" s="44"/>
    </row>
    <row r="85" spans="1:91" s="4" customFormat="1" ht="36.950000000000003" customHeight="1">
      <c r="B85" s="45"/>
      <c r="C85" s="46" t="s">
        <v>16</v>
      </c>
      <c r="L85" s="175" t="str">
        <f>K6</f>
        <v>KOLÍN, DĚLNICKÁ 806, 807 - MEZIOKENNÍ VLOŽKY</v>
      </c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R85" s="45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20</v>
      </c>
      <c r="L87" s="47" t="str">
        <f>IF(K8="","",K8)</f>
        <v>Kolín, Dělnická 806, 807</v>
      </c>
      <c r="AI87" s="23" t="s">
        <v>22</v>
      </c>
      <c r="AM87" s="177" t="str">
        <f>IF(AN8= "","",AN8)</f>
        <v>26. 6. 2025</v>
      </c>
      <c r="AN87" s="177"/>
      <c r="AR87" s="28"/>
    </row>
    <row r="88" spans="1:91" s="1" customFormat="1" ht="6.95" customHeight="1">
      <c r="B88" s="28"/>
      <c r="AR88" s="28"/>
    </row>
    <row r="89" spans="1:91" s="1" customFormat="1" ht="25.7" customHeight="1">
      <c r="B89" s="28"/>
      <c r="C89" s="23" t="s">
        <v>24</v>
      </c>
      <c r="L89" s="3" t="str">
        <f>IF(E11= "","",E11)</f>
        <v>Město Kolín, Karlovo náměstí 78, Kolín</v>
      </c>
      <c r="AI89" s="23" t="s">
        <v>30</v>
      </c>
      <c r="AM89" s="178" t="str">
        <f>IF(E17="","",E17)</f>
        <v>AZ PROJECT spol. s r.o., Plynárenská 830, Kolín</v>
      </c>
      <c r="AN89" s="179"/>
      <c r="AO89" s="179"/>
      <c r="AP89" s="179"/>
      <c r="AR89" s="28"/>
      <c r="AS89" s="180" t="s">
        <v>57</v>
      </c>
      <c r="AT89" s="181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25.7" customHeight="1">
      <c r="B90" s="28"/>
      <c r="C90" s="23" t="s">
        <v>28</v>
      </c>
      <c r="L90" s="3" t="str">
        <f>IF(E14= "Vyplň údaj","",E14)</f>
        <v/>
      </c>
      <c r="AI90" s="23" t="s">
        <v>35</v>
      </c>
      <c r="AM90" s="178" t="str">
        <f>IF(E20="","",E20)</f>
        <v>AZ PROJECT spol. s r.o., Plynárenská 830, Kolín</v>
      </c>
      <c r="AN90" s="179"/>
      <c r="AO90" s="179"/>
      <c r="AP90" s="179"/>
      <c r="AR90" s="28"/>
      <c r="AS90" s="182"/>
      <c r="AT90" s="183"/>
      <c r="BD90" s="52"/>
    </row>
    <row r="91" spans="1:91" s="1" customFormat="1" ht="10.9" customHeight="1">
      <c r="B91" s="28"/>
      <c r="AR91" s="28"/>
      <c r="AS91" s="182"/>
      <c r="AT91" s="183"/>
      <c r="BD91" s="52"/>
    </row>
    <row r="92" spans="1:91" s="1" customFormat="1" ht="29.25" customHeight="1">
      <c r="B92" s="28"/>
      <c r="C92" s="166" t="s">
        <v>58</v>
      </c>
      <c r="D92" s="167"/>
      <c r="E92" s="167"/>
      <c r="F92" s="167"/>
      <c r="G92" s="167"/>
      <c r="H92" s="53"/>
      <c r="I92" s="168" t="s">
        <v>59</v>
      </c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9" t="s">
        <v>60</v>
      </c>
      <c r="AH92" s="167"/>
      <c r="AI92" s="167"/>
      <c r="AJ92" s="167"/>
      <c r="AK92" s="167"/>
      <c r="AL92" s="167"/>
      <c r="AM92" s="167"/>
      <c r="AN92" s="168" t="s">
        <v>61</v>
      </c>
      <c r="AO92" s="167"/>
      <c r="AP92" s="170"/>
      <c r="AQ92" s="54" t="s">
        <v>62</v>
      </c>
      <c r="AR92" s="28"/>
      <c r="AS92" s="55" t="s">
        <v>63</v>
      </c>
      <c r="AT92" s="56" t="s">
        <v>64</v>
      </c>
      <c r="AU92" s="56" t="s">
        <v>65</v>
      </c>
      <c r="AV92" s="56" t="s">
        <v>66</v>
      </c>
      <c r="AW92" s="56" t="s">
        <v>67</v>
      </c>
      <c r="AX92" s="56" t="s">
        <v>68</v>
      </c>
      <c r="AY92" s="56" t="s">
        <v>69</v>
      </c>
      <c r="AZ92" s="56" t="s">
        <v>70</v>
      </c>
      <c r="BA92" s="56" t="s">
        <v>71</v>
      </c>
      <c r="BB92" s="56" t="s">
        <v>72</v>
      </c>
      <c r="BC92" s="56" t="s">
        <v>73</v>
      </c>
      <c r="BD92" s="57" t="s">
        <v>74</v>
      </c>
    </row>
    <row r="93" spans="1:91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75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64">
        <f>ROUND(AG95,2)</f>
        <v>0</v>
      </c>
      <c r="AH94" s="164"/>
      <c r="AI94" s="164"/>
      <c r="AJ94" s="164"/>
      <c r="AK94" s="164"/>
      <c r="AL94" s="164"/>
      <c r="AM94" s="164"/>
      <c r="AN94" s="165">
        <f>SUM(AG94,AT94)</f>
        <v>0</v>
      </c>
      <c r="AO94" s="165"/>
      <c r="AP94" s="165"/>
      <c r="AQ94" s="63" t="s">
        <v>1</v>
      </c>
      <c r="AR94" s="59"/>
      <c r="AS94" s="64">
        <f>ROUND(AS95,2)</f>
        <v>0</v>
      </c>
      <c r="AT94" s="65">
        <f>ROUND(SUM(AV94:AW94),2)</f>
        <v>0</v>
      </c>
      <c r="AU94" s="66">
        <f>ROUND(AU95,5)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 t="shared" ref="AZ94:BD95" si="0">ROUND(AZ95,2)</f>
        <v>0</v>
      </c>
      <c r="BA94" s="65">
        <f t="shared" si="0"/>
        <v>0</v>
      </c>
      <c r="BB94" s="65">
        <f t="shared" si="0"/>
        <v>0</v>
      </c>
      <c r="BC94" s="65">
        <f t="shared" si="0"/>
        <v>0</v>
      </c>
      <c r="BD94" s="67">
        <f t="shared" si="0"/>
        <v>0</v>
      </c>
      <c r="BS94" s="68" t="s">
        <v>76</v>
      </c>
      <c r="BT94" s="68" t="s">
        <v>77</v>
      </c>
      <c r="BU94" s="69" t="s">
        <v>78</v>
      </c>
      <c r="BV94" s="68" t="s">
        <v>79</v>
      </c>
      <c r="BW94" s="68" t="s">
        <v>4</v>
      </c>
      <c r="BX94" s="68" t="s">
        <v>80</v>
      </c>
      <c r="CL94" s="68" t="s">
        <v>1</v>
      </c>
    </row>
    <row r="95" spans="1:91" s="6" customFormat="1" ht="24.75" customHeight="1">
      <c r="B95" s="70"/>
      <c r="C95" s="71"/>
      <c r="D95" s="174" t="s">
        <v>14</v>
      </c>
      <c r="E95" s="174"/>
      <c r="F95" s="174"/>
      <c r="G95" s="174"/>
      <c r="H95" s="174"/>
      <c r="I95" s="72"/>
      <c r="J95" s="174" t="s">
        <v>17</v>
      </c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3">
        <f>ROUND(AG96,2)</f>
        <v>0</v>
      </c>
      <c r="AH95" s="172"/>
      <c r="AI95" s="172"/>
      <c r="AJ95" s="172"/>
      <c r="AK95" s="172"/>
      <c r="AL95" s="172"/>
      <c r="AM95" s="172"/>
      <c r="AN95" s="171">
        <f>SUM(AG95,AT95)</f>
        <v>0</v>
      </c>
      <c r="AO95" s="172"/>
      <c r="AP95" s="172"/>
      <c r="AQ95" s="73" t="s">
        <v>81</v>
      </c>
      <c r="AR95" s="70"/>
      <c r="AS95" s="74">
        <f>ROUND(AS96,2)</f>
        <v>0</v>
      </c>
      <c r="AT95" s="75">
        <f>ROUND(SUM(AV95:AW95),2)</f>
        <v>0</v>
      </c>
      <c r="AU95" s="76">
        <f>ROUND(AU96,5)</f>
        <v>0</v>
      </c>
      <c r="AV95" s="75">
        <f>ROUND(AZ95*L29,2)</f>
        <v>0</v>
      </c>
      <c r="AW95" s="75">
        <f>ROUND(BA95*L30,2)</f>
        <v>0</v>
      </c>
      <c r="AX95" s="75">
        <f>ROUND(BB95*L29,2)</f>
        <v>0</v>
      </c>
      <c r="AY95" s="75">
        <f>ROUND(BC95*L30,2)</f>
        <v>0</v>
      </c>
      <c r="AZ95" s="75">
        <f t="shared" si="0"/>
        <v>0</v>
      </c>
      <c r="BA95" s="75">
        <f t="shared" si="0"/>
        <v>0</v>
      </c>
      <c r="BB95" s="75">
        <f t="shared" si="0"/>
        <v>0</v>
      </c>
      <c r="BC95" s="75">
        <f t="shared" si="0"/>
        <v>0</v>
      </c>
      <c r="BD95" s="77">
        <f t="shared" si="0"/>
        <v>0</v>
      </c>
      <c r="BS95" s="78" t="s">
        <v>76</v>
      </c>
      <c r="BT95" s="78" t="s">
        <v>82</v>
      </c>
      <c r="BU95" s="78" t="s">
        <v>78</v>
      </c>
      <c r="BV95" s="78" t="s">
        <v>79</v>
      </c>
      <c r="BW95" s="78" t="s">
        <v>83</v>
      </c>
      <c r="BX95" s="78" t="s">
        <v>4</v>
      </c>
      <c r="CL95" s="78" t="s">
        <v>1</v>
      </c>
      <c r="CM95" s="78" t="s">
        <v>82</v>
      </c>
    </row>
    <row r="96" spans="1:91" s="3" customFormat="1" ht="23.25" customHeight="1">
      <c r="A96" s="79" t="s">
        <v>84</v>
      </c>
      <c r="B96" s="44"/>
      <c r="C96" s="9"/>
      <c r="D96" s="9"/>
      <c r="E96" s="163" t="s">
        <v>14</v>
      </c>
      <c r="F96" s="163"/>
      <c r="G96" s="163"/>
      <c r="H96" s="163"/>
      <c r="I96" s="163"/>
      <c r="J96" s="9"/>
      <c r="K96" s="163" t="s">
        <v>17</v>
      </c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163"/>
      <c r="AG96" s="161">
        <f>'25019 - KOLÍN, DĚLNICKÁ 8...'!J32</f>
        <v>0</v>
      </c>
      <c r="AH96" s="162"/>
      <c r="AI96" s="162"/>
      <c r="AJ96" s="162"/>
      <c r="AK96" s="162"/>
      <c r="AL96" s="162"/>
      <c r="AM96" s="162"/>
      <c r="AN96" s="161">
        <f>SUM(AG96,AT96)</f>
        <v>0</v>
      </c>
      <c r="AO96" s="162"/>
      <c r="AP96" s="162"/>
      <c r="AQ96" s="80" t="s">
        <v>85</v>
      </c>
      <c r="AR96" s="44"/>
      <c r="AS96" s="81">
        <v>0</v>
      </c>
      <c r="AT96" s="82">
        <f>ROUND(SUM(AV96:AW96),2)</f>
        <v>0</v>
      </c>
      <c r="AU96" s="83">
        <f>'25019 - KOLÍN, DĚLNICKÁ 8...'!P138</f>
        <v>0</v>
      </c>
      <c r="AV96" s="82">
        <f>'25019 - KOLÍN, DĚLNICKÁ 8...'!J35</f>
        <v>0</v>
      </c>
      <c r="AW96" s="82">
        <f>'25019 - KOLÍN, DĚLNICKÁ 8...'!J36</f>
        <v>0</v>
      </c>
      <c r="AX96" s="82">
        <f>'25019 - KOLÍN, DĚLNICKÁ 8...'!J37</f>
        <v>0</v>
      </c>
      <c r="AY96" s="82">
        <f>'25019 - KOLÍN, DĚLNICKÁ 8...'!J38</f>
        <v>0</v>
      </c>
      <c r="AZ96" s="82">
        <f>'25019 - KOLÍN, DĚLNICKÁ 8...'!F35</f>
        <v>0</v>
      </c>
      <c r="BA96" s="82">
        <f>'25019 - KOLÍN, DĚLNICKÁ 8...'!F36</f>
        <v>0</v>
      </c>
      <c r="BB96" s="82">
        <f>'25019 - KOLÍN, DĚLNICKÁ 8...'!F37</f>
        <v>0</v>
      </c>
      <c r="BC96" s="82">
        <f>'25019 - KOLÍN, DĚLNICKÁ 8...'!F38</f>
        <v>0</v>
      </c>
      <c r="BD96" s="84">
        <f>'25019 - KOLÍN, DĚLNICKÁ 8...'!F39</f>
        <v>0</v>
      </c>
      <c r="BT96" s="21" t="s">
        <v>86</v>
      </c>
      <c r="BV96" s="21" t="s">
        <v>79</v>
      </c>
      <c r="BW96" s="21" t="s">
        <v>87</v>
      </c>
      <c r="BX96" s="21" t="s">
        <v>83</v>
      </c>
      <c r="CL96" s="21" t="s">
        <v>1</v>
      </c>
    </row>
    <row r="97" spans="2:44" s="1" customFormat="1" ht="30" customHeight="1">
      <c r="B97" s="28"/>
      <c r="AR97" s="28"/>
    </row>
    <row r="98" spans="2:44" s="1" customFormat="1" ht="6.95" customHeight="1"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28"/>
    </row>
  </sheetData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E96:I96"/>
    <mergeCell ref="K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</mergeCells>
  <hyperlinks>
    <hyperlink ref="A96" location="'25019 - KOLÍN, DĚLNICKÁ 8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20"/>
  <sheetViews>
    <sheetView showGridLines="0" topLeftCell="A204" workbookViewId="0">
      <selection activeCell="H214" sqref="H21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59" t="s">
        <v>5</v>
      </c>
      <c r="M2" s="160"/>
      <c r="N2" s="160"/>
      <c r="O2" s="160"/>
      <c r="P2" s="160"/>
      <c r="Q2" s="160"/>
      <c r="R2" s="160"/>
      <c r="S2" s="160"/>
      <c r="T2" s="160"/>
      <c r="U2" s="160"/>
      <c r="V2" s="160"/>
      <c r="AT2" s="13" t="s">
        <v>87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82</v>
      </c>
    </row>
    <row r="4" spans="2:46" ht="24.95" customHeight="1">
      <c r="B4" s="16"/>
      <c r="D4" s="17" t="s">
        <v>88</v>
      </c>
      <c r="L4" s="16"/>
      <c r="M4" s="85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3" t="str">
        <f>'Rekapitulace stavby'!K6</f>
        <v>KOLÍN, DĚLNICKÁ 806, 807 - MEZIOKENNÍ VLOŽKY</v>
      </c>
      <c r="F7" s="204"/>
      <c r="G7" s="204"/>
      <c r="H7" s="204"/>
      <c r="L7" s="16"/>
    </row>
    <row r="8" spans="2:46" ht="12" customHeight="1">
      <c r="B8" s="16"/>
      <c r="D8" s="23" t="s">
        <v>89</v>
      </c>
      <c r="L8" s="16"/>
    </row>
    <row r="9" spans="2:46" s="1" customFormat="1" ht="16.5" customHeight="1">
      <c r="B9" s="28"/>
      <c r="E9" s="203" t="s">
        <v>90</v>
      </c>
      <c r="F9" s="202"/>
      <c r="G9" s="202"/>
      <c r="H9" s="202"/>
      <c r="L9" s="28"/>
    </row>
    <row r="10" spans="2:46" s="1" customFormat="1" ht="12" customHeight="1">
      <c r="B10" s="28"/>
      <c r="D10" s="23" t="s">
        <v>91</v>
      </c>
      <c r="L10" s="28"/>
    </row>
    <row r="11" spans="2:46" s="1" customFormat="1" ht="30" customHeight="1">
      <c r="B11" s="28"/>
      <c r="E11" s="175" t="s">
        <v>90</v>
      </c>
      <c r="F11" s="202"/>
      <c r="G11" s="202"/>
      <c r="H11" s="202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8" t="str">
        <f>'Rekapitulace stavby'!AN8</f>
        <v>26. 6. 2025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">
        <v>1</v>
      </c>
      <c r="L16" s="28"/>
    </row>
    <row r="17" spans="2:12" s="1" customFormat="1" ht="18" customHeight="1">
      <c r="B17" s="28"/>
      <c r="E17" s="21" t="s">
        <v>26</v>
      </c>
      <c r="I17" s="23" t="s">
        <v>27</v>
      </c>
      <c r="J17" s="21" t="s">
        <v>1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28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5" t="str">
        <f>'Rekapitulace stavby'!E14</f>
        <v>Vyplň údaj</v>
      </c>
      <c r="F20" s="194"/>
      <c r="G20" s="194"/>
      <c r="H20" s="194"/>
      <c r="I20" s="23" t="s">
        <v>27</v>
      </c>
      <c r="J20" s="24" t="str">
        <f>'Rekapitulace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30</v>
      </c>
      <c r="I22" s="23" t="s">
        <v>25</v>
      </c>
      <c r="J22" s="21" t="s">
        <v>31</v>
      </c>
      <c r="L22" s="28"/>
    </row>
    <row r="23" spans="2:12" s="1" customFormat="1" ht="18" customHeight="1">
      <c r="B23" s="28"/>
      <c r="E23" s="21" t="s">
        <v>32</v>
      </c>
      <c r="I23" s="23" t="s">
        <v>27</v>
      </c>
      <c r="J23" s="21" t="s">
        <v>33</v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35</v>
      </c>
      <c r="I25" s="23" t="s">
        <v>25</v>
      </c>
      <c r="J25" s="21" t="s">
        <v>31</v>
      </c>
      <c r="L25" s="28"/>
    </row>
    <row r="26" spans="2:12" s="1" customFormat="1" ht="18" customHeight="1">
      <c r="B26" s="28"/>
      <c r="E26" s="21" t="s">
        <v>32</v>
      </c>
      <c r="I26" s="23" t="s">
        <v>27</v>
      </c>
      <c r="J26" s="21" t="s">
        <v>33</v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36</v>
      </c>
      <c r="L28" s="28"/>
    </row>
    <row r="29" spans="2:12" s="7" customFormat="1" ht="16.5" customHeight="1">
      <c r="B29" s="86"/>
      <c r="E29" s="198" t="s">
        <v>1</v>
      </c>
      <c r="F29" s="198"/>
      <c r="G29" s="198"/>
      <c r="H29" s="198"/>
      <c r="L29" s="86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25.35" customHeight="1">
      <c r="B32" s="28"/>
      <c r="D32" s="87" t="s">
        <v>37</v>
      </c>
      <c r="J32" s="62">
        <f>ROUND(J138, 2)</f>
        <v>0</v>
      </c>
      <c r="L32" s="28"/>
    </row>
    <row r="33" spans="2:12" s="1" customFormat="1" ht="6.95" customHeight="1">
      <c r="B33" s="28"/>
      <c r="D33" s="49"/>
      <c r="E33" s="49"/>
      <c r="F33" s="49"/>
      <c r="G33" s="49"/>
      <c r="H33" s="49"/>
      <c r="I33" s="49"/>
      <c r="J33" s="49"/>
      <c r="K33" s="49"/>
      <c r="L33" s="28"/>
    </row>
    <row r="34" spans="2:12" s="1" customFormat="1" ht="14.45" customHeight="1">
      <c r="B34" s="28"/>
      <c r="F34" s="31" t="s">
        <v>39</v>
      </c>
      <c r="I34" s="31" t="s">
        <v>38</v>
      </c>
      <c r="J34" s="31" t="s">
        <v>40</v>
      </c>
      <c r="L34" s="28"/>
    </row>
    <row r="35" spans="2:12" s="1" customFormat="1" ht="14.45" customHeight="1">
      <c r="B35" s="28"/>
      <c r="D35" s="51" t="s">
        <v>41</v>
      </c>
      <c r="E35" s="23" t="s">
        <v>42</v>
      </c>
      <c r="F35" s="88">
        <f>ROUND((SUM(BE138:BE219)),  2)</f>
        <v>0</v>
      </c>
      <c r="I35" s="89">
        <v>0.21</v>
      </c>
      <c r="J35" s="88">
        <f>ROUND(((SUM(BE138:BE219))*I35),  2)</f>
        <v>0</v>
      </c>
      <c r="L35" s="28"/>
    </row>
    <row r="36" spans="2:12" s="1" customFormat="1" ht="14.45" customHeight="1">
      <c r="B36" s="28"/>
      <c r="E36" s="23" t="s">
        <v>43</v>
      </c>
      <c r="F36" s="88">
        <f>ROUND((SUM(BF138:BF219)),  2)</f>
        <v>0</v>
      </c>
      <c r="I36" s="89">
        <v>0.12</v>
      </c>
      <c r="J36" s="88">
        <f>ROUND(((SUM(BF138:BF219))*I36),  2)</f>
        <v>0</v>
      </c>
      <c r="L36" s="28"/>
    </row>
    <row r="37" spans="2:12" s="1" customFormat="1" ht="14.45" hidden="1" customHeight="1">
      <c r="B37" s="28"/>
      <c r="E37" s="23" t="s">
        <v>44</v>
      </c>
      <c r="F37" s="88">
        <f>ROUND((SUM(BG138:BG219)),  2)</f>
        <v>0</v>
      </c>
      <c r="I37" s="89">
        <v>0.21</v>
      </c>
      <c r="J37" s="88">
        <f>0</f>
        <v>0</v>
      </c>
      <c r="L37" s="28"/>
    </row>
    <row r="38" spans="2:12" s="1" customFormat="1" ht="14.45" hidden="1" customHeight="1">
      <c r="B38" s="28"/>
      <c r="E38" s="23" t="s">
        <v>45</v>
      </c>
      <c r="F38" s="88">
        <f>ROUND((SUM(BH138:BH219)),  2)</f>
        <v>0</v>
      </c>
      <c r="I38" s="89">
        <v>0.12</v>
      </c>
      <c r="J38" s="88">
        <f>0</f>
        <v>0</v>
      </c>
      <c r="L38" s="28"/>
    </row>
    <row r="39" spans="2:12" s="1" customFormat="1" ht="14.45" hidden="1" customHeight="1">
      <c r="B39" s="28"/>
      <c r="E39" s="23" t="s">
        <v>46</v>
      </c>
      <c r="F39" s="88">
        <f>ROUND((SUM(BI138:BI219)),  2)</f>
        <v>0</v>
      </c>
      <c r="I39" s="89">
        <v>0</v>
      </c>
      <c r="J39" s="88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0"/>
      <c r="D41" s="91" t="s">
        <v>47</v>
      </c>
      <c r="E41" s="53"/>
      <c r="F41" s="53"/>
      <c r="G41" s="92" t="s">
        <v>48</v>
      </c>
      <c r="H41" s="93" t="s">
        <v>49</v>
      </c>
      <c r="I41" s="53"/>
      <c r="J41" s="94">
        <f>SUM(J32:J39)</f>
        <v>0</v>
      </c>
      <c r="K41" s="95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39" t="s">
        <v>52</v>
      </c>
      <c r="E61" s="30"/>
      <c r="F61" s="96" t="s">
        <v>53</v>
      </c>
      <c r="G61" s="39" t="s">
        <v>52</v>
      </c>
      <c r="H61" s="30"/>
      <c r="I61" s="30"/>
      <c r="J61" s="97" t="s">
        <v>53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39" t="s">
        <v>52</v>
      </c>
      <c r="E76" s="30"/>
      <c r="F76" s="96" t="s">
        <v>53</v>
      </c>
      <c r="G76" s="39" t="s">
        <v>52</v>
      </c>
      <c r="H76" s="30"/>
      <c r="I76" s="30"/>
      <c r="J76" s="97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12" s="1" customFormat="1" ht="24.95" customHeight="1">
      <c r="B82" s="28"/>
      <c r="C82" s="17" t="s">
        <v>92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203" t="str">
        <f>E7</f>
        <v>KOLÍN, DĚLNICKÁ 806, 807 - MEZIOKENNÍ VLOŽKY</v>
      </c>
      <c r="F85" s="204"/>
      <c r="G85" s="204"/>
      <c r="H85" s="204"/>
      <c r="L85" s="28"/>
    </row>
    <row r="86" spans="2:12" ht="12" customHeight="1">
      <c r="B86" s="16"/>
      <c r="C86" s="23" t="s">
        <v>89</v>
      </c>
      <c r="L86" s="16"/>
    </row>
    <row r="87" spans="2:12" s="1" customFormat="1" ht="16.5" customHeight="1">
      <c r="B87" s="28"/>
      <c r="E87" s="203" t="s">
        <v>90</v>
      </c>
      <c r="F87" s="202"/>
      <c r="G87" s="202"/>
      <c r="H87" s="202"/>
      <c r="L87" s="28"/>
    </row>
    <row r="88" spans="2:12" s="1" customFormat="1" ht="12" customHeight="1">
      <c r="B88" s="28"/>
      <c r="C88" s="23" t="s">
        <v>91</v>
      </c>
      <c r="L88" s="28"/>
    </row>
    <row r="89" spans="2:12" s="1" customFormat="1" ht="30" customHeight="1">
      <c r="B89" s="28"/>
      <c r="E89" s="175" t="str">
        <f>E11</f>
        <v>25019 - KOLÍN, DĚLNICKÁ 806, 807 - MEZIOKENNÍ VLOŽKY</v>
      </c>
      <c r="F89" s="202"/>
      <c r="G89" s="202"/>
      <c r="H89" s="202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>Kolín, Dělnická 806, 807</v>
      </c>
      <c r="I91" s="23" t="s">
        <v>22</v>
      </c>
      <c r="J91" s="48" t="str">
        <f>IF(J14="","",J14)</f>
        <v>26. 6. 2025</v>
      </c>
      <c r="L91" s="28"/>
    </row>
    <row r="92" spans="2:12" s="1" customFormat="1" ht="6.95" customHeight="1">
      <c r="B92" s="28"/>
      <c r="L92" s="28"/>
    </row>
    <row r="93" spans="2:12" s="1" customFormat="1" ht="40.15" customHeight="1">
      <c r="B93" s="28"/>
      <c r="C93" s="23" t="s">
        <v>24</v>
      </c>
      <c r="F93" s="21" t="str">
        <f>E17</f>
        <v>Město Kolín, Karlovo náměstí 78, Kolín</v>
      </c>
      <c r="I93" s="23" t="s">
        <v>30</v>
      </c>
      <c r="J93" s="26" t="str">
        <f>E23</f>
        <v>AZ PROJECT spol. s r.o., Plynárenská 830, Kolín</v>
      </c>
      <c r="L93" s="28"/>
    </row>
    <row r="94" spans="2:12" s="1" customFormat="1" ht="40.15" customHeight="1">
      <c r="B94" s="28"/>
      <c r="C94" s="23" t="s">
        <v>28</v>
      </c>
      <c r="F94" s="21" t="str">
        <f>IF(E20="","",E20)</f>
        <v>Vyplň údaj</v>
      </c>
      <c r="I94" s="23" t="s">
        <v>35</v>
      </c>
      <c r="J94" s="26" t="str">
        <f>E26</f>
        <v>AZ PROJECT spol. s r.o., Plynárenská 830, Kolín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98" t="s">
        <v>93</v>
      </c>
      <c r="D96" s="90"/>
      <c r="E96" s="90"/>
      <c r="F96" s="90"/>
      <c r="G96" s="90"/>
      <c r="H96" s="90"/>
      <c r="I96" s="90"/>
      <c r="J96" s="99" t="s">
        <v>94</v>
      </c>
      <c r="K96" s="90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0" t="s">
        <v>95</v>
      </c>
      <c r="J98" s="62">
        <f>J138</f>
        <v>0</v>
      </c>
      <c r="L98" s="28"/>
      <c r="AU98" s="13" t="s">
        <v>96</v>
      </c>
    </row>
    <row r="99" spans="2:47" s="8" customFormat="1" ht="24.95" customHeight="1">
      <c r="B99" s="101"/>
      <c r="D99" s="102" t="s">
        <v>97</v>
      </c>
      <c r="E99" s="103"/>
      <c r="F99" s="103"/>
      <c r="G99" s="103"/>
      <c r="H99" s="103"/>
      <c r="I99" s="103"/>
      <c r="J99" s="104">
        <f>J139</f>
        <v>0</v>
      </c>
      <c r="L99" s="101"/>
    </row>
    <row r="100" spans="2:47" s="9" customFormat="1" ht="19.899999999999999" customHeight="1">
      <c r="B100" s="105"/>
      <c r="D100" s="106" t="s">
        <v>98</v>
      </c>
      <c r="E100" s="107"/>
      <c r="F100" s="107"/>
      <c r="G100" s="107"/>
      <c r="H100" s="107"/>
      <c r="I100" s="107"/>
      <c r="J100" s="108">
        <f>J140</f>
        <v>0</v>
      </c>
      <c r="L100" s="105"/>
    </row>
    <row r="101" spans="2:47" s="9" customFormat="1" ht="19.899999999999999" customHeight="1">
      <c r="B101" s="105"/>
      <c r="D101" s="106" t="s">
        <v>99</v>
      </c>
      <c r="E101" s="107"/>
      <c r="F101" s="107"/>
      <c r="G101" s="107"/>
      <c r="H101" s="107"/>
      <c r="I101" s="107"/>
      <c r="J101" s="108">
        <f>J142</f>
        <v>0</v>
      </c>
      <c r="L101" s="105"/>
    </row>
    <row r="102" spans="2:47" s="9" customFormat="1" ht="19.899999999999999" customHeight="1">
      <c r="B102" s="105"/>
      <c r="D102" s="106" t="s">
        <v>100</v>
      </c>
      <c r="E102" s="107"/>
      <c r="F102" s="107"/>
      <c r="G102" s="107"/>
      <c r="H102" s="107"/>
      <c r="I102" s="107"/>
      <c r="J102" s="108">
        <f>J156</f>
        <v>0</v>
      </c>
      <c r="L102" s="105"/>
    </row>
    <row r="103" spans="2:47" s="9" customFormat="1" ht="19.899999999999999" customHeight="1">
      <c r="B103" s="105"/>
      <c r="D103" s="106" t="s">
        <v>101</v>
      </c>
      <c r="E103" s="107"/>
      <c r="F103" s="107"/>
      <c r="G103" s="107"/>
      <c r="H103" s="107"/>
      <c r="I103" s="107"/>
      <c r="J103" s="108">
        <f>J165</f>
        <v>0</v>
      </c>
      <c r="L103" s="105"/>
    </row>
    <row r="104" spans="2:47" s="9" customFormat="1" ht="19.899999999999999" customHeight="1">
      <c r="B104" s="105"/>
      <c r="D104" s="106" t="s">
        <v>102</v>
      </c>
      <c r="E104" s="107"/>
      <c r="F104" s="107"/>
      <c r="G104" s="107"/>
      <c r="H104" s="107"/>
      <c r="I104" s="107"/>
      <c r="J104" s="108">
        <f>J171</f>
        <v>0</v>
      </c>
      <c r="L104" s="105"/>
    </row>
    <row r="105" spans="2:47" s="8" customFormat="1" ht="24.95" customHeight="1">
      <c r="B105" s="101"/>
      <c r="D105" s="102" t="s">
        <v>103</v>
      </c>
      <c r="E105" s="103"/>
      <c r="F105" s="103"/>
      <c r="G105" s="103"/>
      <c r="H105" s="103"/>
      <c r="I105" s="103"/>
      <c r="J105" s="104">
        <f>J173</f>
        <v>0</v>
      </c>
      <c r="L105" s="101"/>
    </row>
    <row r="106" spans="2:47" s="9" customFormat="1" ht="19.899999999999999" customHeight="1">
      <c r="B106" s="105"/>
      <c r="D106" s="106" t="s">
        <v>104</v>
      </c>
      <c r="E106" s="107"/>
      <c r="F106" s="107"/>
      <c r="G106" s="107"/>
      <c r="H106" s="107"/>
      <c r="I106" s="107"/>
      <c r="J106" s="108">
        <f>J174</f>
        <v>0</v>
      </c>
      <c r="L106" s="105"/>
    </row>
    <row r="107" spans="2:47" s="9" customFormat="1" ht="19.899999999999999" customHeight="1">
      <c r="B107" s="105"/>
      <c r="D107" s="106" t="s">
        <v>105</v>
      </c>
      <c r="E107" s="107"/>
      <c r="F107" s="107"/>
      <c r="G107" s="107"/>
      <c r="H107" s="107"/>
      <c r="I107" s="107"/>
      <c r="J107" s="108">
        <f>J176</f>
        <v>0</v>
      </c>
      <c r="L107" s="105"/>
    </row>
    <row r="108" spans="2:47" s="9" customFormat="1" ht="19.899999999999999" customHeight="1">
      <c r="B108" s="105"/>
      <c r="D108" s="106" t="s">
        <v>106</v>
      </c>
      <c r="E108" s="107"/>
      <c r="F108" s="107"/>
      <c r="G108" s="107"/>
      <c r="H108" s="107"/>
      <c r="I108" s="107"/>
      <c r="J108" s="108">
        <f>J180</f>
        <v>0</v>
      </c>
      <c r="L108" s="105"/>
    </row>
    <row r="109" spans="2:47" s="9" customFormat="1" ht="19.899999999999999" customHeight="1">
      <c r="B109" s="105"/>
      <c r="D109" s="106" t="s">
        <v>107</v>
      </c>
      <c r="E109" s="107"/>
      <c r="F109" s="107"/>
      <c r="G109" s="107"/>
      <c r="H109" s="107"/>
      <c r="I109" s="107"/>
      <c r="J109" s="108">
        <f>J183</f>
        <v>0</v>
      </c>
      <c r="L109" s="105"/>
    </row>
    <row r="110" spans="2:47" s="9" customFormat="1" ht="19.899999999999999" customHeight="1">
      <c r="B110" s="105"/>
      <c r="D110" s="106" t="s">
        <v>108</v>
      </c>
      <c r="E110" s="107"/>
      <c r="F110" s="107"/>
      <c r="G110" s="107"/>
      <c r="H110" s="107"/>
      <c r="I110" s="107"/>
      <c r="J110" s="108">
        <f>J187</f>
        <v>0</v>
      </c>
      <c r="L110" s="105"/>
    </row>
    <row r="111" spans="2:47" s="9" customFormat="1" ht="19.899999999999999" customHeight="1">
      <c r="B111" s="105"/>
      <c r="D111" s="106" t="s">
        <v>109</v>
      </c>
      <c r="E111" s="107"/>
      <c r="F111" s="107"/>
      <c r="G111" s="107"/>
      <c r="H111" s="107"/>
      <c r="I111" s="107"/>
      <c r="J111" s="108">
        <f>J199</f>
        <v>0</v>
      </c>
      <c r="L111" s="105"/>
    </row>
    <row r="112" spans="2:47" s="9" customFormat="1" ht="19.899999999999999" customHeight="1">
      <c r="B112" s="105"/>
      <c r="D112" s="106" t="s">
        <v>110</v>
      </c>
      <c r="E112" s="107"/>
      <c r="F112" s="107"/>
      <c r="G112" s="107"/>
      <c r="H112" s="107"/>
      <c r="I112" s="107"/>
      <c r="J112" s="108">
        <f>J203</f>
        <v>0</v>
      </c>
      <c r="L112" s="105"/>
    </row>
    <row r="113" spans="2:12" s="8" customFormat="1" ht="24.95" customHeight="1">
      <c r="B113" s="101"/>
      <c r="D113" s="102" t="s">
        <v>111</v>
      </c>
      <c r="E113" s="103"/>
      <c r="F113" s="103"/>
      <c r="G113" s="103"/>
      <c r="H113" s="103"/>
      <c r="I113" s="103"/>
      <c r="J113" s="104">
        <f>J212</f>
        <v>0</v>
      </c>
      <c r="L113" s="101"/>
    </row>
    <row r="114" spans="2:12" s="9" customFormat="1" ht="19.899999999999999" customHeight="1">
      <c r="B114" s="105"/>
      <c r="D114" s="106" t="s">
        <v>112</v>
      </c>
      <c r="E114" s="107"/>
      <c r="F114" s="107"/>
      <c r="G114" s="107"/>
      <c r="H114" s="107"/>
      <c r="I114" s="107"/>
      <c r="J114" s="108">
        <f>J213</f>
        <v>0</v>
      </c>
      <c r="L114" s="105"/>
    </row>
    <row r="115" spans="2:12" s="9" customFormat="1" ht="19.899999999999999" customHeight="1">
      <c r="B115" s="105"/>
      <c r="D115" s="106" t="s">
        <v>113</v>
      </c>
      <c r="E115" s="107"/>
      <c r="F115" s="107"/>
      <c r="G115" s="107"/>
      <c r="H115" s="107"/>
      <c r="I115" s="107"/>
      <c r="J115" s="108">
        <f>J215</f>
        <v>0</v>
      </c>
      <c r="L115" s="105"/>
    </row>
    <row r="116" spans="2:12" s="9" customFormat="1" ht="19.899999999999999" customHeight="1">
      <c r="B116" s="105"/>
      <c r="D116" s="106" t="s">
        <v>114</v>
      </c>
      <c r="E116" s="107"/>
      <c r="F116" s="107"/>
      <c r="G116" s="107"/>
      <c r="H116" s="107"/>
      <c r="I116" s="107"/>
      <c r="J116" s="108">
        <f>J218</f>
        <v>0</v>
      </c>
      <c r="L116" s="105"/>
    </row>
    <row r="117" spans="2:12" s="1" customFormat="1" ht="21.75" customHeight="1">
      <c r="B117" s="28"/>
      <c r="L117" s="28"/>
    </row>
    <row r="118" spans="2:12" s="1" customFormat="1" ht="6.95" customHeight="1"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28"/>
    </row>
    <row r="122" spans="2:12" s="1" customFormat="1" ht="6.95" customHeight="1">
      <c r="B122" s="42"/>
      <c r="C122" s="43"/>
      <c r="D122" s="43"/>
      <c r="E122" s="43"/>
      <c r="F122" s="43"/>
      <c r="G122" s="43"/>
      <c r="H122" s="43"/>
      <c r="I122" s="43"/>
      <c r="J122" s="43"/>
      <c r="K122" s="43"/>
      <c r="L122" s="28"/>
    </row>
    <row r="123" spans="2:12" s="1" customFormat="1" ht="24.95" customHeight="1">
      <c r="B123" s="28"/>
      <c r="C123" s="17" t="s">
        <v>115</v>
      </c>
      <c r="L123" s="28"/>
    </row>
    <row r="124" spans="2:12" s="1" customFormat="1" ht="6.95" customHeight="1">
      <c r="B124" s="28"/>
      <c r="L124" s="28"/>
    </row>
    <row r="125" spans="2:12" s="1" customFormat="1" ht="12" customHeight="1">
      <c r="B125" s="28"/>
      <c r="C125" s="23" t="s">
        <v>16</v>
      </c>
      <c r="L125" s="28"/>
    </row>
    <row r="126" spans="2:12" s="1" customFormat="1" ht="16.5" customHeight="1">
      <c r="B126" s="28"/>
      <c r="E126" s="203" t="str">
        <f>E7</f>
        <v>KOLÍN, DĚLNICKÁ 806, 807 - MEZIOKENNÍ VLOŽKY</v>
      </c>
      <c r="F126" s="204"/>
      <c r="G126" s="204"/>
      <c r="H126" s="204"/>
      <c r="L126" s="28"/>
    </row>
    <row r="127" spans="2:12" ht="12" customHeight="1">
      <c r="B127" s="16"/>
      <c r="C127" s="23" t="s">
        <v>89</v>
      </c>
      <c r="L127" s="16"/>
    </row>
    <row r="128" spans="2:12" s="1" customFormat="1" ht="16.5" customHeight="1">
      <c r="B128" s="28"/>
      <c r="E128" s="203" t="s">
        <v>90</v>
      </c>
      <c r="F128" s="202"/>
      <c r="G128" s="202"/>
      <c r="H128" s="202"/>
      <c r="L128" s="28"/>
    </row>
    <row r="129" spans="2:65" s="1" customFormat="1" ht="12" customHeight="1">
      <c r="B129" s="28"/>
      <c r="C129" s="23" t="s">
        <v>91</v>
      </c>
      <c r="L129" s="28"/>
    </row>
    <row r="130" spans="2:65" s="1" customFormat="1" ht="30" customHeight="1">
      <c r="B130" s="28"/>
      <c r="E130" s="175" t="str">
        <f>E11</f>
        <v>25019 - KOLÍN, DĚLNICKÁ 806, 807 - MEZIOKENNÍ VLOŽKY</v>
      </c>
      <c r="F130" s="202"/>
      <c r="G130" s="202"/>
      <c r="H130" s="202"/>
      <c r="L130" s="28"/>
    </row>
    <row r="131" spans="2:65" s="1" customFormat="1" ht="6.95" customHeight="1">
      <c r="B131" s="28"/>
      <c r="L131" s="28"/>
    </row>
    <row r="132" spans="2:65" s="1" customFormat="1" ht="12" customHeight="1">
      <c r="B132" s="28"/>
      <c r="C132" s="23" t="s">
        <v>20</v>
      </c>
      <c r="F132" s="21" t="str">
        <f>F14</f>
        <v>Kolín, Dělnická 806, 807</v>
      </c>
      <c r="I132" s="23" t="s">
        <v>22</v>
      </c>
      <c r="J132" s="48" t="str">
        <f>IF(J14="","",J14)</f>
        <v>26. 6. 2025</v>
      </c>
      <c r="L132" s="28"/>
    </row>
    <row r="133" spans="2:65" s="1" customFormat="1" ht="6.95" customHeight="1">
      <c r="B133" s="28"/>
      <c r="L133" s="28"/>
    </row>
    <row r="134" spans="2:65" s="1" customFormat="1" ht="40.15" customHeight="1">
      <c r="B134" s="28"/>
      <c r="C134" s="23" t="s">
        <v>24</v>
      </c>
      <c r="F134" s="21" t="str">
        <f>E17</f>
        <v>Město Kolín, Karlovo náměstí 78, Kolín</v>
      </c>
      <c r="I134" s="23" t="s">
        <v>30</v>
      </c>
      <c r="J134" s="26" t="str">
        <f>E23</f>
        <v>AZ PROJECT spol. s r.o., Plynárenská 830, Kolín</v>
      </c>
      <c r="L134" s="28"/>
    </row>
    <row r="135" spans="2:65" s="1" customFormat="1" ht="40.15" customHeight="1">
      <c r="B135" s="28"/>
      <c r="C135" s="23" t="s">
        <v>28</v>
      </c>
      <c r="F135" s="21" t="str">
        <f>IF(E20="","",E20)</f>
        <v>Vyplň údaj</v>
      </c>
      <c r="I135" s="23" t="s">
        <v>35</v>
      </c>
      <c r="J135" s="26" t="str">
        <f>E26</f>
        <v>AZ PROJECT spol. s r.o., Plynárenská 830, Kolín</v>
      </c>
      <c r="L135" s="28"/>
    </row>
    <row r="136" spans="2:65" s="1" customFormat="1" ht="10.35" customHeight="1">
      <c r="B136" s="28"/>
      <c r="L136" s="28"/>
    </row>
    <row r="137" spans="2:65" s="10" customFormat="1" ht="29.25" customHeight="1">
      <c r="B137" s="109"/>
      <c r="C137" s="110" t="s">
        <v>116</v>
      </c>
      <c r="D137" s="111" t="s">
        <v>62</v>
      </c>
      <c r="E137" s="111" t="s">
        <v>58</v>
      </c>
      <c r="F137" s="111" t="s">
        <v>59</v>
      </c>
      <c r="G137" s="111" t="s">
        <v>117</v>
      </c>
      <c r="H137" s="111" t="s">
        <v>118</v>
      </c>
      <c r="I137" s="111" t="s">
        <v>119</v>
      </c>
      <c r="J137" s="111" t="s">
        <v>94</v>
      </c>
      <c r="K137" s="112" t="s">
        <v>120</v>
      </c>
      <c r="L137" s="109"/>
      <c r="M137" s="55" t="s">
        <v>1</v>
      </c>
      <c r="N137" s="56" t="s">
        <v>41</v>
      </c>
      <c r="O137" s="56" t="s">
        <v>121</v>
      </c>
      <c r="P137" s="56" t="s">
        <v>122</v>
      </c>
      <c r="Q137" s="56" t="s">
        <v>123</v>
      </c>
      <c r="R137" s="56" t="s">
        <v>124</v>
      </c>
      <c r="S137" s="56" t="s">
        <v>125</v>
      </c>
      <c r="T137" s="57" t="s">
        <v>126</v>
      </c>
    </row>
    <row r="138" spans="2:65" s="1" customFormat="1" ht="22.9" customHeight="1">
      <c r="B138" s="28"/>
      <c r="C138" s="60" t="s">
        <v>127</v>
      </c>
      <c r="J138" s="113">
        <f>BK138</f>
        <v>0</v>
      </c>
      <c r="L138" s="28"/>
      <c r="M138" s="58"/>
      <c r="N138" s="49"/>
      <c r="O138" s="49"/>
      <c r="P138" s="114">
        <f>P139+P173+P212</f>
        <v>0</v>
      </c>
      <c r="Q138" s="49"/>
      <c r="R138" s="114">
        <f>R139+R173+R212</f>
        <v>6.5269741900000007</v>
      </c>
      <c r="S138" s="49"/>
      <c r="T138" s="115">
        <f>T139+T173+T212</f>
        <v>8.2287919999999986</v>
      </c>
      <c r="AT138" s="13" t="s">
        <v>76</v>
      </c>
      <c r="AU138" s="13" t="s">
        <v>96</v>
      </c>
      <c r="BK138" s="116">
        <f>BK139+BK173+BK212</f>
        <v>0</v>
      </c>
    </row>
    <row r="139" spans="2:65" s="11" customFormat="1" ht="25.9" customHeight="1">
      <c r="B139" s="117"/>
      <c r="D139" s="118" t="s">
        <v>76</v>
      </c>
      <c r="E139" s="119" t="s">
        <v>128</v>
      </c>
      <c r="F139" s="119" t="s">
        <v>129</v>
      </c>
      <c r="I139" s="120"/>
      <c r="J139" s="121">
        <f>BK139</f>
        <v>0</v>
      </c>
      <c r="L139" s="117"/>
      <c r="M139" s="122"/>
      <c r="P139" s="123">
        <f>P140+P142+P156+P165+P171</f>
        <v>0</v>
      </c>
      <c r="R139" s="123">
        <f>R140+R142+R156+R165+R171</f>
        <v>3.8987728000000006</v>
      </c>
      <c r="T139" s="124">
        <f>T140+T142+T156+T165+T171</f>
        <v>8.0599999999999987</v>
      </c>
      <c r="AR139" s="118" t="s">
        <v>82</v>
      </c>
      <c r="AT139" s="125" t="s">
        <v>76</v>
      </c>
      <c r="AU139" s="125" t="s">
        <v>77</v>
      </c>
      <c r="AY139" s="118" t="s">
        <v>130</v>
      </c>
      <c r="BK139" s="126">
        <f>BK140+BK142+BK156+BK165+BK171</f>
        <v>0</v>
      </c>
    </row>
    <row r="140" spans="2:65" s="11" customFormat="1" ht="22.9" customHeight="1">
      <c r="B140" s="117"/>
      <c r="D140" s="118" t="s">
        <v>76</v>
      </c>
      <c r="E140" s="127" t="s">
        <v>131</v>
      </c>
      <c r="F140" s="127" t="s">
        <v>132</v>
      </c>
      <c r="I140" s="120"/>
      <c r="J140" s="128">
        <f>BK140</f>
        <v>0</v>
      </c>
      <c r="L140" s="117"/>
      <c r="M140" s="122"/>
      <c r="P140" s="123">
        <f>P141</f>
        <v>0</v>
      </c>
      <c r="R140" s="123">
        <f>R141</f>
        <v>9.4640000000000002E-2</v>
      </c>
      <c r="T140" s="124">
        <f>T141</f>
        <v>0</v>
      </c>
      <c r="AR140" s="118" t="s">
        <v>82</v>
      </c>
      <c r="AT140" s="125" t="s">
        <v>76</v>
      </c>
      <c r="AU140" s="125" t="s">
        <v>82</v>
      </c>
      <c r="AY140" s="118" t="s">
        <v>130</v>
      </c>
      <c r="BK140" s="126">
        <f>BK141</f>
        <v>0</v>
      </c>
    </row>
    <row r="141" spans="2:65" s="1" customFormat="1" ht="24.2" customHeight="1">
      <c r="B141" s="129"/>
      <c r="C141" s="130" t="s">
        <v>82</v>
      </c>
      <c r="D141" s="130" t="s">
        <v>133</v>
      </c>
      <c r="E141" s="131" t="s">
        <v>134</v>
      </c>
      <c r="F141" s="132" t="s">
        <v>135</v>
      </c>
      <c r="G141" s="133" t="s">
        <v>136</v>
      </c>
      <c r="H141" s="134">
        <v>473.2</v>
      </c>
      <c r="I141" s="135"/>
      <c r="J141" s="136">
        <f>ROUND(I141*H141,2)</f>
        <v>0</v>
      </c>
      <c r="K141" s="132" t="s">
        <v>1</v>
      </c>
      <c r="L141" s="28"/>
      <c r="M141" s="137" t="s">
        <v>1</v>
      </c>
      <c r="N141" s="138" t="s">
        <v>43</v>
      </c>
      <c r="P141" s="139">
        <f>O141*H141</f>
        <v>0</v>
      </c>
      <c r="Q141" s="139">
        <v>2.0000000000000001E-4</v>
      </c>
      <c r="R141" s="139">
        <f>Q141*H141</f>
        <v>9.4640000000000002E-2</v>
      </c>
      <c r="S141" s="139">
        <v>0</v>
      </c>
      <c r="T141" s="140">
        <f>S141*H141</f>
        <v>0</v>
      </c>
      <c r="AR141" s="141" t="s">
        <v>137</v>
      </c>
      <c r="AT141" s="141" t="s">
        <v>133</v>
      </c>
      <c r="AU141" s="141" t="s">
        <v>86</v>
      </c>
      <c r="AY141" s="13" t="s">
        <v>130</v>
      </c>
      <c r="BE141" s="142">
        <f>IF(N141="základní",J141,0)</f>
        <v>0</v>
      </c>
      <c r="BF141" s="142">
        <f>IF(N141="snížená",J141,0)</f>
        <v>0</v>
      </c>
      <c r="BG141" s="142">
        <f>IF(N141="zákl. přenesená",J141,0)</f>
        <v>0</v>
      </c>
      <c r="BH141" s="142">
        <f>IF(N141="sníž. přenesená",J141,0)</f>
        <v>0</v>
      </c>
      <c r="BI141" s="142">
        <f>IF(N141="nulová",J141,0)</f>
        <v>0</v>
      </c>
      <c r="BJ141" s="13" t="s">
        <v>86</v>
      </c>
      <c r="BK141" s="142">
        <f>ROUND(I141*H141,2)</f>
        <v>0</v>
      </c>
      <c r="BL141" s="13" t="s">
        <v>137</v>
      </c>
      <c r="BM141" s="141" t="s">
        <v>138</v>
      </c>
    </row>
    <row r="142" spans="2:65" s="11" customFormat="1" ht="22.9" customHeight="1">
      <c r="B142" s="117"/>
      <c r="D142" s="118" t="s">
        <v>76</v>
      </c>
      <c r="E142" s="127" t="s">
        <v>139</v>
      </c>
      <c r="F142" s="127" t="s">
        <v>140</v>
      </c>
      <c r="I142" s="120"/>
      <c r="J142" s="128">
        <f>BK142</f>
        <v>0</v>
      </c>
      <c r="L142" s="117"/>
      <c r="M142" s="122"/>
      <c r="P142" s="123">
        <f>SUM(P143:P155)</f>
        <v>0</v>
      </c>
      <c r="R142" s="123">
        <f>SUM(R143:R155)</f>
        <v>3.6668528000000005</v>
      </c>
      <c r="T142" s="124">
        <f>SUM(T143:T155)</f>
        <v>0</v>
      </c>
      <c r="AR142" s="118" t="s">
        <v>82</v>
      </c>
      <c r="AT142" s="125" t="s">
        <v>76</v>
      </c>
      <c r="AU142" s="125" t="s">
        <v>82</v>
      </c>
      <c r="AY142" s="118" t="s">
        <v>130</v>
      </c>
      <c r="BK142" s="126">
        <f>SUM(BK143:BK155)</f>
        <v>0</v>
      </c>
    </row>
    <row r="143" spans="2:65" s="1" customFormat="1" ht="24.2" customHeight="1">
      <c r="B143" s="129"/>
      <c r="C143" s="130" t="s">
        <v>86</v>
      </c>
      <c r="D143" s="130" t="s">
        <v>133</v>
      </c>
      <c r="E143" s="131" t="s">
        <v>141</v>
      </c>
      <c r="F143" s="132" t="s">
        <v>142</v>
      </c>
      <c r="G143" s="133" t="s">
        <v>136</v>
      </c>
      <c r="H143" s="134">
        <v>140.4</v>
      </c>
      <c r="I143" s="135"/>
      <c r="J143" s="136">
        <f t="shared" ref="J143:J155" si="0">ROUND(I143*H143,2)</f>
        <v>0</v>
      </c>
      <c r="K143" s="132" t="s">
        <v>143</v>
      </c>
      <c r="L143" s="28"/>
      <c r="M143" s="137" t="s">
        <v>1</v>
      </c>
      <c r="N143" s="138" t="s">
        <v>43</v>
      </c>
      <c r="P143" s="139">
        <f t="shared" ref="P143:P155" si="1">O143*H143</f>
        <v>0</v>
      </c>
      <c r="Q143" s="139">
        <v>1.5E-3</v>
      </c>
      <c r="R143" s="139">
        <f t="shared" ref="R143:R155" si="2">Q143*H143</f>
        <v>0.21060000000000001</v>
      </c>
      <c r="S143" s="139">
        <v>0</v>
      </c>
      <c r="T143" s="140">
        <f t="shared" ref="T143:T155" si="3">S143*H143</f>
        <v>0</v>
      </c>
      <c r="AR143" s="141" t="s">
        <v>137</v>
      </c>
      <c r="AT143" s="141" t="s">
        <v>133</v>
      </c>
      <c r="AU143" s="141" t="s">
        <v>86</v>
      </c>
      <c r="AY143" s="13" t="s">
        <v>130</v>
      </c>
      <c r="BE143" s="142">
        <f t="shared" ref="BE143:BE155" si="4">IF(N143="základní",J143,0)</f>
        <v>0</v>
      </c>
      <c r="BF143" s="142">
        <f t="shared" ref="BF143:BF155" si="5">IF(N143="snížená",J143,0)</f>
        <v>0</v>
      </c>
      <c r="BG143" s="142">
        <f t="shared" ref="BG143:BG155" si="6">IF(N143="zákl. přenesená",J143,0)</f>
        <v>0</v>
      </c>
      <c r="BH143" s="142">
        <f t="shared" ref="BH143:BH155" si="7">IF(N143="sníž. přenesená",J143,0)</f>
        <v>0</v>
      </c>
      <c r="BI143" s="142">
        <f t="shared" ref="BI143:BI155" si="8">IF(N143="nulová",J143,0)</f>
        <v>0</v>
      </c>
      <c r="BJ143" s="13" t="s">
        <v>86</v>
      </c>
      <c r="BK143" s="142">
        <f t="shared" ref="BK143:BK155" si="9">ROUND(I143*H143,2)</f>
        <v>0</v>
      </c>
      <c r="BL143" s="13" t="s">
        <v>137</v>
      </c>
      <c r="BM143" s="141" t="s">
        <v>144</v>
      </c>
    </row>
    <row r="144" spans="2:65" s="1" customFormat="1" ht="24.2" customHeight="1">
      <c r="B144" s="129"/>
      <c r="C144" s="130" t="s">
        <v>131</v>
      </c>
      <c r="D144" s="130" t="s">
        <v>133</v>
      </c>
      <c r="E144" s="131" t="s">
        <v>145</v>
      </c>
      <c r="F144" s="132" t="s">
        <v>146</v>
      </c>
      <c r="G144" s="133" t="s">
        <v>147</v>
      </c>
      <c r="H144" s="134">
        <v>112.32</v>
      </c>
      <c r="I144" s="135"/>
      <c r="J144" s="136">
        <f t="shared" si="0"/>
        <v>0</v>
      </c>
      <c r="K144" s="132" t="s">
        <v>1</v>
      </c>
      <c r="L144" s="28"/>
      <c r="M144" s="137" t="s">
        <v>1</v>
      </c>
      <c r="N144" s="138" t="s">
        <v>43</v>
      </c>
      <c r="P144" s="139">
        <f t="shared" si="1"/>
        <v>0</v>
      </c>
      <c r="Q144" s="139">
        <v>4.3800000000000002E-3</v>
      </c>
      <c r="R144" s="139">
        <f t="shared" si="2"/>
        <v>0.4919616</v>
      </c>
      <c r="S144" s="139">
        <v>0</v>
      </c>
      <c r="T144" s="140">
        <f t="shared" si="3"/>
        <v>0</v>
      </c>
      <c r="AR144" s="141" t="s">
        <v>137</v>
      </c>
      <c r="AT144" s="141" t="s">
        <v>133</v>
      </c>
      <c r="AU144" s="141" t="s">
        <v>86</v>
      </c>
      <c r="AY144" s="13" t="s">
        <v>130</v>
      </c>
      <c r="BE144" s="142">
        <f t="shared" si="4"/>
        <v>0</v>
      </c>
      <c r="BF144" s="142">
        <f t="shared" si="5"/>
        <v>0</v>
      </c>
      <c r="BG144" s="142">
        <f t="shared" si="6"/>
        <v>0</v>
      </c>
      <c r="BH144" s="142">
        <f t="shared" si="7"/>
        <v>0</v>
      </c>
      <c r="BI144" s="142">
        <f t="shared" si="8"/>
        <v>0</v>
      </c>
      <c r="BJ144" s="13" t="s">
        <v>86</v>
      </c>
      <c r="BK144" s="142">
        <f t="shared" si="9"/>
        <v>0</v>
      </c>
      <c r="BL144" s="13" t="s">
        <v>137</v>
      </c>
      <c r="BM144" s="141" t="s">
        <v>148</v>
      </c>
    </row>
    <row r="145" spans="2:65" s="1" customFormat="1" ht="24.2" customHeight="1">
      <c r="B145" s="129"/>
      <c r="C145" s="130" t="s">
        <v>137</v>
      </c>
      <c r="D145" s="130" t="s">
        <v>133</v>
      </c>
      <c r="E145" s="131" t="s">
        <v>149</v>
      </c>
      <c r="F145" s="132" t="s">
        <v>150</v>
      </c>
      <c r="G145" s="133" t="s">
        <v>147</v>
      </c>
      <c r="H145" s="134">
        <v>112.32</v>
      </c>
      <c r="I145" s="135"/>
      <c r="J145" s="136">
        <f t="shared" si="0"/>
        <v>0</v>
      </c>
      <c r="K145" s="132" t="s">
        <v>1</v>
      </c>
      <c r="L145" s="28"/>
      <c r="M145" s="137" t="s">
        <v>1</v>
      </c>
      <c r="N145" s="138" t="s">
        <v>43</v>
      </c>
      <c r="P145" s="139">
        <f t="shared" si="1"/>
        <v>0</v>
      </c>
      <c r="Q145" s="139">
        <v>4.3800000000000002E-3</v>
      </c>
      <c r="R145" s="139">
        <f t="shared" si="2"/>
        <v>0.4919616</v>
      </c>
      <c r="S145" s="139">
        <v>0</v>
      </c>
      <c r="T145" s="140">
        <f t="shared" si="3"/>
        <v>0</v>
      </c>
      <c r="AR145" s="141" t="s">
        <v>137</v>
      </c>
      <c r="AT145" s="141" t="s">
        <v>133</v>
      </c>
      <c r="AU145" s="141" t="s">
        <v>86</v>
      </c>
      <c r="AY145" s="13" t="s">
        <v>130</v>
      </c>
      <c r="BE145" s="142">
        <f t="shared" si="4"/>
        <v>0</v>
      </c>
      <c r="BF145" s="142">
        <f t="shared" si="5"/>
        <v>0</v>
      </c>
      <c r="BG145" s="142">
        <f t="shared" si="6"/>
        <v>0</v>
      </c>
      <c r="BH145" s="142">
        <f t="shared" si="7"/>
        <v>0</v>
      </c>
      <c r="BI145" s="142">
        <f t="shared" si="8"/>
        <v>0</v>
      </c>
      <c r="BJ145" s="13" t="s">
        <v>86</v>
      </c>
      <c r="BK145" s="142">
        <f t="shared" si="9"/>
        <v>0</v>
      </c>
      <c r="BL145" s="13" t="s">
        <v>137</v>
      </c>
      <c r="BM145" s="141" t="s">
        <v>151</v>
      </c>
    </row>
    <row r="146" spans="2:65" s="1" customFormat="1" ht="33" customHeight="1">
      <c r="B146" s="129"/>
      <c r="C146" s="130" t="s">
        <v>152</v>
      </c>
      <c r="D146" s="130" t="s">
        <v>133</v>
      </c>
      <c r="E146" s="131" t="s">
        <v>153</v>
      </c>
      <c r="F146" s="132" t="s">
        <v>154</v>
      </c>
      <c r="G146" s="133" t="s">
        <v>147</v>
      </c>
      <c r="H146" s="134">
        <v>112.32</v>
      </c>
      <c r="I146" s="135"/>
      <c r="J146" s="136">
        <f t="shared" si="0"/>
        <v>0</v>
      </c>
      <c r="K146" s="132" t="s">
        <v>1</v>
      </c>
      <c r="L146" s="28"/>
      <c r="M146" s="137" t="s">
        <v>1</v>
      </c>
      <c r="N146" s="138" t="s">
        <v>43</v>
      </c>
      <c r="P146" s="139">
        <f t="shared" si="1"/>
        <v>0</v>
      </c>
      <c r="Q146" s="139">
        <v>4.3800000000000002E-3</v>
      </c>
      <c r="R146" s="139">
        <f t="shared" si="2"/>
        <v>0.4919616</v>
      </c>
      <c r="S146" s="139">
        <v>0</v>
      </c>
      <c r="T146" s="140">
        <f t="shared" si="3"/>
        <v>0</v>
      </c>
      <c r="AR146" s="141" t="s">
        <v>137</v>
      </c>
      <c r="AT146" s="141" t="s">
        <v>133</v>
      </c>
      <c r="AU146" s="141" t="s">
        <v>86</v>
      </c>
      <c r="AY146" s="13" t="s">
        <v>130</v>
      </c>
      <c r="BE146" s="142">
        <f t="shared" si="4"/>
        <v>0</v>
      </c>
      <c r="BF146" s="142">
        <f t="shared" si="5"/>
        <v>0</v>
      </c>
      <c r="BG146" s="142">
        <f t="shared" si="6"/>
        <v>0</v>
      </c>
      <c r="BH146" s="142">
        <f t="shared" si="7"/>
        <v>0</v>
      </c>
      <c r="BI146" s="142">
        <f t="shared" si="8"/>
        <v>0</v>
      </c>
      <c r="BJ146" s="13" t="s">
        <v>86</v>
      </c>
      <c r="BK146" s="142">
        <f t="shared" si="9"/>
        <v>0</v>
      </c>
      <c r="BL146" s="13" t="s">
        <v>137</v>
      </c>
      <c r="BM146" s="141" t="s">
        <v>155</v>
      </c>
    </row>
    <row r="147" spans="2:65" s="1" customFormat="1" ht="24.2" customHeight="1">
      <c r="B147" s="129"/>
      <c r="C147" s="130" t="s">
        <v>139</v>
      </c>
      <c r="D147" s="130" t="s">
        <v>133</v>
      </c>
      <c r="E147" s="131" t="s">
        <v>156</v>
      </c>
      <c r="F147" s="132" t="s">
        <v>157</v>
      </c>
      <c r="G147" s="133" t="s">
        <v>147</v>
      </c>
      <c r="H147" s="134">
        <v>112.32</v>
      </c>
      <c r="I147" s="135"/>
      <c r="J147" s="136">
        <f t="shared" si="0"/>
        <v>0</v>
      </c>
      <c r="K147" s="132" t="s">
        <v>1</v>
      </c>
      <c r="L147" s="28"/>
      <c r="M147" s="137" t="s">
        <v>1</v>
      </c>
      <c r="N147" s="138" t="s">
        <v>43</v>
      </c>
      <c r="P147" s="139">
        <f t="shared" si="1"/>
        <v>0</v>
      </c>
      <c r="Q147" s="139">
        <v>1.8000000000000001E-4</v>
      </c>
      <c r="R147" s="139">
        <f t="shared" si="2"/>
        <v>2.0217599999999999E-2</v>
      </c>
      <c r="S147" s="139">
        <v>0</v>
      </c>
      <c r="T147" s="140">
        <f t="shared" si="3"/>
        <v>0</v>
      </c>
      <c r="AR147" s="141" t="s">
        <v>137</v>
      </c>
      <c r="AT147" s="141" t="s">
        <v>133</v>
      </c>
      <c r="AU147" s="141" t="s">
        <v>86</v>
      </c>
      <c r="AY147" s="13" t="s">
        <v>130</v>
      </c>
      <c r="BE147" s="142">
        <f t="shared" si="4"/>
        <v>0</v>
      </c>
      <c r="BF147" s="142">
        <f t="shared" si="5"/>
        <v>0</v>
      </c>
      <c r="BG147" s="142">
        <f t="shared" si="6"/>
        <v>0</v>
      </c>
      <c r="BH147" s="142">
        <f t="shared" si="7"/>
        <v>0</v>
      </c>
      <c r="BI147" s="142">
        <f t="shared" si="8"/>
        <v>0</v>
      </c>
      <c r="BJ147" s="13" t="s">
        <v>86</v>
      </c>
      <c r="BK147" s="142">
        <f t="shared" si="9"/>
        <v>0</v>
      </c>
      <c r="BL147" s="13" t="s">
        <v>137</v>
      </c>
      <c r="BM147" s="141" t="s">
        <v>158</v>
      </c>
    </row>
    <row r="148" spans="2:65" s="1" customFormat="1" ht="37.9" customHeight="1">
      <c r="B148" s="129"/>
      <c r="C148" s="130" t="s">
        <v>159</v>
      </c>
      <c r="D148" s="130" t="s">
        <v>133</v>
      </c>
      <c r="E148" s="131" t="s">
        <v>160</v>
      </c>
      <c r="F148" s="132" t="s">
        <v>161</v>
      </c>
      <c r="G148" s="133" t="s">
        <v>147</v>
      </c>
      <c r="H148" s="134">
        <v>112.32</v>
      </c>
      <c r="I148" s="135"/>
      <c r="J148" s="136">
        <f t="shared" si="0"/>
        <v>0</v>
      </c>
      <c r="K148" s="132" t="s">
        <v>143</v>
      </c>
      <c r="L148" s="28"/>
      <c r="M148" s="137" t="s">
        <v>1</v>
      </c>
      <c r="N148" s="138" t="s">
        <v>43</v>
      </c>
      <c r="P148" s="139">
        <f t="shared" si="1"/>
        <v>0</v>
      </c>
      <c r="Q148" s="139">
        <v>8.3499999999999998E-3</v>
      </c>
      <c r="R148" s="139">
        <f t="shared" si="2"/>
        <v>0.93787199999999993</v>
      </c>
      <c r="S148" s="139">
        <v>0</v>
      </c>
      <c r="T148" s="140">
        <f t="shared" si="3"/>
        <v>0</v>
      </c>
      <c r="AR148" s="141" t="s">
        <v>137</v>
      </c>
      <c r="AT148" s="141" t="s">
        <v>133</v>
      </c>
      <c r="AU148" s="141" t="s">
        <v>86</v>
      </c>
      <c r="AY148" s="13" t="s">
        <v>130</v>
      </c>
      <c r="BE148" s="142">
        <f t="shared" si="4"/>
        <v>0</v>
      </c>
      <c r="BF148" s="142">
        <f t="shared" si="5"/>
        <v>0</v>
      </c>
      <c r="BG148" s="142">
        <f t="shared" si="6"/>
        <v>0</v>
      </c>
      <c r="BH148" s="142">
        <f t="shared" si="7"/>
        <v>0</v>
      </c>
      <c r="BI148" s="142">
        <f t="shared" si="8"/>
        <v>0</v>
      </c>
      <c r="BJ148" s="13" t="s">
        <v>86</v>
      </c>
      <c r="BK148" s="142">
        <f t="shared" si="9"/>
        <v>0</v>
      </c>
      <c r="BL148" s="13" t="s">
        <v>137</v>
      </c>
      <c r="BM148" s="141" t="s">
        <v>162</v>
      </c>
    </row>
    <row r="149" spans="2:65" s="1" customFormat="1" ht="24.2" customHeight="1">
      <c r="B149" s="129"/>
      <c r="C149" s="143" t="s">
        <v>163</v>
      </c>
      <c r="D149" s="143" t="s">
        <v>164</v>
      </c>
      <c r="E149" s="144" t="s">
        <v>165</v>
      </c>
      <c r="F149" s="145" t="s">
        <v>166</v>
      </c>
      <c r="G149" s="146" t="s">
        <v>147</v>
      </c>
      <c r="H149" s="147">
        <v>117.93600000000001</v>
      </c>
      <c r="I149" s="148"/>
      <c r="J149" s="149">
        <f t="shared" si="0"/>
        <v>0</v>
      </c>
      <c r="K149" s="145" t="s">
        <v>1</v>
      </c>
      <c r="L149" s="150"/>
      <c r="M149" s="151" t="s">
        <v>1</v>
      </c>
      <c r="N149" s="152" t="s">
        <v>43</v>
      </c>
      <c r="P149" s="139">
        <f t="shared" si="1"/>
        <v>0</v>
      </c>
      <c r="Q149" s="139">
        <v>1.1199999999999999E-3</v>
      </c>
      <c r="R149" s="139">
        <f t="shared" si="2"/>
        <v>0.13208832000000001</v>
      </c>
      <c r="S149" s="139">
        <v>0</v>
      </c>
      <c r="T149" s="140">
        <f t="shared" si="3"/>
        <v>0</v>
      </c>
      <c r="AR149" s="141" t="s">
        <v>163</v>
      </c>
      <c r="AT149" s="141" t="s">
        <v>164</v>
      </c>
      <c r="AU149" s="141" t="s">
        <v>86</v>
      </c>
      <c r="AY149" s="13" t="s">
        <v>130</v>
      </c>
      <c r="BE149" s="142">
        <f t="shared" si="4"/>
        <v>0</v>
      </c>
      <c r="BF149" s="142">
        <f t="shared" si="5"/>
        <v>0</v>
      </c>
      <c r="BG149" s="142">
        <f t="shared" si="6"/>
        <v>0</v>
      </c>
      <c r="BH149" s="142">
        <f t="shared" si="7"/>
        <v>0</v>
      </c>
      <c r="BI149" s="142">
        <f t="shared" si="8"/>
        <v>0</v>
      </c>
      <c r="BJ149" s="13" t="s">
        <v>86</v>
      </c>
      <c r="BK149" s="142">
        <f t="shared" si="9"/>
        <v>0</v>
      </c>
      <c r="BL149" s="13" t="s">
        <v>137</v>
      </c>
      <c r="BM149" s="141" t="s">
        <v>167</v>
      </c>
    </row>
    <row r="150" spans="2:65" s="1" customFormat="1" ht="21.75" customHeight="1">
      <c r="B150" s="129"/>
      <c r="C150" s="130" t="s">
        <v>168</v>
      </c>
      <c r="D150" s="130" t="s">
        <v>133</v>
      </c>
      <c r="E150" s="131" t="s">
        <v>169</v>
      </c>
      <c r="F150" s="132" t="s">
        <v>170</v>
      </c>
      <c r="G150" s="133" t="s">
        <v>147</v>
      </c>
      <c r="H150" s="134">
        <v>5.6159999999999997</v>
      </c>
      <c r="I150" s="135"/>
      <c r="J150" s="136">
        <f t="shared" si="0"/>
        <v>0</v>
      </c>
      <c r="K150" s="132" t="s">
        <v>1</v>
      </c>
      <c r="L150" s="28"/>
      <c r="M150" s="137" t="s">
        <v>1</v>
      </c>
      <c r="N150" s="138" t="s">
        <v>43</v>
      </c>
      <c r="P150" s="139">
        <f t="shared" si="1"/>
        <v>0</v>
      </c>
      <c r="Q150" s="139">
        <v>2.3630000000000002E-2</v>
      </c>
      <c r="R150" s="139">
        <f t="shared" si="2"/>
        <v>0.13270608</v>
      </c>
      <c r="S150" s="139">
        <v>0</v>
      </c>
      <c r="T150" s="140">
        <f t="shared" si="3"/>
        <v>0</v>
      </c>
      <c r="AR150" s="141" t="s">
        <v>137</v>
      </c>
      <c r="AT150" s="141" t="s">
        <v>133</v>
      </c>
      <c r="AU150" s="141" t="s">
        <v>86</v>
      </c>
      <c r="AY150" s="13" t="s">
        <v>130</v>
      </c>
      <c r="BE150" s="142">
        <f t="shared" si="4"/>
        <v>0</v>
      </c>
      <c r="BF150" s="142">
        <f t="shared" si="5"/>
        <v>0</v>
      </c>
      <c r="BG150" s="142">
        <f t="shared" si="6"/>
        <v>0</v>
      </c>
      <c r="BH150" s="142">
        <f t="shared" si="7"/>
        <v>0</v>
      </c>
      <c r="BI150" s="142">
        <f t="shared" si="8"/>
        <v>0</v>
      </c>
      <c r="BJ150" s="13" t="s">
        <v>86</v>
      </c>
      <c r="BK150" s="142">
        <f t="shared" si="9"/>
        <v>0</v>
      </c>
      <c r="BL150" s="13" t="s">
        <v>137</v>
      </c>
      <c r="BM150" s="141" t="s">
        <v>171</v>
      </c>
    </row>
    <row r="151" spans="2:65" s="1" customFormat="1" ht="16.5" customHeight="1">
      <c r="B151" s="129"/>
      <c r="C151" s="130" t="s">
        <v>172</v>
      </c>
      <c r="D151" s="130" t="s">
        <v>133</v>
      </c>
      <c r="E151" s="131" t="s">
        <v>173</v>
      </c>
      <c r="F151" s="132" t="s">
        <v>174</v>
      </c>
      <c r="G151" s="133" t="s">
        <v>147</v>
      </c>
      <c r="H151" s="134">
        <v>112.32</v>
      </c>
      <c r="I151" s="135"/>
      <c r="J151" s="136">
        <f t="shared" si="0"/>
        <v>0</v>
      </c>
      <c r="K151" s="132" t="s">
        <v>1</v>
      </c>
      <c r="L151" s="28"/>
      <c r="M151" s="137" t="s">
        <v>1</v>
      </c>
      <c r="N151" s="138" t="s">
        <v>43</v>
      </c>
      <c r="P151" s="139">
        <f t="shared" si="1"/>
        <v>0</v>
      </c>
      <c r="Q151" s="139">
        <v>1.65E-3</v>
      </c>
      <c r="R151" s="139">
        <f t="shared" si="2"/>
        <v>0.18532799999999999</v>
      </c>
      <c r="S151" s="139">
        <v>0</v>
      </c>
      <c r="T151" s="140">
        <f t="shared" si="3"/>
        <v>0</v>
      </c>
      <c r="AR151" s="141" t="s">
        <v>137</v>
      </c>
      <c r="AT151" s="141" t="s">
        <v>133</v>
      </c>
      <c r="AU151" s="141" t="s">
        <v>86</v>
      </c>
      <c r="AY151" s="13" t="s">
        <v>130</v>
      </c>
      <c r="BE151" s="142">
        <f t="shared" si="4"/>
        <v>0</v>
      </c>
      <c r="BF151" s="142">
        <f t="shared" si="5"/>
        <v>0</v>
      </c>
      <c r="BG151" s="142">
        <f t="shared" si="6"/>
        <v>0</v>
      </c>
      <c r="BH151" s="142">
        <f t="shared" si="7"/>
        <v>0</v>
      </c>
      <c r="BI151" s="142">
        <f t="shared" si="8"/>
        <v>0</v>
      </c>
      <c r="BJ151" s="13" t="s">
        <v>86</v>
      </c>
      <c r="BK151" s="142">
        <f t="shared" si="9"/>
        <v>0</v>
      </c>
      <c r="BL151" s="13" t="s">
        <v>137</v>
      </c>
      <c r="BM151" s="141" t="s">
        <v>175</v>
      </c>
    </row>
    <row r="152" spans="2:65" s="1" customFormat="1" ht="33" customHeight="1">
      <c r="B152" s="129"/>
      <c r="C152" s="130" t="s">
        <v>176</v>
      </c>
      <c r="D152" s="130" t="s">
        <v>133</v>
      </c>
      <c r="E152" s="131" t="s">
        <v>177</v>
      </c>
      <c r="F152" s="132" t="s">
        <v>178</v>
      </c>
      <c r="G152" s="133" t="s">
        <v>136</v>
      </c>
      <c r="H152" s="134">
        <v>332.8</v>
      </c>
      <c r="I152" s="135"/>
      <c r="J152" s="136">
        <f t="shared" si="0"/>
        <v>0</v>
      </c>
      <c r="K152" s="132" t="s">
        <v>1</v>
      </c>
      <c r="L152" s="28"/>
      <c r="M152" s="137" t="s">
        <v>1</v>
      </c>
      <c r="N152" s="138" t="s">
        <v>43</v>
      </c>
      <c r="P152" s="139">
        <f t="shared" si="1"/>
        <v>0</v>
      </c>
      <c r="Q152" s="139">
        <v>3.8999999999999999E-4</v>
      </c>
      <c r="R152" s="139">
        <f t="shared" si="2"/>
        <v>0.12979199999999999</v>
      </c>
      <c r="S152" s="139">
        <v>0</v>
      </c>
      <c r="T152" s="140">
        <f t="shared" si="3"/>
        <v>0</v>
      </c>
      <c r="AR152" s="141" t="s">
        <v>137</v>
      </c>
      <c r="AT152" s="141" t="s">
        <v>133</v>
      </c>
      <c r="AU152" s="141" t="s">
        <v>86</v>
      </c>
      <c r="AY152" s="13" t="s">
        <v>130</v>
      </c>
      <c r="BE152" s="142">
        <f t="shared" si="4"/>
        <v>0</v>
      </c>
      <c r="BF152" s="142">
        <f t="shared" si="5"/>
        <v>0</v>
      </c>
      <c r="BG152" s="142">
        <f t="shared" si="6"/>
        <v>0</v>
      </c>
      <c r="BH152" s="142">
        <f t="shared" si="7"/>
        <v>0</v>
      </c>
      <c r="BI152" s="142">
        <f t="shared" si="8"/>
        <v>0</v>
      </c>
      <c r="BJ152" s="13" t="s">
        <v>86</v>
      </c>
      <c r="BK152" s="142">
        <f t="shared" si="9"/>
        <v>0</v>
      </c>
      <c r="BL152" s="13" t="s">
        <v>137</v>
      </c>
      <c r="BM152" s="141" t="s">
        <v>179</v>
      </c>
    </row>
    <row r="153" spans="2:65" s="1" customFormat="1" ht="24.2" customHeight="1">
      <c r="B153" s="129"/>
      <c r="C153" s="130" t="s">
        <v>8</v>
      </c>
      <c r="D153" s="130" t="s">
        <v>133</v>
      </c>
      <c r="E153" s="131" t="s">
        <v>180</v>
      </c>
      <c r="F153" s="132" t="s">
        <v>181</v>
      </c>
      <c r="G153" s="133" t="s">
        <v>136</v>
      </c>
      <c r="H153" s="134">
        <v>473.2</v>
      </c>
      <c r="I153" s="135"/>
      <c r="J153" s="136">
        <f t="shared" si="0"/>
        <v>0</v>
      </c>
      <c r="K153" s="132" t="s">
        <v>1</v>
      </c>
      <c r="L153" s="28"/>
      <c r="M153" s="137" t="s">
        <v>1</v>
      </c>
      <c r="N153" s="138" t="s">
        <v>43</v>
      </c>
      <c r="P153" s="139">
        <f t="shared" si="1"/>
        <v>0</v>
      </c>
      <c r="Q153" s="139">
        <v>3.3E-4</v>
      </c>
      <c r="R153" s="139">
        <f t="shared" si="2"/>
        <v>0.15615599999999999</v>
      </c>
      <c r="S153" s="139">
        <v>0</v>
      </c>
      <c r="T153" s="140">
        <f t="shared" si="3"/>
        <v>0</v>
      </c>
      <c r="AR153" s="141" t="s">
        <v>137</v>
      </c>
      <c r="AT153" s="141" t="s">
        <v>133</v>
      </c>
      <c r="AU153" s="141" t="s">
        <v>86</v>
      </c>
      <c r="AY153" s="13" t="s">
        <v>130</v>
      </c>
      <c r="BE153" s="142">
        <f t="shared" si="4"/>
        <v>0</v>
      </c>
      <c r="BF153" s="142">
        <f t="shared" si="5"/>
        <v>0</v>
      </c>
      <c r="BG153" s="142">
        <f t="shared" si="6"/>
        <v>0</v>
      </c>
      <c r="BH153" s="142">
        <f t="shared" si="7"/>
        <v>0</v>
      </c>
      <c r="BI153" s="142">
        <f t="shared" si="8"/>
        <v>0</v>
      </c>
      <c r="BJ153" s="13" t="s">
        <v>86</v>
      </c>
      <c r="BK153" s="142">
        <f t="shared" si="9"/>
        <v>0</v>
      </c>
      <c r="BL153" s="13" t="s">
        <v>137</v>
      </c>
      <c r="BM153" s="141" t="s">
        <v>182</v>
      </c>
    </row>
    <row r="154" spans="2:65" s="1" customFormat="1" ht="16.5" customHeight="1">
      <c r="B154" s="129"/>
      <c r="C154" s="130" t="s">
        <v>183</v>
      </c>
      <c r="D154" s="130" t="s">
        <v>133</v>
      </c>
      <c r="E154" s="131" t="s">
        <v>184</v>
      </c>
      <c r="F154" s="132" t="s">
        <v>185</v>
      </c>
      <c r="G154" s="133" t="s">
        <v>136</v>
      </c>
      <c r="H154" s="134">
        <v>332.8</v>
      </c>
      <c r="I154" s="135"/>
      <c r="J154" s="136">
        <f t="shared" si="0"/>
        <v>0</v>
      </c>
      <c r="K154" s="132" t="s">
        <v>143</v>
      </c>
      <c r="L154" s="28"/>
      <c r="M154" s="137" t="s">
        <v>1</v>
      </c>
      <c r="N154" s="138" t="s">
        <v>43</v>
      </c>
      <c r="P154" s="139">
        <f t="shared" si="1"/>
        <v>0</v>
      </c>
      <c r="Q154" s="139">
        <v>3.8999999999999999E-4</v>
      </c>
      <c r="R154" s="139">
        <f t="shared" si="2"/>
        <v>0.12979199999999999</v>
      </c>
      <c r="S154" s="139">
        <v>0</v>
      </c>
      <c r="T154" s="140">
        <f t="shared" si="3"/>
        <v>0</v>
      </c>
      <c r="AR154" s="141" t="s">
        <v>137</v>
      </c>
      <c r="AT154" s="141" t="s">
        <v>133</v>
      </c>
      <c r="AU154" s="141" t="s">
        <v>86</v>
      </c>
      <c r="AY154" s="13" t="s">
        <v>130</v>
      </c>
      <c r="BE154" s="142">
        <f t="shared" si="4"/>
        <v>0</v>
      </c>
      <c r="BF154" s="142">
        <f t="shared" si="5"/>
        <v>0</v>
      </c>
      <c r="BG154" s="142">
        <f t="shared" si="6"/>
        <v>0</v>
      </c>
      <c r="BH154" s="142">
        <f t="shared" si="7"/>
        <v>0</v>
      </c>
      <c r="BI154" s="142">
        <f t="shared" si="8"/>
        <v>0</v>
      </c>
      <c r="BJ154" s="13" t="s">
        <v>86</v>
      </c>
      <c r="BK154" s="142">
        <f t="shared" si="9"/>
        <v>0</v>
      </c>
      <c r="BL154" s="13" t="s">
        <v>137</v>
      </c>
      <c r="BM154" s="141" t="s">
        <v>186</v>
      </c>
    </row>
    <row r="155" spans="2:65" s="1" customFormat="1" ht="37.9" customHeight="1">
      <c r="B155" s="129"/>
      <c r="C155" s="130" t="s">
        <v>187</v>
      </c>
      <c r="D155" s="130" t="s">
        <v>133</v>
      </c>
      <c r="E155" s="131" t="s">
        <v>188</v>
      </c>
      <c r="F155" s="132" t="s">
        <v>189</v>
      </c>
      <c r="G155" s="133" t="s">
        <v>136</v>
      </c>
      <c r="H155" s="134">
        <v>332.8</v>
      </c>
      <c r="I155" s="135"/>
      <c r="J155" s="136">
        <f t="shared" si="0"/>
        <v>0</v>
      </c>
      <c r="K155" s="132" t="s">
        <v>1</v>
      </c>
      <c r="L155" s="28"/>
      <c r="M155" s="137" t="s">
        <v>1</v>
      </c>
      <c r="N155" s="138" t="s">
        <v>43</v>
      </c>
      <c r="P155" s="139">
        <f t="shared" si="1"/>
        <v>0</v>
      </c>
      <c r="Q155" s="139">
        <v>4.6999999999999999E-4</v>
      </c>
      <c r="R155" s="139">
        <f t="shared" si="2"/>
        <v>0.156416</v>
      </c>
      <c r="S155" s="139">
        <v>0</v>
      </c>
      <c r="T155" s="140">
        <f t="shared" si="3"/>
        <v>0</v>
      </c>
      <c r="AR155" s="141" t="s">
        <v>137</v>
      </c>
      <c r="AT155" s="141" t="s">
        <v>133</v>
      </c>
      <c r="AU155" s="141" t="s">
        <v>86</v>
      </c>
      <c r="AY155" s="13" t="s">
        <v>130</v>
      </c>
      <c r="BE155" s="142">
        <f t="shared" si="4"/>
        <v>0</v>
      </c>
      <c r="BF155" s="142">
        <f t="shared" si="5"/>
        <v>0</v>
      </c>
      <c r="BG155" s="142">
        <f t="shared" si="6"/>
        <v>0</v>
      </c>
      <c r="BH155" s="142">
        <f t="shared" si="7"/>
        <v>0</v>
      </c>
      <c r="BI155" s="142">
        <f t="shared" si="8"/>
        <v>0</v>
      </c>
      <c r="BJ155" s="13" t="s">
        <v>86</v>
      </c>
      <c r="BK155" s="142">
        <f t="shared" si="9"/>
        <v>0</v>
      </c>
      <c r="BL155" s="13" t="s">
        <v>137</v>
      </c>
      <c r="BM155" s="141" t="s">
        <v>190</v>
      </c>
    </row>
    <row r="156" spans="2:65" s="11" customFormat="1" ht="22.9" customHeight="1">
      <c r="B156" s="117"/>
      <c r="D156" s="118" t="s">
        <v>76</v>
      </c>
      <c r="E156" s="127" t="s">
        <v>168</v>
      </c>
      <c r="F156" s="127" t="s">
        <v>191</v>
      </c>
      <c r="I156" s="120"/>
      <c r="J156" s="128">
        <f>BK156</f>
        <v>0</v>
      </c>
      <c r="L156" s="117"/>
      <c r="M156" s="122"/>
      <c r="P156" s="123">
        <f>SUM(P157:P164)</f>
        <v>0</v>
      </c>
      <c r="R156" s="123">
        <f>SUM(R157:R164)</f>
        <v>0.13728000000000001</v>
      </c>
      <c r="T156" s="124">
        <f>SUM(T157:T164)</f>
        <v>8.0599999999999987</v>
      </c>
      <c r="AR156" s="118" t="s">
        <v>82</v>
      </c>
      <c r="AT156" s="125" t="s">
        <v>76</v>
      </c>
      <c r="AU156" s="125" t="s">
        <v>82</v>
      </c>
      <c r="AY156" s="118" t="s">
        <v>130</v>
      </c>
      <c r="BK156" s="126">
        <f>SUM(BK157:BK164)</f>
        <v>0</v>
      </c>
    </row>
    <row r="157" spans="2:65" s="1" customFormat="1" ht="55.5" customHeight="1">
      <c r="B157" s="129"/>
      <c r="C157" s="130" t="s">
        <v>192</v>
      </c>
      <c r="D157" s="130" t="s">
        <v>133</v>
      </c>
      <c r="E157" s="131" t="s">
        <v>193</v>
      </c>
      <c r="F157" s="132" t="s">
        <v>194</v>
      </c>
      <c r="G157" s="133" t="s">
        <v>195</v>
      </c>
      <c r="H157" s="134">
        <v>1</v>
      </c>
      <c r="I157" s="135"/>
      <c r="J157" s="136">
        <f t="shared" ref="J157:J164" si="10">ROUND(I157*H157,2)</f>
        <v>0</v>
      </c>
      <c r="K157" s="132" t="s">
        <v>1</v>
      </c>
      <c r="L157" s="28"/>
      <c r="M157" s="137" t="s">
        <v>1</v>
      </c>
      <c r="N157" s="138" t="s">
        <v>43</v>
      </c>
      <c r="P157" s="139">
        <f t="shared" ref="P157:P164" si="11">O157*H157</f>
        <v>0</v>
      </c>
      <c r="Q157" s="139">
        <v>0</v>
      </c>
      <c r="R157" s="139">
        <f t="shared" ref="R157:R164" si="12">Q157*H157</f>
        <v>0</v>
      </c>
      <c r="S157" s="139">
        <v>0</v>
      </c>
      <c r="T157" s="140">
        <f t="shared" ref="T157:T164" si="13">S157*H157</f>
        <v>0</v>
      </c>
      <c r="AR157" s="141" t="s">
        <v>137</v>
      </c>
      <c r="AT157" s="141" t="s">
        <v>133</v>
      </c>
      <c r="AU157" s="141" t="s">
        <v>86</v>
      </c>
      <c r="AY157" s="13" t="s">
        <v>130</v>
      </c>
      <c r="BE157" s="142">
        <f t="shared" ref="BE157:BE164" si="14">IF(N157="základní",J157,0)</f>
        <v>0</v>
      </c>
      <c r="BF157" s="142">
        <f t="shared" ref="BF157:BF164" si="15">IF(N157="snížená",J157,0)</f>
        <v>0</v>
      </c>
      <c r="BG157" s="142">
        <f t="shared" ref="BG157:BG164" si="16">IF(N157="zákl. přenesená",J157,0)</f>
        <v>0</v>
      </c>
      <c r="BH157" s="142">
        <f t="shared" ref="BH157:BH164" si="17">IF(N157="sníž. přenesená",J157,0)</f>
        <v>0</v>
      </c>
      <c r="BI157" s="142">
        <f t="shared" ref="BI157:BI164" si="18">IF(N157="nulová",J157,0)</f>
        <v>0</v>
      </c>
      <c r="BJ157" s="13" t="s">
        <v>86</v>
      </c>
      <c r="BK157" s="142">
        <f t="shared" ref="BK157:BK164" si="19">ROUND(I157*H157,2)</f>
        <v>0</v>
      </c>
      <c r="BL157" s="13" t="s">
        <v>137</v>
      </c>
      <c r="BM157" s="141" t="s">
        <v>196</v>
      </c>
    </row>
    <row r="158" spans="2:65" s="1" customFormat="1" ht="55.5" customHeight="1">
      <c r="B158" s="129"/>
      <c r="C158" s="130" t="s">
        <v>197</v>
      </c>
      <c r="D158" s="130" t="s">
        <v>133</v>
      </c>
      <c r="E158" s="131" t="s">
        <v>198</v>
      </c>
      <c r="F158" s="132" t="s">
        <v>199</v>
      </c>
      <c r="G158" s="133" t="s">
        <v>195</v>
      </c>
      <c r="H158" s="134">
        <v>1</v>
      </c>
      <c r="I158" s="135"/>
      <c r="J158" s="136">
        <f t="shared" si="10"/>
        <v>0</v>
      </c>
      <c r="K158" s="132" t="s">
        <v>1</v>
      </c>
      <c r="L158" s="28"/>
      <c r="M158" s="137" t="s">
        <v>1</v>
      </c>
      <c r="N158" s="138" t="s">
        <v>43</v>
      </c>
      <c r="P158" s="139">
        <f t="shared" si="11"/>
        <v>0</v>
      </c>
      <c r="Q158" s="139">
        <v>0</v>
      </c>
      <c r="R158" s="139">
        <f t="shared" si="12"/>
        <v>0</v>
      </c>
      <c r="S158" s="139">
        <v>0</v>
      </c>
      <c r="T158" s="140">
        <f t="shared" si="13"/>
        <v>0</v>
      </c>
      <c r="AR158" s="141" t="s">
        <v>137</v>
      </c>
      <c r="AT158" s="141" t="s">
        <v>133</v>
      </c>
      <c r="AU158" s="141" t="s">
        <v>86</v>
      </c>
      <c r="AY158" s="13" t="s">
        <v>130</v>
      </c>
      <c r="BE158" s="142">
        <f t="shared" si="14"/>
        <v>0</v>
      </c>
      <c r="BF158" s="142">
        <f t="shared" si="15"/>
        <v>0</v>
      </c>
      <c r="BG158" s="142">
        <f t="shared" si="16"/>
        <v>0</v>
      </c>
      <c r="BH158" s="142">
        <f t="shared" si="17"/>
        <v>0</v>
      </c>
      <c r="BI158" s="142">
        <f t="shared" si="18"/>
        <v>0</v>
      </c>
      <c r="BJ158" s="13" t="s">
        <v>86</v>
      </c>
      <c r="BK158" s="142">
        <f t="shared" si="19"/>
        <v>0</v>
      </c>
      <c r="BL158" s="13" t="s">
        <v>137</v>
      </c>
      <c r="BM158" s="141" t="s">
        <v>200</v>
      </c>
    </row>
    <row r="159" spans="2:65" s="1" customFormat="1" ht="44.25" customHeight="1">
      <c r="B159" s="129"/>
      <c r="C159" s="130" t="s">
        <v>201</v>
      </c>
      <c r="D159" s="130" t="s">
        <v>133</v>
      </c>
      <c r="E159" s="131" t="s">
        <v>202</v>
      </c>
      <c r="F159" s="132" t="s">
        <v>203</v>
      </c>
      <c r="G159" s="133" t="s">
        <v>195</v>
      </c>
      <c r="H159" s="134">
        <v>1</v>
      </c>
      <c r="I159" s="135"/>
      <c r="J159" s="136">
        <f t="shared" si="10"/>
        <v>0</v>
      </c>
      <c r="K159" s="132" t="s">
        <v>1</v>
      </c>
      <c r="L159" s="28"/>
      <c r="M159" s="137" t="s">
        <v>1</v>
      </c>
      <c r="N159" s="138" t="s">
        <v>43</v>
      </c>
      <c r="P159" s="139">
        <f t="shared" si="11"/>
        <v>0</v>
      </c>
      <c r="Q159" s="139">
        <v>0</v>
      </c>
      <c r="R159" s="139">
        <f t="shared" si="12"/>
        <v>0</v>
      </c>
      <c r="S159" s="139">
        <v>0</v>
      </c>
      <c r="T159" s="140">
        <f t="shared" si="13"/>
        <v>0</v>
      </c>
      <c r="AR159" s="141" t="s">
        <v>137</v>
      </c>
      <c r="AT159" s="141" t="s">
        <v>133</v>
      </c>
      <c r="AU159" s="141" t="s">
        <v>86</v>
      </c>
      <c r="AY159" s="13" t="s">
        <v>130</v>
      </c>
      <c r="BE159" s="142">
        <f t="shared" si="14"/>
        <v>0</v>
      </c>
      <c r="BF159" s="142">
        <f t="shared" si="15"/>
        <v>0</v>
      </c>
      <c r="BG159" s="142">
        <f t="shared" si="16"/>
        <v>0</v>
      </c>
      <c r="BH159" s="142">
        <f t="shared" si="17"/>
        <v>0</v>
      </c>
      <c r="BI159" s="142">
        <f t="shared" si="18"/>
        <v>0</v>
      </c>
      <c r="BJ159" s="13" t="s">
        <v>86</v>
      </c>
      <c r="BK159" s="142">
        <f t="shared" si="19"/>
        <v>0</v>
      </c>
      <c r="BL159" s="13" t="s">
        <v>137</v>
      </c>
      <c r="BM159" s="141" t="s">
        <v>204</v>
      </c>
    </row>
    <row r="160" spans="2:65" s="1" customFormat="1" ht="44.25" customHeight="1">
      <c r="B160" s="129"/>
      <c r="C160" s="130" t="s">
        <v>205</v>
      </c>
      <c r="D160" s="130" t="s">
        <v>133</v>
      </c>
      <c r="E160" s="131" t="s">
        <v>206</v>
      </c>
      <c r="F160" s="132" t="s">
        <v>207</v>
      </c>
      <c r="G160" s="133" t="s">
        <v>195</v>
      </c>
      <c r="H160" s="134">
        <v>1</v>
      </c>
      <c r="I160" s="135"/>
      <c r="J160" s="136">
        <f t="shared" si="10"/>
        <v>0</v>
      </c>
      <c r="K160" s="132" t="s">
        <v>1</v>
      </c>
      <c r="L160" s="28"/>
      <c r="M160" s="137" t="s">
        <v>1</v>
      </c>
      <c r="N160" s="138" t="s">
        <v>43</v>
      </c>
      <c r="P160" s="139">
        <f t="shared" si="11"/>
        <v>0</v>
      </c>
      <c r="Q160" s="139">
        <v>0</v>
      </c>
      <c r="R160" s="139">
        <f t="shared" si="12"/>
        <v>0</v>
      </c>
      <c r="S160" s="139">
        <v>0</v>
      </c>
      <c r="T160" s="140">
        <f t="shared" si="13"/>
        <v>0</v>
      </c>
      <c r="AR160" s="141" t="s">
        <v>137</v>
      </c>
      <c r="AT160" s="141" t="s">
        <v>133</v>
      </c>
      <c r="AU160" s="141" t="s">
        <v>86</v>
      </c>
      <c r="AY160" s="13" t="s">
        <v>130</v>
      </c>
      <c r="BE160" s="142">
        <f t="shared" si="14"/>
        <v>0</v>
      </c>
      <c r="BF160" s="142">
        <f t="shared" si="15"/>
        <v>0</v>
      </c>
      <c r="BG160" s="142">
        <f t="shared" si="16"/>
        <v>0</v>
      </c>
      <c r="BH160" s="142">
        <f t="shared" si="17"/>
        <v>0</v>
      </c>
      <c r="BI160" s="142">
        <f t="shared" si="18"/>
        <v>0</v>
      </c>
      <c r="BJ160" s="13" t="s">
        <v>86</v>
      </c>
      <c r="BK160" s="142">
        <f t="shared" si="19"/>
        <v>0</v>
      </c>
      <c r="BL160" s="13" t="s">
        <v>137</v>
      </c>
      <c r="BM160" s="141" t="s">
        <v>208</v>
      </c>
    </row>
    <row r="161" spans="2:65" s="1" customFormat="1" ht="33" customHeight="1">
      <c r="B161" s="129"/>
      <c r="C161" s="130" t="s">
        <v>209</v>
      </c>
      <c r="D161" s="130" t="s">
        <v>133</v>
      </c>
      <c r="E161" s="131" t="s">
        <v>210</v>
      </c>
      <c r="F161" s="132" t="s">
        <v>211</v>
      </c>
      <c r="G161" s="133" t="s">
        <v>212</v>
      </c>
      <c r="H161" s="134">
        <v>624</v>
      </c>
      <c r="I161" s="135"/>
      <c r="J161" s="136">
        <f t="shared" si="10"/>
        <v>0</v>
      </c>
      <c r="K161" s="132" t="s">
        <v>1</v>
      </c>
      <c r="L161" s="28"/>
      <c r="M161" s="137" t="s">
        <v>1</v>
      </c>
      <c r="N161" s="138" t="s">
        <v>43</v>
      </c>
      <c r="P161" s="139">
        <f t="shared" si="11"/>
        <v>0</v>
      </c>
      <c r="Q161" s="139">
        <v>2.2000000000000001E-4</v>
      </c>
      <c r="R161" s="139">
        <f t="shared" si="12"/>
        <v>0.13728000000000001</v>
      </c>
      <c r="S161" s="139">
        <v>0</v>
      </c>
      <c r="T161" s="140">
        <f t="shared" si="13"/>
        <v>0</v>
      </c>
      <c r="AR161" s="141" t="s">
        <v>137</v>
      </c>
      <c r="AT161" s="141" t="s">
        <v>133</v>
      </c>
      <c r="AU161" s="141" t="s">
        <v>86</v>
      </c>
      <c r="AY161" s="13" t="s">
        <v>130</v>
      </c>
      <c r="BE161" s="142">
        <f t="shared" si="14"/>
        <v>0</v>
      </c>
      <c r="BF161" s="142">
        <f t="shared" si="15"/>
        <v>0</v>
      </c>
      <c r="BG161" s="142">
        <f t="shared" si="16"/>
        <v>0</v>
      </c>
      <c r="BH161" s="142">
        <f t="shared" si="17"/>
        <v>0</v>
      </c>
      <c r="BI161" s="142">
        <f t="shared" si="18"/>
        <v>0</v>
      </c>
      <c r="BJ161" s="13" t="s">
        <v>86</v>
      </c>
      <c r="BK161" s="142">
        <f t="shared" si="19"/>
        <v>0</v>
      </c>
      <c r="BL161" s="13" t="s">
        <v>137</v>
      </c>
      <c r="BM161" s="141" t="s">
        <v>213</v>
      </c>
    </row>
    <row r="162" spans="2:65" s="1" customFormat="1" ht="33" customHeight="1">
      <c r="B162" s="129"/>
      <c r="C162" s="130" t="s">
        <v>214</v>
      </c>
      <c r="D162" s="130" t="s">
        <v>133</v>
      </c>
      <c r="E162" s="131" t="s">
        <v>215</v>
      </c>
      <c r="F162" s="132" t="s">
        <v>216</v>
      </c>
      <c r="G162" s="133" t="s">
        <v>212</v>
      </c>
      <c r="H162" s="134">
        <v>52</v>
      </c>
      <c r="I162" s="135"/>
      <c r="J162" s="136">
        <f t="shared" si="10"/>
        <v>0</v>
      </c>
      <c r="K162" s="132" t="s">
        <v>143</v>
      </c>
      <c r="L162" s="28"/>
      <c r="M162" s="137" t="s">
        <v>1</v>
      </c>
      <c r="N162" s="138" t="s">
        <v>43</v>
      </c>
      <c r="P162" s="139">
        <f t="shared" si="11"/>
        <v>0</v>
      </c>
      <c r="Q162" s="139">
        <v>0</v>
      </c>
      <c r="R162" s="139">
        <f t="shared" si="12"/>
        <v>0</v>
      </c>
      <c r="S162" s="139">
        <v>1.4999999999999999E-2</v>
      </c>
      <c r="T162" s="140">
        <f t="shared" si="13"/>
        <v>0.78</v>
      </c>
      <c r="AR162" s="141" t="s">
        <v>137</v>
      </c>
      <c r="AT162" s="141" t="s">
        <v>133</v>
      </c>
      <c r="AU162" s="141" t="s">
        <v>86</v>
      </c>
      <c r="AY162" s="13" t="s">
        <v>130</v>
      </c>
      <c r="BE162" s="142">
        <f t="shared" si="14"/>
        <v>0</v>
      </c>
      <c r="BF162" s="142">
        <f t="shared" si="15"/>
        <v>0</v>
      </c>
      <c r="BG162" s="142">
        <f t="shared" si="16"/>
        <v>0</v>
      </c>
      <c r="BH162" s="142">
        <f t="shared" si="17"/>
        <v>0</v>
      </c>
      <c r="BI162" s="142">
        <f t="shared" si="18"/>
        <v>0</v>
      </c>
      <c r="BJ162" s="13" t="s">
        <v>86</v>
      </c>
      <c r="BK162" s="142">
        <f t="shared" si="19"/>
        <v>0</v>
      </c>
      <c r="BL162" s="13" t="s">
        <v>137</v>
      </c>
      <c r="BM162" s="141" t="s">
        <v>217</v>
      </c>
    </row>
    <row r="163" spans="2:65" s="1" customFormat="1" ht="33" customHeight="1">
      <c r="B163" s="129"/>
      <c r="C163" s="130" t="s">
        <v>7</v>
      </c>
      <c r="D163" s="130" t="s">
        <v>133</v>
      </c>
      <c r="E163" s="131" t="s">
        <v>218</v>
      </c>
      <c r="F163" s="132" t="s">
        <v>219</v>
      </c>
      <c r="G163" s="133" t="s">
        <v>212</v>
      </c>
      <c r="H163" s="134">
        <v>52</v>
      </c>
      <c r="I163" s="135"/>
      <c r="J163" s="136">
        <f t="shared" si="10"/>
        <v>0</v>
      </c>
      <c r="K163" s="132" t="s">
        <v>143</v>
      </c>
      <c r="L163" s="28"/>
      <c r="M163" s="137" t="s">
        <v>1</v>
      </c>
      <c r="N163" s="138" t="s">
        <v>43</v>
      </c>
      <c r="P163" s="139">
        <f t="shared" si="11"/>
        <v>0</v>
      </c>
      <c r="Q163" s="139">
        <v>0</v>
      </c>
      <c r="R163" s="139">
        <f t="shared" si="12"/>
        <v>0</v>
      </c>
      <c r="S163" s="139">
        <v>0.03</v>
      </c>
      <c r="T163" s="140">
        <f t="shared" si="13"/>
        <v>1.56</v>
      </c>
      <c r="AR163" s="141" t="s">
        <v>137</v>
      </c>
      <c r="AT163" s="141" t="s">
        <v>133</v>
      </c>
      <c r="AU163" s="141" t="s">
        <v>86</v>
      </c>
      <c r="AY163" s="13" t="s">
        <v>130</v>
      </c>
      <c r="BE163" s="142">
        <f t="shared" si="14"/>
        <v>0</v>
      </c>
      <c r="BF163" s="142">
        <f t="shared" si="15"/>
        <v>0</v>
      </c>
      <c r="BG163" s="142">
        <f t="shared" si="16"/>
        <v>0</v>
      </c>
      <c r="BH163" s="142">
        <f t="shared" si="17"/>
        <v>0</v>
      </c>
      <c r="BI163" s="142">
        <f t="shared" si="18"/>
        <v>0</v>
      </c>
      <c r="BJ163" s="13" t="s">
        <v>86</v>
      </c>
      <c r="BK163" s="142">
        <f t="shared" si="19"/>
        <v>0</v>
      </c>
      <c r="BL163" s="13" t="s">
        <v>137</v>
      </c>
      <c r="BM163" s="141" t="s">
        <v>220</v>
      </c>
    </row>
    <row r="164" spans="2:65" s="1" customFormat="1" ht="16.5" customHeight="1">
      <c r="B164" s="129"/>
      <c r="C164" s="130" t="s">
        <v>221</v>
      </c>
      <c r="D164" s="130" t="s">
        <v>133</v>
      </c>
      <c r="E164" s="131" t="s">
        <v>222</v>
      </c>
      <c r="F164" s="132" t="s">
        <v>223</v>
      </c>
      <c r="G164" s="133" t="s">
        <v>212</v>
      </c>
      <c r="H164" s="134">
        <v>104</v>
      </c>
      <c r="I164" s="135"/>
      <c r="J164" s="136">
        <f t="shared" si="10"/>
        <v>0</v>
      </c>
      <c r="K164" s="132" t="s">
        <v>143</v>
      </c>
      <c r="L164" s="28"/>
      <c r="M164" s="137" t="s">
        <v>1</v>
      </c>
      <c r="N164" s="138" t="s">
        <v>43</v>
      </c>
      <c r="P164" s="139">
        <f t="shared" si="11"/>
        <v>0</v>
      </c>
      <c r="Q164" s="139">
        <v>0</v>
      </c>
      <c r="R164" s="139">
        <f t="shared" si="12"/>
        <v>0</v>
      </c>
      <c r="S164" s="139">
        <v>5.5E-2</v>
      </c>
      <c r="T164" s="140">
        <f t="shared" si="13"/>
        <v>5.72</v>
      </c>
      <c r="AR164" s="141" t="s">
        <v>137</v>
      </c>
      <c r="AT164" s="141" t="s">
        <v>133</v>
      </c>
      <c r="AU164" s="141" t="s">
        <v>86</v>
      </c>
      <c r="AY164" s="13" t="s">
        <v>130</v>
      </c>
      <c r="BE164" s="142">
        <f t="shared" si="14"/>
        <v>0</v>
      </c>
      <c r="BF164" s="142">
        <f t="shared" si="15"/>
        <v>0</v>
      </c>
      <c r="BG164" s="142">
        <f t="shared" si="16"/>
        <v>0</v>
      </c>
      <c r="BH164" s="142">
        <f t="shared" si="17"/>
        <v>0</v>
      </c>
      <c r="BI164" s="142">
        <f t="shared" si="18"/>
        <v>0</v>
      </c>
      <c r="BJ164" s="13" t="s">
        <v>86</v>
      </c>
      <c r="BK164" s="142">
        <f t="shared" si="19"/>
        <v>0</v>
      </c>
      <c r="BL164" s="13" t="s">
        <v>137</v>
      </c>
      <c r="BM164" s="141" t="s">
        <v>224</v>
      </c>
    </row>
    <row r="165" spans="2:65" s="11" customFormat="1" ht="22.9" customHeight="1">
      <c r="B165" s="117"/>
      <c r="D165" s="118" t="s">
        <v>76</v>
      </c>
      <c r="E165" s="127" t="s">
        <v>225</v>
      </c>
      <c r="F165" s="127" t="s">
        <v>226</v>
      </c>
      <c r="I165" s="120"/>
      <c r="J165" s="128">
        <f>BK165</f>
        <v>0</v>
      </c>
      <c r="L165" s="117"/>
      <c r="M165" s="122"/>
      <c r="P165" s="123">
        <f>SUM(P166:P170)</f>
        <v>0</v>
      </c>
      <c r="R165" s="123">
        <f>SUM(R166:R170)</f>
        <v>0</v>
      </c>
      <c r="T165" s="124">
        <f>SUM(T166:T170)</f>
        <v>0</v>
      </c>
      <c r="AR165" s="118" t="s">
        <v>82</v>
      </c>
      <c r="AT165" s="125" t="s">
        <v>76</v>
      </c>
      <c r="AU165" s="125" t="s">
        <v>82</v>
      </c>
      <c r="AY165" s="118" t="s">
        <v>130</v>
      </c>
      <c r="BK165" s="126">
        <f>SUM(BK166:BK170)</f>
        <v>0</v>
      </c>
    </row>
    <row r="166" spans="2:65" s="1" customFormat="1" ht="24.2" customHeight="1">
      <c r="B166" s="129"/>
      <c r="C166" s="130" t="s">
        <v>227</v>
      </c>
      <c r="D166" s="130" t="s">
        <v>133</v>
      </c>
      <c r="E166" s="131" t="s">
        <v>228</v>
      </c>
      <c r="F166" s="132" t="s">
        <v>229</v>
      </c>
      <c r="G166" s="133" t="s">
        <v>230</v>
      </c>
      <c r="H166" s="134">
        <v>8.2289999999999992</v>
      </c>
      <c r="I166" s="135"/>
      <c r="J166" s="136">
        <f>ROUND(I166*H166,2)</f>
        <v>0</v>
      </c>
      <c r="K166" s="132" t="s">
        <v>143</v>
      </c>
      <c r="L166" s="28"/>
      <c r="M166" s="137" t="s">
        <v>1</v>
      </c>
      <c r="N166" s="138" t="s">
        <v>43</v>
      </c>
      <c r="P166" s="139">
        <f>O166*H166</f>
        <v>0</v>
      </c>
      <c r="Q166" s="139">
        <v>0</v>
      </c>
      <c r="R166" s="139">
        <f>Q166*H166</f>
        <v>0</v>
      </c>
      <c r="S166" s="139">
        <v>0</v>
      </c>
      <c r="T166" s="140">
        <f>S166*H166</f>
        <v>0</v>
      </c>
      <c r="AR166" s="141" t="s">
        <v>137</v>
      </c>
      <c r="AT166" s="141" t="s">
        <v>133</v>
      </c>
      <c r="AU166" s="141" t="s">
        <v>86</v>
      </c>
      <c r="AY166" s="13" t="s">
        <v>130</v>
      </c>
      <c r="BE166" s="142">
        <f>IF(N166="základní",J166,0)</f>
        <v>0</v>
      </c>
      <c r="BF166" s="142">
        <f>IF(N166="snížená",J166,0)</f>
        <v>0</v>
      </c>
      <c r="BG166" s="142">
        <f>IF(N166="zákl. přenesená",J166,0)</f>
        <v>0</v>
      </c>
      <c r="BH166" s="142">
        <f>IF(N166="sníž. přenesená",J166,0)</f>
        <v>0</v>
      </c>
      <c r="BI166" s="142">
        <f>IF(N166="nulová",J166,0)</f>
        <v>0</v>
      </c>
      <c r="BJ166" s="13" t="s">
        <v>86</v>
      </c>
      <c r="BK166" s="142">
        <f>ROUND(I166*H166,2)</f>
        <v>0</v>
      </c>
      <c r="BL166" s="13" t="s">
        <v>137</v>
      </c>
      <c r="BM166" s="141" t="s">
        <v>231</v>
      </c>
    </row>
    <row r="167" spans="2:65" s="1" customFormat="1" ht="24.2" customHeight="1">
      <c r="B167" s="129"/>
      <c r="C167" s="130" t="s">
        <v>232</v>
      </c>
      <c r="D167" s="130" t="s">
        <v>133</v>
      </c>
      <c r="E167" s="131" t="s">
        <v>233</v>
      </c>
      <c r="F167" s="132" t="s">
        <v>234</v>
      </c>
      <c r="G167" s="133" t="s">
        <v>230</v>
      </c>
      <c r="H167" s="134">
        <v>8.2289999999999992</v>
      </c>
      <c r="I167" s="135"/>
      <c r="J167" s="136">
        <f>ROUND(I167*H167,2)</f>
        <v>0</v>
      </c>
      <c r="K167" s="132" t="s">
        <v>235</v>
      </c>
      <c r="L167" s="28"/>
      <c r="M167" s="137" t="s">
        <v>1</v>
      </c>
      <c r="N167" s="138" t="s">
        <v>43</v>
      </c>
      <c r="P167" s="139">
        <f>O167*H167</f>
        <v>0</v>
      </c>
      <c r="Q167" s="139">
        <v>0</v>
      </c>
      <c r="R167" s="139">
        <f>Q167*H167</f>
        <v>0</v>
      </c>
      <c r="S167" s="139">
        <v>0</v>
      </c>
      <c r="T167" s="140">
        <f>S167*H167</f>
        <v>0</v>
      </c>
      <c r="AR167" s="141" t="s">
        <v>137</v>
      </c>
      <c r="AT167" s="141" t="s">
        <v>133</v>
      </c>
      <c r="AU167" s="141" t="s">
        <v>86</v>
      </c>
      <c r="AY167" s="13" t="s">
        <v>130</v>
      </c>
      <c r="BE167" s="142">
        <f>IF(N167="základní",J167,0)</f>
        <v>0</v>
      </c>
      <c r="BF167" s="142">
        <f>IF(N167="snížená",J167,0)</f>
        <v>0</v>
      </c>
      <c r="BG167" s="142">
        <f>IF(N167="zákl. přenesená",J167,0)</f>
        <v>0</v>
      </c>
      <c r="BH167" s="142">
        <f>IF(N167="sníž. přenesená",J167,0)</f>
        <v>0</v>
      </c>
      <c r="BI167" s="142">
        <f>IF(N167="nulová",J167,0)</f>
        <v>0</v>
      </c>
      <c r="BJ167" s="13" t="s">
        <v>86</v>
      </c>
      <c r="BK167" s="142">
        <f>ROUND(I167*H167,2)</f>
        <v>0</v>
      </c>
      <c r="BL167" s="13" t="s">
        <v>137</v>
      </c>
      <c r="BM167" s="141" t="s">
        <v>236</v>
      </c>
    </row>
    <row r="168" spans="2:65" s="1" customFormat="1" ht="24.2" customHeight="1">
      <c r="B168" s="129"/>
      <c r="C168" s="130" t="s">
        <v>237</v>
      </c>
      <c r="D168" s="130" t="s">
        <v>133</v>
      </c>
      <c r="E168" s="131" t="s">
        <v>238</v>
      </c>
      <c r="F168" s="132" t="s">
        <v>239</v>
      </c>
      <c r="G168" s="133" t="s">
        <v>230</v>
      </c>
      <c r="H168" s="134">
        <v>156.351</v>
      </c>
      <c r="I168" s="135"/>
      <c r="J168" s="136">
        <f>ROUND(I168*H168,2)</f>
        <v>0</v>
      </c>
      <c r="K168" s="132" t="s">
        <v>235</v>
      </c>
      <c r="L168" s="28"/>
      <c r="M168" s="137" t="s">
        <v>1</v>
      </c>
      <c r="N168" s="138" t="s">
        <v>43</v>
      </c>
      <c r="P168" s="139">
        <f>O168*H168</f>
        <v>0</v>
      </c>
      <c r="Q168" s="139">
        <v>0</v>
      </c>
      <c r="R168" s="139">
        <f>Q168*H168</f>
        <v>0</v>
      </c>
      <c r="S168" s="139">
        <v>0</v>
      </c>
      <c r="T168" s="140">
        <f>S168*H168</f>
        <v>0</v>
      </c>
      <c r="AR168" s="141" t="s">
        <v>137</v>
      </c>
      <c r="AT168" s="141" t="s">
        <v>133</v>
      </c>
      <c r="AU168" s="141" t="s">
        <v>86</v>
      </c>
      <c r="AY168" s="13" t="s">
        <v>130</v>
      </c>
      <c r="BE168" s="142">
        <f>IF(N168="základní",J168,0)</f>
        <v>0</v>
      </c>
      <c r="BF168" s="142">
        <f>IF(N168="snížená",J168,0)</f>
        <v>0</v>
      </c>
      <c r="BG168" s="142">
        <f>IF(N168="zákl. přenesená",J168,0)</f>
        <v>0</v>
      </c>
      <c r="BH168" s="142">
        <f>IF(N168="sníž. přenesená",J168,0)</f>
        <v>0</v>
      </c>
      <c r="BI168" s="142">
        <f>IF(N168="nulová",J168,0)</f>
        <v>0</v>
      </c>
      <c r="BJ168" s="13" t="s">
        <v>86</v>
      </c>
      <c r="BK168" s="142">
        <f>ROUND(I168*H168,2)</f>
        <v>0</v>
      </c>
      <c r="BL168" s="13" t="s">
        <v>137</v>
      </c>
      <c r="BM168" s="141" t="s">
        <v>240</v>
      </c>
    </row>
    <row r="169" spans="2:65" s="1" customFormat="1" ht="33" customHeight="1">
      <c r="B169" s="129"/>
      <c r="C169" s="130" t="s">
        <v>241</v>
      </c>
      <c r="D169" s="130" t="s">
        <v>133</v>
      </c>
      <c r="E169" s="131" t="s">
        <v>242</v>
      </c>
      <c r="F169" s="132" t="s">
        <v>243</v>
      </c>
      <c r="G169" s="133" t="s">
        <v>230</v>
      </c>
      <c r="H169" s="134">
        <v>5.8890000000000002</v>
      </c>
      <c r="I169" s="135"/>
      <c r="J169" s="136">
        <f>ROUND(I169*H169,2)</f>
        <v>0</v>
      </c>
      <c r="K169" s="132" t="s">
        <v>235</v>
      </c>
      <c r="L169" s="28"/>
      <c r="M169" s="137" t="s">
        <v>1</v>
      </c>
      <c r="N169" s="138" t="s">
        <v>43</v>
      </c>
      <c r="P169" s="139">
        <f>O169*H169</f>
        <v>0</v>
      </c>
      <c r="Q169" s="139">
        <v>0</v>
      </c>
      <c r="R169" s="139">
        <f>Q169*H169</f>
        <v>0</v>
      </c>
      <c r="S169" s="139">
        <v>0</v>
      </c>
      <c r="T169" s="140">
        <f>S169*H169</f>
        <v>0</v>
      </c>
      <c r="AR169" s="141" t="s">
        <v>137</v>
      </c>
      <c r="AT169" s="141" t="s">
        <v>133</v>
      </c>
      <c r="AU169" s="141" t="s">
        <v>86</v>
      </c>
      <c r="AY169" s="13" t="s">
        <v>130</v>
      </c>
      <c r="BE169" s="142">
        <f>IF(N169="základní",J169,0)</f>
        <v>0</v>
      </c>
      <c r="BF169" s="142">
        <f>IF(N169="snížená",J169,0)</f>
        <v>0</v>
      </c>
      <c r="BG169" s="142">
        <f>IF(N169="zákl. přenesená",J169,0)</f>
        <v>0</v>
      </c>
      <c r="BH169" s="142">
        <f>IF(N169="sníž. přenesená",J169,0)</f>
        <v>0</v>
      </c>
      <c r="BI169" s="142">
        <f>IF(N169="nulová",J169,0)</f>
        <v>0</v>
      </c>
      <c r="BJ169" s="13" t="s">
        <v>86</v>
      </c>
      <c r="BK169" s="142">
        <f>ROUND(I169*H169,2)</f>
        <v>0</v>
      </c>
      <c r="BL169" s="13" t="s">
        <v>137</v>
      </c>
      <c r="BM169" s="141" t="s">
        <v>244</v>
      </c>
    </row>
    <row r="170" spans="2:65" s="1" customFormat="1" ht="33" customHeight="1">
      <c r="B170" s="129"/>
      <c r="C170" s="130" t="s">
        <v>245</v>
      </c>
      <c r="D170" s="130" t="s">
        <v>133</v>
      </c>
      <c r="E170" s="131" t="s">
        <v>246</v>
      </c>
      <c r="F170" s="132" t="s">
        <v>247</v>
      </c>
      <c r="G170" s="133" t="s">
        <v>230</v>
      </c>
      <c r="H170" s="134">
        <v>2.34</v>
      </c>
      <c r="I170" s="135"/>
      <c r="J170" s="136">
        <f>ROUND(I170*H170,2)</f>
        <v>0</v>
      </c>
      <c r="K170" s="132" t="s">
        <v>143</v>
      </c>
      <c r="L170" s="28"/>
      <c r="M170" s="137" t="s">
        <v>1</v>
      </c>
      <c r="N170" s="138" t="s">
        <v>43</v>
      </c>
      <c r="P170" s="139">
        <f>O170*H170</f>
        <v>0</v>
      </c>
      <c r="Q170" s="139">
        <v>0</v>
      </c>
      <c r="R170" s="139">
        <f>Q170*H170</f>
        <v>0</v>
      </c>
      <c r="S170" s="139">
        <v>0</v>
      </c>
      <c r="T170" s="140">
        <f>S170*H170</f>
        <v>0</v>
      </c>
      <c r="AR170" s="141" t="s">
        <v>137</v>
      </c>
      <c r="AT170" s="141" t="s">
        <v>133</v>
      </c>
      <c r="AU170" s="141" t="s">
        <v>86</v>
      </c>
      <c r="AY170" s="13" t="s">
        <v>130</v>
      </c>
      <c r="BE170" s="142">
        <f>IF(N170="základní",J170,0)</f>
        <v>0</v>
      </c>
      <c r="BF170" s="142">
        <f>IF(N170="snížená",J170,0)</f>
        <v>0</v>
      </c>
      <c r="BG170" s="142">
        <f>IF(N170="zákl. přenesená",J170,0)</f>
        <v>0</v>
      </c>
      <c r="BH170" s="142">
        <f>IF(N170="sníž. přenesená",J170,0)</f>
        <v>0</v>
      </c>
      <c r="BI170" s="142">
        <f>IF(N170="nulová",J170,0)</f>
        <v>0</v>
      </c>
      <c r="BJ170" s="13" t="s">
        <v>86</v>
      </c>
      <c r="BK170" s="142">
        <f>ROUND(I170*H170,2)</f>
        <v>0</v>
      </c>
      <c r="BL170" s="13" t="s">
        <v>137</v>
      </c>
      <c r="BM170" s="141" t="s">
        <v>248</v>
      </c>
    </row>
    <row r="171" spans="2:65" s="11" customFormat="1" ht="22.9" customHeight="1">
      <c r="B171" s="117"/>
      <c r="D171" s="118" t="s">
        <v>76</v>
      </c>
      <c r="E171" s="127" t="s">
        <v>249</v>
      </c>
      <c r="F171" s="127" t="s">
        <v>250</v>
      </c>
      <c r="I171" s="120"/>
      <c r="J171" s="128">
        <f>BK171</f>
        <v>0</v>
      </c>
      <c r="L171" s="117"/>
      <c r="M171" s="122"/>
      <c r="P171" s="123">
        <f>P172</f>
        <v>0</v>
      </c>
      <c r="R171" s="123">
        <f>R172</f>
        <v>0</v>
      </c>
      <c r="T171" s="124">
        <f>T172</f>
        <v>0</v>
      </c>
      <c r="AR171" s="118" t="s">
        <v>82</v>
      </c>
      <c r="AT171" s="125" t="s">
        <v>76</v>
      </c>
      <c r="AU171" s="125" t="s">
        <v>82</v>
      </c>
      <c r="AY171" s="118" t="s">
        <v>130</v>
      </c>
      <c r="BK171" s="126">
        <f>BK172</f>
        <v>0</v>
      </c>
    </row>
    <row r="172" spans="2:65" s="1" customFormat="1" ht="33" customHeight="1">
      <c r="B172" s="129"/>
      <c r="C172" s="130" t="s">
        <v>251</v>
      </c>
      <c r="D172" s="130" t="s">
        <v>133</v>
      </c>
      <c r="E172" s="131" t="s">
        <v>252</v>
      </c>
      <c r="F172" s="132" t="s">
        <v>253</v>
      </c>
      <c r="G172" s="133" t="s">
        <v>230</v>
      </c>
      <c r="H172" s="134">
        <v>3.899</v>
      </c>
      <c r="I172" s="135"/>
      <c r="J172" s="136">
        <f>ROUND(I172*H172,2)</f>
        <v>0</v>
      </c>
      <c r="K172" s="132" t="s">
        <v>143</v>
      </c>
      <c r="L172" s="28"/>
      <c r="M172" s="137" t="s">
        <v>1</v>
      </c>
      <c r="N172" s="138" t="s">
        <v>43</v>
      </c>
      <c r="P172" s="139">
        <f>O172*H172</f>
        <v>0</v>
      </c>
      <c r="Q172" s="139">
        <v>0</v>
      </c>
      <c r="R172" s="139">
        <f>Q172*H172</f>
        <v>0</v>
      </c>
      <c r="S172" s="139">
        <v>0</v>
      </c>
      <c r="T172" s="140">
        <f>S172*H172</f>
        <v>0</v>
      </c>
      <c r="AR172" s="141" t="s">
        <v>137</v>
      </c>
      <c r="AT172" s="141" t="s">
        <v>133</v>
      </c>
      <c r="AU172" s="141" t="s">
        <v>86</v>
      </c>
      <c r="AY172" s="13" t="s">
        <v>130</v>
      </c>
      <c r="BE172" s="142">
        <f>IF(N172="základní",J172,0)</f>
        <v>0</v>
      </c>
      <c r="BF172" s="142">
        <f>IF(N172="snížená",J172,0)</f>
        <v>0</v>
      </c>
      <c r="BG172" s="142">
        <f>IF(N172="zákl. přenesená",J172,0)</f>
        <v>0</v>
      </c>
      <c r="BH172" s="142">
        <f>IF(N172="sníž. přenesená",J172,0)</f>
        <v>0</v>
      </c>
      <c r="BI172" s="142">
        <f>IF(N172="nulová",J172,0)</f>
        <v>0</v>
      </c>
      <c r="BJ172" s="13" t="s">
        <v>86</v>
      </c>
      <c r="BK172" s="142">
        <f>ROUND(I172*H172,2)</f>
        <v>0</v>
      </c>
      <c r="BL172" s="13" t="s">
        <v>137</v>
      </c>
      <c r="BM172" s="141" t="s">
        <v>254</v>
      </c>
    </row>
    <row r="173" spans="2:65" s="11" customFormat="1" ht="25.9" customHeight="1">
      <c r="B173" s="117"/>
      <c r="D173" s="118" t="s">
        <v>76</v>
      </c>
      <c r="E173" s="119" t="s">
        <v>255</v>
      </c>
      <c r="F173" s="119" t="s">
        <v>256</v>
      </c>
      <c r="I173" s="120"/>
      <c r="J173" s="121">
        <f>BK173</f>
        <v>0</v>
      </c>
      <c r="L173" s="117"/>
      <c r="M173" s="122"/>
      <c r="P173" s="123">
        <f>P174+P176+P180+P183+P187+P199+P203</f>
        <v>0</v>
      </c>
      <c r="R173" s="123">
        <f>R174+R176+R180+R183+R187+R199+R203</f>
        <v>2.6282013900000001</v>
      </c>
      <c r="T173" s="124">
        <f>T174+T176+T180+T183+T187+T199+T203</f>
        <v>0.168792</v>
      </c>
      <c r="AR173" s="118" t="s">
        <v>86</v>
      </c>
      <c r="AT173" s="125" t="s">
        <v>76</v>
      </c>
      <c r="AU173" s="125" t="s">
        <v>77</v>
      </c>
      <c r="AY173" s="118" t="s">
        <v>130</v>
      </c>
      <c r="BK173" s="126">
        <f>BK174+BK176+BK180+BK183+BK187+BK199+BK203</f>
        <v>0</v>
      </c>
    </row>
    <row r="174" spans="2:65" s="11" customFormat="1" ht="22.9" customHeight="1">
      <c r="B174" s="117"/>
      <c r="D174" s="118" t="s">
        <v>76</v>
      </c>
      <c r="E174" s="127" t="s">
        <v>257</v>
      </c>
      <c r="F174" s="127" t="s">
        <v>258</v>
      </c>
      <c r="I174" s="120"/>
      <c r="J174" s="128">
        <f>BK174</f>
        <v>0</v>
      </c>
      <c r="L174" s="117"/>
      <c r="M174" s="122"/>
      <c r="P174" s="123">
        <f>P175</f>
        <v>0</v>
      </c>
      <c r="R174" s="123">
        <f>R175</f>
        <v>0</v>
      </c>
      <c r="T174" s="124">
        <f>T175</f>
        <v>0</v>
      </c>
      <c r="AR174" s="118" t="s">
        <v>86</v>
      </c>
      <c r="AT174" s="125" t="s">
        <v>76</v>
      </c>
      <c r="AU174" s="125" t="s">
        <v>82</v>
      </c>
      <c r="AY174" s="118" t="s">
        <v>130</v>
      </c>
      <c r="BK174" s="126">
        <f>BK175</f>
        <v>0</v>
      </c>
    </row>
    <row r="175" spans="2:65" s="1" customFormat="1" ht="37.9" customHeight="1">
      <c r="B175" s="129"/>
      <c r="C175" s="130" t="s">
        <v>259</v>
      </c>
      <c r="D175" s="130" t="s">
        <v>133</v>
      </c>
      <c r="E175" s="131" t="s">
        <v>260</v>
      </c>
      <c r="F175" s="132" t="s">
        <v>261</v>
      </c>
      <c r="G175" s="133" t="s">
        <v>147</v>
      </c>
      <c r="H175" s="134">
        <v>150</v>
      </c>
      <c r="I175" s="135"/>
      <c r="J175" s="136">
        <f>ROUND(I175*H175,2)</f>
        <v>0</v>
      </c>
      <c r="K175" s="132" t="s">
        <v>1</v>
      </c>
      <c r="L175" s="28"/>
      <c r="M175" s="137" t="s">
        <v>1</v>
      </c>
      <c r="N175" s="138" t="s">
        <v>43</v>
      </c>
      <c r="P175" s="139">
        <f>O175*H175</f>
        <v>0</v>
      </c>
      <c r="Q175" s="139">
        <v>0</v>
      </c>
      <c r="R175" s="139">
        <f>Q175*H175</f>
        <v>0</v>
      </c>
      <c r="S175" s="139">
        <v>0</v>
      </c>
      <c r="T175" s="140">
        <f>S175*H175</f>
        <v>0</v>
      </c>
      <c r="AR175" s="141" t="s">
        <v>197</v>
      </c>
      <c r="AT175" s="141" t="s">
        <v>133</v>
      </c>
      <c r="AU175" s="141" t="s">
        <v>86</v>
      </c>
      <c r="AY175" s="13" t="s">
        <v>130</v>
      </c>
      <c r="BE175" s="142">
        <f>IF(N175="základní",J175,0)</f>
        <v>0</v>
      </c>
      <c r="BF175" s="142">
        <f>IF(N175="snížená",J175,0)</f>
        <v>0</v>
      </c>
      <c r="BG175" s="142">
        <f>IF(N175="zákl. přenesená",J175,0)</f>
        <v>0</v>
      </c>
      <c r="BH175" s="142">
        <f>IF(N175="sníž. přenesená",J175,0)</f>
        <v>0</v>
      </c>
      <c r="BI175" s="142">
        <f>IF(N175="nulová",J175,0)</f>
        <v>0</v>
      </c>
      <c r="BJ175" s="13" t="s">
        <v>86</v>
      </c>
      <c r="BK175" s="142">
        <f>ROUND(I175*H175,2)</f>
        <v>0</v>
      </c>
      <c r="BL175" s="13" t="s">
        <v>197</v>
      </c>
      <c r="BM175" s="141" t="s">
        <v>262</v>
      </c>
    </row>
    <row r="176" spans="2:65" s="11" customFormat="1" ht="22.9" customHeight="1">
      <c r="B176" s="117"/>
      <c r="D176" s="118" t="s">
        <v>76</v>
      </c>
      <c r="E176" s="127" t="s">
        <v>263</v>
      </c>
      <c r="F176" s="127" t="s">
        <v>264</v>
      </c>
      <c r="I176" s="120"/>
      <c r="J176" s="128">
        <f>BK176</f>
        <v>0</v>
      </c>
      <c r="L176" s="117"/>
      <c r="M176" s="122"/>
      <c r="P176" s="123">
        <f>SUM(P177:P179)</f>
        <v>0</v>
      </c>
      <c r="R176" s="123">
        <f>SUM(R177:R179)</f>
        <v>1.957853E-2</v>
      </c>
      <c r="T176" s="124">
        <f>SUM(T177:T179)</f>
        <v>0</v>
      </c>
      <c r="AR176" s="118" t="s">
        <v>86</v>
      </c>
      <c r="AT176" s="125" t="s">
        <v>76</v>
      </c>
      <c r="AU176" s="125" t="s">
        <v>82</v>
      </c>
      <c r="AY176" s="118" t="s">
        <v>130</v>
      </c>
      <c r="BK176" s="126">
        <f>SUM(BK177:BK179)</f>
        <v>0</v>
      </c>
    </row>
    <row r="177" spans="2:65" s="1" customFormat="1" ht="24.2" customHeight="1">
      <c r="B177" s="129"/>
      <c r="C177" s="130" t="s">
        <v>265</v>
      </c>
      <c r="D177" s="130" t="s">
        <v>133</v>
      </c>
      <c r="E177" s="131" t="s">
        <v>266</v>
      </c>
      <c r="F177" s="132" t="s">
        <v>267</v>
      </c>
      <c r="G177" s="133" t="s">
        <v>147</v>
      </c>
      <c r="H177" s="134">
        <v>112.32</v>
      </c>
      <c r="I177" s="135"/>
      <c r="J177" s="136">
        <f>ROUND(I177*H177,2)</f>
        <v>0</v>
      </c>
      <c r="K177" s="132" t="s">
        <v>1</v>
      </c>
      <c r="L177" s="28"/>
      <c r="M177" s="137" t="s">
        <v>1</v>
      </c>
      <c r="N177" s="138" t="s">
        <v>43</v>
      </c>
      <c r="P177" s="139">
        <f>O177*H177</f>
        <v>0</v>
      </c>
      <c r="Q177" s="139">
        <v>4.0000000000000003E-5</v>
      </c>
      <c r="R177" s="139">
        <f>Q177*H177</f>
        <v>4.4927999999999999E-3</v>
      </c>
      <c r="S177" s="139">
        <v>0</v>
      </c>
      <c r="T177" s="140">
        <f>S177*H177</f>
        <v>0</v>
      </c>
      <c r="AR177" s="141" t="s">
        <v>197</v>
      </c>
      <c r="AT177" s="141" t="s">
        <v>133</v>
      </c>
      <c r="AU177" s="141" t="s">
        <v>86</v>
      </c>
      <c r="AY177" s="13" t="s">
        <v>130</v>
      </c>
      <c r="BE177" s="142">
        <f>IF(N177="základní",J177,0)</f>
        <v>0</v>
      </c>
      <c r="BF177" s="142">
        <f>IF(N177="snížená",J177,0)</f>
        <v>0</v>
      </c>
      <c r="BG177" s="142">
        <f>IF(N177="zákl. přenesená",J177,0)</f>
        <v>0</v>
      </c>
      <c r="BH177" s="142">
        <f>IF(N177="sníž. přenesená",J177,0)</f>
        <v>0</v>
      </c>
      <c r="BI177" s="142">
        <f>IF(N177="nulová",J177,0)</f>
        <v>0</v>
      </c>
      <c r="BJ177" s="13" t="s">
        <v>86</v>
      </c>
      <c r="BK177" s="142">
        <f>ROUND(I177*H177,2)</f>
        <v>0</v>
      </c>
      <c r="BL177" s="13" t="s">
        <v>197</v>
      </c>
      <c r="BM177" s="141" t="s">
        <v>268</v>
      </c>
    </row>
    <row r="178" spans="2:65" s="1" customFormat="1" ht="24.2" customHeight="1">
      <c r="B178" s="129"/>
      <c r="C178" s="143" t="s">
        <v>269</v>
      </c>
      <c r="D178" s="143" t="s">
        <v>164</v>
      </c>
      <c r="E178" s="144" t="s">
        <v>270</v>
      </c>
      <c r="F178" s="145" t="s">
        <v>271</v>
      </c>
      <c r="G178" s="146" t="s">
        <v>147</v>
      </c>
      <c r="H178" s="147">
        <v>137.143</v>
      </c>
      <c r="I178" s="148"/>
      <c r="J178" s="149">
        <f>ROUND(I178*H178,2)</f>
        <v>0</v>
      </c>
      <c r="K178" s="145" t="s">
        <v>143</v>
      </c>
      <c r="L178" s="150"/>
      <c r="M178" s="151" t="s">
        <v>1</v>
      </c>
      <c r="N178" s="152" t="s">
        <v>43</v>
      </c>
      <c r="P178" s="139">
        <f>O178*H178</f>
        <v>0</v>
      </c>
      <c r="Q178" s="139">
        <v>1.1E-4</v>
      </c>
      <c r="R178" s="139">
        <f>Q178*H178</f>
        <v>1.508573E-2</v>
      </c>
      <c r="S178" s="139">
        <v>0</v>
      </c>
      <c r="T178" s="140">
        <f>S178*H178</f>
        <v>0</v>
      </c>
      <c r="AR178" s="141" t="s">
        <v>272</v>
      </c>
      <c r="AT178" s="141" t="s">
        <v>164</v>
      </c>
      <c r="AU178" s="141" t="s">
        <v>86</v>
      </c>
      <c r="AY178" s="13" t="s">
        <v>130</v>
      </c>
      <c r="BE178" s="142">
        <f>IF(N178="základní",J178,0)</f>
        <v>0</v>
      </c>
      <c r="BF178" s="142">
        <f>IF(N178="snížená",J178,0)</f>
        <v>0</v>
      </c>
      <c r="BG178" s="142">
        <f>IF(N178="zákl. přenesená",J178,0)</f>
        <v>0</v>
      </c>
      <c r="BH178" s="142">
        <f>IF(N178="sníž. přenesená",J178,0)</f>
        <v>0</v>
      </c>
      <c r="BI178" s="142">
        <f>IF(N178="nulová",J178,0)</f>
        <v>0</v>
      </c>
      <c r="BJ178" s="13" t="s">
        <v>86</v>
      </c>
      <c r="BK178" s="142">
        <f>ROUND(I178*H178,2)</f>
        <v>0</v>
      </c>
      <c r="BL178" s="13" t="s">
        <v>197</v>
      </c>
      <c r="BM178" s="141" t="s">
        <v>273</v>
      </c>
    </row>
    <row r="179" spans="2:65" s="1" customFormat="1" ht="24.2" customHeight="1">
      <c r="B179" s="129"/>
      <c r="C179" s="130" t="s">
        <v>272</v>
      </c>
      <c r="D179" s="130" t="s">
        <v>133</v>
      </c>
      <c r="E179" s="131" t="s">
        <v>274</v>
      </c>
      <c r="F179" s="132" t="s">
        <v>275</v>
      </c>
      <c r="G179" s="133" t="s">
        <v>230</v>
      </c>
      <c r="H179" s="134">
        <v>0.02</v>
      </c>
      <c r="I179" s="135"/>
      <c r="J179" s="136">
        <f>ROUND(I179*H179,2)</f>
        <v>0</v>
      </c>
      <c r="K179" s="132" t="s">
        <v>143</v>
      </c>
      <c r="L179" s="28"/>
      <c r="M179" s="137" t="s">
        <v>1</v>
      </c>
      <c r="N179" s="138" t="s">
        <v>43</v>
      </c>
      <c r="P179" s="139">
        <f>O179*H179</f>
        <v>0</v>
      </c>
      <c r="Q179" s="139">
        <v>0</v>
      </c>
      <c r="R179" s="139">
        <f>Q179*H179</f>
        <v>0</v>
      </c>
      <c r="S179" s="139">
        <v>0</v>
      </c>
      <c r="T179" s="140">
        <f>S179*H179</f>
        <v>0</v>
      </c>
      <c r="AR179" s="141" t="s">
        <v>197</v>
      </c>
      <c r="AT179" s="141" t="s">
        <v>133</v>
      </c>
      <c r="AU179" s="141" t="s">
        <v>86</v>
      </c>
      <c r="AY179" s="13" t="s">
        <v>130</v>
      </c>
      <c r="BE179" s="142">
        <f>IF(N179="základní",J179,0)</f>
        <v>0</v>
      </c>
      <c r="BF179" s="142">
        <f>IF(N179="snížená",J179,0)</f>
        <v>0</v>
      </c>
      <c r="BG179" s="142">
        <f>IF(N179="zákl. přenesená",J179,0)</f>
        <v>0</v>
      </c>
      <c r="BH179" s="142">
        <f>IF(N179="sníž. přenesená",J179,0)</f>
        <v>0</v>
      </c>
      <c r="BI179" s="142">
        <f>IF(N179="nulová",J179,0)</f>
        <v>0</v>
      </c>
      <c r="BJ179" s="13" t="s">
        <v>86</v>
      </c>
      <c r="BK179" s="142">
        <f>ROUND(I179*H179,2)</f>
        <v>0</v>
      </c>
      <c r="BL179" s="13" t="s">
        <v>197</v>
      </c>
      <c r="BM179" s="141" t="s">
        <v>276</v>
      </c>
    </row>
    <row r="180" spans="2:65" s="11" customFormat="1" ht="22.9" customHeight="1">
      <c r="B180" s="117"/>
      <c r="D180" s="118" t="s">
        <v>76</v>
      </c>
      <c r="E180" s="127" t="s">
        <v>277</v>
      </c>
      <c r="F180" s="127" t="s">
        <v>278</v>
      </c>
      <c r="I180" s="120"/>
      <c r="J180" s="128">
        <f>BK180</f>
        <v>0</v>
      </c>
      <c r="L180" s="117"/>
      <c r="M180" s="122"/>
      <c r="P180" s="123">
        <f>SUM(P181:P182)</f>
        <v>0</v>
      </c>
      <c r="R180" s="123">
        <f>SUM(R181:R182)</f>
        <v>1.3163799999999998E-3</v>
      </c>
      <c r="T180" s="124">
        <f>SUM(T181:T182)</f>
        <v>0</v>
      </c>
      <c r="AR180" s="118" t="s">
        <v>86</v>
      </c>
      <c r="AT180" s="125" t="s">
        <v>76</v>
      </c>
      <c r="AU180" s="125" t="s">
        <v>82</v>
      </c>
      <c r="AY180" s="118" t="s">
        <v>130</v>
      </c>
      <c r="BK180" s="126">
        <f>SUM(BK181:BK182)</f>
        <v>0</v>
      </c>
    </row>
    <row r="181" spans="2:65" s="1" customFormat="1" ht="44.25" customHeight="1">
      <c r="B181" s="129"/>
      <c r="C181" s="130" t="s">
        <v>279</v>
      </c>
      <c r="D181" s="130" t="s">
        <v>133</v>
      </c>
      <c r="E181" s="131" t="s">
        <v>280</v>
      </c>
      <c r="F181" s="132" t="s">
        <v>281</v>
      </c>
      <c r="G181" s="133" t="s">
        <v>282</v>
      </c>
      <c r="H181" s="134">
        <v>1.079</v>
      </c>
      <c r="I181" s="135"/>
      <c r="J181" s="136">
        <f>ROUND(I181*H181,2)</f>
        <v>0</v>
      </c>
      <c r="K181" s="132" t="s">
        <v>1</v>
      </c>
      <c r="L181" s="28"/>
      <c r="M181" s="137" t="s">
        <v>1</v>
      </c>
      <c r="N181" s="138" t="s">
        <v>43</v>
      </c>
      <c r="P181" s="139">
        <f>O181*H181</f>
        <v>0</v>
      </c>
      <c r="Q181" s="139">
        <v>1.2199999999999999E-3</v>
      </c>
      <c r="R181" s="139">
        <f>Q181*H181</f>
        <v>1.3163799999999998E-3</v>
      </c>
      <c r="S181" s="139">
        <v>0</v>
      </c>
      <c r="T181" s="140">
        <f>S181*H181</f>
        <v>0</v>
      </c>
      <c r="AR181" s="141" t="s">
        <v>197</v>
      </c>
      <c r="AT181" s="141" t="s">
        <v>133</v>
      </c>
      <c r="AU181" s="141" t="s">
        <v>86</v>
      </c>
      <c r="AY181" s="13" t="s">
        <v>130</v>
      </c>
      <c r="BE181" s="142">
        <f>IF(N181="základní",J181,0)</f>
        <v>0</v>
      </c>
      <c r="BF181" s="142">
        <f>IF(N181="snížená",J181,0)</f>
        <v>0</v>
      </c>
      <c r="BG181" s="142">
        <f>IF(N181="zákl. přenesená",J181,0)</f>
        <v>0</v>
      </c>
      <c r="BH181" s="142">
        <f>IF(N181="sníž. přenesená",J181,0)</f>
        <v>0</v>
      </c>
      <c r="BI181" s="142">
        <f>IF(N181="nulová",J181,0)</f>
        <v>0</v>
      </c>
      <c r="BJ181" s="13" t="s">
        <v>86</v>
      </c>
      <c r="BK181" s="142">
        <f>ROUND(I181*H181,2)</f>
        <v>0</v>
      </c>
      <c r="BL181" s="13" t="s">
        <v>197</v>
      </c>
      <c r="BM181" s="141" t="s">
        <v>283</v>
      </c>
    </row>
    <row r="182" spans="2:65" s="1" customFormat="1" ht="24.2" customHeight="1">
      <c r="B182" s="129"/>
      <c r="C182" s="130" t="s">
        <v>284</v>
      </c>
      <c r="D182" s="130" t="s">
        <v>133</v>
      </c>
      <c r="E182" s="131" t="s">
        <v>285</v>
      </c>
      <c r="F182" s="132" t="s">
        <v>286</v>
      </c>
      <c r="G182" s="133" t="s">
        <v>230</v>
      </c>
      <c r="H182" s="134">
        <v>1E-3</v>
      </c>
      <c r="I182" s="135"/>
      <c r="J182" s="136">
        <f>ROUND(I182*H182,2)</f>
        <v>0</v>
      </c>
      <c r="K182" s="132" t="s">
        <v>143</v>
      </c>
      <c r="L182" s="28"/>
      <c r="M182" s="137" t="s">
        <v>1</v>
      </c>
      <c r="N182" s="138" t="s">
        <v>43</v>
      </c>
      <c r="P182" s="139">
        <f>O182*H182</f>
        <v>0</v>
      </c>
      <c r="Q182" s="139">
        <v>0</v>
      </c>
      <c r="R182" s="139">
        <f>Q182*H182</f>
        <v>0</v>
      </c>
      <c r="S182" s="139">
        <v>0</v>
      </c>
      <c r="T182" s="140">
        <f>S182*H182</f>
        <v>0</v>
      </c>
      <c r="AR182" s="141" t="s">
        <v>197</v>
      </c>
      <c r="AT182" s="141" t="s">
        <v>133</v>
      </c>
      <c r="AU182" s="141" t="s">
        <v>86</v>
      </c>
      <c r="AY182" s="13" t="s">
        <v>130</v>
      </c>
      <c r="BE182" s="142">
        <f>IF(N182="základní",J182,0)</f>
        <v>0</v>
      </c>
      <c r="BF182" s="142">
        <f>IF(N182="snížená",J182,0)</f>
        <v>0</v>
      </c>
      <c r="BG182" s="142">
        <f>IF(N182="zákl. přenesená",J182,0)</f>
        <v>0</v>
      </c>
      <c r="BH182" s="142">
        <f>IF(N182="sníž. přenesená",J182,0)</f>
        <v>0</v>
      </c>
      <c r="BI182" s="142">
        <f>IF(N182="nulová",J182,0)</f>
        <v>0</v>
      </c>
      <c r="BJ182" s="13" t="s">
        <v>86</v>
      </c>
      <c r="BK182" s="142">
        <f>ROUND(I182*H182,2)</f>
        <v>0</v>
      </c>
      <c r="BL182" s="13" t="s">
        <v>197</v>
      </c>
      <c r="BM182" s="141" t="s">
        <v>287</v>
      </c>
    </row>
    <row r="183" spans="2:65" s="11" customFormat="1" ht="22.9" customHeight="1">
      <c r="B183" s="117"/>
      <c r="D183" s="118" t="s">
        <v>76</v>
      </c>
      <c r="E183" s="127" t="s">
        <v>288</v>
      </c>
      <c r="F183" s="127" t="s">
        <v>289</v>
      </c>
      <c r="I183" s="120"/>
      <c r="J183" s="128">
        <f>BK183</f>
        <v>0</v>
      </c>
      <c r="L183" s="117"/>
      <c r="M183" s="122"/>
      <c r="P183" s="123">
        <f>SUM(P184:P186)</f>
        <v>0</v>
      </c>
      <c r="R183" s="123">
        <f>SUM(R184:R186)</f>
        <v>0</v>
      </c>
      <c r="T183" s="124">
        <f>SUM(T184:T186)</f>
        <v>0</v>
      </c>
      <c r="AR183" s="118" t="s">
        <v>86</v>
      </c>
      <c r="AT183" s="125" t="s">
        <v>76</v>
      </c>
      <c r="AU183" s="125" t="s">
        <v>82</v>
      </c>
      <c r="AY183" s="118" t="s">
        <v>130</v>
      </c>
      <c r="BK183" s="126">
        <f>SUM(BK184:BK186)</f>
        <v>0</v>
      </c>
    </row>
    <row r="184" spans="2:65" s="1" customFormat="1" ht="16.5" customHeight="1">
      <c r="B184" s="129"/>
      <c r="C184" s="130" t="s">
        <v>290</v>
      </c>
      <c r="D184" s="130" t="s">
        <v>133</v>
      </c>
      <c r="E184" s="131" t="s">
        <v>291</v>
      </c>
      <c r="F184" s="132" t="s">
        <v>292</v>
      </c>
      <c r="G184" s="133" t="s">
        <v>136</v>
      </c>
      <c r="H184" s="134">
        <v>473.2</v>
      </c>
      <c r="I184" s="135"/>
      <c r="J184" s="136">
        <f>ROUND(I184*H184,2)</f>
        <v>0</v>
      </c>
      <c r="K184" s="132" t="s">
        <v>1</v>
      </c>
      <c r="L184" s="28"/>
      <c r="M184" s="137" t="s">
        <v>1</v>
      </c>
      <c r="N184" s="138" t="s">
        <v>43</v>
      </c>
      <c r="P184" s="139">
        <f>O184*H184</f>
        <v>0</v>
      </c>
      <c r="Q184" s="139">
        <v>0</v>
      </c>
      <c r="R184" s="139">
        <f>Q184*H184</f>
        <v>0</v>
      </c>
      <c r="S184" s="139">
        <v>0</v>
      </c>
      <c r="T184" s="140">
        <f>S184*H184</f>
        <v>0</v>
      </c>
      <c r="AR184" s="141" t="s">
        <v>197</v>
      </c>
      <c r="AT184" s="141" t="s">
        <v>133</v>
      </c>
      <c r="AU184" s="141" t="s">
        <v>86</v>
      </c>
      <c r="AY184" s="13" t="s">
        <v>130</v>
      </c>
      <c r="BE184" s="142">
        <f>IF(N184="základní",J184,0)</f>
        <v>0</v>
      </c>
      <c r="BF184" s="142">
        <f>IF(N184="snížená",J184,0)</f>
        <v>0</v>
      </c>
      <c r="BG184" s="142">
        <f>IF(N184="zákl. přenesená",J184,0)</f>
        <v>0</v>
      </c>
      <c r="BH184" s="142">
        <f>IF(N184="sníž. přenesená",J184,0)</f>
        <v>0</v>
      </c>
      <c r="BI184" s="142">
        <f>IF(N184="nulová",J184,0)</f>
        <v>0</v>
      </c>
      <c r="BJ184" s="13" t="s">
        <v>86</v>
      </c>
      <c r="BK184" s="142">
        <f>ROUND(I184*H184,2)</f>
        <v>0</v>
      </c>
      <c r="BL184" s="13" t="s">
        <v>197</v>
      </c>
      <c r="BM184" s="141" t="s">
        <v>293</v>
      </c>
    </row>
    <row r="185" spans="2:65" s="1" customFormat="1" ht="16.5" customHeight="1">
      <c r="B185" s="129"/>
      <c r="C185" s="143" t="s">
        <v>294</v>
      </c>
      <c r="D185" s="143" t="s">
        <v>164</v>
      </c>
      <c r="E185" s="144" t="s">
        <v>295</v>
      </c>
      <c r="F185" s="145" t="s">
        <v>296</v>
      </c>
      <c r="G185" s="146" t="s">
        <v>136</v>
      </c>
      <c r="H185" s="147">
        <v>473.2</v>
      </c>
      <c r="I185" s="148"/>
      <c r="J185" s="149">
        <f>ROUND(I185*H185,2)</f>
        <v>0</v>
      </c>
      <c r="K185" s="145" t="s">
        <v>1</v>
      </c>
      <c r="L185" s="150"/>
      <c r="M185" s="151" t="s">
        <v>1</v>
      </c>
      <c r="N185" s="152" t="s">
        <v>43</v>
      </c>
      <c r="P185" s="139">
        <f>O185*H185</f>
        <v>0</v>
      </c>
      <c r="Q185" s="139">
        <v>0</v>
      </c>
      <c r="R185" s="139">
        <f>Q185*H185</f>
        <v>0</v>
      </c>
      <c r="S185" s="139">
        <v>0</v>
      </c>
      <c r="T185" s="140">
        <f>S185*H185</f>
        <v>0</v>
      </c>
      <c r="AR185" s="141" t="s">
        <v>272</v>
      </c>
      <c r="AT185" s="141" t="s">
        <v>164</v>
      </c>
      <c r="AU185" s="141" t="s">
        <v>86</v>
      </c>
      <c r="AY185" s="13" t="s">
        <v>130</v>
      </c>
      <c r="BE185" s="142">
        <f>IF(N185="základní",J185,0)</f>
        <v>0</v>
      </c>
      <c r="BF185" s="142">
        <f>IF(N185="snížená",J185,0)</f>
        <v>0</v>
      </c>
      <c r="BG185" s="142">
        <f>IF(N185="zákl. přenesená",J185,0)</f>
        <v>0</v>
      </c>
      <c r="BH185" s="142">
        <f>IF(N185="sníž. přenesená",J185,0)</f>
        <v>0</v>
      </c>
      <c r="BI185" s="142">
        <f>IF(N185="nulová",J185,0)</f>
        <v>0</v>
      </c>
      <c r="BJ185" s="13" t="s">
        <v>86</v>
      </c>
      <c r="BK185" s="142">
        <f>ROUND(I185*H185,2)</f>
        <v>0</v>
      </c>
      <c r="BL185" s="13" t="s">
        <v>197</v>
      </c>
      <c r="BM185" s="141" t="s">
        <v>297</v>
      </c>
    </row>
    <row r="186" spans="2:65" s="1" customFormat="1" ht="24.2" customHeight="1">
      <c r="B186" s="129"/>
      <c r="C186" s="130" t="s">
        <v>298</v>
      </c>
      <c r="D186" s="130" t="s">
        <v>133</v>
      </c>
      <c r="E186" s="131" t="s">
        <v>299</v>
      </c>
      <c r="F186" s="132" t="s">
        <v>300</v>
      </c>
      <c r="G186" s="133" t="s">
        <v>301</v>
      </c>
      <c r="H186" s="153"/>
      <c r="I186" s="135"/>
      <c r="J186" s="136">
        <f>ROUND(I186*H186,2)</f>
        <v>0</v>
      </c>
      <c r="K186" s="132" t="s">
        <v>143</v>
      </c>
      <c r="L186" s="28"/>
      <c r="M186" s="137" t="s">
        <v>1</v>
      </c>
      <c r="N186" s="138" t="s">
        <v>43</v>
      </c>
      <c r="P186" s="139">
        <f>O186*H186</f>
        <v>0</v>
      </c>
      <c r="Q186" s="139">
        <v>0</v>
      </c>
      <c r="R186" s="139">
        <f>Q186*H186</f>
        <v>0</v>
      </c>
      <c r="S186" s="139">
        <v>0</v>
      </c>
      <c r="T186" s="140">
        <f>S186*H186</f>
        <v>0</v>
      </c>
      <c r="AR186" s="141" t="s">
        <v>197</v>
      </c>
      <c r="AT186" s="141" t="s">
        <v>133</v>
      </c>
      <c r="AU186" s="141" t="s">
        <v>86</v>
      </c>
      <c r="AY186" s="13" t="s">
        <v>130</v>
      </c>
      <c r="BE186" s="142">
        <f>IF(N186="základní",J186,0)</f>
        <v>0</v>
      </c>
      <c r="BF186" s="142">
        <f>IF(N186="snížená",J186,0)</f>
        <v>0</v>
      </c>
      <c r="BG186" s="142">
        <f>IF(N186="zákl. přenesená",J186,0)</f>
        <v>0</v>
      </c>
      <c r="BH186" s="142">
        <f>IF(N186="sníž. přenesená",J186,0)</f>
        <v>0</v>
      </c>
      <c r="BI186" s="142">
        <f>IF(N186="nulová",J186,0)</f>
        <v>0</v>
      </c>
      <c r="BJ186" s="13" t="s">
        <v>86</v>
      </c>
      <c r="BK186" s="142">
        <f>ROUND(I186*H186,2)</f>
        <v>0</v>
      </c>
      <c r="BL186" s="13" t="s">
        <v>197</v>
      </c>
      <c r="BM186" s="141" t="s">
        <v>302</v>
      </c>
    </row>
    <row r="187" spans="2:65" s="11" customFormat="1" ht="22.9" customHeight="1">
      <c r="B187" s="117"/>
      <c r="D187" s="118" t="s">
        <v>76</v>
      </c>
      <c r="E187" s="127" t="s">
        <v>303</v>
      </c>
      <c r="F187" s="127" t="s">
        <v>304</v>
      </c>
      <c r="I187" s="120"/>
      <c r="J187" s="128">
        <f>BK187</f>
        <v>0</v>
      </c>
      <c r="L187" s="117"/>
      <c r="M187" s="122"/>
      <c r="P187" s="123">
        <f>SUM(P188:P198)</f>
        <v>0</v>
      </c>
      <c r="R187" s="123">
        <f>SUM(R188:R198)</f>
        <v>1.4682932000000002</v>
      </c>
      <c r="T187" s="124">
        <f>SUM(T188:T198)</f>
        <v>0</v>
      </c>
      <c r="AR187" s="118" t="s">
        <v>86</v>
      </c>
      <c r="AT187" s="125" t="s">
        <v>76</v>
      </c>
      <c r="AU187" s="125" t="s">
        <v>82</v>
      </c>
      <c r="AY187" s="118" t="s">
        <v>130</v>
      </c>
      <c r="BK187" s="126">
        <f>SUM(BK188:BK198)</f>
        <v>0</v>
      </c>
    </row>
    <row r="188" spans="2:65" s="1" customFormat="1" ht="24.2" customHeight="1">
      <c r="B188" s="129"/>
      <c r="C188" s="130" t="s">
        <v>305</v>
      </c>
      <c r="D188" s="130" t="s">
        <v>133</v>
      </c>
      <c r="E188" s="131" t="s">
        <v>306</v>
      </c>
      <c r="F188" s="132" t="s">
        <v>307</v>
      </c>
      <c r="G188" s="133" t="s">
        <v>147</v>
      </c>
      <c r="H188" s="134">
        <v>112.32</v>
      </c>
      <c r="I188" s="135"/>
      <c r="J188" s="136">
        <f t="shared" ref="J188:J198" si="20">ROUND(I188*H188,2)</f>
        <v>0</v>
      </c>
      <c r="K188" s="132" t="s">
        <v>143</v>
      </c>
      <c r="L188" s="28"/>
      <c r="M188" s="137" t="s">
        <v>1</v>
      </c>
      <c r="N188" s="138" t="s">
        <v>43</v>
      </c>
      <c r="P188" s="139">
        <f t="shared" ref="P188:P198" si="21">O188*H188</f>
        <v>0</v>
      </c>
      <c r="Q188" s="139">
        <v>0</v>
      </c>
      <c r="R188" s="139">
        <f t="shared" ref="R188:R198" si="22">Q188*H188</f>
        <v>0</v>
      </c>
      <c r="S188" s="139">
        <v>0</v>
      </c>
      <c r="T188" s="140">
        <f t="shared" ref="T188:T198" si="23">S188*H188</f>
        <v>0</v>
      </c>
      <c r="AR188" s="141" t="s">
        <v>197</v>
      </c>
      <c r="AT188" s="141" t="s">
        <v>133</v>
      </c>
      <c r="AU188" s="141" t="s">
        <v>86</v>
      </c>
      <c r="AY188" s="13" t="s">
        <v>130</v>
      </c>
      <c r="BE188" s="142">
        <f t="shared" ref="BE188:BE198" si="24">IF(N188="základní",J188,0)</f>
        <v>0</v>
      </c>
      <c r="BF188" s="142">
        <f t="shared" ref="BF188:BF198" si="25">IF(N188="snížená",J188,0)</f>
        <v>0</v>
      </c>
      <c r="BG188" s="142">
        <f t="shared" ref="BG188:BG198" si="26">IF(N188="zákl. přenesená",J188,0)</f>
        <v>0</v>
      </c>
      <c r="BH188" s="142">
        <f t="shared" ref="BH188:BH198" si="27">IF(N188="sníž. přenesená",J188,0)</f>
        <v>0</v>
      </c>
      <c r="BI188" s="142">
        <f t="shared" ref="BI188:BI198" si="28">IF(N188="nulová",J188,0)</f>
        <v>0</v>
      </c>
      <c r="BJ188" s="13" t="s">
        <v>86</v>
      </c>
      <c r="BK188" s="142">
        <f t="shared" ref="BK188:BK198" si="29">ROUND(I188*H188,2)</f>
        <v>0</v>
      </c>
      <c r="BL188" s="13" t="s">
        <v>197</v>
      </c>
      <c r="BM188" s="141" t="s">
        <v>308</v>
      </c>
    </row>
    <row r="189" spans="2:65" s="1" customFormat="1" ht="49.15" customHeight="1">
      <c r="B189" s="129"/>
      <c r="C189" s="143" t="s">
        <v>309</v>
      </c>
      <c r="D189" s="143" t="s">
        <v>164</v>
      </c>
      <c r="E189" s="144" t="s">
        <v>310</v>
      </c>
      <c r="F189" s="145" t="s">
        <v>311</v>
      </c>
      <c r="G189" s="146" t="s">
        <v>147</v>
      </c>
      <c r="H189" s="147">
        <v>123.55200000000001</v>
      </c>
      <c r="I189" s="148"/>
      <c r="J189" s="149">
        <f t="shared" si="20"/>
        <v>0</v>
      </c>
      <c r="K189" s="145" t="s">
        <v>1</v>
      </c>
      <c r="L189" s="150"/>
      <c r="M189" s="151" t="s">
        <v>1</v>
      </c>
      <c r="N189" s="152" t="s">
        <v>43</v>
      </c>
      <c r="P189" s="139">
        <f t="shared" si="21"/>
        <v>0</v>
      </c>
      <c r="Q189" s="139">
        <v>6.6E-3</v>
      </c>
      <c r="R189" s="139">
        <f t="shared" si="22"/>
        <v>0.81544320000000003</v>
      </c>
      <c r="S189" s="139">
        <v>0</v>
      </c>
      <c r="T189" s="140">
        <f t="shared" si="23"/>
        <v>0</v>
      </c>
      <c r="AR189" s="141" t="s">
        <v>272</v>
      </c>
      <c r="AT189" s="141" t="s">
        <v>164</v>
      </c>
      <c r="AU189" s="141" t="s">
        <v>86</v>
      </c>
      <c r="AY189" s="13" t="s">
        <v>130</v>
      </c>
      <c r="BE189" s="142">
        <f t="shared" si="24"/>
        <v>0</v>
      </c>
      <c r="BF189" s="142">
        <f t="shared" si="25"/>
        <v>0</v>
      </c>
      <c r="BG189" s="142">
        <f t="shared" si="26"/>
        <v>0</v>
      </c>
      <c r="BH189" s="142">
        <f t="shared" si="27"/>
        <v>0</v>
      </c>
      <c r="BI189" s="142">
        <f t="shared" si="28"/>
        <v>0</v>
      </c>
      <c r="BJ189" s="13" t="s">
        <v>86</v>
      </c>
      <c r="BK189" s="142">
        <f t="shared" si="29"/>
        <v>0</v>
      </c>
      <c r="BL189" s="13" t="s">
        <v>197</v>
      </c>
      <c r="BM189" s="141" t="s">
        <v>312</v>
      </c>
    </row>
    <row r="190" spans="2:65" s="1" customFormat="1" ht="16.5" customHeight="1">
      <c r="B190" s="129"/>
      <c r="C190" s="130" t="s">
        <v>313</v>
      </c>
      <c r="D190" s="130" t="s">
        <v>133</v>
      </c>
      <c r="E190" s="131" t="s">
        <v>314</v>
      </c>
      <c r="F190" s="132" t="s">
        <v>315</v>
      </c>
      <c r="G190" s="133" t="s">
        <v>147</v>
      </c>
      <c r="H190" s="134">
        <v>43.16</v>
      </c>
      <c r="I190" s="135"/>
      <c r="J190" s="136">
        <f t="shared" si="20"/>
        <v>0</v>
      </c>
      <c r="K190" s="132" t="s">
        <v>1</v>
      </c>
      <c r="L190" s="28"/>
      <c r="M190" s="137" t="s">
        <v>1</v>
      </c>
      <c r="N190" s="138" t="s">
        <v>43</v>
      </c>
      <c r="P190" s="139">
        <f t="shared" si="21"/>
        <v>0</v>
      </c>
      <c r="Q190" s="139">
        <v>0</v>
      </c>
      <c r="R190" s="139">
        <f t="shared" si="22"/>
        <v>0</v>
      </c>
      <c r="S190" s="139">
        <v>0</v>
      </c>
      <c r="T190" s="140">
        <f t="shared" si="23"/>
        <v>0</v>
      </c>
      <c r="AR190" s="141" t="s">
        <v>197</v>
      </c>
      <c r="AT190" s="141" t="s">
        <v>133</v>
      </c>
      <c r="AU190" s="141" t="s">
        <v>86</v>
      </c>
      <c r="AY190" s="13" t="s">
        <v>130</v>
      </c>
      <c r="BE190" s="142">
        <f t="shared" si="24"/>
        <v>0</v>
      </c>
      <c r="BF190" s="142">
        <f t="shared" si="25"/>
        <v>0</v>
      </c>
      <c r="BG190" s="142">
        <f t="shared" si="26"/>
        <v>0</v>
      </c>
      <c r="BH190" s="142">
        <f t="shared" si="27"/>
        <v>0</v>
      </c>
      <c r="BI190" s="142">
        <f t="shared" si="28"/>
        <v>0</v>
      </c>
      <c r="BJ190" s="13" t="s">
        <v>86</v>
      </c>
      <c r="BK190" s="142">
        <f t="shared" si="29"/>
        <v>0</v>
      </c>
      <c r="BL190" s="13" t="s">
        <v>197</v>
      </c>
      <c r="BM190" s="141" t="s">
        <v>316</v>
      </c>
    </row>
    <row r="191" spans="2:65" s="1" customFormat="1" ht="24.2" customHeight="1">
      <c r="B191" s="129"/>
      <c r="C191" s="143" t="s">
        <v>317</v>
      </c>
      <c r="D191" s="143" t="s">
        <v>164</v>
      </c>
      <c r="E191" s="144" t="s">
        <v>318</v>
      </c>
      <c r="F191" s="145" t="s">
        <v>319</v>
      </c>
      <c r="G191" s="146" t="s">
        <v>282</v>
      </c>
      <c r="H191" s="147">
        <v>1.1870000000000001</v>
      </c>
      <c r="I191" s="148"/>
      <c r="J191" s="149">
        <f t="shared" si="20"/>
        <v>0</v>
      </c>
      <c r="K191" s="145" t="s">
        <v>143</v>
      </c>
      <c r="L191" s="150"/>
      <c r="M191" s="151" t="s">
        <v>1</v>
      </c>
      <c r="N191" s="152" t="s">
        <v>43</v>
      </c>
      <c r="P191" s="139">
        <f t="shared" si="21"/>
        <v>0</v>
      </c>
      <c r="Q191" s="139">
        <v>0.55000000000000004</v>
      </c>
      <c r="R191" s="139">
        <f t="shared" si="22"/>
        <v>0.65285000000000004</v>
      </c>
      <c r="S191" s="139">
        <v>0</v>
      </c>
      <c r="T191" s="140">
        <f t="shared" si="23"/>
        <v>0</v>
      </c>
      <c r="AR191" s="141" t="s">
        <v>272</v>
      </c>
      <c r="AT191" s="141" t="s">
        <v>164</v>
      </c>
      <c r="AU191" s="141" t="s">
        <v>86</v>
      </c>
      <c r="AY191" s="13" t="s">
        <v>130</v>
      </c>
      <c r="BE191" s="142">
        <f t="shared" si="24"/>
        <v>0</v>
      </c>
      <c r="BF191" s="142">
        <f t="shared" si="25"/>
        <v>0</v>
      </c>
      <c r="BG191" s="142">
        <f t="shared" si="26"/>
        <v>0</v>
      </c>
      <c r="BH191" s="142">
        <f t="shared" si="27"/>
        <v>0</v>
      </c>
      <c r="BI191" s="142">
        <f t="shared" si="28"/>
        <v>0</v>
      </c>
      <c r="BJ191" s="13" t="s">
        <v>86</v>
      </c>
      <c r="BK191" s="142">
        <f t="shared" si="29"/>
        <v>0</v>
      </c>
      <c r="BL191" s="13" t="s">
        <v>197</v>
      </c>
      <c r="BM191" s="141" t="s">
        <v>320</v>
      </c>
    </row>
    <row r="192" spans="2:65" s="1" customFormat="1" ht="62.65" customHeight="1">
      <c r="B192" s="129"/>
      <c r="C192" s="130" t="s">
        <v>321</v>
      </c>
      <c r="D192" s="130" t="s">
        <v>133</v>
      </c>
      <c r="E192" s="131" t="s">
        <v>322</v>
      </c>
      <c r="F192" s="132" t="s">
        <v>323</v>
      </c>
      <c r="G192" s="133" t="s">
        <v>136</v>
      </c>
      <c r="H192" s="134">
        <v>473.2</v>
      </c>
      <c r="I192" s="135"/>
      <c r="J192" s="136">
        <f t="shared" si="20"/>
        <v>0</v>
      </c>
      <c r="K192" s="132" t="s">
        <v>1</v>
      </c>
      <c r="L192" s="28"/>
      <c r="M192" s="137" t="s">
        <v>1</v>
      </c>
      <c r="N192" s="138" t="s">
        <v>43</v>
      </c>
      <c r="P192" s="139">
        <f t="shared" si="21"/>
        <v>0</v>
      </c>
      <c r="Q192" s="139">
        <v>0</v>
      </c>
      <c r="R192" s="139">
        <f t="shared" si="22"/>
        <v>0</v>
      </c>
      <c r="S192" s="139">
        <v>0</v>
      </c>
      <c r="T192" s="140">
        <f t="shared" si="23"/>
        <v>0</v>
      </c>
      <c r="AR192" s="141" t="s">
        <v>137</v>
      </c>
      <c r="AT192" s="141" t="s">
        <v>133</v>
      </c>
      <c r="AU192" s="141" t="s">
        <v>86</v>
      </c>
      <c r="AY192" s="13" t="s">
        <v>130</v>
      </c>
      <c r="BE192" s="142">
        <f t="shared" si="24"/>
        <v>0</v>
      </c>
      <c r="BF192" s="142">
        <f t="shared" si="25"/>
        <v>0</v>
      </c>
      <c r="BG192" s="142">
        <f t="shared" si="26"/>
        <v>0</v>
      </c>
      <c r="BH192" s="142">
        <f t="shared" si="27"/>
        <v>0</v>
      </c>
      <c r="BI192" s="142">
        <f t="shared" si="28"/>
        <v>0</v>
      </c>
      <c r="BJ192" s="13" t="s">
        <v>86</v>
      </c>
      <c r="BK192" s="142">
        <f t="shared" si="29"/>
        <v>0</v>
      </c>
      <c r="BL192" s="13" t="s">
        <v>137</v>
      </c>
      <c r="BM192" s="141" t="s">
        <v>324</v>
      </c>
    </row>
    <row r="193" spans="2:65" s="1" customFormat="1" ht="24.2" customHeight="1">
      <c r="B193" s="129"/>
      <c r="C193" s="130" t="s">
        <v>325</v>
      </c>
      <c r="D193" s="130" t="s">
        <v>133</v>
      </c>
      <c r="E193" s="131" t="s">
        <v>326</v>
      </c>
      <c r="F193" s="132" t="s">
        <v>327</v>
      </c>
      <c r="G193" s="133" t="s">
        <v>147</v>
      </c>
      <c r="H193" s="134">
        <v>49.92</v>
      </c>
      <c r="I193" s="135"/>
      <c r="J193" s="136">
        <f t="shared" si="20"/>
        <v>0</v>
      </c>
      <c r="K193" s="132" t="s">
        <v>1</v>
      </c>
      <c r="L193" s="28"/>
      <c r="M193" s="137" t="s">
        <v>1</v>
      </c>
      <c r="N193" s="138" t="s">
        <v>43</v>
      </c>
      <c r="P193" s="139">
        <f t="shared" si="21"/>
        <v>0</v>
      </c>
      <c r="Q193" s="139">
        <v>0</v>
      </c>
      <c r="R193" s="139">
        <f t="shared" si="22"/>
        <v>0</v>
      </c>
      <c r="S193" s="139">
        <v>0</v>
      </c>
      <c r="T193" s="140">
        <f t="shared" si="23"/>
        <v>0</v>
      </c>
      <c r="AR193" s="141" t="s">
        <v>197</v>
      </c>
      <c r="AT193" s="141" t="s">
        <v>133</v>
      </c>
      <c r="AU193" s="141" t="s">
        <v>86</v>
      </c>
      <c r="AY193" s="13" t="s">
        <v>130</v>
      </c>
      <c r="BE193" s="142">
        <f t="shared" si="24"/>
        <v>0</v>
      </c>
      <c r="BF193" s="142">
        <f t="shared" si="25"/>
        <v>0</v>
      </c>
      <c r="BG193" s="142">
        <f t="shared" si="26"/>
        <v>0</v>
      </c>
      <c r="BH193" s="142">
        <f t="shared" si="27"/>
        <v>0</v>
      </c>
      <c r="BI193" s="142">
        <f t="shared" si="28"/>
        <v>0</v>
      </c>
      <c r="BJ193" s="13" t="s">
        <v>86</v>
      </c>
      <c r="BK193" s="142">
        <f t="shared" si="29"/>
        <v>0</v>
      </c>
      <c r="BL193" s="13" t="s">
        <v>197</v>
      </c>
      <c r="BM193" s="141" t="s">
        <v>328</v>
      </c>
    </row>
    <row r="194" spans="2:65" s="1" customFormat="1" ht="24.2" customHeight="1">
      <c r="B194" s="129"/>
      <c r="C194" s="130" t="s">
        <v>329</v>
      </c>
      <c r="D194" s="130" t="s">
        <v>133</v>
      </c>
      <c r="E194" s="131" t="s">
        <v>330</v>
      </c>
      <c r="F194" s="132" t="s">
        <v>331</v>
      </c>
      <c r="G194" s="133" t="s">
        <v>147</v>
      </c>
      <c r="H194" s="134">
        <v>62.4</v>
      </c>
      <c r="I194" s="135"/>
      <c r="J194" s="136">
        <f t="shared" si="20"/>
        <v>0</v>
      </c>
      <c r="K194" s="132" t="s">
        <v>1</v>
      </c>
      <c r="L194" s="28"/>
      <c r="M194" s="137" t="s">
        <v>1</v>
      </c>
      <c r="N194" s="138" t="s">
        <v>43</v>
      </c>
      <c r="P194" s="139">
        <f t="shared" si="21"/>
        <v>0</v>
      </c>
      <c r="Q194" s="139">
        <v>0</v>
      </c>
      <c r="R194" s="139">
        <f t="shared" si="22"/>
        <v>0</v>
      </c>
      <c r="S194" s="139">
        <v>0</v>
      </c>
      <c r="T194" s="140">
        <f t="shared" si="23"/>
        <v>0</v>
      </c>
      <c r="AR194" s="141" t="s">
        <v>197</v>
      </c>
      <c r="AT194" s="141" t="s">
        <v>133</v>
      </c>
      <c r="AU194" s="141" t="s">
        <v>86</v>
      </c>
      <c r="AY194" s="13" t="s">
        <v>130</v>
      </c>
      <c r="BE194" s="142">
        <f t="shared" si="24"/>
        <v>0</v>
      </c>
      <c r="BF194" s="142">
        <f t="shared" si="25"/>
        <v>0</v>
      </c>
      <c r="BG194" s="142">
        <f t="shared" si="26"/>
        <v>0</v>
      </c>
      <c r="BH194" s="142">
        <f t="shared" si="27"/>
        <v>0</v>
      </c>
      <c r="BI194" s="142">
        <f t="shared" si="28"/>
        <v>0</v>
      </c>
      <c r="BJ194" s="13" t="s">
        <v>86</v>
      </c>
      <c r="BK194" s="142">
        <f t="shared" si="29"/>
        <v>0</v>
      </c>
      <c r="BL194" s="13" t="s">
        <v>197</v>
      </c>
      <c r="BM194" s="141" t="s">
        <v>332</v>
      </c>
    </row>
    <row r="195" spans="2:65" s="1" customFormat="1" ht="16.5" customHeight="1">
      <c r="B195" s="129"/>
      <c r="C195" s="130" t="s">
        <v>333</v>
      </c>
      <c r="D195" s="130" t="s">
        <v>133</v>
      </c>
      <c r="E195" s="131" t="s">
        <v>334</v>
      </c>
      <c r="F195" s="132" t="s">
        <v>335</v>
      </c>
      <c r="G195" s="133" t="s">
        <v>136</v>
      </c>
      <c r="H195" s="134">
        <v>473.2</v>
      </c>
      <c r="I195" s="135"/>
      <c r="J195" s="136">
        <f t="shared" si="20"/>
        <v>0</v>
      </c>
      <c r="K195" s="132" t="s">
        <v>1</v>
      </c>
      <c r="L195" s="28"/>
      <c r="M195" s="137" t="s">
        <v>1</v>
      </c>
      <c r="N195" s="138" t="s">
        <v>43</v>
      </c>
      <c r="P195" s="139">
        <f t="shared" si="21"/>
        <v>0</v>
      </c>
      <c r="Q195" s="139">
        <v>0</v>
      </c>
      <c r="R195" s="139">
        <f t="shared" si="22"/>
        <v>0</v>
      </c>
      <c r="S195" s="139">
        <v>0</v>
      </c>
      <c r="T195" s="140">
        <f t="shared" si="23"/>
        <v>0</v>
      </c>
      <c r="AR195" s="141" t="s">
        <v>197</v>
      </c>
      <c r="AT195" s="141" t="s">
        <v>133</v>
      </c>
      <c r="AU195" s="141" t="s">
        <v>86</v>
      </c>
      <c r="AY195" s="13" t="s">
        <v>130</v>
      </c>
      <c r="BE195" s="142">
        <f t="shared" si="24"/>
        <v>0</v>
      </c>
      <c r="BF195" s="142">
        <f t="shared" si="25"/>
        <v>0</v>
      </c>
      <c r="BG195" s="142">
        <f t="shared" si="26"/>
        <v>0</v>
      </c>
      <c r="BH195" s="142">
        <f t="shared" si="27"/>
        <v>0</v>
      </c>
      <c r="BI195" s="142">
        <f t="shared" si="28"/>
        <v>0</v>
      </c>
      <c r="BJ195" s="13" t="s">
        <v>86</v>
      </c>
      <c r="BK195" s="142">
        <f t="shared" si="29"/>
        <v>0</v>
      </c>
      <c r="BL195" s="13" t="s">
        <v>197</v>
      </c>
      <c r="BM195" s="141" t="s">
        <v>336</v>
      </c>
    </row>
    <row r="196" spans="2:65" s="1" customFormat="1" ht="16.5" customHeight="1">
      <c r="B196" s="129"/>
      <c r="C196" s="130" t="s">
        <v>337</v>
      </c>
      <c r="D196" s="130" t="s">
        <v>133</v>
      </c>
      <c r="E196" s="131" t="s">
        <v>338</v>
      </c>
      <c r="F196" s="132" t="s">
        <v>339</v>
      </c>
      <c r="G196" s="133" t="s">
        <v>136</v>
      </c>
      <c r="H196" s="134">
        <v>473.2</v>
      </c>
      <c r="I196" s="135"/>
      <c r="J196" s="136">
        <f t="shared" si="20"/>
        <v>0</v>
      </c>
      <c r="K196" s="132" t="s">
        <v>1</v>
      </c>
      <c r="L196" s="28"/>
      <c r="M196" s="137" t="s">
        <v>1</v>
      </c>
      <c r="N196" s="138" t="s">
        <v>43</v>
      </c>
      <c r="P196" s="139">
        <f t="shared" si="21"/>
        <v>0</v>
      </c>
      <c r="Q196" s="139">
        <v>0</v>
      </c>
      <c r="R196" s="139">
        <f t="shared" si="22"/>
        <v>0</v>
      </c>
      <c r="S196" s="139">
        <v>0</v>
      </c>
      <c r="T196" s="140">
        <f t="shared" si="23"/>
        <v>0</v>
      </c>
      <c r="AR196" s="141" t="s">
        <v>197</v>
      </c>
      <c r="AT196" s="141" t="s">
        <v>133</v>
      </c>
      <c r="AU196" s="141" t="s">
        <v>86</v>
      </c>
      <c r="AY196" s="13" t="s">
        <v>130</v>
      </c>
      <c r="BE196" s="142">
        <f t="shared" si="24"/>
        <v>0</v>
      </c>
      <c r="BF196" s="142">
        <f t="shared" si="25"/>
        <v>0</v>
      </c>
      <c r="BG196" s="142">
        <f t="shared" si="26"/>
        <v>0</v>
      </c>
      <c r="BH196" s="142">
        <f t="shared" si="27"/>
        <v>0</v>
      </c>
      <c r="BI196" s="142">
        <f t="shared" si="28"/>
        <v>0</v>
      </c>
      <c r="BJ196" s="13" t="s">
        <v>86</v>
      </c>
      <c r="BK196" s="142">
        <f t="shared" si="29"/>
        <v>0</v>
      </c>
      <c r="BL196" s="13" t="s">
        <v>197</v>
      </c>
      <c r="BM196" s="141" t="s">
        <v>340</v>
      </c>
    </row>
    <row r="197" spans="2:65" s="1" customFormat="1" ht="16.5" customHeight="1">
      <c r="B197" s="129"/>
      <c r="C197" s="130" t="s">
        <v>341</v>
      </c>
      <c r="D197" s="130" t="s">
        <v>133</v>
      </c>
      <c r="E197" s="131" t="s">
        <v>342</v>
      </c>
      <c r="F197" s="132" t="s">
        <v>343</v>
      </c>
      <c r="G197" s="133" t="s">
        <v>136</v>
      </c>
      <c r="H197" s="134">
        <v>473.2</v>
      </c>
      <c r="I197" s="135"/>
      <c r="J197" s="136">
        <f t="shared" si="20"/>
        <v>0</v>
      </c>
      <c r="K197" s="132" t="s">
        <v>1</v>
      </c>
      <c r="L197" s="28"/>
      <c r="M197" s="137" t="s">
        <v>1</v>
      </c>
      <c r="N197" s="138" t="s">
        <v>43</v>
      </c>
      <c r="P197" s="139">
        <f t="shared" si="21"/>
        <v>0</v>
      </c>
      <c r="Q197" s="139">
        <v>0</v>
      </c>
      <c r="R197" s="139">
        <f t="shared" si="22"/>
        <v>0</v>
      </c>
      <c r="S197" s="139">
        <v>0</v>
      </c>
      <c r="T197" s="140">
        <f t="shared" si="23"/>
        <v>0</v>
      </c>
      <c r="AR197" s="141" t="s">
        <v>197</v>
      </c>
      <c r="AT197" s="141" t="s">
        <v>133</v>
      </c>
      <c r="AU197" s="141" t="s">
        <v>86</v>
      </c>
      <c r="AY197" s="13" t="s">
        <v>130</v>
      </c>
      <c r="BE197" s="142">
        <f t="shared" si="24"/>
        <v>0</v>
      </c>
      <c r="BF197" s="142">
        <f t="shared" si="25"/>
        <v>0</v>
      </c>
      <c r="BG197" s="142">
        <f t="shared" si="26"/>
        <v>0</v>
      </c>
      <c r="BH197" s="142">
        <f t="shared" si="27"/>
        <v>0</v>
      </c>
      <c r="BI197" s="142">
        <f t="shared" si="28"/>
        <v>0</v>
      </c>
      <c r="BJ197" s="13" t="s">
        <v>86</v>
      </c>
      <c r="BK197" s="142">
        <f t="shared" si="29"/>
        <v>0</v>
      </c>
      <c r="BL197" s="13" t="s">
        <v>197</v>
      </c>
      <c r="BM197" s="141" t="s">
        <v>344</v>
      </c>
    </row>
    <row r="198" spans="2:65" s="1" customFormat="1" ht="24.2" customHeight="1">
      <c r="B198" s="129"/>
      <c r="C198" s="130" t="s">
        <v>345</v>
      </c>
      <c r="D198" s="130" t="s">
        <v>133</v>
      </c>
      <c r="E198" s="131" t="s">
        <v>346</v>
      </c>
      <c r="F198" s="132" t="s">
        <v>347</v>
      </c>
      <c r="G198" s="133" t="s">
        <v>230</v>
      </c>
      <c r="H198" s="134">
        <v>1.468</v>
      </c>
      <c r="I198" s="135"/>
      <c r="J198" s="136">
        <f t="shared" si="20"/>
        <v>0</v>
      </c>
      <c r="K198" s="132" t="s">
        <v>143</v>
      </c>
      <c r="L198" s="28"/>
      <c r="M198" s="137" t="s">
        <v>1</v>
      </c>
      <c r="N198" s="138" t="s">
        <v>43</v>
      </c>
      <c r="P198" s="139">
        <f t="shared" si="21"/>
        <v>0</v>
      </c>
      <c r="Q198" s="139">
        <v>0</v>
      </c>
      <c r="R198" s="139">
        <f t="shared" si="22"/>
        <v>0</v>
      </c>
      <c r="S198" s="139">
        <v>0</v>
      </c>
      <c r="T198" s="140">
        <f t="shared" si="23"/>
        <v>0</v>
      </c>
      <c r="AR198" s="141" t="s">
        <v>197</v>
      </c>
      <c r="AT198" s="141" t="s">
        <v>133</v>
      </c>
      <c r="AU198" s="141" t="s">
        <v>86</v>
      </c>
      <c r="AY198" s="13" t="s">
        <v>130</v>
      </c>
      <c r="BE198" s="142">
        <f t="shared" si="24"/>
        <v>0</v>
      </c>
      <c r="BF198" s="142">
        <f t="shared" si="25"/>
        <v>0</v>
      </c>
      <c r="BG198" s="142">
        <f t="shared" si="26"/>
        <v>0</v>
      </c>
      <c r="BH198" s="142">
        <f t="shared" si="27"/>
        <v>0</v>
      </c>
      <c r="BI198" s="142">
        <f t="shared" si="28"/>
        <v>0</v>
      </c>
      <c r="BJ198" s="13" t="s">
        <v>86</v>
      </c>
      <c r="BK198" s="142">
        <f t="shared" si="29"/>
        <v>0</v>
      </c>
      <c r="BL198" s="13" t="s">
        <v>197</v>
      </c>
      <c r="BM198" s="141" t="s">
        <v>348</v>
      </c>
    </row>
    <row r="199" spans="2:65" s="11" customFormat="1" ht="22.9" customHeight="1">
      <c r="B199" s="117"/>
      <c r="D199" s="118" t="s">
        <v>76</v>
      </c>
      <c r="E199" s="127" t="s">
        <v>349</v>
      </c>
      <c r="F199" s="127" t="s">
        <v>350</v>
      </c>
      <c r="I199" s="120"/>
      <c r="J199" s="128">
        <f>BK199</f>
        <v>0</v>
      </c>
      <c r="L199" s="117"/>
      <c r="M199" s="122"/>
      <c r="P199" s="123">
        <f>SUM(P200:P202)</f>
        <v>0</v>
      </c>
      <c r="R199" s="123">
        <f>SUM(R200:R202)</f>
        <v>0.50047407999999993</v>
      </c>
      <c r="T199" s="124">
        <f>SUM(T200:T202)</f>
        <v>0</v>
      </c>
      <c r="AR199" s="118" t="s">
        <v>86</v>
      </c>
      <c r="AT199" s="125" t="s">
        <v>76</v>
      </c>
      <c r="AU199" s="125" t="s">
        <v>82</v>
      </c>
      <c r="AY199" s="118" t="s">
        <v>130</v>
      </c>
      <c r="BK199" s="126">
        <f>SUM(BK200:BK202)</f>
        <v>0</v>
      </c>
    </row>
    <row r="200" spans="2:65" s="1" customFormat="1" ht="44.25" customHeight="1">
      <c r="B200" s="129"/>
      <c r="C200" s="130" t="s">
        <v>351</v>
      </c>
      <c r="D200" s="130" t="s">
        <v>133</v>
      </c>
      <c r="E200" s="131" t="s">
        <v>352</v>
      </c>
      <c r="F200" s="132" t="s">
        <v>353</v>
      </c>
      <c r="G200" s="133" t="s">
        <v>354</v>
      </c>
      <c r="H200" s="134">
        <v>435.34399999999999</v>
      </c>
      <c r="I200" s="135"/>
      <c r="J200" s="136">
        <f>ROUND(I200*H200,2)</f>
        <v>0</v>
      </c>
      <c r="K200" s="132" t="s">
        <v>143</v>
      </c>
      <c r="L200" s="28"/>
      <c r="M200" s="137" t="s">
        <v>1</v>
      </c>
      <c r="N200" s="138" t="s">
        <v>43</v>
      </c>
      <c r="P200" s="139">
        <f>O200*H200</f>
        <v>0</v>
      </c>
      <c r="Q200" s="139">
        <v>6.9999999999999994E-5</v>
      </c>
      <c r="R200" s="139">
        <f>Q200*H200</f>
        <v>3.0474079999999997E-2</v>
      </c>
      <c r="S200" s="139">
        <v>0</v>
      </c>
      <c r="T200" s="140">
        <f>S200*H200</f>
        <v>0</v>
      </c>
      <c r="AR200" s="141" t="s">
        <v>197</v>
      </c>
      <c r="AT200" s="141" t="s">
        <v>133</v>
      </c>
      <c r="AU200" s="141" t="s">
        <v>86</v>
      </c>
      <c r="AY200" s="13" t="s">
        <v>130</v>
      </c>
      <c r="BE200" s="142">
        <f>IF(N200="základní",J200,0)</f>
        <v>0</v>
      </c>
      <c r="BF200" s="142">
        <f>IF(N200="snížená",J200,0)</f>
        <v>0</v>
      </c>
      <c r="BG200" s="142">
        <f>IF(N200="zákl. přenesená",J200,0)</f>
        <v>0</v>
      </c>
      <c r="BH200" s="142">
        <f>IF(N200="sníž. přenesená",J200,0)</f>
        <v>0</v>
      </c>
      <c r="BI200" s="142">
        <f>IF(N200="nulová",J200,0)</f>
        <v>0</v>
      </c>
      <c r="BJ200" s="13" t="s">
        <v>86</v>
      </c>
      <c r="BK200" s="142">
        <f>ROUND(I200*H200,2)</f>
        <v>0</v>
      </c>
      <c r="BL200" s="13" t="s">
        <v>197</v>
      </c>
      <c r="BM200" s="141" t="s">
        <v>355</v>
      </c>
    </row>
    <row r="201" spans="2:65" s="1" customFormat="1" ht="24.2" customHeight="1">
      <c r="B201" s="129"/>
      <c r="C201" s="143" t="s">
        <v>356</v>
      </c>
      <c r="D201" s="143" t="s">
        <v>164</v>
      </c>
      <c r="E201" s="144" t="s">
        <v>357</v>
      </c>
      <c r="F201" s="145" t="s">
        <v>358</v>
      </c>
      <c r="G201" s="146" t="s">
        <v>230</v>
      </c>
      <c r="H201" s="147">
        <v>0.47</v>
      </c>
      <c r="I201" s="148"/>
      <c r="J201" s="149">
        <f>ROUND(I201*H201,2)</f>
        <v>0</v>
      </c>
      <c r="K201" s="145" t="s">
        <v>143</v>
      </c>
      <c r="L201" s="150"/>
      <c r="M201" s="151" t="s">
        <v>1</v>
      </c>
      <c r="N201" s="152" t="s">
        <v>43</v>
      </c>
      <c r="P201" s="139">
        <f>O201*H201</f>
        <v>0</v>
      </c>
      <c r="Q201" s="139">
        <v>1</v>
      </c>
      <c r="R201" s="139">
        <f>Q201*H201</f>
        <v>0.47</v>
      </c>
      <c r="S201" s="139">
        <v>0</v>
      </c>
      <c r="T201" s="140">
        <f>S201*H201</f>
        <v>0</v>
      </c>
      <c r="AR201" s="141" t="s">
        <v>272</v>
      </c>
      <c r="AT201" s="141" t="s">
        <v>164</v>
      </c>
      <c r="AU201" s="141" t="s">
        <v>86</v>
      </c>
      <c r="AY201" s="13" t="s">
        <v>130</v>
      </c>
      <c r="BE201" s="142">
        <f>IF(N201="základní",J201,0)</f>
        <v>0</v>
      </c>
      <c r="BF201" s="142">
        <f>IF(N201="snížená",J201,0)</f>
        <v>0</v>
      </c>
      <c r="BG201" s="142">
        <f>IF(N201="zákl. přenesená",J201,0)</f>
        <v>0</v>
      </c>
      <c r="BH201" s="142">
        <f>IF(N201="sníž. přenesená",J201,0)</f>
        <v>0</v>
      </c>
      <c r="BI201" s="142">
        <f>IF(N201="nulová",J201,0)</f>
        <v>0</v>
      </c>
      <c r="BJ201" s="13" t="s">
        <v>86</v>
      </c>
      <c r="BK201" s="142">
        <f>ROUND(I201*H201,2)</f>
        <v>0</v>
      </c>
      <c r="BL201" s="13" t="s">
        <v>197</v>
      </c>
      <c r="BM201" s="141" t="s">
        <v>359</v>
      </c>
    </row>
    <row r="202" spans="2:65" s="1" customFormat="1" ht="24.2" customHeight="1">
      <c r="B202" s="129"/>
      <c r="C202" s="130" t="s">
        <v>360</v>
      </c>
      <c r="D202" s="130" t="s">
        <v>133</v>
      </c>
      <c r="E202" s="131" t="s">
        <v>361</v>
      </c>
      <c r="F202" s="132" t="s">
        <v>362</v>
      </c>
      <c r="G202" s="133" t="s">
        <v>230</v>
      </c>
      <c r="H202" s="134">
        <v>0.5</v>
      </c>
      <c r="I202" s="135"/>
      <c r="J202" s="136">
        <f>ROUND(I202*H202,2)</f>
        <v>0</v>
      </c>
      <c r="K202" s="132" t="s">
        <v>143</v>
      </c>
      <c r="L202" s="28"/>
      <c r="M202" s="137" t="s">
        <v>1</v>
      </c>
      <c r="N202" s="138" t="s">
        <v>43</v>
      </c>
      <c r="P202" s="139">
        <f>O202*H202</f>
        <v>0</v>
      </c>
      <c r="Q202" s="139">
        <v>0</v>
      </c>
      <c r="R202" s="139">
        <f>Q202*H202</f>
        <v>0</v>
      </c>
      <c r="S202" s="139">
        <v>0</v>
      </c>
      <c r="T202" s="140">
        <f>S202*H202</f>
        <v>0</v>
      </c>
      <c r="AR202" s="141" t="s">
        <v>197</v>
      </c>
      <c r="AT202" s="141" t="s">
        <v>133</v>
      </c>
      <c r="AU202" s="141" t="s">
        <v>86</v>
      </c>
      <c r="AY202" s="13" t="s">
        <v>130</v>
      </c>
      <c r="BE202" s="142">
        <f>IF(N202="základní",J202,0)</f>
        <v>0</v>
      </c>
      <c r="BF202" s="142">
        <f>IF(N202="snížená",J202,0)</f>
        <v>0</v>
      </c>
      <c r="BG202" s="142">
        <f>IF(N202="zákl. přenesená",J202,0)</f>
        <v>0</v>
      </c>
      <c r="BH202" s="142">
        <f>IF(N202="sníž. přenesená",J202,0)</f>
        <v>0</v>
      </c>
      <c r="BI202" s="142">
        <f>IF(N202="nulová",J202,0)</f>
        <v>0</v>
      </c>
      <c r="BJ202" s="13" t="s">
        <v>86</v>
      </c>
      <c r="BK202" s="142">
        <f>ROUND(I202*H202,2)</f>
        <v>0</v>
      </c>
      <c r="BL202" s="13" t="s">
        <v>197</v>
      </c>
      <c r="BM202" s="141" t="s">
        <v>363</v>
      </c>
    </row>
    <row r="203" spans="2:65" s="11" customFormat="1" ht="22.9" customHeight="1">
      <c r="B203" s="117"/>
      <c r="D203" s="118" t="s">
        <v>76</v>
      </c>
      <c r="E203" s="127" t="s">
        <v>364</v>
      </c>
      <c r="F203" s="127" t="s">
        <v>365</v>
      </c>
      <c r="I203" s="120"/>
      <c r="J203" s="128">
        <f>BK203</f>
        <v>0</v>
      </c>
      <c r="L203" s="117"/>
      <c r="M203" s="122"/>
      <c r="P203" s="123">
        <f>SUM(P204:P211)</f>
        <v>0</v>
      </c>
      <c r="R203" s="123">
        <f>SUM(R204:R211)</f>
        <v>0.63853920000000008</v>
      </c>
      <c r="T203" s="124">
        <f>SUM(T204:T211)</f>
        <v>0.168792</v>
      </c>
      <c r="AR203" s="118" t="s">
        <v>86</v>
      </c>
      <c r="AT203" s="125" t="s">
        <v>76</v>
      </c>
      <c r="AU203" s="125" t="s">
        <v>82</v>
      </c>
      <c r="AY203" s="118" t="s">
        <v>130</v>
      </c>
      <c r="BK203" s="126">
        <f>SUM(BK204:BK211)</f>
        <v>0</v>
      </c>
    </row>
    <row r="204" spans="2:65" s="1" customFormat="1" ht="16.5" customHeight="1">
      <c r="B204" s="129"/>
      <c r="C204" s="130" t="s">
        <v>366</v>
      </c>
      <c r="D204" s="130" t="s">
        <v>133</v>
      </c>
      <c r="E204" s="131" t="s">
        <v>367</v>
      </c>
      <c r="F204" s="132" t="s">
        <v>368</v>
      </c>
      <c r="G204" s="133" t="s">
        <v>147</v>
      </c>
      <c r="H204" s="134">
        <v>405.6</v>
      </c>
      <c r="I204" s="135"/>
      <c r="J204" s="136">
        <f t="shared" ref="J204:J211" si="30">ROUND(I204*H204,2)</f>
        <v>0</v>
      </c>
      <c r="K204" s="132" t="s">
        <v>143</v>
      </c>
      <c r="L204" s="28"/>
      <c r="M204" s="137" t="s">
        <v>1</v>
      </c>
      <c r="N204" s="138" t="s">
        <v>43</v>
      </c>
      <c r="P204" s="139">
        <f t="shared" ref="P204:P211" si="31">O204*H204</f>
        <v>0</v>
      </c>
      <c r="Q204" s="139">
        <v>0</v>
      </c>
      <c r="R204" s="139">
        <f t="shared" ref="R204:R211" si="32">Q204*H204</f>
        <v>0</v>
      </c>
      <c r="S204" s="139">
        <v>0</v>
      </c>
      <c r="T204" s="140">
        <f t="shared" ref="T204:T211" si="33">S204*H204</f>
        <v>0</v>
      </c>
      <c r="AR204" s="141" t="s">
        <v>197</v>
      </c>
      <c r="AT204" s="141" t="s">
        <v>133</v>
      </c>
      <c r="AU204" s="141" t="s">
        <v>86</v>
      </c>
      <c r="AY204" s="13" t="s">
        <v>130</v>
      </c>
      <c r="BE204" s="142">
        <f t="shared" ref="BE204:BE211" si="34">IF(N204="základní",J204,0)</f>
        <v>0</v>
      </c>
      <c r="BF204" s="142">
        <f t="shared" ref="BF204:BF211" si="35">IF(N204="snížená",J204,0)</f>
        <v>0</v>
      </c>
      <c r="BG204" s="142">
        <f t="shared" ref="BG204:BG211" si="36">IF(N204="zákl. přenesená",J204,0)</f>
        <v>0</v>
      </c>
      <c r="BH204" s="142">
        <f t="shared" ref="BH204:BH211" si="37">IF(N204="sníž. přenesená",J204,0)</f>
        <v>0</v>
      </c>
      <c r="BI204" s="142">
        <f t="shared" ref="BI204:BI211" si="38">IF(N204="nulová",J204,0)</f>
        <v>0</v>
      </c>
      <c r="BJ204" s="13" t="s">
        <v>86</v>
      </c>
      <c r="BK204" s="142">
        <f t="shared" ref="BK204:BK211" si="39">ROUND(I204*H204,2)</f>
        <v>0</v>
      </c>
      <c r="BL204" s="13" t="s">
        <v>197</v>
      </c>
      <c r="BM204" s="141" t="s">
        <v>369</v>
      </c>
    </row>
    <row r="205" spans="2:65" s="1" customFormat="1" ht="16.5" customHeight="1">
      <c r="B205" s="129"/>
      <c r="C205" s="130" t="s">
        <v>370</v>
      </c>
      <c r="D205" s="130" t="s">
        <v>133</v>
      </c>
      <c r="E205" s="131" t="s">
        <v>371</v>
      </c>
      <c r="F205" s="132" t="s">
        <v>372</v>
      </c>
      <c r="G205" s="133" t="s">
        <v>147</v>
      </c>
      <c r="H205" s="134">
        <v>405.6</v>
      </c>
      <c r="I205" s="135"/>
      <c r="J205" s="136">
        <f t="shared" si="30"/>
        <v>0</v>
      </c>
      <c r="K205" s="132" t="s">
        <v>143</v>
      </c>
      <c r="L205" s="28"/>
      <c r="M205" s="137" t="s">
        <v>1</v>
      </c>
      <c r="N205" s="138" t="s">
        <v>43</v>
      </c>
      <c r="P205" s="139">
        <f t="shared" si="31"/>
        <v>0</v>
      </c>
      <c r="Q205" s="139">
        <v>1E-3</v>
      </c>
      <c r="R205" s="139">
        <f t="shared" si="32"/>
        <v>0.40560000000000002</v>
      </c>
      <c r="S205" s="139">
        <v>3.1E-4</v>
      </c>
      <c r="T205" s="140">
        <f t="shared" si="33"/>
        <v>0.12573600000000001</v>
      </c>
      <c r="AR205" s="141" t="s">
        <v>197</v>
      </c>
      <c r="AT205" s="141" t="s">
        <v>133</v>
      </c>
      <c r="AU205" s="141" t="s">
        <v>86</v>
      </c>
      <c r="AY205" s="13" t="s">
        <v>130</v>
      </c>
      <c r="BE205" s="142">
        <f t="shared" si="34"/>
        <v>0</v>
      </c>
      <c r="BF205" s="142">
        <f t="shared" si="35"/>
        <v>0</v>
      </c>
      <c r="BG205" s="142">
        <f t="shared" si="36"/>
        <v>0</v>
      </c>
      <c r="BH205" s="142">
        <f t="shared" si="37"/>
        <v>0</v>
      </c>
      <c r="BI205" s="142">
        <f t="shared" si="38"/>
        <v>0</v>
      </c>
      <c r="BJ205" s="13" t="s">
        <v>86</v>
      </c>
      <c r="BK205" s="142">
        <f t="shared" si="39"/>
        <v>0</v>
      </c>
      <c r="BL205" s="13" t="s">
        <v>197</v>
      </c>
      <c r="BM205" s="141" t="s">
        <v>373</v>
      </c>
    </row>
    <row r="206" spans="2:65" s="1" customFormat="1" ht="16.5" customHeight="1">
      <c r="B206" s="129"/>
      <c r="C206" s="130" t="s">
        <v>374</v>
      </c>
      <c r="D206" s="130" t="s">
        <v>133</v>
      </c>
      <c r="E206" s="131" t="s">
        <v>375</v>
      </c>
      <c r="F206" s="132" t="s">
        <v>376</v>
      </c>
      <c r="G206" s="133" t="s">
        <v>147</v>
      </c>
      <c r="H206" s="134">
        <v>936</v>
      </c>
      <c r="I206" s="135"/>
      <c r="J206" s="136">
        <f t="shared" si="30"/>
        <v>0</v>
      </c>
      <c r="K206" s="132" t="s">
        <v>143</v>
      </c>
      <c r="L206" s="28"/>
      <c r="M206" s="137" t="s">
        <v>1</v>
      </c>
      <c r="N206" s="138" t="s">
        <v>43</v>
      </c>
      <c r="P206" s="139">
        <f t="shared" si="31"/>
        <v>0</v>
      </c>
      <c r="Q206" s="139">
        <v>0</v>
      </c>
      <c r="R206" s="139">
        <f t="shared" si="32"/>
        <v>0</v>
      </c>
      <c r="S206" s="139">
        <v>3.0000000000000001E-5</v>
      </c>
      <c r="T206" s="140">
        <f t="shared" si="33"/>
        <v>2.8080000000000001E-2</v>
      </c>
      <c r="AR206" s="141" t="s">
        <v>197</v>
      </c>
      <c r="AT206" s="141" t="s">
        <v>133</v>
      </c>
      <c r="AU206" s="141" t="s">
        <v>86</v>
      </c>
      <c r="AY206" s="13" t="s">
        <v>130</v>
      </c>
      <c r="BE206" s="142">
        <f t="shared" si="34"/>
        <v>0</v>
      </c>
      <c r="BF206" s="142">
        <f t="shared" si="35"/>
        <v>0</v>
      </c>
      <c r="BG206" s="142">
        <f t="shared" si="36"/>
        <v>0</v>
      </c>
      <c r="BH206" s="142">
        <f t="shared" si="37"/>
        <v>0</v>
      </c>
      <c r="BI206" s="142">
        <f t="shared" si="38"/>
        <v>0</v>
      </c>
      <c r="BJ206" s="13" t="s">
        <v>86</v>
      </c>
      <c r="BK206" s="142">
        <f t="shared" si="39"/>
        <v>0</v>
      </c>
      <c r="BL206" s="13" t="s">
        <v>197</v>
      </c>
      <c r="BM206" s="141" t="s">
        <v>377</v>
      </c>
    </row>
    <row r="207" spans="2:65" s="1" customFormat="1" ht="16.5" customHeight="1">
      <c r="B207" s="129"/>
      <c r="C207" s="143" t="s">
        <v>378</v>
      </c>
      <c r="D207" s="143" t="s">
        <v>164</v>
      </c>
      <c r="E207" s="144" t="s">
        <v>379</v>
      </c>
      <c r="F207" s="145" t="s">
        <v>380</v>
      </c>
      <c r="G207" s="146" t="s">
        <v>147</v>
      </c>
      <c r="H207" s="147">
        <v>982.8</v>
      </c>
      <c r="I207" s="148"/>
      <c r="J207" s="149">
        <f t="shared" si="30"/>
        <v>0</v>
      </c>
      <c r="K207" s="145" t="s">
        <v>143</v>
      </c>
      <c r="L207" s="150"/>
      <c r="M207" s="151" t="s">
        <v>1</v>
      </c>
      <c r="N207" s="152" t="s">
        <v>43</v>
      </c>
      <c r="P207" s="139">
        <f t="shared" si="31"/>
        <v>0</v>
      </c>
      <c r="Q207" s="139">
        <v>2.0000000000000002E-5</v>
      </c>
      <c r="R207" s="139">
        <f t="shared" si="32"/>
        <v>1.9656E-2</v>
      </c>
      <c r="S207" s="139">
        <v>0</v>
      </c>
      <c r="T207" s="140">
        <f t="shared" si="33"/>
        <v>0</v>
      </c>
      <c r="AR207" s="141" t="s">
        <v>272</v>
      </c>
      <c r="AT207" s="141" t="s">
        <v>164</v>
      </c>
      <c r="AU207" s="141" t="s">
        <v>86</v>
      </c>
      <c r="AY207" s="13" t="s">
        <v>130</v>
      </c>
      <c r="BE207" s="142">
        <f t="shared" si="34"/>
        <v>0</v>
      </c>
      <c r="BF207" s="142">
        <f t="shared" si="35"/>
        <v>0</v>
      </c>
      <c r="BG207" s="142">
        <f t="shared" si="36"/>
        <v>0</v>
      </c>
      <c r="BH207" s="142">
        <f t="shared" si="37"/>
        <v>0</v>
      </c>
      <c r="BI207" s="142">
        <f t="shared" si="38"/>
        <v>0</v>
      </c>
      <c r="BJ207" s="13" t="s">
        <v>86</v>
      </c>
      <c r="BK207" s="142">
        <f t="shared" si="39"/>
        <v>0</v>
      </c>
      <c r="BL207" s="13" t="s">
        <v>197</v>
      </c>
      <c r="BM207" s="141" t="s">
        <v>381</v>
      </c>
    </row>
    <row r="208" spans="2:65" s="1" customFormat="1" ht="21.75" customHeight="1">
      <c r="B208" s="129"/>
      <c r="C208" s="130" t="s">
        <v>382</v>
      </c>
      <c r="D208" s="130" t="s">
        <v>133</v>
      </c>
      <c r="E208" s="131" t="s">
        <v>383</v>
      </c>
      <c r="F208" s="132" t="s">
        <v>384</v>
      </c>
      <c r="G208" s="133" t="s">
        <v>147</v>
      </c>
      <c r="H208" s="134">
        <v>499.2</v>
      </c>
      <c r="I208" s="135"/>
      <c r="J208" s="136">
        <f t="shared" si="30"/>
        <v>0</v>
      </c>
      <c r="K208" s="132" t="s">
        <v>143</v>
      </c>
      <c r="L208" s="28"/>
      <c r="M208" s="137" t="s">
        <v>1</v>
      </c>
      <c r="N208" s="138" t="s">
        <v>43</v>
      </c>
      <c r="P208" s="139">
        <f t="shared" si="31"/>
        <v>0</v>
      </c>
      <c r="Q208" s="139">
        <v>0</v>
      </c>
      <c r="R208" s="139">
        <f t="shared" si="32"/>
        <v>0</v>
      </c>
      <c r="S208" s="139">
        <v>3.0000000000000001E-5</v>
      </c>
      <c r="T208" s="140">
        <f t="shared" si="33"/>
        <v>1.4976E-2</v>
      </c>
      <c r="AR208" s="141" t="s">
        <v>197</v>
      </c>
      <c r="AT208" s="141" t="s">
        <v>133</v>
      </c>
      <c r="AU208" s="141" t="s">
        <v>86</v>
      </c>
      <c r="AY208" s="13" t="s">
        <v>130</v>
      </c>
      <c r="BE208" s="142">
        <f t="shared" si="34"/>
        <v>0</v>
      </c>
      <c r="BF208" s="142">
        <f t="shared" si="35"/>
        <v>0</v>
      </c>
      <c r="BG208" s="142">
        <f t="shared" si="36"/>
        <v>0</v>
      </c>
      <c r="BH208" s="142">
        <f t="shared" si="37"/>
        <v>0</v>
      </c>
      <c r="BI208" s="142">
        <f t="shared" si="38"/>
        <v>0</v>
      </c>
      <c r="BJ208" s="13" t="s">
        <v>86</v>
      </c>
      <c r="BK208" s="142">
        <f t="shared" si="39"/>
        <v>0</v>
      </c>
      <c r="BL208" s="13" t="s">
        <v>197</v>
      </c>
      <c r="BM208" s="141" t="s">
        <v>385</v>
      </c>
    </row>
    <row r="209" spans="2:65" s="1" customFormat="1" ht="16.5" customHeight="1">
      <c r="B209" s="129"/>
      <c r="C209" s="143" t="s">
        <v>386</v>
      </c>
      <c r="D209" s="143" t="s">
        <v>164</v>
      </c>
      <c r="E209" s="144" t="s">
        <v>379</v>
      </c>
      <c r="F209" s="145" t="s">
        <v>380</v>
      </c>
      <c r="G209" s="146" t="s">
        <v>147</v>
      </c>
      <c r="H209" s="147">
        <v>524.16</v>
      </c>
      <c r="I209" s="148"/>
      <c r="J209" s="149">
        <f t="shared" si="30"/>
        <v>0</v>
      </c>
      <c r="K209" s="145" t="s">
        <v>143</v>
      </c>
      <c r="L209" s="150"/>
      <c r="M209" s="151" t="s">
        <v>1</v>
      </c>
      <c r="N209" s="152" t="s">
        <v>43</v>
      </c>
      <c r="P209" s="139">
        <f t="shared" si="31"/>
        <v>0</v>
      </c>
      <c r="Q209" s="139">
        <v>2.0000000000000002E-5</v>
      </c>
      <c r="R209" s="139">
        <f t="shared" si="32"/>
        <v>1.04832E-2</v>
      </c>
      <c r="S209" s="139">
        <v>0</v>
      </c>
      <c r="T209" s="140">
        <f t="shared" si="33"/>
        <v>0</v>
      </c>
      <c r="AR209" s="141" t="s">
        <v>272</v>
      </c>
      <c r="AT209" s="141" t="s">
        <v>164</v>
      </c>
      <c r="AU209" s="141" t="s">
        <v>86</v>
      </c>
      <c r="AY209" s="13" t="s">
        <v>130</v>
      </c>
      <c r="BE209" s="142">
        <f t="shared" si="34"/>
        <v>0</v>
      </c>
      <c r="BF209" s="142">
        <f t="shared" si="35"/>
        <v>0</v>
      </c>
      <c r="BG209" s="142">
        <f t="shared" si="36"/>
        <v>0</v>
      </c>
      <c r="BH209" s="142">
        <f t="shared" si="37"/>
        <v>0</v>
      </c>
      <c r="BI209" s="142">
        <f t="shared" si="38"/>
        <v>0</v>
      </c>
      <c r="BJ209" s="13" t="s">
        <v>86</v>
      </c>
      <c r="BK209" s="142">
        <f t="shared" si="39"/>
        <v>0</v>
      </c>
      <c r="BL209" s="13" t="s">
        <v>197</v>
      </c>
      <c r="BM209" s="141" t="s">
        <v>387</v>
      </c>
    </row>
    <row r="210" spans="2:65" s="1" customFormat="1" ht="24.2" customHeight="1">
      <c r="B210" s="129"/>
      <c r="C210" s="130" t="s">
        <v>388</v>
      </c>
      <c r="D210" s="130" t="s">
        <v>133</v>
      </c>
      <c r="E210" s="131" t="s">
        <v>389</v>
      </c>
      <c r="F210" s="132" t="s">
        <v>390</v>
      </c>
      <c r="G210" s="133" t="s">
        <v>147</v>
      </c>
      <c r="H210" s="134">
        <v>405.6</v>
      </c>
      <c r="I210" s="135"/>
      <c r="J210" s="136">
        <f t="shared" si="30"/>
        <v>0</v>
      </c>
      <c r="K210" s="132" t="s">
        <v>143</v>
      </c>
      <c r="L210" s="28"/>
      <c r="M210" s="137" t="s">
        <v>1</v>
      </c>
      <c r="N210" s="138" t="s">
        <v>43</v>
      </c>
      <c r="P210" s="139">
        <f t="shared" si="31"/>
        <v>0</v>
      </c>
      <c r="Q210" s="139">
        <v>2.1000000000000001E-4</v>
      </c>
      <c r="R210" s="139">
        <f t="shared" si="32"/>
        <v>8.5176000000000002E-2</v>
      </c>
      <c r="S210" s="139">
        <v>0</v>
      </c>
      <c r="T210" s="140">
        <f t="shared" si="33"/>
        <v>0</v>
      </c>
      <c r="AR210" s="141" t="s">
        <v>197</v>
      </c>
      <c r="AT210" s="141" t="s">
        <v>133</v>
      </c>
      <c r="AU210" s="141" t="s">
        <v>86</v>
      </c>
      <c r="AY210" s="13" t="s">
        <v>130</v>
      </c>
      <c r="BE210" s="142">
        <f t="shared" si="34"/>
        <v>0</v>
      </c>
      <c r="BF210" s="142">
        <f t="shared" si="35"/>
        <v>0</v>
      </c>
      <c r="BG210" s="142">
        <f t="shared" si="36"/>
        <v>0</v>
      </c>
      <c r="BH210" s="142">
        <f t="shared" si="37"/>
        <v>0</v>
      </c>
      <c r="BI210" s="142">
        <f t="shared" si="38"/>
        <v>0</v>
      </c>
      <c r="BJ210" s="13" t="s">
        <v>86</v>
      </c>
      <c r="BK210" s="142">
        <f t="shared" si="39"/>
        <v>0</v>
      </c>
      <c r="BL210" s="13" t="s">
        <v>197</v>
      </c>
      <c r="BM210" s="141" t="s">
        <v>391</v>
      </c>
    </row>
    <row r="211" spans="2:65" s="1" customFormat="1" ht="33" customHeight="1">
      <c r="B211" s="129"/>
      <c r="C211" s="130" t="s">
        <v>392</v>
      </c>
      <c r="D211" s="130" t="s">
        <v>133</v>
      </c>
      <c r="E211" s="131" t="s">
        <v>393</v>
      </c>
      <c r="F211" s="132" t="s">
        <v>394</v>
      </c>
      <c r="G211" s="133" t="s">
        <v>147</v>
      </c>
      <c r="H211" s="134">
        <v>405.6</v>
      </c>
      <c r="I211" s="135"/>
      <c r="J211" s="136">
        <f t="shared" si="30"/>
        <v>0</v>
      </c>
      <c r="K211" s="132" t="s">
        <v>143</v>
      </c>
      <c r="L211" s="28"/>
      <c r="M211" s="137" t="s">
        <v>1</v>
      </c>
      <c r="N211" s="138" t="s">
        <v>43</v>
      </c>
      <c r="P211" s="139">
        <f t="shared" si="31"/>
        <v>0</v>
      </c>
      <c r="Q211" s="139">
        <v>2.9E-4</v>
      </c>
      <c r="R211" s="139">
        <f t="shared" si="32"/>
        <v>0.11762400000000001</v>
      </c>
      <c r="S211" s="139">
        <v>0</v>
      </c>
      <c r="T211" s="140">
        <f t="shared" si="33"/>
        <v>0</v>
      </c>
      <c r="AR211" s="141" t="s">
        <v>197</v>
      </c>
      <c r="AT211" s="141" t="s">
        <v>133</v>
      </c>
      <c r="AU211" s="141" t="s">
        <v>86</v>
      </c>
      <c r="AY211" s="13" t="s">
        <v>130</v>
      </c>
      <c r="BE211" s="142">
        <f t="shared" si="34"/>
        <v>0</v>
      </c>
      <c r="BF211" s="142">
        <f t="shared" si="35"/>
        <v>0</v>
      </c>
      <c r="BG211" s="142">
        <f t="shared" si="36"/>
        <v>0</v>
      </c>
      <c r="BH211" s="142">
        <f t="shared" si="37"/>
        <v>0</v>
      </c>
      <c r="BI211" s="142">
        <f t="shared" si="38"/>
        <v>0</v>
      </c>
      <c r="BJ211" s="13" t="s">
        <v>86</v>
      </c>
      <c r="BK211" s="142">
        <f t="shared" si="39"/>
        <v>0</v>
      </c>
      <c r="BL211" s="13" t="s">
        <v>197</v>
      </c>
      <c r="BM211" s="141" t="s">
        <v>395</v>
      </c>
    </row>
    <row r="212" spans="2:65" s="11" customFormat="1" ht="25.9" customHeight="1">
      <c r="B212" s="117"/>
      <c r="D212" s="118" t="s">
        <v>76</v>
      </c>
      <c r="E212" s="119" t="s">
        <v>396</v>
      </c>
      <c r="F212" s="119" t="s">
        <v>397</v>
      </c>
      <c r="I212" s="120"/>
      <c r="J212" s="121">
        <f>BK212</f>
        <v>0</v>
      </c>
      <c r="L212" s="117"/>
      <c r="M212" s="122"/>
      <c r="P212" s="123">
        <f>P213+P215+P218</f>
        <v>0</v>
      </c>
      <c r="R212" s="123">
        <f>R213+R215+R218</f>
        <v>0</v>
      </c>
      <c r="T212" s="124">
        <f>T213+T215+T218</f>
        <v>0</v>
      </c>
      <c r="AR212" s="118" t="s">
        <v>152</v>
      </c>
      <c r="AT212" s="125" t="s">
        <v>76</v>
      </c>
      <c r="AU212" s="125" t="s">
        <v>77</v>
      </c>
      <c r="AY212" s="118" t="s">
        <v>130</v>
      </c>
      <c r="BK212" s="126">
        <f>BK213+BK215+BK218</f>
        <v>0</v>
      </c>
    </row>
    <row r="213" spans="2:65" s="11" customFormat="1" ht="22.9" customHeight="1">
      <c r="B213" s="117"/>
      <c r="D213" s="118" t="s">
        <v>76</v>
      </c>
      <c r="E213" s="127" t="s">
        <v>398</v>
      </c>
      <c r="F213" s="127" t="s">
        <v>399</v>
      </c>
      <c r="I213" s="120"/>
      <c r="J213" s="128">
        <f>BK213</f>
        <v>0</v>
      </c>
      <c r="L213" s="117"/>
      <c r="M213" s="122"/>
      <c r="P213" s="123">
        <f>P214</f>
        <v>0</v>
      </c>
      <c r="R213" s="123">
        <f>R214</f>
        <v>0</v>
      </c>
      <c r="T213" s="124">
        <f>T214</f>
        <v>0</v>
      </c>
      <c r="AR213" s="118" t="s">
        <v>152</v>
      </c>
      <c r="AT213" s="125" t="s">
        <v>76</v>
      </c>
      <c r="AU213" s="125" t="s">
        <v>82</v>
      </c>
      <c r="AY213" s="118" t="s">
        <v>130</v>
      </c>
      <c r="BK213" s="126">
        <f>BK214</f>
        <v>0</v>
      </c>
    </row>
    <row r="214" spans="2:65" s="1" customFormat="1" ht="16.5" customHeight="1">
      <c r="B214" s="129"/>
      <c r="C214" s="130" t="s">
        <v>400</v>
      </c>
      <c r="D214" s="130" t="s">
        <v>133</v>
      </c>
      <c r="E214" s="131" t="s">
        <v>401</v>
      </c>
      <c r="F214" s="132" t="s">
        <v>399</v>
      </c>
      <c r="G214" s="133" t="s">
        <v>301</v>
      </c>
      <c r="H214" s="153"/>
      <c r="I214" s="135"/>
      <c r="J214" s="136">
        <f>ROUND(I214*H214,2)</f>
        <v>0</v>
      </c>
      <c r="K214" s="132" t="s">
        <v>143</v>
      </c>
      <c r="L214" s="28"/>
      <c r="M214" s="137" t="s">
        <v>1</v>
      </c>
      <c r="N214" s="138" t="s">
        <v>43</v>
      </c>
      <c r="P214" s="139">
        <f>O214*H214</f>
        <v>0</v>
      </c>
      <c r="Q214" s="139">
        <v>0</v>
      </c>
      <c r="R214" s="139">
        <f>Q214*H214</f>
        <v>0</v>
      </c>
      <c r="S214" s="139">
        <v>0</v>
      </c>
      <c r="T214" s="140">
        <f>S214*H214</f>
        <v>0</v>
      </c>
      <c r="AR214" s="141" t="s">
        <v>402</v>
      </c>
      <c r="AT214" s="141" t="s">
        <v>133</v>
      </c>
      <c r="AU214" s="141" t="s">
        <v>86</v>
      </c>
      <c r="AY214" s="13" t="s">
        <v>130</v>
      </c>
      <c r="BE214" s="142">
        <f>IF(N214="základní",J214,0)</f>
        <v>0</v>
      </c>
      <c r="BF214" s="142">
        <f>IF(N214="snížená",J214,0)</f>
        <v>0</v>
      </c>
      <c r="BG214" s="142">
        <f>IF(N214="zákl. přenesená",J214,0)</f>
        <v>0</v>
      </c>
      <c r="BH214" s="142">
        <f>IF(N214="sníž. přenesená",J214,0)</f>
        <v>0</v>
      </c>
      <c r="BI214" s="142">
        <f>IF(N214="nulová",J214,0)</f>
        <v>0</v>
      </c>
      <c r="BJ214" s="13" t="s">
        <v>86</v>
      </c>
      <c r="BK214" s="142">
        <f>ROUND(I214*H214,2)</f>
        <v>0</v>
      </c>
      <c r="BL214" s="13" t="s">
        <v>402</v>
      </c>
      <c r="BM214" s="141" t="s">
        <v>403</v>
      </c>
    </row>
    <row r="215" spans="2:65" s="11" customFormat="1" ht="22.9" customHeight="1">
      <c r="B215" s="117"/>
      <c r="D215" s="118" t="s">
        <v>76</v>
      </c>
      <c r="E215" s="127" t="s">
        <v>404</v>
      </c>
      <c r="F215" s="127" t="s">
        <v>405</v>
      </c>
      <c r="I215" s="120"/>
      <c r="J215" s="128">
        <f>BK215</f>
        <v>0</v>
      </c>
      <c r="L215" s="117"/>
      <c r="M215" s="122"/>
      <c r="P215" s="123">
        <f>SUM(P216:P217)</f>
        <v>0</v>
      </c>
      <c r="R215" s="123">
        <f>SUM(R216:R217)</f>
        <v>0</v>
      </c>
      <c r="T215" s="124">
        <f>SUM(T216:T217)</f>
        <v>0</v>
      </c>
      <c r="AR215" s="118" t="s">
        <v>152</v>
      </c>
      <c r="AT215" s="125" t="s">
        <v>76</v>
      </c>
      <c r="AU215" s="125" t="s">
        <v>82</v>
      </c>
      <c r="AY215" s="118" t="s">
        <v>130</v>
      </c>
      <c r="BK215" s="126">
        <f>SUM(BK216:BK217)</f>
        <v>0</v>
      </c>
    </row>
    <row r="216" spans="2:65" s="1" customFormat="1" ht="16.5" customHeight="1">
      <c r="B216" s="129"/>
      <c r="C216" s="130" t="s">
        <v>406</v>
      </c>
      <c r="D216" s="130" t="s">
        <v>133</v>
      </c>
      <c r="E216" s="131" t="s">
        <v>407</v>
      </c>
      <c r="F216" s="132" t="s">
        <v>408</v>
      </c>
      <c r="G216" s="133" t="s">
        <v>301</v>
      </c>
      <c r="H216" s="153"/>
      <c r="I216" s="135"/>
      <c r="J216" s="136">
        <f>ROUND(I216*H216,2)</f>
        <v>0</v>
      </c>
      <c r="K216" s="132" t="s">
        <v>143</v>
      </c>
      <c r="L216" s="28"/>
      <c r="M216" s="137" t="s">
        <v>1</v>
      </c>
      <c r="N216" s="138" t="s">
        <v>43</v>
      </c>
      <c r="P216" s="139">
        <f>O216*H216</f>
        <v>0</v>
      </c>
      <c r="Q216" s="139">
        <v>0</v>
      </c>
      <c r="R216" s="139">
        <f>Q216*H216</f>
        <v>0</v>
      </c>
      <c r="S216" s="139">
        <v>0</v>
      </c>
      <c r="T216" s="140">
        <f>S216*H216</f>
        <v>0</v>
      </c>
      <c r="AR216" s="141" t="s">
        <v>402</v>
      </c>
      <c r="AT216" s="141" t="s">
        <v>133</v>
      </c>
      <c r="AU216" s="141" t="s">
        <v>86</v>
      </c>
      <c r="AY216" s="13" t="s">
        <v>130</v>
      </c>
      <c r="BE216" s="142">
        <f>IF(N216="základní",J216,0)</f>
        <v>0</v>
      </c>
      <c r="BF216" s="142">
        <f>IF(N216="snížená",J216,0)</f>
        <v>0</v>
      </c>
      <c r="BG216" s="142">
        <f>IF(N216="zákl. přenesená",J216,0)</f>
        <v>0</v>
      </c>
      <c r="BH216" s="142">
        <f>IF(N216="sníž. přenesená",J216,0)</f>
        <v>0</v>
      </c>
      <c r="BI216" s="142">
        <f>IF(N216="nulová",J216,0)</f>
        <v>0</v>
      </c>
      <c r="BJ216" s="13" t="s">
        <v>86</v>
      </c>
      <c r="BK216" s="142">
        <f>ROUND(I216*H216,2)</f>
        <v>0</v>
      </c>
      <c r="BL216" s="13" t="s">
        <v>402</v>
      </c>
      <c r="BM216" s="141" t="s">
        <v>409</v>
      </c>
    </row>
    <row r="217" spans="2:65" s="1" customFormat="1" ht="16.5" customHeight="1">
      <c r="B217" s="129"/>
      <c r="C217" s="130" t="s">
        <v>410</v>
      </c>
      <c r="D217" s="130" t="s">
        <v>133</v>
      </c>
      <c r="E217" s="131" t="s">
        <v>411</v>
      </c>
      <c r="F217" s="132" t="s">
        <v>412</v>
      </c>
      <c r="G217" s="133" t="s">
        <v>301</v>
      </c>
      <c r="H217" s="153"/>
      <c r="I217" s="135"/>
      <c r="J217" s="136">
        <f>ROUND(I217*H217,2)</f>
        <v>0</v>
      </c>
      <c r="K217" s="132" t="s">
        <v>143</v>
      </c>
      <c r="L217" s="28"/>
      <c r="M217" s="137" t="s">
        <v>1</v>
      </c>
      <c r="N217" s="138" t="s">
        <v>43</v>
      </c>
      <c r="P217" s="139">
        <f>O217*H217</f>
        <v>0</v>
      </c>
      <c r="Q217" s="139">
        <v>0</v>
      </c>
      <c r="R217" s="139">
        <f>Q217*H217</f>
        <v>0</v>
      </c>
      <c r="S217" s="139">
        <v>0</v>
      </c>
      <c r="T217" s="140">
        <f>S217*H217</f>
        <v>0</v>
      </c>
      <c r="AR217" s="141" t="s">
        <v>402</v>
      </c>
      <c r="AT217" s="141" t="s">
        <v>133</v>
      </c>
      <c r="AU217" s="141" t="s">
        <v>86</v>
      </c>
      <c r="AY217" s="13" t="s">
        <v>130</v>
      </c>
      <c r="BE217" s="142">
        <f>IF(N217="základní",J217,0)</f>
        <v>0</v>
      </c>
      <c r="BF217" s="142">
        <f>IF(N217="snížená",J217,0)</f>
        <v>0</v>
      </c>
      <c r="BG217" s="142">
        <f>IF(N217="zákl. přenesená",J217,0)</f>
        <v>0</v>
      </c>
      <c r="BH217" s="142">
        <f>IF(N217="sníž. přenesená",J217,0)</f>
        <v>0</v>
      </c>
      <c r="BI217" s="142">
        <f>IF(N217="nulová",J217,0)</f>
        <v>0</v>
      </c>
      <c r="BJ217" s="13" t="s">
        <v>86</v>
      </c>
      <c r="BK217" s="142">
        <f>ROUND(I217*H217,2)</f>
        <v>0</v>
      </c>
      <c r="BL217" s="13" t="s">
        <v>402</v>
      </c>
      <c r="BM217" s="141" t="s">
        <v>413</v>
      </c>
    </row>
    <row r="218" spans="2:65" s="11" customFormat="1" ht="22.9" customHeight="1">
      <c r="B218" s="117"/>
      <c r="D218" s="118" t="s">
        <v>76</v>
      </c>
      <c r="E218" s="127" t="s">
        <v>414</v>
      </c>
      <c r="F218" s="127" t="s">
        <v>415</v>
      </c>
      <c r="I218" s="120"/>
      <c r="J218" s="128">
        <f>BK218</f>
        <v>0</v>
      </c>
      <c r="L218" s="117"/>
      <c r="M218" s="122"/>
      <c r="P218" s="123">
        <f>P219</f>
        <v>0</v>
      </c>
      <c r="R218" s="123">
        <f>R219</f>
        <v>0</v>
      </c>
      <c r="T218" s="124">
        <f>T219</f>
        <v>0</v>
      </c>
      <c r="AR218" s="118" t="s">
        <v>152</v>
      </c>
      <c r="AT218" s="125" t="s">
        <v>76</v>
      </c>
      <c r="AU218" s="125" t="s">
        <v>82</v>
      </c>
      <c r="AY218" s="118" t="s">
        <v>130</v>
      </c>
      <c r="BK218" s="126">
        <f>BK219</f>
        <v>0</v>
      </c>
    </row>
    <row r="219" spans="2:65" s="1" customFormat="1" ht="16.5" customHeight="1">
      <c r="B219" s="129"/>
      <c r="C219" s="130" t="s">
        <v>416</v>
      </c>
      <c r="D219" s="130" t="s">
        <v>133</v>
      </c>
      <c r="E219" s="131" t="s">
        <v>417</v>
      </c>
      <c r="F219" s="132" t="s">
        <v>415</v>
      </c>
      <c r="G219" s="133" t="s">
        <v>301</v>
      </c>
      <c r="H219" s="153"/>
      <c r="I219" s="135"/>
      <c r="J219" s="136">
        <f>ROUND(I219*H219,2)</f>
        <v>0</v>
      </c>
      <c r="K219" s="132" t="s">
        <v>143</v>
      </c>
      <c r="L219" s="28"/>
      <c r="M219" s="154" t="s">
        <v>1</v>
      </c>
      <c r="N219" s="155" t="s">
        <v>43</v>
      </c>
      <c r="O219" s="156"/>
      <c r="P219" s="157">
        <f>O219*H219</f>
        <v>0</v>
      </c>
      <c r="Q219" s="157">
        <v>0</v>
      </c>
      <c r="R219" s="157">
        <f>Q219*H219</f>
        <v>0</v>
      </c>
      <c r="S219" s="157">
        <v>0</v>
      </c>
      <c r="T219" s="158">
        <f>S219*H219</f>
        <v>0</v>
      </c>
      <c r="AR219" s="141" t="s">
        <v>402</v>
      </c>
      <c r="AT219" s="141" t="s">
        <v>133</v>
      </c>
      <c r="AU219" s="141" t="s">
        <v>86</v>
      </c>
      <c r="AY219" s="13" t="s">
        <v>130</v>
      </c>
      <c r="BE219" s="142">
        <f>IF(N219="základní",J219,0)</f>
        <v>0</v>
      </c>
      <c r="BF219" s="142">
        <f>IF(N219="snížená",J219,0)</f>
        <v>0</v>
      </c>
      <c r="BG219" s="142">
        <f>IF(N219="zákl. přenesená",J219,0)</f>
        <v>0</v>
      </c>
      <c r="BH219" s="142">
        <f>IF(N219="sníž. přenesená",J219,0)</f>
        <v>0</v>
      </c>
      <c r="BI219" s="142">
        <f>IF(N219="nulová",J219,0)</f>
        <v>0</v>
      </c>
      <c r="BJ219" s="13" t="s">
        <v>86</v>
      </c>
      <c r="BK219" s="142">
        <f>ROUND(I219*H219,2)</f>
        <v>0</v>
      </c>
      <c r="BL219" s="13" t="s">
        <v>402</v>
      </c>
      <c r="BM219" s="141" t="s">
        <v>418</v>
      </c>
    </row>
    <row r="220" spans="2:65" s="1" customFormat="1" ht="6.95" customHeight="1">
      <c r="B220" s="40"/>
      <c r="C220" s="41"/>
      <c r="D220" s="41"/>
      <c r="E220" s="41"/>
      <c r="F220" s="41"/>
      <c r="G220" s="41"/>
      <c r="H220" s="41"/>
      <c r="I220" s="41"/>
      <c r="J220" s="41"/>
      <c r="K220" s="41"/>
      <c r="L220" s="28"/>
    </row>
  </sheetData>
  <autoFilter ref="C137:K219"/>
  <mergeCells count="12">
    <mergeCell ref="E130:H130"/>
    <mergeCell ref="L2:V2"/>
    <mergeCell ref="E85:H85"/>
    <mergeCell ref="E87:H87"/>
    <mergeCell ref="E89:H89"/>
    <mergeCell ref="E126:H126"/>
    <mergeCell ref="E128:H12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25019 - KOLÍN, DĚLNICKÁ 8...</vt:lpstr>
      <vt:lpstr>'25019 - KOLÍN, DĚLNICKÁ 8...'!Názvy_tisku</vt:lpstr>
      <vt:lpstr>'Rekapitulace stavby'!Názvy_tisku</vt:lpstr>
      <vt:lpstr>'25019 - KOLÍN, DĚLNICKÁ 8...'!Oblast_tisku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ALENA-PC\alena</dc:creator>
  <cp:lastModifiedBy>Petra Krásná</cp:lastModifiedBy>
  <dcterms:created xsi:type="dcterms:W3CDTF">2025-07-02T08:15:53Z</dcterms:created>
  <dcterms:modified xsi:type="dcterms:W3CDTF">2026-03-20T06:49:43Z</dcterms:modified>
</cp:coreProperties>
</file>