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N:\09 OSBN\05 zakázky malého rozsahu\2026\IH 4_Oprava a obnova fasád objektů Husova 110 – 113, Kolín\"/>
    </mc:Choice>
  </mc:AlternateContent>
  <bookViews>
    <workbookView xWindow="-120" yWindow="-120" windowWidth="51840" windowHeight="21120"/>
  </bookViews>
  <sheets>
    <sheet name="Krycí List" sheetId="1" r:id="rId1"/>
    <sheet name="Rekapitulace" sheetId="3" r:id="rId2"/>
    <sheet name="Zakázka" sheetId="4" r:id="rId3"/>
    <sheet name="Figury" sheetId="5" r:id="rId4"/>
  </sheets>
  <definedNames>
    <definedName name="__8EA407E7_1A32_4655_B4A9_CA66B68DB42F_FIGURE__">Figury!#REF!</definedName>
    <definedName name="__8EA407E7_1A32_4655_B4A9_CA66B68DB42F_ITEM__">Zakázka!$A$9:$Q$9</definedName>
    <definedName name="__8EA407E7_1A32_4655_B4A9_CA66B68DB42F_ITEM_GROUP1__">Zakázka!$A$6:$Q$89</definedName>
    <definedName name="__8EA407E7_1A32_4655_B4A9_CA66B68DB42F_ITEM_GROUP1_RECAP__">Rekapitulace!$A$6:$F$8</definedName>
    <definedName name="__8EA407E7_1A32_4655_B4A9_CA66B68DB42F_ITEM_GROUP2__">Zakázka!$A$7:$Q$88</definedName>
    <definedName name="__8EA407E7_1A32_4655_B4A9_CA66B68DB42F_ITEM_GROUP2_RECAP__">Rekapitulace!$A$7:$F$8</definedName>
    <definedName name="__8EA407E7_1A32_4655_B4A9_CA66B68DB42F_ITEM_GROUP3__X">Zakázka!$A$8:$Q$11</definedName>
    <definedName name="__8EA407E7_1A32_4655_B4A9_CA66B68DB42F_ITEM_GROUP3_RECAP__">Rekapitulace!$A$8:$F$8</definedName>
    <definedName name="__8EA407E7_1A32_4655_B4A9_CA66B68DB42F_QBILL__">Zakázka!#REF!</definedName>
    <definedName name="__8EA407E7_1A32_4655_B4A9_CA66B68DB42F_QBILLFIG__">Figury!#REF!</definedName>
    <definedName name="__8EA407E7_1A32_4655_B4A9_CA66B68DB42F_QINDEX__">Zakázka!#REF!</definedName>
    <definedName name="GROUP_ID">Zakázka!$B$6:$B$90</definedName>
    <definedName name="ITEM_PRICES">Zakázka!$J$6:$J$90</definedName>
    <definedName name="_xlnm.Print_Titles" localSheetId="3">Figury!$1:$2</definedName>
    <definedName name="_xlnm.Print_Titles" localSheetId="1">Rekapitulace!$4:$5</definedName>
    <definedName name="_xlnm.Print_Titles" localSheetId="2">Zakázka!$4:$5</definedName>
    <definedName name="_xlnm.Print_Area" localSheetId="3">Figury!$B$1:$E$3</definedName>
    <definedName name="_xlnm.Print_Area" localSheetId="0">'Krycí List'!$C$1:$H$29</definedName>
    <definedName name="_xlnm.Print_Area" localSheetId="1">Rekapitulace!$B$1:$F$21</definedName>
    <definedName name="_xlnm.Print_Area" localSheetId="2">Zakázka!$C$1:$Q$90</definedName>
    <definedName name="VAT_RATES">Zakázka!$O$6:$O$90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87" i="4" l="1"/>
  <c r="L87" i="4"/>
  <c r="J87" i="4"/>
  <c r="N86" i="4"/>
  <c r="L86" i="4"/>
  <c r="D14" i="3" s="1"/>
  <c r="N84" i="4"/>
  <c r="L84" i="4"/>
  <c r="J84" i="4"/>
  <c r="N52" i="4"/>
  <c r="L52" i="4"/>
  <c r="J52" i="4"/>
  <c r="P52" i="4" s="1"/>
  <c r="N48" i="4"/>
  <c r="L48" i="4"/>
  <c r="J48" i="4"/>
  <c r="N47" i="4"/>
  <c r="L47" i="4"/>
  <c r="D13" i="3" s="1"/>
  <c r="J47" i="4"/>
  <c r="C13" i="3" s="1"/>
  <c r="N42" i="4"/>
  <c r="L42" i="4"/>
  <c r="J42" i="4"/>
  <c r="P42" i="4" s="1"/>
  <c r="Q42" i="4" s="1"/>
  <c r="N38" i="4"/>
  <c r="L38" i="4"/>
  <c r="J38" i="4"/>
  <c r="N37" i="4"/>
  <c r="L37" i="4"/>
  <c r="L31" i="4" s="1"/>
  <c r="D12" i="3" s="1"/>
  <c r="J37" i="4"/>
  <c r="P36" i="4"/>
  <c r="Q36" i="4" s="1"/>
  <c r="N36" i="4"/>
  <c r="N31" i="4" s="1"/>
  <c r="L36" i="4"/>
  <c r="J36" i="4"/>
  <c r="Q32" i="4"/>
  <c r="P32" i="4"/>
  <c r="N32" i="4"/>
  <c r="L32" i="4"/>
  <c r="J32" i="4"/>
  <c r="P26" i="4"/>
  <c r="Q26" i="4" s="1"/>
  <c r="N26" i="4"/>
  <c r="N20" i="4" s="1"/>
  <c r="L26" i="4"/>
  <c r="L20" i="4" s="1"/>
  <c r="D11" i="3" s="1"/>
  <c r="J26" i="4"/>
  <c r="N22" i="4"/>
  <c r="L22" i="4"/>
  <c r="J22" i="4"/>
  <c r="N21" i="4"/>
  <c r="L21" i="4"/>
  <c r="J21" i="4"/>
  <c r="P21" i="4" s="1"/>
  <c r="J20" i="4"/>
  <c r="C11" i="3" s="1"/>
  <c r="N18" i="4"/>
  <c r="L18" i="4"/>
  <c r="J18" i="4"/>
  <c r="N17" i="4"/>
  <c r="L17" i="4"/>
  <c r="D10" i="3" s="1"/>
  <c r="J17" i="4"/>
  <c r="C10" i="3" s="1"/>
  <c r="N15" i="4"/>
  <c r="N12" i="4" s="1"/>
  <c r="L15" i="4"/>
  <c r="L12" i="4" s="1"/>
  <c r="D9" i="3" s="1"/>
  <c r="J15" i="4"/>
  <c r="Q14" i="4"/>
  <c r="P14" i="4"/>
  <c r="N14" i="4"/>
  <c r="L14" i="4"/>
  <c r="J14" i="4"/>
  <c r="N13" i="4"/>
  <c r="L13" i="4"/>
  <c r="J13" i="4"/>
  <c r="P10" i="4"/>
  <c r="Q10" i="4" s="1"/>
  <c r="N10" i="4"/>
  <c r="L10" i="4"/>
  <c r="J10" i="4"/>
  <c r="N9" i="4"/>
  <c r="L9" i="4"/>
  <c r="J9" i="4"/>
  <c r="J8" i="4" s="1"/>
  <c r="C8" i="3" s="1"/>
  <c r="N8" i="4"/>
  <c r="L8" i="4"/>
  <c r="L7" i="4" s="1"/>
  <c r="F28" i="1"/>
  <c r="F27" i="1"/>
  <c r="L11" i="1"/>
  <c r="L10" i="1"/>
  <c r="L9" i="1"/>
  <c r="L8" i="1"/>
  <c r="A3" i="1" a="1"/>
  <c r="A3" i="1" s="1"/>
  <c r="A7" i="1" l="1"/>
  <c r="A4" i="1" a="1"/>
  <c r="A4" i="1" s="1"/>
  <c r="A8" i="1" s="1"/>
  <c r="D7" i="3"/>
  <c r="L6" i="4"/>
  <c r="D6" i="3" s="1"/>
  <c r="Q15" i="4"/>
  <c r="Q84" i="4"/>
  <c r="N7" i="4"/>
  <c r="N6" i="4" s="1"/>
  <c r="Q18" i="4"/>
  <c r="Q17" i="4" s="1"/>
  <c r="F10" i="3" s="1"/>
  <c r="Q52" i="4"/>
  <c r="P84" i="4"/>
  <c r="C16" i="3"/>
  <c r="P15" i="4"/>
  <c r="J31" i="4"/>
  <c r="C12" i="3" s="1"/>
  <c r="P37" i="4"/>
  <c r="Q37" i="4" s="1"/>
  <c r="J86" i="4"/>
  <c r="C14" i="3" s="1"/>
  <c r="Q21" i="4"/>
  <c r="D8" i="3"/>
  <c r="P13" i="4"/>
  <c r="P12" i="4" s="1"/>
  <c r="E9" i="3" s="1"/>
  <c r="P48" i="4"/>
  <c r="P47" i="4" s="1"/>
  <c r="E13" i="3" s="1"/>
  <c r="P9" i="4"/>
  <c r="P8" i="4" s="1"/>
  <c r="P38" i="4"/>
  <c r="P31" i="4" s="1"/>
  <c r="E12" i="3" s="1"/>
  <c r="J12" i="4"/>
  <c r="C9" i="3" s="1"/>
  <c r="P22" i="4"/>
  <c r="P20" i="4" s="1"/>
  <c r="E11" i="3" s="1"/>
  <c r="A6" i="1"/>
  <c r="P18" i="4"/>
  <c r="P17" i="4" s="1"/>
  <c r="E10" i="3" s="1"/>
  <c r="P87" i="4"/>
  <c r="P86" i="4" s="1"/>
  <c r="E14" i="3" s="1"/>
  <c r="E26" i="1"/>
  <c r="Q31" i="4" l="1"/>
  <c r="F12" i="3" s="1"/>
  <c r="Q38" i="4"/>
  <c r="Q22" i="4"/>
  <c r="Q20" i="4"/>
  <c r="F11" i="3" s="1"/>
  <c r="E8" i="3"/>
  <c r="P7" i="4"/>
  <c r="Q9" i="4"/>
  <c r="Q8" i="4" s="1"/>
  <c r="Q48" i="4"/>
  <c r="Q47" i="4" s="1"/>
  <c r="F13" i="3" s="1"/>
  <c r="J7" i="4"/>
  <c r="Q13" i="4"/>
  <c r="Q12" i="4" s="1"/>
  <c r="F9" i="3" s="1"/>
  <c r="A5" i="1" a="1"/>
  <c r="A5" i="1" s="1"/>
  <c r="A9" i="1" s="1"/>
  <c r="A14" i="1"/>
  <c r="A11" i="1"/>
  <c r="Q87" i="4"/>
  <c r="Q86" i="4" s="1"/>
  <c r="F14" i="3" s="1"/>
  <c r="A13" i="1"/>
  <c r="A10" i="1"/>
  <c r="B18" i="3"/>
  <c r="C18" i="3"/>
  <c r="C19" i="3"/>
  <c r="B19" i="3"/>
  <c r="C17" i="3" l="1"/>
  <c r="C20" i="3" s="1"/>
  <c r="J6" i="4"/>
  <c r="C6" i="3" s="1"/>
  <c r="C7" i="3"/>
  <c r="F8" i="3"/>
  <c r="Q7" i="4"/>
  <c r="P6" i="4"/>
  <c r="E6" i="3" s="1"/>
  <c r="E7" i="3"/>
  <c r="A15" i="1"/>
  <c r="A16" i="1" s="1"/>
  <c r="A12" i="1"/>
  <c r="E27" i="1"/>
  <c r="E28" i="1" l="1"/>
  <c r="F7" i="3"/>
  <c r="Q6" i="4"/>
  <c r="F6" i="3" s="1"/>
</calcChain>
</file>

<file path=xl/sharedStrings.xml><?xml version="1.0" encoding="utf-8"?>
<sst xmlns="http://schemas.openxmlformats.org/spreadsheetml/2006/main" count="215" uniqueCount="144">
  <si>
    <t>Hodnota</t>
  </si>
  <si>
    <t>Celkem (včetně DPH)</t>
  </si>
  <si>
    <t>Celkem (bez DPH)</t>
  </si>
  <si>
    <t>DPH</t>
  </si>
  <si>
    <t>Popis</t>
  </si>
  <si>
    <t>Poř.</t>
  </si>
  <si>
    <t>Typ</t>
  </si>
  <si>
    <t>Kód</t>
  </si>
  <si>
    <t>MJ</t>
  </si>
  <si>
    <t>Výměra</t>
  </si>
  <si>
    <t>Cena</t>
  </si>
  <si>
    <t>Jedn. hmotn.</t>
  </si>
  <si>
    <t>Hmotnost</t>
  </si>
  <si>
    <t>Jedn. suť</t>
  </si>
  <si>
    <t>Suť</t>
  </si>
  <si>
    <t>Sazba DPH</t>
  </si>
  <si>
    <t>Cena s DPH</t>
  </si>
  <si>
    <t>Výkaz výměr:</t>
  </si>
  <si>
    <t>Figura</t>
  </si>
  <si>
    <t>Výraz</t>
  </si>
  <si>
    <t>Jedn. Cena</t>
  </si>
  <si>
    <t>CENOVÁ NABÍDKA</t>
  </si>
  <si>
    <t>ZAKÁZKA</t>
  </si>
  <si>
    <t>Set Column width to</t>
  </si>
  <si>
    <t>Číslo:</t>
  </si>
  <si>
    <t>Zakázka:</t>
  </si>
  <si>
    <t>Oprava a obnova fasád objektů Husova 110 – 113, Kolín</t>
  </si>
  <si>
    <t>Komentář:</t>
  </si>
  <si>
    <t>FIRMY</t>
  </si>
  <si>
    <t>---:</t>
  </si>
  <si>
    <t>---</t>
  </si>
  <si>
    <t>REALIZAČNÍ TÝM</t>
  </si>
  <si>
    <t>ROZPOČET</t>
  </si>
  <si>
    <t>Celkem (bez DPH):</t>
  </si>
  <si>
    <t>Kč</t>
  </si>
  <si>
    <t>DPH:</t>
  </si>
  <si>
    <t>Celkem včetně DPH:</t>
  </si>
  <si>
    <t>S</t>
  </si>
  <si>
    <t>S: Stavba</t>
  </si>
  <si>
    <t>S/SO 01</t>
  </si>
  <si>
    <t>SO 01: Stavební objekt 01</t>
  </si>
  <si>
    <t>S/SO 01/006</t>
  </si>
  <si>
    <t>006: Úpravy povrchů, podlahy a osazovaní výplní</t>
  </si>
  <si>
    <t>S/SO 01/009</t>
  </si>
  <si>
    <t>009: Ostatní konstrukce a práce, bourání</t>
  </si>
  <si>
    <t>S/SO 01/099</t>
  </si>
  <si>
    <t>099: Přesun hmot a manipulace se sutí</t>
  </si>
  <si>
    <t>S/SO 01/763</t>
  </si>
  <si>
    <t>763: Konstrukce montované</t>
  </si>
  <si>
    <t>S/SO 01/781</t>
  </si>
  <si>
    <t>781: Obklady</t>
  </si>
  <si>
    <t>S/SO 01/783</t>
  </si>
  <si>
    <t>783: Nátěry</t>
  </si>
  <si>
    <t>S/SO 01/V03</t>
  </si>
  <si>
    <t>V03: Zařízení staveniště</t>
  </si>
  <si>
    <t xml:space="preserve"> </t>
  </si>
  <si>
    <t>Stavba</t>
  </si>
  <si>
    <t>Objekt</t>
  </si>
  <si>
    <t>Oddíl</t>
  </si>
  <si>
    <t>SP</t>
  </si>
  <si>
    <t>622525201</t>
  </si>
  <si>
    <t>Oprava tenkovrstvé omítky stěn v rozsahu do 10 %</t>
  </si>
  <si>
    <t>m2</t>
  </si>
  <si>
    <t>629995103</t>
  </si>
  <si>
    <t>Očištění vnějších ploch tlakovou vodou s přídavkem čističe</t>
  </si>
  <si>
    <t>946111111</t>
  </si>
  <si>
    <t>Montáž pojízdných věží trubkových/dílcových š od 0,6 do 0,9 m dl do 3,2 m v do 1,5 m</t>
  </si>
  <si>
    <t>kus</t>
  </si>
  <si>
    <t>946111211</t>
  </si>
  <si>
    <t>Příplatek k pojízdným věžím š od 0,6 do 0,9 m dl do 3,2 m v do 1,5 m za každý den použití</t>
  </si>
  <si>
    <t>946111811</t>
  </si>
  <si>
    <t>Demontáž pojízdných věží trubkových/dílcových š od 0,6 do 0,9 m dl do 3,2 m v do 1,5 m</t>
  </si>
  <si>
    <t>998011001</t>
  </si>
  <si>
    <t>Přesun hmot pro budovy zděné v do 6 m</t>
  </si>
  <si>
    <t>t</t>
  </si>
  <si>
    <t>763135881</t>
  </si>
  <si>
    <t>Demontáž kazet sádrokartonového podhledu</t>
  </si>
  <si>
    <t>763135611</t>
  </si>
  <si>
    <t>Montáž kazet SDK kazetového podhledu</t>
  </si>
  <si>
    <t>podhled u komerce starý most</t>
  </si>
  <si>
    <t>38,8</t>
  </si>
  <si>
    <t>H</t>
  </si>
  <si>
    <t>59030583R</t>
  </si>
  <si>
    <t>podhled kazetový tl 10 mm 600x600mm</t>
  </si>
  <si>
    <t>výměna případně doplnění stávajícího pohledu, předpoklad</t>
  </si>
  <si>
    <t>5</t>
  </si>
  <si>
    <t>978059611</t>
  </si>
  <si>
    <t>Odsekání a odebrání obkladů stěn z vnějších obkládaček plochy do 1 m2</t>
  </si>
  <si>
    <t>oprava obkladu sloupů předpoklad</t>
  </si>
  <si>
    <t>4</t>
  </si>
  <si>
    <t>781121011</t>
  </si>
  <si>
    <t>Nátěr penetrační na stěnu</t>
  </si>
  <si>
    <t>781472217</t>
  </si>
  <si>
    <t>Montáž obkladů keramických hladkých lepených cementovým flexibilním lepidlem přes 12 do 19 ks/m2</t>
  </si>
  <si>
    <t>59761726R</t>
  </si>
  <si>
    <t>obklad keramický mrazuvzdorný povrch reliéfní/matný tl do 10mm přes 19 do 22ks/m2</t>
  </si>
  <si>
    <t>formát obkladu dle stávajícího formátu</t>
  </si>
  <si>
    <t>4*1,1</t>
  </si>
  <si>
    <t>171201221R</t>
  </si>
  <si>
    <t>Likvidace stavebního odpadu na skládce</t>
  </si>
  <si>
    <t>kpl</t>
  </si>
  <si>
    <t>likvidace odpadu vč přesunu a dopravy</t>
  </si>
  <si>
    <t>1</t>
  </si>
  <si>
    <t>783000125</t>
  </si>
  <si>
    <t>Ochrana konstrukcí nebo prvků při provádění nátěrů obalením fólií</t>
  </si>
  <si>
    <t>karkytí stávajících vodorovných a svislých konstrukcí</t>
  </si>
  <si>
    <t>500</t>
  </si>
  <si>
    <t>783827223</t>
  </si>
  <si>
    <t>Krycí jednonásobný silikátový nátěr hrubých betonových povrchů nebo hrubých omítek</t>
  </si>
  <si>
    <t>průjezd stěny obklad</t>
  </si>
  <si>
    <t>13,6*3,2+13,6*3,2</t>
  </si>
  <si>
    <t>od spořitelny šedý lem</t>
  </si>
  <si>
    <t>28*0,7+8*0,7+4,8*0,7+3,8*0,7</t>
  </si>
  <si>
    <t>sloupy spořitelna</t>
  </si>
  <si>
    <t>2,4*3,6*3</t>
  </si>
  <si>
    <t>nátěr vč. obkladu dvůr</t>
  </si>
  <si>
    <t>87,04+31,22+25,92+27,28</t>
  </si>
  <si>
    <t>dvůr popelnice</t>
  </si>
  <si>
    <t>5,3*4,6+1,9*2,4+1,9*2,4</t>
  </si>
  <si>
    <t>obklad dvůr</t>
  </si>
  <si>
    <t>3*3,2</t>
  </si>
  <si>
    <t>savoy šedý lem</t>
  </si>
  <si>
    <t>11,8*0,65</t>
  </si>
  <si>
    <t>savoy sloupy</t>
  </si>
  <si>
    <t>2,4*3,15*3+1*3,2</t>
  </si>
  <si>
    <t>průjezd šedý lem</t>
  </si>
  <si>
    <t>6*0,65</t>
  </si>
  <si>
    <t>dvůr šedý lem</t>
  </si>
  <si>
    <t>17,2*0,7</t>
  </si>
  <si>
    <t>nátěr spořitelna, dvůr</t>
  </si>
  <si>
    <t>21,5*5,3</t>
  </si>
  <si>
    <t>bok ke spořitelně</t>
  </si>
  <si>
    <t>12,5*4,3</t>
  </si>
  <si>
    <t>směr savoy fasáda a průchod</t>
  </si>
  <si>
    <t>10,8*0,8+2,5*1,5+3,5*3,2+12*2,3</t>
  </si>
  <si>
    <t>stěna vstup vlevo a roh, roh dvůr</t>
  </si>
  <si>
    <t>17,3*3,8</t>
  </si>
  <si>
    <t>stěna dráha boční a zadní</t>
  </si>
  <si>
    <t>15,4*3,8+6*3,8</t>
  </si>
  <si>
    <t>783823133</t>
  </si>
  <si>
    <t>Penetrační silikátový nátěr hladkých, tenkovrstvých zrnitých nebo štukových omítek</t>
  </si>
  <si>
    <t>ON</t>
  </si>
  <si>
    <t>030001000</t>
  </si>
  <si>
    <t>Zařízení staveniště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</si>
</sst>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#,##0_);[Red]\-\ #,##0_);&quot;–&quot;??;_(@_)"/>
    <numFmt numFmtId="165" formatCode="_(#,##0.00_);[Red]\-\ #,##0.00_);&quot;–&quot;??;_(@_)"/>
    <numFmt numFmtId="166" formatCode="_(#,##0.000_);[Red]\-\ #,##0.000_);&quot;–&quot;??;_(@_)"/>
  </numFmts>
  <fonts count="23" x14ac:knownFonts="1">
    <font>
      <sz val="10"/>
      <color theme="1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sz val="10"/>
      <color rgb="FFC00000"/>
      <name val="Arial"/>
      <family val="2"/>
      <charset val="238"/>
    </font>
    <font>
      <sz val="10"/>
      <color rgb="FF0070C0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6"/>
      <color theme="1"/>
      <name val="Arial"/>
      <family val="2"/>
      <charset val="238"/>
    </font>
    <font>
      <b/>
      <sz val="8"/>
      <color rgb="FF000000"/>
      <name val="Arial"/>
      <family val="2"/>
      <charset val="238"/>
    </font>
    <font>
      <sz val="6"/>
      <color rgb="FFC00000"/>
      <name val="Arial"/>
      <family val="2"/>
      <charset val="238"/>
    </font>
    <font>
      <sz val="6"/>
      <color rgb="FF777777"/>
      <name val="Arial"/>
      <family val="2"/>
      <charset val="238"/>
    </font>
    <font>
      <sz val="6"/>
      <color rgb="FF0070C0"/>
      <name val="Arial"/>
      <family val="2"/>
      <charset val="238"/>
    </font>
    <font>
      <b/>
      <i/>
      <sz val="9"/>
      <color rgb="FF000000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6"/>
      <color rgb="FF000000"/>
      <name val="Arial"/>
      <family val="2"/>
      <charset val="238"/>
    </font>
    <font>
      <sz val="7"/>
      <color rgb="FF008000"/>
      <name val="Arial"/>
      <family val="2"/>
      <charset val="238"/>
    </font>
    <font>
      <sz val="12"/>
      <color rgb="FF000000"/>
      <name val="Arial"/>
      <family val="2"/>
      <charset val="238"/>
    </font>
    <font>
      <sz val="12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13"/>
      <color theme="1"/>
      <name val="Arial"/>
      <family val="2"/>
      <charset val="238"/>
    </font>
    <font>
      <sz val="13"/>
      <color theme="1"/>
      <name val="Arial"/>
      <family val="2"/>
      <charset val="238"/>
    </font>
    <font>
      <sz val="6"/>
      <color rgb="FFFF0000"/>
      <name val="Arial"/>
      <family val="2"/>
      <charset val="238"/>
    </font>
    <font>
      <sz val="12"/>
      <color rgb="FFC0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00"/>
        <bgColor auto="1"/>
      </patternFill>
    </fill>
    <fill>
      <patternFill patternType="solid">
        <fgColor rgb="FFDDDDDD"/>
        <bgColor auto="1"/>
      </patternFill>
    </fill>
  </fills>
  <borders count="5">
    <border>
      <left/>
      <right/>
      <top/>
      <bottom/>
      <diagonal/>
    </border>
    <border>
      <left/>
      <right/>
      <top/>
      <bottom style="thin">
        <color rgb="FFDB303B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/>
      <bottom style="medium">
        <color rgb="FFDB303B"/>
      </bottom>
      <diagonal/>
    </border>
  </borders>
  <cellStyleXfs count="1">
    <xf numFmtId="0" fontId="0" fillId="0" borderId="0"/>
  </cellStyleXfs>
  <cellXfs count="134">
    <xf numFmtId="0" fontId="0" fillId="0" borderId="0" xfId="0"/>
    <xf numFmtId="0" fontId="2" fillId="0" borderId="0" xfId="0" applyFont="1"/>
    <xf numFmtId="0" fontId="6" fillId="0" borderId="0" xfId="0" applyFont="1"/>
    <xf numFmtId="0" fontId="6" fillId="0" borderId="0" xfId="0" applyFont="1" applyAlignment="1">
      <alignment horizontal="center"/>
    </xf>
    <xf numFmtId="0" fontId="7" fillId="0" borderId="1" xfId="0" applyFont="1" applyBorder="1" applyAlignment="1">
      <alignment horizontal="center"/>
    </xf>
    <xf numFmtId="0" fontId="5" fillId="0" borderId="0" xfId="0" applyFont="1"/>
    <xf numFmtId="0" fontId="8" fillId="0" borderId="0" xfId="0" applyFont="1"/>
    <xf numFmtId="0" fontId="8" fillId="0" borderId="0" xfId="0" applyFont="1" applyAlignment="1">
      <alignment horizontal="left"/>
    </xf>
    <xf numFmtId="0" fontId="9" fillId="0" borderId="0" xfId="0" applyFont="1"/>
    <xf numFmtId="0" fontId="10" fillId="0" borderId="0" xfId="0" applyFont="1"/>
    <xf numFmtId="0" fontId="6" fillId="0" borderId="0" xfId="0" applyFont="1" applyAlignment="1">
      <alignment horizontal="right" vertical="top"/>
    </xf>
    <xf numFmtId="0" fontId="6" fillId="0" borderId="0" xfId="0" applyFont="1" applyAlignment="1">
      <alignment horizontal="center" vertical="top"/>
    </xf>
    <xf numFmtId="0" fontId="6" fillId="3" borderId="0" xfId="0" applyFont="1" applyFill="1"/>
    <xf numFmtId="0" fontId="13" fillId="0" borderId="0" xfId="0" applyFont="1"/>
    <xf numFmtId="0" fontId="16" fillId="0" borderId="0" xfId="0" applyFont="1"/>
    <xf numFmtId="0" fontId="17" fillId="0" borderId="0" xfId="0" applyFont="1"/>
    <xf numFmtId="0" fontId="18" fillId="0" borderId="0" xfId="0" applyFont="1"/>
    <xf numFmtId="0" fontId="18" fillId="0" borderId="0" xfId="0" applyFont="1" applyAlignment="1">
      <alignment shrinkToFit="1"/>
    </xf>
    <xf numFmtId="0" fontId="0" fillId="0" borderId="4" xfId="0" applyBorder="1"/>
    <xf numFmtId="0" fontId="6" fillId="0" borderId="4" xfId="0" applyFont="1" applyBorder="1"/>
    <xf numFmtId="0" fontId="21" fillId="0" borderId="0" xfId="0" applyFont="1" applyAlignment="1">
      <alignment horizontal="center"/>
    </xf>
    <xf numFmtId="0" fontId="14" fillId="0" borderId="0" xfId="0" applyFont="1"/>
    <xf numFmtId="0" fontId="1" fillId="0" borderId="0" xfId="0" applyFont="1" applyAlignment="1">
      <alignment horizontal="center" vertical="top"/>
    </xf>
    <xf numFmtId="0" fontId="16" fillId="0" borderId="0" xfId="0" applyFont="1" applyAlignment="1">
      <alignment horizontal="center" vertical="top"/>
    </xf>
    <xf numFmtId="0" fontId="22" fillId="0" borderId="0" xfId="0" applyFont="1"/>
    <xf numFmtId="0" fontId="22" fillId="2" borderId="0" xfId="0" applyFont="1" applyFill="1" applyAlignment="1">
      <alignment horizontal="center"/>
    </xf>
    <xf numFmtId="0" fontId="8" fillId="2" borderId="0" xfId="0" applyFont="1" applyFill="1" applyAlignment="1">
      <alignment horizontal="center"/>
    </xf>
    <xf numFmtId="0" fontId="5" fillId="0" borderId="0" xfId="0" applyFont="1" applyAlignment="1">
      <alignment horizontal="right" vertical="top"/>
    </xf>
    <xf numFmtId="0" fontId="0" fillId="0" borderId="0" xfId="0" applyAlignment="1">
      <alignment vertical="top" wrapText="1"/>
    </xf>
    <xf numFmtId="0" fontId="3" fillId="0" borderId="0" xfId="0" applyFont="1"/>
    <xf numFmtId="0" fontId="14" fillId="0" borderId="1" xfId="0" applyFont="1" applyBorder="1"/>
    <xf numFmtId="0" fontId="2" fillId="0" borderId="0" xfId="0" applyFont="1" applyAlignment="1">
      <alignment vertical="top"/>
    </xf>
    <xf numFmtId="0" fontId="16" fillId="0" borderId="0" xfId="0" applyFont="1" applyAlignment="1">
      <alignment horizontal="left"/>
    </xf>
    <xf numFmtId="0" fontId="14" fillId="0" borderId="0" xfId="0" applyFont="1" applyAlignment="1">
      <alignment horizontal="left"/>
    </xf>
    <xf numFmtId="164" fontId="5" fillId="0" borderId="0" xfId="0" applyNumberFormat="1" applyFont="1" applyAlignment="1">
      <alignment vertical="top"/>
    </xf>
    <xf numFmtId="0" fontId="4" fillId="0" borderId="0" xfId="0" applyFont="1"/>
    <xf numFmtId="164" fontId="2" fillId="0" borderId="0" xfId="0" applyNumberFormat="1" applyFont="1" applyAlignment="1">
      <alignment vertical="top"/>
    </xf>
    <xf numFmtId="0" fontId="3" fillId="2" borderId="0" xfId="0" applyFont="1" applyFill="1" applyAlignment="1">
      <alignment horizontal="center"/>
    </xf>
    <xf numFmtId="0" fontId="14" fillId="0" borderId="4" xfId="0" applyFont="1" applyBorder="1"/>
    <xf numFmtId="49" fontId="6" fillId="0" borderId="0" xfId="0" applyNumberFormat="1" applyFont="1"/>
    <xf numFmtId="49" fontId="6" fillId="0" borderId="1" xfId="0" applyNumberFormat="1" applyFont="1" applyBorder="1"/>
    <xf numFmtId="49" fontId="6" fillId="0" borderId="0" xfId="0" applyNumberFormat="1" applyFont="1" applyAlignment="1">
      <alignment horizontal="left" vertical="top"/>
    </xf>
    <xf numFmtId="164" fontId="6" fillId="0" borderId="0" xfId="0" applyNumberFormat="1" applyFont="1"/>
    <xf numFmtId="164" fontId="6" fillId="0" borderId="0" xfId="0" applyNumberFormat="1" applyFont="1" applyAlignment="1">
      <alignment horizontal="right" vertical="top"/>
    </xf>
    <xf numFmtId="164" fontId="6" fillId="0" borderId="1" xfId="0" applyNumberFormat="1" applyFont="1" applyBorder="1"/>
    <xf numFmtId="166" fontId="6" fillId="0" borderId="0" xfId="0" applyNumberFormat="1" applyFont="1"/>
    <xf numFmtId="166" fontId="10" fillId="0" borderId="0" xfId="0" applyNumberFormat="1" applyFont="1"/>
    <xf numFmtId="166" fontId="6" fillId="0" borderId="0" xfId="0" applyNumberFormat="1" applyFont="1" applyAlignment="1">
      <alignment horizontal="right" vertical="top"/>
    </xf>
    <xf numFmtId="166" fontId="6" fillId="0" borderId="1" xfId="0" applyNumberFormat="1" applyFont="1" applyBorder="1"/>
    <xf numFmtId="164" fontId="10" fillId="0" borderId="0" xfId="0" applyNumberFormat="1" applyFont="1"/>
    <xf numFmtId="49" fontId="7" fillId="0" borderId="1" xfId="0" applyNumberFormat="1" applyFont="1" applyBorder="1" applyAlignment="1">
      <alignment horizontal="center"/>
    </xf>
    <xf numFmtId="164" fontId="7" fillId="0" borderId="1" xfId="0" applyNumberFormat="1" applyFont="1" applyBorder="1" applyAlignment="1">
      <alignment horizontal="center"/>
    </xf>
    <xf numFmtId="166" fontId="7" fillId="0" borderId="1" xfId="0" applyNumberFormat="1" applyFont="1" applyBorder="1" applyAlignment="1">
      <alignment horizontal="center"/>
    </xf>
    <xf numFmtId="49" fontId="5" fillId="0" borderId="0" xfId="0" applyNumberFormat="1" applyFont="1" applyAlignment="1">
      <alignment horizontal="left" vertical="top"/>
    </xf>
    <xf numFmtId="164" fontId="5" fillId="0" borderId="0" xfId="0" applyNumberFormat="1" applyFont="1" applyAlignment="1">
      <alignment horizontal="right" vertical="top"/>
    </xf>
    <xf numFmtId="166" fontId="5" fillId="0" borderId="0" xfId="0" applyNumberFormat="1" applyFont="1"/>
    <xf numFmtId="164" fontId="5" fillId="0" borderId="0" xfId="0" applyNumberFormat="1" applyFont="1"/>
    <xf numFmtId="49" fontId="2" fillId="0" borderId="0" xfId="0" applyNumberFormat="1" applyFont="1" applyAlignment="1">
      <alignment horizontal="left" vertical="top"/>
    </xf>
    <xf numFmtId="164" fontId="2" fillId="0" borderId="0" xfId="0" applyNumberFormat="1" applyFont="1" applyAlignment="1">
      <alignment horizontal="right" vertical="top"/>
    </xf>
    <xf numFmtId="166" fontId="2" fillId="0" borderId="0" xfId="0" applyNumberFormat="1" applyFont="1"/>
    <xf numFmtId="164" fontId="2" fillId="0" borderId="0" xfId="0" applyNumberFormat="1" applyFont="1"/>
    <xf numFmtId="49" fontId="2" fillId="0" borderId="1" xfId="0" applyNumberFormat="1" applyFont="1" applyBorder="1" applyAlignment="1">
      <alignment horizontal="left" vertical="top"/>
    </xf>
    <xf numFmtId="164" fontId="2" fillId="0" borderId="1" xfId="0" applyNumberFormat="1" applyFont="1" applyBorder="1" applyAlignment="1">
      <alignment horizontal="right" vertical="top"/>
    </xf>
    <xf numFmtId="166" fontId="2" fillId="0" borderId="1" xfId="0" applyNumberFormat="1" applyFont="1" applyBorder="1"/>
    <xf numFmtId="164" fontId="2" fillId="0" borderId="1" xfId="0" applyNumberFormat="1" applyFont="1" applyBorder="1"/>
    <xf numFmtId="0" fontId="12" fillId="0" borderId="0" xfId="0" applyFont="1" applyAlignment="1">
      <alignment horizontal="right" vertical="top"/>
    </xf>
    <xf numFmtId="49" fontId="12" fillId="0" borderId="0" xfId="0" applyNumberFormat="1" applyFont="1" applyAlignment="1">
      <alignment horizontal="left" vertical="top" wrapText="1"/>
    </xf>
    <xf numFmtId="164" fontId="12" fillId="0" borderId="0" xfId="0" applyNumberFormat="1" applyFont="1" applyAlignment="1">
      <alignment horizontal="right" vertical="top"/>
    </xf>
    <xf numFmtId="166" fontId="12" fillId="0" borderId="0" xfId="0" applyNumberFormat="1" applyFont="1" applyAlignment="1">
      <alignment horizontal="right" vertical="top"/>
    </xf>
    <xf numFmtId="0" fontId="11" fillId="0" borderId="0" xfId="0" applyFont="1" applyAlignment="1">
      <alignment horizontal="right" vertical="top"/>
    </xf>
    <xf numFmtId="49" fontId="11" fillId="0" borderId="0" xfId="0" applyNumberFormat="1" applyFont="1" applyAlignment="1">
      <alignment horizontal="left" vertical="top" wrapText="1" indent="1"/>
    </xf>
    <xf numFmtId="164" fontId="11" fillId="0" borderId="0" xfId="0" applyNumberFormat="1" applyFont="1" applyAlignment="1">
      <alignment horizontal="right" vertical="top"/>
    </xf>
    <xf numFmtId="166" fontId="11" fillId="0" borderId="0" xfId="0" applyNumberFormat="1" applyFont="1" applyAlignment="1">
      <alignment horizontal="right" vertical="top"/>
    </xf>
    <xf numFmtId="0" fontId="7" fillId="0" borderId="0" xfId="0" applyFont="1" applyAlignment="1">
      <alignment horizontal="right" vertical="top"/>
    </xf>
    <xf numFmtId="49" fontId="7" fillId="0" borderId="0" xfId="0" applyNumberFormat="1" applyFont="1" applyAlignment="1">
      <alignment horizontal="left" vertical="top" wrapText="1" indent="2"/>
    </xf>
    <xf numFmtId="164" fontId="7" fillId="0" borderId="0" xfId="0" applyNumberFormat="1" applyFont="1" applyAlignment="1">
      <alignment horizontal="right" vertical="top"/>
    </xf>
    <xf numFmtId="166" fontId="7" fillId="0" borderId="0" xfId="0" applyNumberFormat="1" applyFont="1" applyAlignment="1">
      <alignment horizontal="right" vertical="top"/>
    </xf>
    <xf numFmtId="1" fontId="6" fillId="0" borderId="0" xfId="0" applyNumberFormat="1" applyFont="1"/>
    <xf numFmtId="1" fontId="8" fillId="0" borderId="0" xfId="0" applyNumberFormat="1" applyFont="1"/>
    <xf numFmtId="1" fontId="6" fillId="0" borderId="0" xfId="0" applyNumberFormat="1" applyFont="1" applyAlignment="1">
      <alignment horizontal="right" vertical="top"/>
    </xf>
    <xf numFmtId="1" fontId="9" fillId="0" borderId="0" xfId="0" applyNumberFormat="1" applyFont="1" applyAlignment="1">
      <alignment horizontal="right" vertical="top"/>
    </xf>
    <xf numFmtId="49" fontId="10" fillId="0" borderId="0" xfId="0" applyNumberFormat="1" applyFont="1"/>
    <xf numFmtId="49" fontId="6" fillId="0" borderId="0" xfId="0" applyNumberFormat="1" applyFont="1" applyAlignment="1">
      <alignment horizontal="center" vertical="top"/>
    </xf>
    <xf numFmtId="49" fontId="10" fillId="0" borderId="0" xfId="0" applyNumberFormat="1" applyFont="1" applyAlignment="1">
      <alignment horizontal="left" vertical="top"/>
    </xf>
    <xf numFmtId="166" fontId="8" fillId="0" borderId="0" xfId="0" applyNumberFormat="1" applyFont="1" applyAlignment="1">
      <alignment horizontal="right" vertical="top"/>
    </xf>
    <xf numFmtId="165" fontId="6" fillId="0" borderId="0" xfId="0" applyNumberFormat="1" applyFont="1"/>
    <xf numFmtId="165" fontId="6" fillId="0" borderId="0" xfId="0" applyNumberFormat="1" applyFont="1" applyAlignment="1">
      <alignment horizontal="right" vertical="top"/>
    </xf>
    <xf numFmtId="1" fontId="7" fillId="0" borderId="1" xfId="0" applyNumberFormat="1" applyFont="1" applyBorder="1" applyAlignment="1">
      <alignment horizontal="center"/>
    </xf>
    <xf numFmtId="165" fontId="7" fillId="0" borderId="1" xfId="0" applyNumberFormat="1" applyFont="1" applyBorder="1" applyAlignment="1">
      <alignment horizontal="center"/>
    </xf>
    <xf numFmtId="1" fontId="12" fillId="0" borderId="0" xfId="0" applyNumberFormat="1" applyFont="1" applyAlignment="1">
      <alignment horizontal="right" vertical="top"/>
    </xf>
    <xf numFmtId="1" fontId="12" fillId="0" borderId="0" xfId="0" applyNumberFormat="1" applyFont="1"/>
    <xf numFmtId="49" fontId="12" fillId="0" borderId="0" xfId="0" applyNumberFormat="1" applyFont="1"/>
    <xf numFmtId="166" fontId="12" fillId="0" borderId="0" xfId="0" applyNumberFormat="1" applyFont="1"/>
    <xf numFmtId="165" fontId="12" fillId="0" borderId="0" xfId="0" applyNumberFormat="1" applyFont="1"/>
    <xf numFmtId="164" fontId="12" fillId="0" borderId="0" xfId="0" applyNumberFormat="1" applyFont="1"/>
    <xf numFmtId="1" fontId="11" fillId="0" borderId="0" xfId="0" applyNumberFormat="1" applyFont="1" applyAlignment="1">
      <alignment horizontal="right" vertical="top"/>
    </xf>
    <xf numFmtId="1" fontId="11" fillId="0" borderId="0" xfId="0" applyNumberFormat="1" applyFont="1"/>
    <xf numFmtId="49" fontId="11" fillId="0" borderId="0" xfId="0" applyNumberFormat="1" applyFont="1"/>
    <xf numFmtId="49" fontId="11" fillId="0" borderId="0" xfId="0" applyNumberFormat="1" applyFont="1" applyAlignment="1">
      <alignment horizontal="left" vertical="top" wrapText="1"/>
    </xf>
    <xf numFmtId="166" fontId="11" fillId="0" borderId="0" xfId="0" applyNumberFormat="1" applyFont="1"/>
    <xf numFmtId="165" fontId="11" fillId="0" borderId="0" xfId="0" applyNumberFormat="1" applyFont="1"/>
    <xf numFmtId="164" fontId="11" fillId="0" borderId="0" xfId="0" applyNumberFormat="1" applyFont="1"/>
    <xf numFmtId="1" fontId="7" fillId="0" borderId="0" xfId="0" applyNumberFormat="1" applyFont="1" applyAlignment="1">
      <alignment horizontal="right" vertical="top"/>
    </xf>
    <xf numFmtId="1" fontId="7" fillId="0" borderId="0" xfId="0" applyNumberFormat="1" applyFont="1"/>
    <xf numFmtId="49" fontId="7" fillId="0" borderId="0" xfId="0" applyNumberFormat="1" applyFont="1"/>
    <xf numFmtId="49" fontId="7" fillId="0" borderId="0" xfId="0" applyNumberFormat="1" applyFont="1" applyAlignment="1">
      <alignment horizontal="left" vertical="top" wrapText="1"/>
    </xf>
    <xf numFmtId="166" fontId="7" fillId="0" borderId="0" xfId="0" applyNumberFormat="1" applyFont="1"/>
    <xf numFmtId="165" fontId="7" fillId="0" borderId="0" xfId="0" applyNumberFormat="1" applyFont="1"/>
    <xf numFmtId="164" fontId="7" fillId="0" borderId="0" xfId="0" applyNumberFormat="1" applyFont="1"/>
    <xf numFmtId="1" fontId="13" fillId="0" borderId="0" xfId="0" applyNumberFormat="1" applyFont="1" applyAlignment="1">
      <alignment horizontal="right" vertical="top"/>
    </xf>
    <xf numFmtId="1" fontId="13" fillId="0" borderId="2" xfId="0" applyNumberFormat="1" applyFont="1" applyBorder="1" applyAlignment="1">
      <alignment horizontal="center" vertical="top"/>
    </xf>
    <xf numFmtId="49" fontId="13" fillId="0" borderId="3" xfId="0" applyNumberFormat="1" applyFont="1" applyBorder="1" applyAlignment="1">
      <alignment horizontal="center" vertical="top"/>
    </xf>
    <xf numFmtId="49" fontId="13" fillId="0" borderId="3" xfId="0" applyNumberFormat="1" applyFont="1" applyBorder="1" applyAlignment="1">
      <alignment horizontal="right" vertical="top"/>
    </xf>
    <xf numFmtId="49" fontId="13" fillId="0" borderId="3" xfId="0" applyNumberFormat="1" applyFont="1" applyBorder="1" applyAlignment="1">
      <alignment horizontal="left" vertical="top" wrapText="1"/>
    </xf>
    <xf numFmtId="166" fontId="13" fillId="0" borderId="3" xfId="0" applyNumberFormat="1" applyFont="1" applyBorder="1" applyAlignment="1">
      <alignment horizontal="right" vertical="top"/>
    </xf>
    <xf numFmtId="165" fontId="13" fillId="0" borderId="3" xfId="0" applyNumberFormat="1" applyFont="1" applyBorder="1" applyAlignment="1" applyProtection="1">
      <alignment horizontal="right" vertical="top"/>
      <protection locked="0"/>
    </xf>
    <xf numFmtId="164" fontId="13" fillId="0" borderId="3" xfId="0" applyNumberFormat="1" applyFont="1" applyBorder="1" applyAlignment="1">
      <alignment horizontal="right" vertical="top"/>
    </xf>
    <xf numFmtId="0" fontId="15" fillId="0" borderId="0" xfId="0" applyFont="1"/>
    <xf numFmtId="1" fontId="15" fillId="0" borderId="0" xfId="0" applyNumberFormat="1" applyFont="1" applyAlignment="1">
      <alignment horizontal="right" vertical="top"/>
    </xf>
    <xf numFmtId="49" fontId="15" fillId="0" borderId="0" xfId="0" applyNumberFormat="1" applyFont="1" applyAlignment="1">
      <alignment horizontal="center" vertical="top"/>
    </xf>
    <xf numFmtId="49" fontId="15" fillId="0" borderId="0" xfId="0" applyNumberFormat="1" applyFont="1" applyAlignment="1">
      <alignment horizontal="left" vertical="top" wrapText="1"/>
    </xf>
    <xf numFmtId="166" fontId="15" fillId="0" borderId="0" xfId="0" applyNumberFormat="1" applyFont="1" applyAlignment="1">
      <alignment horizontal="right" vertical="top"/>
    </xf>
    <xf numFmtId="165" fontId="15" fillId="0" borderId="0" xfId="0" applyNumberFormat="1" applyFont="1" applyAlignment="1">
      <alignment horizontal="right" vertical="top"/>
    </xf>
    <xf numFmtId="164" fontId="15" fillId="0" borderId="0" xfId="0" applyNumberFormat="1" applyFont="1" applyAlignment="1">
      <alignment horizontal="right" vertical="top"/>
    </xf>
    <xf numFmtId="49" fontId="15" fillId="0" borderId="0" xfId="0" applyNumberFormat="1" applyFont="1" applyAlignment="1">
      <alignment horizontal="right" vertical="top"/>
    </xf>
    <xf numFmtId="0" fontId="19" fillId="0" borderId="0" xfId="0" applyFont="1" applyAlignment="1">
      <alignment horizontal="center" vertical="center" shrinkToFit="1"/>
    </xf>
    <xf numFmtId="0" fontId="20" fillId="0" borderId="0" xfId="0" applyFont="1" applyAlignment="1">
      <alignment shrinkToFit="1"/>
    </xf>
    <xf numFmtId="0" fontId="2" fillId="0" borderId="0" xfId="0" applyFont="1" applyAlignment="1">
      <alignment vertical="top"/>
    </xf>
    <xf numFmtId="0" fontId="0" fillId="0" borderId="0" xfId="0" applyAlignment="1">
      <alignment vertical="top"/>
    </xf>
    <xf numFmtId="0" fontId="1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" fillId="0" borderId="0" xfId="0" applyFont="1" applyAlignment="1">
      <alignment horizontal="center" vertical="top"/>
    </xf>
    <xf numFmtId="0" fontId="2" fillId="0" borderId="0" xfId="0" applyFont="1" applyAlignment="1">
      <alignment vertical="top" wrapText="1"/>
    </xf>
    <xf numFmtId="0" fontId="0" fillId="0" borderId="0" xfId="0" applyAlignment="1">
      <alignment vertical="top" wrapText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L44"/>
  <sheetViews>
    <sheetView showGridLines="0" tabSelected="1" topLeftCell="B1" zoomScaleNormal="100" workbookViewId="0">
      <selection activeCell="C4" sqref="C1:C4"/>
    </sheetView>
  </sheetViews>
  <sheetFormatPr defaultColWidth="9.140625" defaultRowHeight="8.25" x14ac:dyDescent="0.15"/>
  <cols>
    <col min="1" max="1" width="9.140625" style="2" hidden="1" customWidth="1"/>
    <col min="2" max="2" width="4.7109375" style="2" customWidth="1"/>
    <col min="3" max="8" width="14.7109375" style="2" customWidth="1"/>
    <col min="9" max="9" width="9.140625" style="2" customWidth="1"/>
    <col min="10" max="11" width="9.140625" style="2"/>
    <col min="12" max="12" width="56" style="2" hidden="1" customWidth="1"/>
    <col min="13" max="16384" width="9.140625" style="2"/>
  </cols>
  <sheetData>
    <row r="1" spans="1:12" ht="11.25" x14ac:dyDescent="0.2">
      <c r="A1" s="8"/>
      <c r="B1" s="8"/>
      <c r="C1" s="16"/>
    </row>
    <row r="2" spans="1:12" ht="11.25" x14ac:dyDescent="0.2">
      <c r="A2" s="12">
        <v>0</v>
      </c>
      <c r="C2" s="16"/>
    </row>
    <row r="3" spans="1:12" ht="11.25" customHeight="1" x14ac:dyDescent="0.2">
      <c r="A3" s="12">
        <f t="array" ref="A3">INDEX(VAT_RATES,MATCH(0,COUNTIF($A$1:A2,VAT_RATES),0))</f>
        <v>21</v>
      </c>
      <c r="C3" s="16"/>
      <c r="D3" s="125" t="s">
        <v>21</v>
      </c>
      <c r="E3" s="126"/>
      <c r="F3" s="126"/>
      <c r="G3" s="126"/>
    </row>
    <row r="4" spans="1:12" ht="11.25" customHeight="1" x14ac:dyDescent="0.2">
      <c r="A4" s="12" t="e">
        <f t="array" ref="A4">INDEX(VAT_RATES,MATCH(0,COUNTIF($A$1:A3,VAT_RATES),0))</f>
        <v>#N/A</v>
      </c>
      <c r="C4" s="17"/>
      <c r="D4" s="126"/>
      <c r="E4" s="126"/>
      <c r="F4" s="126"/>
      <c r="G4" s="126"/>
    </row>
    <row r="5" spans="1:12" ht="12.75" x14ac:dyDescent="0.2">
      <c r="A5" s="12" t="e">
        <f t="array" ref="A5">INDEX(VAT_RATES,MATCH(0,COUNTIF($A$1:A4,VAT_RATES),0))</f>
        <v>#N/A</v>
      </c>
      <c r="C5" s="18"/>
      <c r="D5" s="19"/>
      <c r="E5" s="19"/>
      <c r="F5" s="19"/>
      <c r="G5" s="19"/>
      <c r="H5" s="19"/>
      <c r="L5" s="20"/>
    </row>
    <row r="6" spans="1:12" ht="12.75" customHeight="1" x14ac:dyDescent="0.15">
      <c r="A6" s="12">
        <f>SUMIF(GROUP_ID,"",ITEM_PRICES)</f>
        <v>0</v>
      </c>
      <c r="C6" s="21"/>
      <c r="D6" s="21"/>
      <c r="E6" s="21"/>
      <c r="F6" s="21"/>
      <c r="G6" s="21"/>
      <c r="H6" s="21"/>
      <c r="K6" s="6"/>
      <c r="L6" s="6"/>
    </row>
    <row r="7" spans="1:12" s="14" customFormat="1" ht="15.2" customHeight="1" x14ac:dyDescent="0.2">
      <c r="A7" s="14">
        <f>IF(ISNUMBER($A$3),SUMIF(VAT_RATES,$A$3,ITEM_PRICES),0)</f>
        <v>0</v>
      </c>
      <c r="C7" s="22"/>
      <c r="D7" s="23"/>
      <c r="E7" s="131" t="s">
        <v>22</v>
      </c>
      <c r="F7" s="131"/>
      <c r="G7" s="23"/>
      <c r="H7" s="23"/>
      <c r="I7" s="15"/>
      <c r="J7" s="24"/>
      <c r="K7" s="24"/>
      <c r="L7" s="25" t="s">
        <v>23</v>
      </c>
    </row>
    <row r="8" spans="1:12" x14ac:dyDescent="0.15">
      <c r="A8" s="12">
        <f>IF(ISNUMBER($A$4),SUMIF(VAT_RATES,$A$4,ITEM_PRICES),0)</f>
        <v>0</v>
      </c>
      <c r="C8" s="21"/>
      <c r="D8" s="21"/>
      <c r="E8" s="21"/>
      <c r="F8" s="21"/>
      <c r="G8" s="21"/>
      <c r="H8" s="21"/>
      <c r="K8" s="6"/>
      <c r="L8" s="26">
        <f ca="1">CELL("width",E8)+CELL("width",F8)+CELL("width",G8)+CELL("width",H8)</f>
        <v>56</v>
      </c>
    </row>
    <row r="9" spans="1:12" customFormat="1" ht="12.75" x14ac:dyDescent="0.2">
      <c r="A9">
        <f>IF(ISNUMBER($A$5),SUMIF(VAT_RATES,$A$5,ITEM_PRICES),0)</f>
        <v>0</v>
      </c>
      <c r="C9" s="1"/>
      <c r="D9" s="27" t="s">
        <v>24</v>
      </c>
      <c r="E9" s="132"/>
      <c r="F9" s="133"/>
      <c r="G9" s="133"/>
      <c r="H9" s="133"/>
      <c r="J9" s="29"/>
      <c r="K9" s="29"/>
      <c r="L9" s="28">
        <f>E9</f>
        <v>0</v>
      </c>
    </row>
    <row r="10" spans="1:12" customFormat="1" ht="12.75" x14ac:dyDescent="0.2">
      <c r="A10" t="str">
        <f>IF($A7=0,"","DPH " &amp; $A3 &amp; " % ze základny: " &amp; TEXT($A7,"# ##0"))</f>
        <v/>
      </c>
      <c r="C10" s="1"/>
      <c r="D10" s="27" t="s">
        <v>25</v>
      </c>
      <c r="E10" s="133" t="s">
        <v>26</v>
      </c>
      <c r="F10" s="133"/>
      <c r="G10" s="133"/>
      <c r="H10" s="133"/>
      <c r="J10" s="29"/>
      <c r="K10" s="29"/>
      <c r="L10" s="28" t="str">
        <f>E10</f>
        <v>Oprava a obnova fasád objektů Husova 110 – 113, Kolín</v>
      </c>
    </row>
    <row r="11" spans="1:12" customFormat="1" ht="12.75" x14ac:dyDescent="0.2">
      <c r="A11" t="str">
        <f>IF($A8=0,"","DPH " &amp; $A4 &amp; " % ze základny: " &amp; TEXT($A8,"# ##0"))</f>
        <v/>
      </c>
      <c r="C11" s="1"/>
      <c r="D11" s="27" t="s">
        <v>27</v>
      </c>
      <c r="E11" s="132"/>
      <c r="F11" s="133"/>
      <c r="G11" s="133"/>
      <c r="H11" s="133"/>
      <c r="J11" s="29"/>
      <c r="K11" s="29"/>
      <c r="L11" s="28">
        <f>E11</f>
        <v>0</v>
      </c>
    </row>
    <row r="12" spans="1:12" x14ac:dyDescent="0.15">
      <c r="A12" s="12" t="str">
        <f>IF($A9=0,"","DPH " &amp; $A5 &amp; " % ze základny: " &amp; TEXT($A9,"# ##0"))</f>
        <v/>
      </c>
      <c r="C12" s="30"/>
      <c r="D12" s="30"/>
      <c r="E12" s="30"/>
      <c r="F12" s="30"/>
      <c r="G12" s="30"/>
      <c r="H12" s="30"/>
      <c r="J12" s="6"/>
      <c r="K12" s="6"/>
    </row>
    <row r="13" spans="1:12" x14ac:dyDescent="0.15">
      <c r="A13" s="12" t="str">
        <f>IF($A7=0,"",$A7*$A3/100)</f>
        <v/>
      </c>
      <c r="C13" s="21"/>
      <c r="D13" s="21"/>
      <c r="E13" s="21"/>
      <c r="F13" s="21"/>
      <c r="G13" s="21"/>
      <c r="H13" s="21"/>
      <c r="J13" s="6"/>
      <c r="K13" s="6"/>
    </row>
    <row r="14" spans="1:12" s="15" customFormat="1" ht="15.75" x14ac:dyDescent="0.25">
      <c r="A14" s="15" t="str">
        <f>IF($A8=0,"",$A8*$A4/100)</f>
        <v/>
      </c>
      <c r="C14" s="14"/>
      <c r="D14" s="14"/>
      <c r="E14" s="129" t="s">
        <v>28</v>
      </c>
      <c r="F14" s="130"/>
      <c r="G14" s="14"/>
      <c r="H14" s="14"/>
      <c r="J14" s="24"/>
      <c r="K14" s="24"/>
    </row>
    <row r="15" spans="1:12" x14ac:dyDescent="0.15">
      <c r="A15" s="12" t="str">
        <f>IF($A9=0,"",$A9*$A5/100)</f>
        <v/>
      </c>
      <c r="C15" s="21"/>
      <c r="D15" s="21"/>
      <c r="E15" s="21"/>
      <c r="F15" s="21"/>
      <c r="G15" s="21"/>
      <c r="H15" s="21"/>
      <c r="J15" s="6"/>
      <c r="K15" s="6"/>
    </row>
    <row r="16" spans="1:12" customFormat="1" ht="12.75" x14ac:dyDescent="0.2">
      <c r="A16">
        <f>SUM(A13:A15)</f>
        <v>0</v>
      </c>
      <c r="C16" s="1"/>
      <c r="D16" s="27" t="s">
        <v>29</v>
      </c>
      <c r="E16" s="127" t="s">
        <v>30</v>
      </c>
      <c r="F16" s="128"/>
      <c r="G16" s="128"/>
      <c r="H16" s="128"/>
      <c r="J16" s="29"/>
      <c r="K16" s="29"/>
    </row>
    <row r="17" spans="1:12" x14ac:dyDescent="0.15">
      <c r="A17" s="6"/>
      <c r="B17" s="6"/>
      <c r="C17" s="30"/>
      <c r="D17" s="30"/>
      <c r="E17" s="30"/>
      <c r="F17" s="30"/>
      <c r="G17" s="30"/>
      <c r="H17" s="30"/>
      <c r="J17" s="6"/>
      <c r="K17" s="6"/>
    </row>
    <row r="18" spans="1:12" x14ac:dyDescent="0.15">
      <c r="C18" s="21"/>
      <c r="D18" s="21"/>
      <c r="E18" s="21"/>
      <c r="F18" s="21"/>
      <c r="G18" s="21"/>
      <c r="H18" s="21"/>
      <c r="J18" s="6"/>
      <c r="K18" s="6"/>
    </row>
    <row r="19" spans="1:12" s="15" customFormat="1" ht="15.75" x14ac:dyDescent="0.25">
      <c r="C19" s="14"/>
      <c r="D19" s="32"/>
      <c r="E19" s="129" t="s">
        <v>31</v>
      </c>
      <c r="F19" s="130"/>
      <c r="G19" s="14"/>
      <c r="H19" s="14"/>
      <c r="J19" s="24"/>
      <c r="K19" s="24"/>
    </row>
    <row r="20" spans="1:12" x14ac:dyDescent="0.15">
      <c r="C20" s="21"/>
      <c r="D20" s="21"/>
      <c r="E20" s="21"/>
      <c r="F20" s="21"/>
      <c r="G20" s="21"/>
      <c r="H20" s="21"/>
      <c r="J20" s="6"/>
      <c r="K20" s="6"/>
    </row>
    <row r="21" spans="1:12" customFormat="1" ht="12.75" x14ac:dyDescent="0.2">
      <c r="C21" s="1"/>
      <c r="D21" s="27" t="s">
        <v>29</v>
      </c>
      <c r="E21" s="31" t="s">
        <v>30</v>
      </c>
      <c r="F21" s="31"/>
      <c r="G21" s="31"/>
      <c r="H21" s="31"/>
      <c r="J21" s="29"/>
      <c r="K21" s="29"/>
    </row>
    <row r="22" spans="1:12" x14ac:dyDescent="0.15">
      <c r="C22" s="30"/>
      <c r="D22" s="30"/>
      <c r="E22" s="30"/>
      <c r="F22" s="30"/>
      <c r="G22" s="30"/>
      <c r="H22" s="30"/>
      <c r="J22" s="6"/>
      <c r="K22" s="6"/>
    </row>
    <row r="23" spans="1:12" x14ac:dyDescent="0.15">
      <c r="C23" s="21"/>
      <c r="D23" s="33"/>
      <c r="E23" s="21"/>
      <c r="F23" s="21"/>
      <c r="G23" s="21"/>
      <c r="H23" s="21"/>
      <c r="J23" s="6"/>
      <c r="K23" s="6"/>
    </row>
    <row r="24" spans="1:12" s="15" customFormat="1" ht="15.75" x14ac:dyDescent="0.25">
      <c r="C24" s="14"/>
      <c r="D24" s="32"/>
      <c r="E24" s="129" t="s">
        <v>32</v>
      </c>
      <c r="F24" s="130"/>
      <c r="G24" s="14"/>
      <c r="H24" s="14"/>
      <c r="J24" s="24"/>
      <c r="K24" s="24"/>
    </row>
    <row r="25" spans="1:12" x14ac:dyDescent="0.15">
      <c r="C25" s="21"/>
      <c r="D25" s="33"/>
      <c r="E25" s="21"/>
      <c r="F25" s="21"/>
      <c r="G25" s="21"/>
      <c r="H25" s="21"/>
      <c r="J25" s="6"/>
      <c r="K25" s="6"/>
    </row>
    <row r="26" spans="1:12" customFormat="1" ht="12.75" x14ac:dyDescent="0.2">
      <c r="C26" s="1"/>
      <c r="D26" s="27" t="s">
        <v>33</v>
      </c>
      <c r="E26" s="34">
        <f ca="1">INDIRECT("A6")</f>
        <v>0</v>
      </c>
      <c r="F26" s="5" t="s">
        <v>34</v>
      </c>
      <c r="G26" s="1"/>
      <c r="H26" s="1"/>
      <c r="I26" s="35"/>
      <c r="J26" s="29"/>
      <c r="K26" s="29"/>
      <c r="L26" s="29"/>
    </row>
    <row r="27" spans="1:12" customFormat="1" ht="12.75" x14ac:dyDescent="0.2">
      <c r="C27" s="1"/>
      <c r="D27" s="27" t="s">
        <v>35</v>
      </c>
      <c r="E27" s="36">
        <f ca="1">INDIRECT("A16")</f>
        <v>0</v>
      </c>
      <c r="F27" s="1" t="str">
        <f>F26</f>
        <v>Kč</v>
      </c>
      <c r="G27" s="1"/>
      <c r="H27" s="1"/>
      <c r="I27" s="35"/>
      <c r="J27" s="29"/>
      <c r="K27" s="29"/>
      <c r="L27" s="37"/>
    </row>
    <row r="28" spans="1:12" customFormat="1" ht="12.75" x14ac:dyDescent="0.2">
      <c r="C28" s="1"/>
      <c r="D28" s="27" t="s">
        <v>36</v>
      </c>
      <c r="E28" s="36">
        <f ca="1">E26+E27</f>
        <v>0</v>
      </c>
      <c r="F28" s="1" t="str">
        <f>F26</f>
        <v>Kč</v>
      </c>
      <c r="G28" s="1"/>
      <c r="H28" s="1"/>
      <c r="I28" s="35"/>
      <c r="J28" s="29"/>
      <c r="K28" s="29"/>
      <c r="L28" s="29"/>
    </row>
    <row r="29" spans="1:12" x14ac:dyDescent="0.15">
      <c r="C29" s="38"/>
      <c r="D29" s="38"/>
      <c r="E29" s="38"/>
      <c r="F29" s="38"/>
      <c r="G29" s="38"/>
      <c r="H29" s="38"/>
    </row>
    <row r="30" spans="1:12" x14ac:dyDescent="0.15">
      <c r="C30" s="8"/>
    </row>
    <row r="31" spans="1:12" x14ac:dyDescent="0.15">
      <c r="C31" s="8"/>
    </row>
    <row r="32" spans="1:12" x14ac:dyDescent="0.15">
      <c r="C32" s="8"/>
    </row>
    <row r="33" spans="3:3" x14ac:dyDescent="0.15">
      <c r="C33" s="8"/>
    </row>
    <row r="34" spans="3:3" x14ac:dyDescent="0.15">
      <c r="C34" s="8"/>
    </row>
    <row r="35" spans="3:3" x14ac:dyDescent="0.15">
      <c r="C35" s="8"/>
    </row>
    <row r="36" spans="3:3" x14ac:dyDescent="0.15">
      <c r="C36" s="8"/>
    </row>
    <row r="37" spans="3:3" x14ac:dyDescent="0.15">
      <c r="C37" s="8"/>
    </row>
    <row r="38" spans="3:3" x14ac:dyDescent="0.15">
      <c r="C38" s="8"/>
    </row>
    <row r="39" spans="3:3" x14ac:dyDescent="0.15">
      <c r="C39" s="8"/>
    </row>
    <row r="40" spans="3:3" x14ac:dyDescent="0.15">
      <c r="C40" s="8"/>
    </row>
    <row r="41" spans="3:3" x14ac:dyDescent="0.15">
      <c r="C41" s="8"/>
    </row>
    <row r="42" spans="3:3" x14ac:dyDescent="0.15">
      <c r="C42" s="8"/>
    </row>
    <row r="43" spans="3:3" x14ac:dyDescent="0.15">
      <c r="C43" s="8"/>
    </row>
    <row r="44" spans="3:3" x14ac:dyDescent="0.15">
      <c r="C44" s="8"/>
    </row>
  </sheetData>
  <mergeCells count="9">
    <mergeCell ref="D3:G4"/>
    <mergeCell ref="E16:H16"/>
    <mergeCell ref="E19:F19"/>
    <mergeCell ref="E24:F24"/>
    <mergeCell ref="E7:F7"/>
    <mergeCell ref="E9:H9"/>
    <mergeCell ref="E10:H10"/>
    <mergeCell ref="E11:H11"/>
    <mergeCell ref="E14:F14"/>
  </mergeCells>
  <pageMargins left="0.70866141732283505" right="0.70866141732283505" top="0.78740157480314998" bottom="0.78740157480314998" header="0.31496062992126" footer="0.31496062992126"/>
  <pageSetup paperSize="9" pageOrder="overThenDown" orientation="portrait" r:id="rId1"/>
  <headerFooter>
    <oddFooter>&amp;L&amp;8Vytvořeno systémem euroCALC4&amp;C&amp;P/&amp;N&amp;R&amp;8&amp;[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H22"/>
  <sheetViews>
    <sheetView zoomScaleNormal="100" workbookViewId="0">
      <pane ySplit="4" topLeftCell="A23" activePane="bottomLeft" state="frozen"/>
      <selection pane="bottomLeft" activeCell="B2" sqref="B2"/>
    </sheetView>
  </sheetViews>
  <sheetFormatPr defaultColWidth="9.140625" defaultRowHeight="8.25" outlineLevelRow="2" x14ac:dyDescent="0.15"/>
  <cols>
    <col min="1" max="1" width="34.7109375" style="2" hidden="1" customWidth="1"/>
    <col min="2" max="2" width="80.7109375" style="2" customWidth="1"/>
    <col min="3" max="3" width="15.7109375" style="2" customWidth="1"/>
    <col min="4" max="6" width="15.7109375" style="2" hidden="1" customWidth="1"/>
    <col min="7" max="7" width="41.7109375" style="2" customWidth="1"/>
    <col min="8" max="16384" width="9.140625" style="2"/>
  </cols>
  <sheetData>
    <row r="1" spans="1:8" ht="15.75" x14ac:dyDescent="0.15">
      <c r="B1" s="22" t="s">
        <v>26</v>
      </c>
    </row>
    <row r="2" spans="1:8" ht="15.75" x14ac:dyDescent="0.15">
      <c r="B2" s="22" t="s">
        <v>55</v>
      </c>
      <c r="C2" s="42"/>
      <c r="D2" s="45"/>
      <c r="E2" s="42"/>
      <c r="F2" s="42"/>
    </row>
    <row r="3" spans="1:8" ht="7.5" customHeight="1" x14ac:dyDescent="0.15">
      <c r="A3" s="6"/>
      <c r="B3" s="39"/>
      <c r="C3" s="42"/>
      <c r="D3" s="46"/>
      <c r="E3" s="49"/>
      <c r="F3" s="49"/>
      <c r="G3" s="9"/>
    </row>
    <row r="4" spans="1:8" ht="11.25" x14ac:dyDescent="0.2">
      <c r="A4" s="4"/>
      <c r="B4" s="50" t="s">
        <v>4</v>
      </c>
      <c r="C4" s="51" t="s">
        <v>10</v>
      </c>
      <c r="D4" s="52" t="s">
        <v>12</v>
      </c>
      <c r="E4" s="51" t="s">
        <v>3</v>
      </c>
      <c r="F4" s="51" t="s">
        <v>16</v>
      </c>
      <c r="G4" s="6"/>
      <c r="H4" s="9"/>
    </row>
    <row r="5" spans="1:8" ht="7.5" customHeight="1" x14ac:dyDescent="0.15">
      <c r="B5" s="39"/>
      <c r="C5" s="42"/>
      <c r="D5" s="45"/>
      <c r="E5" s="42"/>
      <c r="F5" s="42"/>
      <c r="G5" s="9"/>
    </row>
    <row r="6" spans="1:8" ht="12" x14ac:dyDescent="0.15">
      <c r="A6" s="65" t="s">
        <v>37</v>
      </c>
      <c r="B6" s="66" t="s">
        <v>38</v>
      </c>
      <c r="C6" s="67">
        <f>VLOOKUP($A6,Zakázka!$A:$Q,10,FALSE)</f>
        <v>0</v>
      </c>
      <c r="D6" s="68">
        <f>VLOOKUP($A6,Zakázka!$A:$Q,12,FALSE)</f>
        <v>1.0726818</v>
      </c>
      <c r="E6" s="67">
        <f>VLOOKUP($A6,Zakázka!$A:$Q,16,FALSE)</f>
        <v>0</v>
      </c>
      <c r="F6" s="67">
        <f>VLOOKUP($A6,Zakázka!$A:$Q,17,FALSE)</f>
        <v>0</v>
      </c>
      <c r="G6" s="6"/>
      <c r="H6" s="9"/>
    </row>
    <row r="7" spans="1:8" ht="12" outlineLevel="1" x14ac:dyDescent="0.15">
      <c r="A7" s="69" t="s">
        <v>39</v>
      </c>
      <c r="B7" s="70" t="s">
        <v>40</v>
      </c>
      <c r="C7" s="71">
        <f>VLOOKUP($A7,Zakázka!$A:$Q,10,FALSE)</f>
        <v>0</v>
      </c>
      <c r="D7" s="72">
        <f>VLOOKUP($A7,Zakázka!$A:$Q,12,FALSE)</f>
        <v>1.0726818</v>
      </c>
      <c r="E7" s="71">
        <f>VLOOKUP($A7,Zakázka!$A:$Q,16,FALSE)</f>
        <v>0</v>
      </c>
      <c r="F7" s="71">
        <f>VLOOKUP($A7,Zakázka!$A:$Q,17,FALSE)</f>
        <v>0</v>
      </c>
      <c r="G7" s="6"/>
      <c r="H7" s="9"/>
    </row>
    <row r="8" spans="1:8" ht="11.25" outlineLevel="2" x14ac:dyDescent="0.15">
      <c r="A8" s="73" t="s">
        <v>41</v>
      </c>
      <c r="B8" s="74" t="s">
        <v>42</v>
      </c>
      <c r="C8" s="75">
        <f>VLOOKUP($A8,Zakázka!$A:$Q,10,FALSE)</f>
        <v>0</v>
      </c>
      <c r="D8" s="76">
        <f>VLOOKUP($A8,Zakázka!$A:$Q,12,FALSE)</f>
        <v>0.46450799999999998</v>
      </c>
      <c r="E8" s="75">
        <f>VLOOKUP($A8,Zakázka!$A:$Q,16,FALSE)</f>
        <v>0</v>
      </c>
      <c r="F8" s="75">
        <f>VLOOKUP($A8,Zakázka!$A:$Q,17,FALSE)</f>
        <v>0</v>
      </c>
      <c r="G8" s="6"/>
      <c r="H8" s="9"/>
    </row>
    <row r="9" spans="1:8" ht="11.25" outlineLevel="2" x14ac:dyDescent="0.15">
      <c r="A9" s="73" t="s">
        <v>43</v>
      </c>
      <c r="B9" s="74" t="s">
        <v>44</v>
      </c>
      <c r="C9" s="75">
        <f>VLOOKUP($A9,Zakázka!$A:$Q,10,FALSE)</f>
        <v>0</v>
      </c>
      <c r="D9" s="76">
        <f>VLOOKUP($A9,Zakázka!$A:$Q,12,FALSE)</f>
        <v>0</v>
      </c>
      <c r="E9" s="75">
        <f>VLOOKUP($A9,Zakázka!$A:$Q,16,FALSE)</f>
        <v>0</v>
      </c>
      <c r="F9" s="75">
        <f>VLOOKUP($A9,Zakázka!$A:$Q,17,FALSE)</f>
        <v>0</v>
      </c>
      <c r="G9" s="6"/>
      <c r="H9" s="9"/>
    </row>
    <row r="10" spans="1:8" ht="11.25" outlineLevel="2" x14ac:dyDescent="0.15">
      <c r="A10" s="73" t="s">
        <v>45</v>
      </c>
      <c r="B10" s="74" t="s">
        <v>46</v>
      </c>
      <c r="C10" s="75">
        <f>VLOOKUP($A10,Zakázka!$A:$Q,10,FALSE)</f>
        <v>0</v>
      </c>
      <c r="D10" s="76">
        <f>VLOOKUP($A10,Zakázka!$A:$Q,12,FALSE)</f>
        <v>0</v>
      </c>
      <c r="E10" s="75">
        <f>VLOOKUP($A10,Zakázka!$A:$Q,16,FALSE)</f>
        <v>0</v>
      </c>
      <c r="F10" s="75">
        <f>VLOOKUP($A10,Zakázka!$A:$Q,17,FALSE)</f>
        <v>0</v>
      </c>
      <c r="G10" s="6"/>
      <c r="H10" s="9"/>
    </row>
    <row r="11" spans="1:8" ht="11.25" outlineLevel="2" x14ac:dyDescent="0.15">
      <c r="A11" s="73" t="s">
        <v>47</v>
      </c>
      <c r="B11" s="74" t="s">
        <v>48</v>
      </c>
      <c r="C11" s="75">
        <f>VLOOKUP($A11,Zakázka!$A:$Q,10,FALSE)</f>
        <v>0</v>
      </c>
      <c r="D11" s="76">
        <f>VLOOKUP($A11,Zakázka!$A:$Q,12,FALSE)</f>
        <v>0.04</v>
      </c>
      <c r="E11" s="75">
        <f>VLOOKUP($A11,Zakázka!$A:$Q,16,FALSE)</f>
        <v>0</v>
      </c>
      <c r="F11" s="75">
        <f>VLOOKUP($A11,Zakázka!$A:$Q,17,FALSE)</f>
        <v>0</v>
      </c>
      <c r="G11" s="6"/>
      <c r="H11" s="9"/>
    </row>
    <row r="12" spans="1:8" ht="11.25" outlineLevel="2" x14ac:dyDescent="0.15">
      <c r="A12" s="73" t="s">
        <v>49</v>
      </c>
      <c r="B12" s="74" t="s">
        <v>50</v>
      </c>
      <c r="C12" s="75">
        <f>VLOOKUP($A12,Zakázka!$A:$Q,10,FALSE)</f>
        <v>0</v>
      </c>
      <c r="D12" s="76">
        <f>VLOOKUP($A12,Zakázka!$A:$Q,12,FALSE)</f>
        <v>9.5924000000000009E-2</v>
      </c>
      <c r="E12" s="75">
        <f>VLOOKUP($A12,Zakázka!$A:$Q,16,FALSE)</f>
        <v>0</v>
      </c>
      <c r="F12" s="75">
        <f>VLOOKUP($A12,Zakázka!$A:$Q,17,FALSE)</f>
        <v>0</v>
      </c>
      <c r="G12" s="6"/>
      <c r="H12" s="9"/>
    </row>
    <row r="13" spans="1:8" ht="11.25" outlineLevel="2" x14ac:dyDescent="0.15">
      <c r="A13" s="73" t="s">
        <v>51</v>
      </c>
      <c r="B13" s="74" t="s">
        <v>52</v>
      </c>
      <c r="C13" s="75">
        <f>VLOOKUP($A13,Zakázka!$A:$Q,10,FALSE)</f>
        <v>0</v>
      </c>
      <c r="D13" s="76">
        <f>VLOOKUP($A13,Zakázka!$A:$Q,12,FALSE)</f>
        <v>0.4722498</v>
      </c>
      <c r="E13" s="75">
        <f>VLOOKUP($A13,Zakázka!$A:$Q,16,FALSE)</f>
        <v>0</v>
      </c>
      <c r="F13" s="75">
        <f>VLOOKUP($A13,Zakázka!$A:$Q,17,FALSE)</f>
        <v>0</v>
      </c>
      <c r="G13" s="6"/>
      <c r="H13" s="9"/>
    </row>
    <row r="14" spans="1:8" ht="11.25" outlineLevel="2" x14ac:dyDescent="0.15">
      <c r="A14" s="73" t="s">
        <v>53</v>
      </c>
      <c r="B14" s="74" t="s">
        <v>54</v>
      </c>
      <c r="C14" s="75">
        <f>VLOOKUP($A14,Zakázka!$A:$Q,10,FALSE)</f>
        <v>0</v>
      </c>
      <c r="D14" s="76">
        <f>VLOOKUP($A14,Zakázka!$A:$Q,12,FALSE)</f>
        <v>0</v>
      </c>
      <c r="E14" s="75">
        <f>VLOOKUP($A14,Zakázka!$A:$Q,16,FALSE)</f>
        <v>0</v>
      </c>
      <c r="F14" s="75">
        <f>VLOOKUP($A14,Zakázka!$A:$Q,17,FALSE)</f>
        <v>0</v>
      </c>
      <c r="G14" s="6"/>
      <c r="H14" s="9"/>
    </row>
    <row r="15" spans="1:8" ht="7.5" customHeight="1" x14ac:dyDescent="0.15">
      <c r="B15" s="40"/>
      <c r="C15" s="44"/>
      <c r="D15" s="48"/>
      <c r="E15" s="44"/>
      <c r="F15" s="44"/>
      <c r="G15" s="9"/>
    </row>
    <row r="16" spans="1:8" ht="12.75" x14ac:dyDescent="0.2">
      <c r="A16" s="5"/>
      <c r="B16" s="53" t="s">
        <v>2</v>
      </c>
      <c r="C16" s="54">
        <f>SUMIF(GROUP_ID,"",ITEM_PRICES)</f>
        <v>0</v>
      </c>
      <c r="D16" s="55"/>
      <c r="E16" s="56"/>
      <c r="F16" s="56"/>
      <c r="G16" s="6"/>
      <c r="H16" s="9"/>
    </row>
    <row r="17" spans="1:8" ht="12.75" x14ac:dyDescent="0.2">
      <c r="A17" s="5"/>
      <c r="B17" s="53" t="s">
        <v>3</v>
      </c>
      <c r="C17" s="54">
        <f ca="1">SUM(C18:C19)</f>
        <v>0</v>
      </c>
      <c r="D17" s="55"/>
      <c r="E17" s="56"/>
      <c r="F17" s="56"/>
      <c r="G17" s="6"/>
      <c r="H17" s="9"/>
    </row>
    <row r="18" spans="1:8" ht="12.75" x14ac:dyDescent="0.2">
      <c r="A18" s="1"/>
      <c r="B18" s="57" t="str">
        <f ca="1">INDIRECT(ADDRESS(10,1,,,"Krycí List"))</f>
        <v/>
      </c>
      <c r="C18" s="58" t="str">
        <f ca="1">INDIRECT(ADDRESS(13,1,,,"Krycí List"))</f>
        <v/>
      </c>
      <c r="D18" s="59"/>
      <c r="E18" s="60"/>
      <c r="F18" s="60"/>
      <c r="G18" s="6"/>
      <c r="H18" s="9"/>
    </row>
    <row r="19" spans="1:8" ht="12.75" x14ac:dyDescent="0.2">
      <c r="A19" s="1"/>
      <c r="B19" s="61" t="str">
        <f ca="1">INDIRECT(ADDRESS(11,1,,,"Krycí List"))</f>
        <v/>
      </c>
      <c r="C19" s="62" t="str">
        <f ca="1">INDIRECT(ADDRESS(14,1,,,"Krycí List"))</f>
        <v/>
      </c>
      <c r="D19" s="63"/>
      <c r="E19" s="64"/>
      <c r="F19" s="64"/>
      <c r="G19" s="6"/>
      <c r="H19" s="9"/>
    </row>
    <row r="20" spans="1:8" ht="12.75" x14ac:dyDescent="0.2">
      <c r="A20" s="5"/>
      <c r="B20" s="53" t="s">
        <v>1</v>
      </c>
      <c r="C20" s="54">
        <f ca="1">C16+C17</f>
        <v>0</v>
      </c>
      <c r="D20" s="55"/>
      <c r="E20" s="56"/>
      <c r="F20" s="56"/>
      <c r="G20" s="6"/>
      <c r="H20" s="9"/>
    </row>
    <row r="21" spans="1:8" x14ac:dyDescent="0.15">
      <c r="B21" s="39"/>
      <c r="C21" s="42"/>
      <c r="D21" s="45"/>
      <c r="E21" s="42"/>
      <c r="F21" s="42"/>
    </row>
    <row r="22" spans="1:8" x14ac:dyDescent="0.15">
      <c r="B22" s="6"/>
      <c r="C22" s="9"/>
      <c r="D22" s="6"/>
      <c r="E22" s="9"/>
      <c r="F22" s="9"/>
    </row>
  </sheetData>
  <pageMargins left="0.70866141732283505" right="0.70866141732283505" top="0.78740157480314998" bottom="0.78740157480314998" header="0.31496062992126" footer="0.31496062992126"/>
  <pageSetup paperSize="9" scale="58" fitToHeight="0" pageOrder="overThenDown" orientation="portrait" r:id="rId1"/>
  <headerFooter>
    <oddHeader>&amp;L&amp;8&amp;C&amp;8&amp;R&amp;8</oddHeader>
    <oddFooter>&amp;L&amp;8Vytvořeno systémem euroCALC4&amp;C&amp;P/&amp;N&amp;R&amp;8&amp;[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V89"/>
  <sheetViews>
    <sheetView zoomScaleNormal="100" workbookViewId="0">
      <pane ySplit="4" topLeftCell="A5" activePane="bottomLeft" state="frozen"/>
      <selection pane="bottomLeft" activeCell="F10" sqref="F10"/>
    </sheetView>
  </sheetViews>
  <sheetFormatPr defaultColWidth="9.140625" defaultRowHeight="8.25" outlineLevelRow="4" x14ac:dyDescent="0.15"/>
  <cols>
    <col min="1" max="1" width="28.7109375" style="2" hidden="1" customWidth="1"/>
    <col min="2" max="2" width="3.7109375" style="2" hidden="1" customWidth="1"/>
    <col min="3" max="3" width="5.7109375" style="2" customWidth="1"/>
    <col min="4" max="4" width="4.7109375" style="2" customWidth="1"/>
    <col min="5" max="5" width="14.7109375" style="2" customWidth="1"/>
    <col min="6" max="6" width="72.7109375" style="2" customWidth="1"/>
    <col min="7" max="7" width="4.7109375" style="2" customWidth="1"/>
    <col min="8" max="8" width="14.7109375" style="2" customWidth="1"/>
    <col min="9" max="9" width="12.7109375" style="2" customWidth="1"/>
    <col min="10" max="10" width="15.7109375" style="2" customWidth="1"/>
    <col min="11" max="11" width="11.7109375" style="2" hidden="1" customWidth="1"/>
    <col min="12" max="12" width="14.7109375" style="2" hidden="1" customWidth="1"/>
    <col min="13" max="13" width="11.7109375" style="2" hidden="1" customWidth="1"/>
    <col min="14" max="14" width="14.7109375" style="2" hidden="1" customWidth="1"/>
    <col min="15" max="15" width="9.7109375" style="2" hidden="1" customWidth="1"/>
    <col min="16" max="16" width="14.7109375" style="2" hidden="1" customWidth="1"/>
    <col min="17" max="17" width="15.7109375" style="2" hidden="1" customWidth="1"/>
    <col min="18" max="18" width="38.7109375" style="2" customWidth="1"/>
    <col min="19" max="21" width="9.140625" style="2"/>
    <col min="22" max="22" width="9.140625" style="2" customWidth="1"/>
    <col min="23" max="23" width="5.5703125" style="2" customWidth="1"/>
    <col min="24" max="16384" width="9.140625" style="2"/>
  </cols>
  <sheetData>
    <row r="1" spans="1:22" ht="15.75" x14ac:dyDescent="0.15">
      <c r="F1" s="22" t="s">
        <v>26</v>
      </c>
    </row>
    <row r="2" spans="1:22" ht="15.75" x14ac:dyDescent="0.15">
      <c r="B2" s="77"/>
      <c r="C2" s="77"/>
      <c r="D2" s="39"/>
      <c r="E2" s="39"/>
      <c r="F2" s="22" t="s">
        <v>55</v>
      </c>
      <c r="G2" s="39"/>
      <c r="H2" s="45"/>
      <c r="I2" s="85"/>
      <c r="J2" s="42"/>
      <c r="K2" s="45"/>
      <c r="L2" s="45"/>
      <c r="M2" s="45"/>
      <c r="N2" s="45"/>
      <c r="O2" s="42"/>
      <c r="P2" s="42"/>
      <c r="Q2" s="42"/>
      <c r="S2" s="8"/>
      <c r="V2" s="3"/>
    </row>
    <row r="3" spans="1:22" ht="7.5" customHeight="1" x14ac:dyDescent="0.15">
      <c r="A3" s="6"/>
      <c r="B3" s="78"/>
      <c r="C3" s="77"/>
      <c r="D3" s="81"/>
      <c r="E3" s="39"/>
      <c r="F3" s="39"/>
      <c r="G3" s="39"/>
      <c r="H3" s="45"/>
      <c r="I3" s="85"/>
      <c r="J3" s="42"/>
      <c r="K3" s="46"/>
      <c r="L3" s="46"/>
      <c r="M3" s="46"/>
      <c r="N3" s="46"/>
      <c r="O3" s="49"/>
      <c r="P3" s="49"/>
      <c r="Q3" s="49"/>
      <c r="R3" s="9"/>
    </row>
    <row r="4" spans="1:22" ht="11.25" x14ac:dyDescent="0.2">
      <c r="A4" s="4"/>
      <c r="B4" s="87"/>
      <c r="C4" s="87" t="s">
        <v>5</v>
      </c>
      <c r="D4" s="50" t="s">
        <v>6</v>
      </c>
      <c r="E4" s="50" t="s">
        <v>7</v>
      </c>
      <c r="F4" s="50" t="s">
        <v>4</v>
      </c>
      <c r="G4" s="50" t="s">
        <v>8</v>
      </c>
      <c r="H4" s="52" t="s">
        <v>9</v>
      </c>
      <c r="I4" s="88" t="s">
        <v>20</v>
      </c>
      <c r="J4" s="51" t="s">
        <v>10</v>
      </c>
      <c r="K4" s="52" t="s">
        <v>11</v>
      </c>
      <c r="L4" s="52" t="s">
        <v>12</v>
      </c>
      <c r="M4" s="52" t="s">
        <v>13</v>
      </c>
      <c r="N4" s="52" t="s">
        <v>14</v>
      </c>
      <c r="O4" s="51" t="s">
        <v>15</v>
      </c>
      <c r="P4" s="51" t="s">
        <v>3</v>
      </c>
      <c r="Q4" s="51" t="s">
        <v>16</v>
      </c>
      <c r="R4" s="6"/>
      <c r="S4" s="9"/>
    </row>
    <row r="5" spans="1:22" ht="7.5" customHeight="1" x14ac:dyDescent="0.15">
      <c r="B5" s="77"/>
      <c r="C5" s="77"/>
      <c r="D5" s="39"/>
      <c r="E5" s="39"/>
      <c r="F5" s="39"/>
      <c r="G5" s="39"/>
      <c r="H5" s="45"/>
      <c r="I5" s="85"/>
      <c r="J5" s="42"/>
      <c r="K5" s="45"/>
      <c r="L5" s="45"/>
      <c r="M5" s="45"/>
      <c r="N5" s="45"/>
      <c r="O5" s="42"/>
      <c r="P5" s="42"/>
      <c r="Q5" s="42"/>
      <c r="R5" s="9"/>
    </row>
    <row r="6" spans="1:22" ht="12" x14ac:dyDescent="0.2">
      <c r="A6" s="65" t="s">
        <v>37</v>
      </c>
      <c r="B6" s="89">
        <v>1</v>
      </c>
      <c r="C6" s="90"/>
      <c r="D6" s="91" t="s">
        <v>56</v>
      </c>
      <c r="E6" s="91"/>
      <c r="F6" s="66" t="s">
        <v>38</v>
      </c>
      <c r="G6" s="91"/>
      <c r="H6" s="92"/>
      <c r="I6" s="93"/>
      <c r="J6" s="67">
        <f>SUBTOTAL(9,J7:J89)</f>
        <v>0</v>
      </c>
      <c r="K6" s="92"/>
      <c r="L6" s="68">
        <f>SUBTOTAL(9,L7:L89)</f>
        <v>1.0726818</v>
      </c>
      <c r="M6" s="92"/>
      <c r="N6" s="68">
        <f>SUBTOTAL(9,N7:N89)</f>
        <v>0.6714</v>
      </c>
      <c r="O6" s="94"/>
      <c r="P6" s="67">
        <f>SUBTOTAL(9,P7:P89)</f>
        <v>0</v>
      </c>
      <c r="Q6" s="67">
        <f>SUBTOTAL(9,Q7:Q89)</f>
        <v>0</v>
      </c>
      <c r="R6" s="6"/>
      <c r="S6" s="9"/>
      <c r="T6" s="9"/>
    </row>
    <row r="7" spans="1:22" ht="12" outlineLevel="1" x14ac:dyDescent="0.2">
      <c r="A7" s="69" t="s">
        <v>39</v>
      </c>
      <c r="B7" s="95">
        <v>2</v>
      </c>
      <c r="C7" s="96"/>
      <c r="D7" s="97" t="s">
        <v>57</v>
      </c>
      <c r="E7" s="97"/>
      <c r="F7" s="98" t="s">
        <v>40</v>
      </c>
      <c r="G7" s="97"/>
      <c r="H7" s="99"/>
      <c r="I7" s="100"/>
      <c r="J7" s="71">
        <f>SUBTOTAL(9,J8:J88)</f>
        <v>0</v>
      </c>
      <c r="K7" s="99"/>
      <c r="L7" s="72">
        <f>SUBTOTAL(9,L8:L88)</f>
        <v>1.0726818</v>
      </c>
      <c r="M7" s="99"/>
      <c r="N7" s="72">
        <f>SUBTOTAL(9,N8:N88)</f>
        <v>0.6714</v>
      </c>
      <c r="O7" s="101"/>
      <c r="P7" s="71">
        <f>SUBTOTAL(9,P8:P88)</f>
        <v>0</v>
      </c>
      <c r="Q7" s="71">
        <f>SUBTOTAL(9,Q8:Q88)</f>
        <v>0</v>
      </c>
      <c r="R7" s="6"/>
      <c r="S7" s="9"/>
      <c r="T7" s="9"/>
    </row>
    <row r="8" spans="1:22" ht="11.25" outlineLevel="2" x14ac:dyDescent="0.2">
      <c r="A8" s="73" t="s">
        <v>41</v>
      </c>
      <c r="B8" s="102">
        <v>3</v>
      </c>
      <c r="C8" s="103"/>
      <c r="D8" s="104" t="s">
        <v>58</v>
      </c>
      <c r="E8" s="104"/>
      <c r="F8" s="105" t="s">
        <v>42</v>
      </c>
      <c r="G8" s="104"/>
      <c r="H8" s="106"/>
      <c r="I8" s="107"/>
      <c r="J8" s="75">
        <f>SUBTOTAL(9,J9:J11)</f>
        <v>0</v>
      </c>
      <c r="K8" s="106"/>
      <c r="L8" s="76">
        <f>SUBTOTAL(9,L9:L11)</f>
        <v>0.46450799999999998</v>
      </c>
      <c r="M8" s="106"/>
      <c r="N8" s="76">
        <f>SUBTOTAL(9,N9:N11)</f>
        <v>0</v>
      </c>
      <c r="O8" s="108"/>
      <c r="P8" s="75">
        <f>SUBTOTAL(9,P9:P11)</f>
        <v>0</v>
      </c>
      <c r="Q8" s="75">
        <f>SUBTOTAL(9,Q9:Q11)</f>
        <v>0</v>
      </c>
      <c r="R8" s="6"/>
      <c r="S8" s="9"/>
      <c r="T8" s="9"/>
    </row>
    <row r="9" spans="1:22" ht="11.25" outlineLevel="3" x14ac:dyDescent="0.2">
      <c r="A9" s="13"/>
      <c r="B9" s="109"/>
      <c r="C9" s="110">
        <v>1</v>
      </c>
      <c r="D9" s="111" t="s">
        <v>59</v>
      </c>
      <c r="E9" s="112" t="s">
        <v>60</v>
      </c>
      <c r="F9" s="113" t="s">
        <v>61</v>
      </c>
      <c r="G9" s="111" t="s">
        <v>62</v>
      </c>
      <c r="H9" s="114">
        <v>774.18</v>
      </c>
      <c r="I9" s="115"/>
      <c r="J9" s="116">
        <f>H9*I9</f>
        <v>0</v>
      </c>
      <c r="K9" s="114">
        <v>3.8999999999999999E-4</v>
      </c>
      <c r="L9" s="114">
        <f>H9*K9</f>
        <v>0.30193019999999998</v>
      </c>
      <c r="M9" s="114"/>
      <c r="N9" s="114">
        <f>H9*M9</f>
        <v>0</v>
      </c>
      <c r="O9" s="116">
        <v>21</v>
      </c>
      <c r="P9" s="116">
        <f>J9*(O9/100)</f>
        <v>0</v>
      </c>
      <c r="Q9" s="116">
        <f>J9+P9</f>
        <v>0</v>
      </c>
      <c r="R9" s="9"/>
      <c r="S9" s="9"/>
      <c r="T9" s="9"/>
    </row>
    <row r="10" spans="1:22" ht="11.25" outlineLevel="3" x14ac:dyDescent="0.2">
      <c r="A10" s="13"/>
      <c r="B10" s="109"/>
      <c r="C10" s="110">
        <v>2</v>
      </c>
      <c r="D10" s="111" t="s">
        <v>59</v>
      </c>
      <c r="E10" s="112" t="s">
        <v>63</v>
      </c>
      <c r="F10" s="113" t="s">
        <v>64</v>
      </c>
      <c r="G10" s="111" t="s">
        <v>62</v>
      </c>
      <c r="H10" s="114">
        <v>774.18</v>
      </c>
      <c r="I10" s="115"/>
      <c r="J10" s="116">
        <f>H10*I10</f>
        <v>0</v>
      </c>
      <c r="K10" s="114">
        <v>2.1000000000000001E-4</v>
      </c>
      <c r="L10" s="114">
        <f>H10*K10</f>
        <v>0.16257779999999999</v>
      </c>
      <c r="M10" s="114"/>
      <c r="N10" s="114">
        <f>H10*M10</f>
        <v>0</v>
      </c>
      <c r="O10" s="116">
        <v>21</v>
      </c>
      <c r="P10" s="116">
        <f>J10*(O10/100)</f>
        <v>0</v>
      </c>
      <c r="Q10" s="116">
        <f>J10+P10</f>
        <v>0</v>
      </c>
      <c r="R10" s="9"/>
      <c r="S10" s="9"/>
      <c r="T10" s="9"/>
    </row>
    <row r="11" spans="1:22" outlineLevel="3" x14ac:dyDescent="0.15">
      <c r="B11" s="6"/>
      <c r="C11" s="6"/>
      <c r="D11" s="6"/>
      <c r="E11" s="6"/>
      <c r="F11" s="6"/>
      <c r="G11" s="6"/>
      <c r="H11" s="6"/>
      <c r="I11" s="9"/>
      <c r="J11" s="9"/>
      <c r="K11" s="6"/>
      <c r="L11" s="6"/>
      <c r="M11" s="6"/>
      <c r="N11" s="6"/>
      <c r="O11" s="6"/>
      <c r="P11" s="9"/>
      <c r="Q11" s="9"/>
    </row>
    <row r="12" spans="1:22" ht="11.25" outlineLevel="2" x14ac:dyDescent="0.2">
      <c r="A12" s="73" t="s">
        <v>43</v>
      </c>
      <c r="B12" s="102">
        <v>3</v>
      </c>
      <c r="C12" s="103"/>
      <c r="D12" s="104" t="s">
        <v>58</v>
      </c>
      <c r="E12" s="104"/>
      <c r="F12" s="105" t="s">
        <v>44</v>
      </c>
      <c r="G12" s="104"/>
      <c r="H12" s="106"/>
      <c r="I12" s="107"/>
      <c r="J12" s="75">
        <f>SUBTOTAL(9,J13:J16)</f>
        <v>0</v>
      </c>
      <c r="K12" s="106"/>
      <c r="L12" s="76">
        <f>SUBTOTAL(9,L13:L16)</f>
        <v>0</v>
      </c>
      <c r="M12" s="106"/>
      <c r="N12" s="76">
        <f>SUBTOTAL(9,N13:N16)</f>
        <v>0</v>
      </c>
      <c r="O12" s="108"/>
      <c r="P12" s="75">
        <f>SUBTOTAL(9,P13:P16)</f>
        <v>0</v>
      </c>
      <c r="Q12" s="75">
        <f>SUBTOTAL(9,Q13:Q16)</f>
        <v>0</v>
      </c>
      <c r="R12" s="6"/>
      <c r="S12" s="9"/>
      <c r="T12" s="9"/>
    </row>
    <row r="13" spans="1:22" ht="11.25" outlineLevel="3" x14ac:dyDescent="0.2">
      <c r="A13" s="13"/>
      <c r="B13" s="109"/>
      <c r="C13" s="110">
        <v>3</v>
      </c>
      <c r="D13" s="111" t="s">
        <v>59</v>
      </c>
      <c r="E13" s="112" t="s">
        <v>65</v>
      </c>
      <c r="F13" s="113" t="s">
        <v>66</v>
      </c>
      <c r="G13" s="111" t="s">
        <v>67</v>
      </c>
      <c r="H13" s="114">
        <v>3</v>
      </c>
      <c r="I13" s="115"/>
      <c r="J13" s="116">
        <f>H13*I13</f>
        <v>0</v>
      </c>
      <c r="K13" s="114"/>
      <c r="L13" s="114">
        <f>H13*K13</f>
        <v>0</v>
      </c>
      <c r="M13" s="114"/>
      <c r="N13" s="114">
        <f>H13*M13</f>
        <v>0</v>
      </c>
      <c r="O13" s="116">
        <v>21</v>
      </c>
      <c r="P13" s="116">
        <f>J13*(O13/100)</f>
        <v>0</v>
      </c>
      <c r="Q13" s="116">
        <f>J13+P13</f>
        <v>0</v>
      </c>
      <c r="R13" s="9"/>
      <c r="S13" s="9"/>
      <c r="T13" s="9"/>
    </row>
    <row r="14" spans="1:22" ht="11.25" outlineLevel="3" x14ac:dyDescent="0.2">
      <c r="A14" s="13"/>
      <c r="B14" s="109"/>
      <c r="C14" s="110">
        <v>4</v>
      </c>
      <c r="D14" s="111" t="s">
        <v>59</v>
      </c>
      <c r="E14" s="112" t="s">
        <v>68</v>
      </c>
      <c r="F14" s="113" t="s">
        <v>69</v>
      </c>
      <c r="G14" s="111" t="s">
        <v>67</v>
      </c>
      <c r="H14" s="114">
        <v>30</v>
      </c>
      <c r="I14" s="115"/>
      <c r="J14" s="116">
        <f>H14*I14</f>
        <v>0</v>
      </c>
      <c r="K14" s="114"/>
      <c r="L14" s="114">
        <f>H14*K14</f>
        <v>0</v>
      </c>
      <c r="M14" s="114"/>
      <c r="N14" s="114">
        <f>H14*M14</f>
        <v>0</v>
      </c>
      <c r="O14" s="116">
        <v>21</v>
      </c>
      <c r="P14" s="116">
        <f>J14*(O14/100)</f>
        <v>0</v>
      </c>
      <c r="Q14" s="116">
        <f>J14+P14</f>
        <v>0</v>
      </c>
      <c r="R14" s="9"/>
      <c r="S14" s="9"/>
      <c r="T14" s="9"/>
    </row>
    <row r="15" spans="1:22" ht="11.25" outlineLevel="3" x14ac:dyDescent="0.2">
      <c r="A15" s="13"/>
      <c r="B15" s="109"/>
      <c r="C15" s="110">
        <v>5</v>
      </c>
      <c r="D15" s="111" t="s">
        <v>59</v>
      </c>
      <c r="E15" s="112" t="s">
        <v>70</v>
      </c>
      <c r="F15" s="113" t="s">
        <v>71</v>
      </c>
      <c r="G15" s="111" t="s">
        <v>67</v>
      </c>
      <c r="H15" s="114">
        <v>3</v>
      </c>
      <c r="I15" s="115"/>
      <c r="J15" s="116">
        <f>H15*I15</f>
        <v>0</v>
      </c>
      <c r="K15" s="114"/>
      <c r="L15" s="114">
        <f>H15*K15</f>
        <v>0</v>
      </c>
      <c r="M15" s="114"/>
      <c r="N15" s="114">
        <f>H15*M15</f>
        <v>0</v>
      </c>
      <c r="O15" s="116">
        <v>21</v>
      </c>
      <c r="P15" s="116">
        <f>J15*(O15/100)</f>
        <v>0</v>
      </c>
      <c r="Q15" s="116">
        <f>J15+P15</f>
        <v>0</v>
      </c>
      <c r="R15" s="9"/>
      <c r="S15" s="9"/>
      <c r="T15" s="9"/>
    </row>
    <row r="16" spans="1:22" outlineLevel="3" x14ac:dyDescent="0.15">
      <c r="B16" s="6"/>
      <c r="C16" s="6"/>
      <c r="D16" s="6"/>
      <c r="E16" s="6"/>
      <c r="F16" s="6"/>
      <c r="G16" s="6"/>
      <c r="H16" s="6"/>
      <c r="I16" s="9"/>
      <c r="J16" s="9"/>
      <c r="K16" s="6"/>
      <c r="L16" s="6"/>
      <c r="M16" s="6"/>
      <c r="N16" s="6"/>
      <c r="O16" s="6"/>
      <c r="P16" s="9"/>
      <c r="Q16" s="9"/>
    </row>
    <row r="17" spans="1:20" ht="11.25" outlineLevel="2" x14ac:dyDescent="0.2">
      <c r="A17" s="73" t="s">
        <v>45</v>
      </c>
      <c r="B17" s="102">
        <v>3</v>
      </c>
      <c r="C17" s="103"/>
      <c r="D17" s="104" t="s">
        <v>58</v>
      </c>
      <c r="E17" s="104"/>
      <c r="F17" s="105" t="s">
        <v>46</v>
      </c>
      <c r="G17" s="104"/>
      <c r="H17" s="106"/>
      <c r="I17" s="107"/>
      <c r="J17" s="75">
        <f>SUBTOTAL(9,J18:J19)</f>
        <v>0</v>
      </c>
      <c r="K17" s="106"/>
      <c r="L17" s="76">
        <f>SUBTOTAL(9,L18:L19)</f>
        <v>0</v>
      </c>
      <c r="M17" s="106"/>
      <c r="N17" s="76">
        <f>SUBTOTAL(9,N18:N19)</f>
        <v>0</v>
      </c>
      <c r="O17" s="108"/>
      <c r="P17" s="75">
        <f>SUBTOTAL(9,P18:P19)</f>
        <v>0</v>
      </c>
      <c r="Q17" s="75">
        <f>SUBTOTAL(9,Q18:Q19)</f>
        <v>0</v>
      </c>
      <c r="R17" s="6"/>
      <c r="S17" s="9"/>
      <c r="T17" s="9"/>
    </row>
    <row r="18" spans="1:20" ht="11.25" outlineLevel="3" x14ac:dyDescent="0.2">
      <c r="A18" s="13"/>
      <c r="B18" s="109"/>
      <c r="C18" s="110">
        <v>6</v>
      </c>
      <c r="D18" s="111" t="s">
        <v>59</v>
      </c>
      <c r="E18" s="112" t="s">
        <v>72</v>
      </c>
      <c r="F18" s="113" t="s">
        <v>73</v>
      </c>
      <c r="G18" s="111" t="s">
        <v>74</v>
      </c>
      <c r="H18" s="114">
        <v>0.46450799999999998</v>
      </c>
      <c r="I18" s="115"/>
      <c r="J18" s="116">
        <f>H18*I18</f>
        <v>0</v>
      </c>
      <c r="K18" s="114"/>
      <c r="L18" s="114">
        <f>H18*K18</f>
        <v>0</v>
      </c>
      <c r="M18" s="114"/>
      <c r="N18" s="114">
        <f>H18*M18</f>
        <v>0</v>
      </c>
      <c r="O18" s="116">
        <v>21</v>
      </c>
      <c r="P18" s="116">
        <f>J18*(O18/100)</f>
        <v>0</v>
      </c>
      <c r="Q18" s="116">
        <f>J18+P18</f>
        <v>0</v>
      </c>
      <c r="R18" s="9"/>
      <c r="S18" s="9"/>
      <c r="T18" s="9"/>
    </row>
    <row r="19" spans="1:20" outlineLevel="3" x14ac:dyDescent="0.15">
      <c r="B19" s="6"/>
      <c r="C19" s="6"/>
      <c r="D19" s="6"/>
      <c r="E19" s="6"/>
      <c r="F19" s="6"/>
      <c r="G19" s="6"/>
      <c r="H19" s="6"/>
      <c r="I19" s="9"/>
      <c r="J19" s="9"/>
      <c r="K19" s="6"/>
      <c r="L19" s="6"/>
      <c r="M19" s="6"/>
      <c r="N19" s="6"/>
      <c r="O19" s="6"/>
      <c r="P19" s="9"/>
      <c r="Q19" s="9"/>
    </row>
    <row r="20" spans="1:20" ht="11.25" outlineLevel="2" x14ac:dyDescent="0.2">
      <c r="A20" s="73" t="s">
        <v>47</v>
      </c>
      <c r="B20" s="102">
        <v>3</v>
      </c>
      <c r="C20" s="103"/>
      <c r="D20" s="104" t="s">
        <v>58</v>
      </c>
      <c r="E20" s="104"/>
      <c r="F20" s="105" t="s">
        <v>48</v>
      </c>
      <c r="G20" s="104"/>
      <c r="H20" s="106"/>
      <c r="I20" s="107"/>
      <c r="J20" s="75">
        <f>SUBTOTAL(9,J21:J30)</f>
        <v>0</v>
      </c>
      <c r="K20" s="106"/>
      <c r="L20" s="76">
        <f>SUBTOTAL(9,L21:L30)</f>
        <v>0.04</v>
      </c>
      <c r="M20" s="106"/>
      <c r="N20" s="76">
        <f>SUBTOTAL(9,N21:N30)</f>
        <v>0.31040000000000001</v>
      </c>
      <c r="O20" s="108"/>
      <c r="P20" s="75">
        <f>SUBTOTAL(9,P21:P30)</f>
        <v>0</v>
      </c>
      <c r="Q20" s="75">
        <f>SUBTOTAL(9,Q21:Q30)</f>
        <v>0</v>
      </c>
      <c r="R20" s="6"/>
      <c r="S20" s="9"/>
      <c r="T20" s="9"/>
    </row>
    <row r="21" spans="1:20" ht="11.25" outlineLevel="3" x14ac:dyDescent="0.2">
      <c r="A21" s="13"/>
      <c r="B21" s="109"/>
      <c r="C21" s="110">
        <v>7</v>
      </c>
      <c r="D21" s="111" t="s">
        <v>59</v>
      </c>
      <c r="E21" s="112" t="s">
        <v>75</v>
      </c>
      <c r="F21" s="113" t="s">
        <v>76</v>
      </c>
      <c r="G21" s="111" t="s">
        <v>62</v>
      </c>
      <c r="H21" s="114">
        <v>38.799999999999997</v>
      </c>
      <c r="I21" s="115"/>
      <c r="J21" s="116">
        <f>H21*I21</f>
        <v>0</v>
      </c>
      <c r="K21" s="114"/>
      <c r="L21" s="114">
        <f>H21*K21</f>
        <v>0</v>
      </c>
      <c r="M21" s="114">
        <v>8.0000000000000002E-3</v>
      </c>
      <c r="N21" s="114">
        <f>H21*M21</f>
        <v>0.31040000000000001</v>
      </c>
      <c r="O21" s="116">
        <v>21</v>
      </c>
      <c r="P21" s="116">
        <f>J21*(O21/100)</f>
        <v>0</v>
      </c>
      <c r="Q21" s="116">
        <f>J21+P21</f>
        <v>0</v>
      </c>
      <c r="R21" s="9"/>
      <c r="S21" s="9"/>
      <c r="T21" s="9"/>
    </row>
    <row r="22" spans="1:20" ht="11.25" outlineLevel="3" x14ac:dyDescent="0.2">
      <c r="A22" s="13"/>
      <c r="B22" s="109"/>
      <c r="C22" s="110">
        <v>8</v>
      </c>
      <c r="D22" s="111" t="s">
        <v>59</v>
      </c>
      <c r="E22" s="112" t="s">
        <v>77</v>
      </c>
      <c r="F22" s="113" t="s">
        <v>78</v>
      </c>
      <c r="G22" s="111" t="s">
        <v>62</v>
      </c>
      <c r="H22" s="114">
        <v>38.799999999999997</v>
      </c>
      <c r="I22" s="115"/>
      <c r="J22" s="116">
        <f>H22*I22</f>
        <v>0</v>
      </c>
      <c r="K22" s="114"/>
      <c r="L22" s="114">
        <f>H22*K22</f>
        <v>0</v>
      </c>
      <c r="M22" s="114"/>
      <c r="N22" s="114">
        <f>H22*M22</f>
        <v>0</v>
      </c>
      <c r="O22" s="116">
        <v>21</v>
      </c>
      <c r="P22" s="116">
        <f>J22*(O22/100)</f>
        <v>0</v>
      </c>
      <c r="Q22" s="116">
        <f>J22+P22</f>
        <v>0</v>
      </c>
      <c r="R22" s="9"/>
      <c r="S22" s="9"/>
      <c r="T22" s="9"/>
    </row>
    <row r="23" spans="1:20" ht="9.75" outlineLevel="4" x14ac:dyDescent="0.2">
      <c r="A23" s="117"/>
      <c r="B23" s="118"/>
      <c r="C23" s="118"/>
      <c r="D23" s="119"/>
      <c r="E23" s="124" t="s">
        <v>17</v>
      </c>
      <c r="F23" s="120" t="s">
        <v>79</v>
      </c>
      <c r="G23" s="119"/>
      <c r="H23" s="121">
        <v>0</v>
      </c>
      <c r="I23" s="122"/>
      <c r="J23" s="123"/>
      <c r="K23" s="121"/>
      <c r="L23" s="121"/>
      <c r="M23" s="121"/>
      <c r="N23" s="121"/>
      <c r="O23" s="123"/>
      <c r="P23" s="123"/>
      <c r="Q23" s="123"/>
      <c r="R23" s="6"/>
      <c r="S23" s="9"/>
    </row>
    <row r="24" spans="1:20" ht="9.75" outlineLevel="4" x14ac:dyDescent="0.2">
      <c r="A24" s="117"/>
      <c r="B24" s="118"/>
      <c r="C24" s="118"/>
      <c r="D24" s="119"/>
      <c r="E24" s="124"/>
      <c r="F24" s="120" t="s">
        <v>80</v>
      </c>
      <c r="G24" s="119"/>
      <c r="H24" s="121">
        <v>38.799999999999997</v>
      </c>
      <c r="I24" s="122"/>
      <c r="J24" s="123"/>
      <c r="K24" s="121"/>
      <c r="L24" s="121"/>
      <c r="M24" s="121"/>
      <c r="N24" s="121"/>
      <c r="O24" s="123"/>
      <c r="P24" s="123"/>
      <c r="Q24" s="123"/>
      <c r="R24" s="6"/>
      <c r="S24" s="9"/>
    </row>
    <row r="25" spans="1:20" ht="7.5" customHeight="1" outlineLevel="4" x14ac:dyDescent="0.15">
      <c r="A25" s="9"/>
      <c r="B25" s="80"/>
      <c r="C25" s="79"/>
      <c r="D25" s="82"/>
      <c r="E25" s="41"/>
      <c r="F25" s="83"/>
      <c r="G25" s="82"/>
      <c r="H25" s="84"/>
      <c r="I25" s="86"/>
      <c r="J25" s="43"/>
      <c r="K25" s="47"/>
      <c r="L25" s="47"/>
      <c r="M25" s="47"/>
      <c r="N25" s="47"/>
      <c r="O25" s="43"/>
      <c r="P25" s="43"/>
      <c r="Q25" s="43"/>
      <c r="R25" s="6"/>
      <c r="S25" s="9"/>
    </row>
    <row r="26" spans="1:20" ht="11.25" outlineLevel="3" x14ac:dyDescent="0.2">
      <c r="A26" s="13"/>
      <c r="B26" s="109"/>
      <c r="C26" s="110">
        <v>9</v>
      </c>
      <c r="D26" s="111" t="s">
        <v>81</v>
      </c>
      <c r="E26" s="112" t="s">
        <v>82</v>
      </c>
      <c r="F26" s="113" t="s">
        <v>83</v>
      </c>
      <c r="G26" s="111" t="s">
        <v>62</v>
      </c>
      <c r="H26" s="114">
        <v>5</v>
      </c>
      <c r="I26" s="115"/>
      <c r="J26" s="116">
        <f>H26*I26</f>
        <v>0</v>
      </c>
      <c r="K26" s="114">
        <v>8.0000000000000002E-3</v>
      </c>
      <c r="L26" s="114">
        <f>H26*K26</f>
        <v>0.04</v>
      </c>
      <c r="M26" s="114"/>
      <c r="N26" s="114">
        <f>H26*M26</f>
        <v>0</v>
      </c>
      <c r="O26" s="116">
        <v>21</v>
      </c>
      <c r="P26" s="116">
        <f>J26*(O26/100)</f>
        <v>0</v>
      </c>
      <c r="Q26" s="116">
        <f>J26+P26</f>
        <v>0</v>
      </c>
      <c r="R26" s="9"/>
      <c r="S26" s="9"/>
      <c r="T26" s="9"/>
    </row>
    <row r="27" spans="1:20" ht="9.75" outlineLevel="4" x14ac:dyDescent="0.2">
      <c r="A27" s="117"/>
      <c r="B27" s="118"/>
      <c r="C27" s="118"/>
      <c r="D27" s="119"/>
      <c r="E27" s="124" t="s">
        <v>17</v>
      </c>
      <c r="F27" s="120" t="s">
        <v>84</v>
      </c>
      <c r="G27" s="119"/>
      <c r="H27" s="121">
        <v>0</v>
      </c>
      <c r="I27" s="122"/>
      <c r="J27" s="123"/>
      <c r="K27" s="121"/>
      <c r="L27" s="121"/>
      <c r="M27" s="121"/>
      <c r="N27" s="121"/>
      <c r="O27" s="123"/>
      <c r="P27" s="123"/>
      <c r="Q27" s="123"/>
      <c r="R27" s="6"/>
      <c r="S27" s="9"/>
    </row>
    <row r="28" spans="1:20" ht="9.75" outlineLevel="4" x14ac:dyDescent="0.2">
      <c r="A28" s="117"/>
      <c r="B28" s="118"/>
      <c r="C28" s="118"/>
      <c r="D28" s="119"/>
      <c r="E28" s="124"/>
      <c r="F28" s="120" t="s">
        <v>85</v>
      </c>
      <c r="G28" s="119"/>
      <c r="H28" s="121">
        <v>5</v>
      </c>
      <c r="I28" s="122"/>
      <c r="J28" s="123"/>
      <c r="K28" s="121"/>
      <c r="L28" s="121"/>
      <c r="M28" s="121"/>
      <c r="N28" s="121"/>
      <c r="O28" s="123"/>
      <c r="P28" s="123"/>
      <c r="Q28" s="123"/>
      <c r="R28" s="6"/>
      <c r="S28" s="9"/>
    </row>
    <row r="29" spans="1:20" ht="7.5" customHeight="1" outlineLevel="4" x14ac:dyDescent="0.15">
      <c r="A29" s="9"/>
      <c r="B29" s="80"/>
      <c r="C29" s="79"/>
      <c r="D29" s="82"/>
      <c r="E29" s="41"/>
      <c r="F29" s="83"/>
      <c r="G29" s="82"/>
      <c r="H29" s="84"/>
      <c r="I29" s="86"/>
      <c r="J29" s="43"/>
      <c r="K29" s="47"/>
      <c r="L29" s="47"/>
      <c r="M29" s="47"/>
      <c r="N29" s="47"/>
      <c r="O29" s="43"/>
      <c r="P29" s="43"/>
      <c r="Q29" s="43"/>
      <c r="R29" s="6"/>
      <c r="S29" s="9"/>
    </row>
    <row r="30" spans="1:20" outlineLevel="3" x14ac:dyDescent="0.15">
      <c r="B30" s="6"/>
      <c r="C30" s="6"/>
      <c r="D30" s="6"/>
      <c r="E30" s="6"/>
      <c r="F30" s="6"/>
      <c r="G30" s="6"/>
      <c r="H30" s="6"/>
      <c r="I30" s="9"/>
      <c r="J30" s="9"/>
      <c r="K30" s="6"/>
      <c r="L30" s="6"/>
      <c r="M30" s="6"/>
      <c r="N30" s="6"/>
      <c r="O30" s="6"/>
      <c r="P30" s="9"/>
      <c r="Q30" s="9"/>
    </row>
    <row r="31" spans="1:20" ht="11.25" outlineLevel="2" x14ac:dyDescent="0.2">
      <c r="A31" s="73" t="s">
        <v>49</v>
      </c>
      <c r="B31" s="102">
        <v>3</v>
      </c>
      <c r="C31" s="103"/>
      <c r="D31" s="104" t="s">
        <v>58</v>
      </c>
      <c r="E31" s="104"/>
      <c r="F31" s="105" t="s">
        <v>50</v>
      </c>
      <c r="G31" s="104"/>
      <c r="H31" s="106"/>
      <c r="I31" s="107"/>
      <c r="J31" s="75">
        <f>SUBTOTAL(9,J32:J46)</f>
        <v>0</v>
      </c>
      <c r="K31" s="106"/>
      <c r="L31" s="76">
        <f>SUBTOTAL(9,L32:L46)</f>
        <v>9.5924000000000009E-2</v>
      </c>
      <c r="M31" s="106"/>
      <c r="N31" s="76">
        <f>SUBTOTAL(9,N32:N46)</f>
        <v>0.35599999999999998</v>
      </c>
      <c r="O31" s="108"/>
      <c r="P31" s="75">
        <f>SUBTOTAL(9,P32:P46)</f>
        <v>0</v>
      </c>
      <c r="Q31" s="75">
        <f>SUBTOTAL(9,Q32:Q46)</f>
        <v>0</v>
      </c>
      <c r="R31" s="6"/>
      <c r="S31" s="9"/>
      <c r="T31" s="9"/>
    </row>
    <row r="32" spans="1:20" ht="11.25" outlineLevel="3" x14ac:dyDescent="0.2">
      <c r="A32" s="13"/>
      <c r="B32" s="109"/>
      <c r="C32" s="110">
        <v>10</v>
      </c>
      <c r="D32" s="111" t="s">
        <v>59</v>
      </c>
      <c r="E32" s="112" t="s">
        <v>86</v>
      </c>
      <c r="F32" s="113" t="s">
        <v>87</v>
      </c>
      <c r="G32" s="111" t="s">
        <v>62</v>
      </c>
      <c r="H32" s="114">
        <v>4</v>
      </c>
      <c r="I32" s="115"/>
      <c r="J32" s="116">
        <f>H32*I32</f>
        <v>0</v>
      </c>
      <c r="K32" s="114"/>
      <c r="L32" s="114">
        <f>H32*K32</f>
        <v>0</v>
      </c>
      <c r="M32" s="114">
        <v>8.8999999999999996E-2</v>
      </c>
      <c r="N32" s="114">
        <f>H32*M32</f>
        <v>0.35599999999999998</v>
      </c>
      <c r="O32" s="116">
        <v>21</v>
      </c>
      <c r="P32" s="116">
        <f>J32*(O32/100)</f>
        <v>0</v>
      </c>
      <c r="Q32" s="116">
        <f>J32+P32</f>
        <v>0</v>
      </c>
      <c r="R32" s="9"/>
      <c r="S32" s="9"/>
      <c r="T32" s="9"/>
    </row>
    <row r="33" spans="1:20" ht="9.75" outlineLevel="4" x14ac:dyDescent="0.2">
      <c r="A33" s="117"/>
      <c r="B33" s="118"/>
      <c r="C33" s="118"/>
      <c r="D33" s="119"/>
      <c r="E33" s="124" t="s">
        <v>17</v>
      </c>
      <c r="F33" s="120" t="s">
        <v>88</v>
      </c>
      <c r="G33" s="119"/>
      <c r="H33" s="121">
        <v>0</v>
      </c>
      <c r="I33" s="122"/>
      <c r="J33" s="123"/>
      <c r="K33" s="121"/>
      <c r="L33" s="121"/>
      <c r="M33" s="121"/>
      <c r="N33" s="121"/>
      <c r="O33" s="123"/>
      <c r="P33" s="123"/>
      <c r="Q33" s="123"/>
      <c r="R33" s="6"/>
      <c r="S33" s="9"/>
    </row>
    <row r="34" spans="1:20" ht="9.75" outlineLevel="4" x14ac:dyDescent="0.2">
      <c r="A34" s="117"/>
      <c r="B34" s="118"/>
      <c r="C34" s="118"/>
      <c r="D34" s="119"/>
      <c r="E34" s="124"/>
      <c r="F34" s="120" t="s">
        <v>89</v>
      </c>
      <c r="G34" s="119"/>
      <c r="H34" s="121">
        <v>4</v>
      </c>
      <c r="I34" s="122"/>
      <c r="J34" s="123"/>
      <c r="K34" s="121"/>
      <c r="L34" s="121"/>
      <c r="M34" s="121"/>
      <c r="N34" s="121"/>
      <c r="O34" s="123"/>
      <c r="P34" s="123"/>
      <c r="Q34" s="123"/>
      <c r="R34" s="6"/>
      <c r="S34" s="9"/>
    </row>
    <row r="35" spans="1:20" ht="7.5" customHeight="1" outlineLevel="4" x14ac:dyDescent="0.15">
      <c r="A35" s="9"/>
      <c r="B35" s="80"/>
      <c r="C35" s="79"/>
      <c r="D35" s="82"/>
      <c r="E35" s="41"/>
      <c r="F35" s="83"/>
      <c r="G35" s="82"/>
      <c r="H35" s="84"/>
      <c r="I35" s="86"/>
      <c r="J35" s="43"/>
      <c r="K35" s="47"/>
      <c r="L35" s="47"/>
      <c r="M35" s="47"/>
      <c r="N35" s="47"/>
      <c r="O35" s="43"/>
      <c r="P35" s="43"/>
      <c r="Q35" s="43"/>
      <c r="R35" s="6"/>
      <c r="S35" s="9"/>
    </row>
    <row r="36" spans="1:20" ht="11.25" outlineLevel="3" x14ac:dyDescent="0.2">
      <c r="A36" s="13"/>
      <c r="B36" s="109"/>
      <c r="C36" s="110">
        <v>11</v>
      </c>
      <c r="D36" s="111" t="s">
        <v>59</v>
      </c>
      <c r="E36" s="112" t="s">
        <v>90</v>
      </c>
      <c r="F36" s="113" t="s">
        <v>91</v>
      </c>
      <c r="G36" s="111" t="s">
        <v>62</v>
      </c>
      <c r="H36" s="114">
        <v>4</v>
      </c>
      <c r="I36" s="115"/>
      <c r="J36" s="116">
        <f>H36*I36</f>
        <v>0</v>
      </c>
      <c r="K36" s="114">
        <v>2.9999999999999997E-4</v>
      </c>
      <c r="L36" s="114">
        <f>H36*K36</f>
        <v>1.1999999999999999E-3</v>
      </c>
      <c r="M36" s="114"/>
      <c r="N36" s="114">
        <f>H36*M36</f>
        <v>0</v>
      </c>
      <c r="O36" s="116">
        <v>21</v>
      </c>
      <c r="P36" s="116">
        <f>J36*(O36/100)</f>
        <v>0</v>
      </c>
      <c r="Q36" s="116">
        <f>J36+P36</f>
        <v>0</v>
      </c>
      <c r="R36" s="9"/>
      <c r="S36" s="9"/>
      <c r="T36" s="9"/>
    </row>
    <row r="37" spans="1:20" ht="11.25" outlineLevel="3" x14ac:dyDescent="0.2">
      <c r="A37" s="13"/>
      <c r="B37" s="109"/>
      <c r="C37" s="110">
        <v>12</v>
      </c>
      <c r="D37" s="111" t="s">
        <v>59</v>
      </c>
      <c r="E37" s="112" t="s">
        <v>92</v>
      </c>
      <c r="F37" s="113" t="s">
        <v>93</v>
      </c>
      <c r="G37" s="111" t="s">
        <v>62</v>
      </c>
      <c r="H37" s="114">
        <v>4</v>
      </c>
      <c r="I37" s="115"/>
      <c r="J37" s="116">
        <f>H37*I37</f>
        <v>0</v>
      </c>
      <c r="K37" s="114">
        <v>5.3E-3</v>
      </c>
      <c r="L37" s="114">
        <f>H37*K37</f>
        <v>2.12E-2</v>
      </c>
      <c r="M37" s="114"/>
      <c r="N37" s="114">
        <f>H37*M37</f>
        <v>0</v>
      </c>
      <c r="O37" s="116">
        <v>21</v>
      </c>
      <c r="P37" s="116">
        <f>J37*(O37/100)</f>
        <v>0</v>
      </c>
      <c r="Q37" s="116">
        <f>J37+P37</f>
        <v>0</v>
      </c>
      <c r="R37" s="9"/>
      <c r="S37" s="9"/>
      <c r="T37" s="9"/>
    </row>
    <row r="38" spans="1:20" ht="11.25" outlineLevel="3" x14ac:dyDescent="0.2">
      <c r="A38" s="13"/>
      <c r="B38" s="109"/>
      <c r="C38" s="110">
        <v>13</v>
      </c>
      <c r="D38" s="111" t="s">
        <v>81</v>
      </c>
      <c r="E38" s="112" t="s">
        <v>94</v>
      </c>
      <c r="F38" s="113" t="s">
        <v>95</v>
      </c>
      <c r="G38" s="111" t="s">
        <v>62</v>
      </c>
      <c r="H38" s="114">
        <v>4.4000000000000004</v>
      </c>
      <c r="I38" s="115"/>
      <c r="J38" s="116">
        <f>H38*I38</f>
        <v>0</v>
      </c>
      <c r="K38" s="114">
        <v>1.6709999999999999E-2</v>
      </c>
      <c r="L38" s="114">
        <f>H38*K38</f>
        <v>7.3524000000000006E-2</v>
      </c>
      <c r="M38" s="114"/>
      <c r="N38" s="114">
        <f>H38*M38</f>
        <v>0</v>
      </c>
      <c r="O38" s="116">
        <v>21</v>
      </c>
      <c r="P38" s="116">
        <f>J38*(O38/100)</f>
        <v>0</v>
      </c>
      <c r="Q38" s="116">
        <f>J38+P38</f>
        <v>0</v>
      </c>
      <c r="R38" s="9"/>
      <c r="S38" s="9"/>
      <c r="T38" s="9"/>
    </row>
    <row r="39" spans="1:20" ht="9.75" outlineLevel="4" x14ac:dyDescent="0.2">
      <c r="A39" s="117"/>
      <c r="B39" s="118"/>
      <c r="C39" s="118"/>
      <c r="D39" s="119"/>
      <c r="E39" s="124" t="s">
        <v>17</v>
      </c>
      <c r="F39" s="120" t="s">
        <v>96</v>
      </c>
      <c r="G39" s="119"/>
      <c r="H39" s="121">
        <v>0</v>
      </c>
      <c r="I39" s="122"/>
      <c r="J39" s="123"/>
      <c r="K39" s="121"/>
      <c r="L39" s="121"/>
      <c r="M39" s="121"/>
      <c r="N39" s="121"/>
      <c r="O39" s="123"/>
      <c r="P39" s="123"/>
      <c r="Q39" s="123"/>
      <c r="R39" s="6"/>
      <c r="S39" s="9"/>
    </row>
    <row r="40" spans="1:20" ht="9.75" outlineLevel="4" x14ac:dyDescent="0.2">
      <c r="A40" s="117"/>
      <c r="B40" s="118"/>
      <c r="C40" s="118"/>
      <c r="D40" s="119"/>
      <c r="E40" s="124"/>
      <c r="F40" s="120" t="s">
        <v>97</v>
      </c>
      <c r="G40" s="119"/>
      <c r="H40" s="121">
        <v>4.4000000000000004</v>
      </c>
      <c r="I40" s="122"/>
      <c r="J40" s="123"/>
      <c r="K40" s="121"/>
      <c r="L40" s="121"/>
      <c r="M40" s="121"/>
      <c r="N40" s="121"/>
      <c r="O40" s="123"/>
      <c r="P40" s="123"/>
      <c r="Q40" s="123"/>
      <c r="R40" s="6"/>
      <c r="S40" s="9"/>
    </row>
    <row r="41" spans="1:20" ht="7.5" customHeight="1" outlineLevel="4" x14ac:dyDescent="0.15">
      <c r="A41" s="9"/>
      <c r="B41" s="80"/>
      <c r="C41" s="79"/>
      <c r="D41" s="82"/>
      <c r="E41" s="41"/>
      <c r="F41" s="83"/>
      <c r="G41" s="82"/>
      <c r="H41" s="84"/>
      <c r="I41" s="86"/>
      <c r="J41" s="43"/>
      <c r="K41" s="47"/>
      <c r="L41" s="47"/>
      <c r="M41" s="47"/>
      <c r="N41" s="47"/>
      <c r="O41" s="43"/>
      <c r="P41" s="43"/>
      <c r="Q41" s="43"/>
      <c r="R41" s="6"/>
      <c r="S41" s="9"/>
    </row>
    <row r="42" spans="1:20" ht="11.25" outlineLevel="3" x14ac:dyDescent="0.2">
      <c r="A42" s="13"/>
      <c r="B42" s="109"/>
      <c r="C42" s="110">
        <v>14</v>
      </c>
      <c r="D42" s="111" t="s">
        <v>59</v>
      </c>
      <c r="E42" s="112" t="s">
        <v>98</v>
      </c>
      <c r="F42" s="113" t="s">
        <v>99</v>
      </c>
      <c r="G42" s="111" t="s">
        <v>100</v>
      </c>
      <c r="H42" s="114">
        <v>1</v>
      </c>
      <c r="I42" s="115"/>
      <c r="J42" s="116">
        <f>H42*I42</f>
        <v>0</v>
      </c>
      <c r="K42" s="114"/>
      <c r="L42" s="114">
        <f>H42*K42</f>
        <v>0</v>
      </c>
      <c r="M42" s="114"/>
      <c r="N42" s="114">
        <f>H42*M42</f>
        <v>0</v>
      </c>
      <c r="O42" s="116">
        <v>21</v>
      </c>
      <c r="P42" s="116">
        <f>J42*(O42/100)</f>
        <v>0</v>
      </c>
      <c r="Q42" s="116">
        <f>J42+P42</f>
        <v>0</v>
      </c>
      <c r="R42" s="9"/>
      <c r="S42" s="9"/>
      <c r="T42" s="9"/>
    </row>
    <row r="43" spans="1:20" ht="9.75" outlineLevel="4" x14ac:dyDescent="0.2">
      <c r="A43" s="117"/>
      <c r="B43" s="118"/>
      <c r="C43" s="118"/>
      <c r="D43" s="119"/>
      <c r="E43" s="124" t="s">
        <v>17</v>
      </c>
      <c r="F43" s="120" t="s">
        <v>101</v>
      </c>
      <c r="G43" s="119"/>
      <c r="H43" s="121">
        <v>0</v>
      </c>
      <c r="I43" s="122"/>
      <c r="J43" s="123"/>
      <c r="K43" s="121"/>
      <c r="L43" s="121"/>
      <c r="M43" s="121"/>
      <c r="N43" s="121"/>
      <c r="O43" s="123"/>
      <c r="P43" s="123"/>
      <c r="Q43" s="123"/>
      <c r="R43" s="6"/>
      <c r="S43" s="9"/>
    </row>
    <row r="44" spans="1:20" ht="9.75" outlineLevel="4" x14ac:dyDescent="0.2">
      <c r="A44" s="117"/>
      <c r="B44" s="118"/>
      <c r="C44" s="118"/>
      <c r="D44" s="119"/>
      <c r="E44" s="124"/>
      <c r="F44" s="120" t="s">
        <v>102</v>
      </c>
      <c r="G44" s="119"/>
      <c r="H44" s="121">
        <v>1</v>
      </c>
      <c r="I44" s="122"/>
      <c r="J44" s="123"/>
      <c r="K44" s="121"/>
      <c r="L44" s="121"/>
      <c r="M44" s="121"/>
      <c r="N44" s="121"/>
      <c r="O44" s="123"/>
      <c r="P44" s="123"/>
      <c r="Q44" s="123"/>
      <c r="R44" s="6"/>
      <c r="S44" s="9"/>
    </row>
    <row r="45" spans="1:20" ht="7.5" customHeight="1" outlineLevel="4" x14ac:dyDescent="0.15">
      <c r="A45" s="9"/>
      <c r="B45" s="80"/>
      <c r="C45" s="79"/>
      <c r="D45" s="82"/>
      <c r="E45" s="41"/>
      <c r="F45" s="83"/>
      <c r="G45" s="82"/>
      <c r="H45" s="84"/>
      <c r="I45" s="86"/>
      <c r="J45" s="43"/>
      <c r="K45" s="47"/>
      <c r="L45" s="47"/>
      <c r="M45" s="47"/>
      <c r="N45" s="47"/>
      <c r="O45" s="43"/>
      <c r="P45" s="43"/>
      <c r="Q45" s="43"/>
      <c r="R45" s="6"/>
      <c r="S45" s="9"/>
    </row>
    <row r="46" spans="1:20" outlineLevel="3" x14ac:dyDescent="0.15">
      <c r="B46" s="6"/>
      <c r="C46" s="6"/>
      <c r="D46" s="6"/>
      <c r="E46" s="6"/>
      <c r="F46" s="6"/>
      <c r="G46" s="6"/>
      <c r="H46" s="6"/>
      <c r="I46" s="9"/>
      <c r="J46" s="9"/>
      <c r="K46" s="6"/>
      <c r="L46" s="6"/>
      <c r="M46" s="6"/>
      <c r="N46" s="6"/>
      <c r="O46" s="6"/>
      <c r="P46" s="9"/>
      <c r="Q46" s="9"/>
    </row>
    <row r="47" spans="1:20" ht="11.25" outlineLevel="2" x14ac:dyDescent="0.2">
      <c r="A47" s="73" t="s">
        <v>51</v>
      </c>
      <c r="B47" s="102">
        <v>3</v>
      </c>
      <c r="C47" s="103"/>
      <c r="D47" s="104" t="s">
        <v>58</v>
      </c>
      <c r="E47" s="104"/>
      <c r="F47" s="105" t="s">
        <v>52</v>
      </c>
      <c r="G47" s="104"/>
      <c r="H47" s="106"/>
      <c r="I47" s="107"/>
      <c r="J47" s="75">
        <f>SUBTOTAL(9,J48:J85)</f>
        <v>0</v>
      </c>
      <c r="K47" s="106"/>
      <c r="L47" s="76">
        <f>SUBTOTAL(9,L48:L85)</f>
        <v>0.4722498</v>
      </c>
      <c r="M47" s="106"/>
      <c r="N47" s="76">
        <f>SUBTOTAL(9,N48:N85)</f>
        <v>5.0000000000000001E-3</v>
      </c>
      <c r="O47" s="108"/>
      <c r="P47" s="75">
        <f>SUBTOTAL(9,P48:P85)</f>
        <v>0</v>
      </c>
      <c r="Q47" s="75">
        <f>SUBTOTAL(9,Q48:Q85)</f>
        <v>0</v>
      </c>
      <c r="R47" s="6"/>
      <c r="S47" s="9"/>
      <c r="T47" s="9"/>
    </row>
    <row r="48" spans="1:20" ht="11.25" outlineLevel="3" x14ac:dyDescent="0.2">
      <c r="A48" s="13"/>
      <c r="B48" s="109"/>
      <c r="C48" s="110">
        <v>15</v>
      </c>
      <c r="D48" s="111" t="s">
        <v>59</v>
      </c>
      <c r="E48" s="112" t="s">
        <v>103</v>
      </c>
      <c r="F48" s="113" t="s">
        <v>104</v>
      </c>
      <c r="G48" s="111" t="s">
        <v>62</v>
      </c>
      <c r="H48" s="114">
        <v>500</v>
      </c>
      <c r="I48" s="115"/>
      <c r="J48" s="116">
        <f>H48*I48</f>
        <v>0</v>
      </c>
      <c r="K48" s="114"/>
      <c r="L48" s="114">
        <f>H48*K48</f>
        <v>0</v>
      </c>
      <c r="M48" s="114">
        <v>1.0000000000000001E-5</v>
      </c>
      <c r="N48" s="114">
        <f>H48*M48</f>
        <v>5.0000000000000001E-3</v>
      </c>
      <c r="O48" s="116">
        <v>21</v>
      </c>
      <c r="P48" s="116">
        <f>J48*(O48/100)</f>
        <v>0</v>
      </c>
      <c r="Q48" s="116">
        <f>J48+P48</f>
        <v>0</v>
      </c>
      <c r="R48" s="9"/>
      <c r="S48" s="9"/>
      <c r="T48" s="9"/>
    </row>
    <row r="49" spans="1:20" ht="9.75" outlineLevel="4" x14ac:dyDescent="0.2">
      <c r="A49" s="117"/>
      <c r="B49" s="118"/>
      <c r="C49" s="118"/>
      <c r="D49" s="119"/>
      <c r="E49" s="124" t="s">
        <v>17</v>
      </c>
      <c r="F49" s="120" t="s">
        <v>105</v>
      </c>
      <c r="G49" s="119"/>
      <c r="H49" s="121">
        <v>0</v>
      </c>
      <c r="I49" s="122"/>
      <c r="J49" s="123"/>
      <c r="K49" s="121"/>
      <c r="L49" s="121"/>
      <c r="M49" s="121"/>
      <c r="N49" s="121"/>
      <c r="O49" s="123"/>
      <c r="P49" s="123"/>
      <c r="Q49" s="123"/>
      <c r="R49" s="6"/>
      <c r="S49" s="9"/>
    </row>
    <row r="50" spans="1:20" ht="9.75" outlineLevel="4" x14ac:dyDescent="0.2">
      <c r="A50" s="117"/>
      <c r="B50" s="118"/>
      <c r="C50" s="118"/>
      <c r="D50" s="119"/>
      <c r="E50" s="124"/>
      <c r="F50" s="120" t="s">
        <v>106</v>
      </c>
      <c r="G50" s="119"/>
      <c r="H50" s="121">
        <v>500</v>
      </c>
      <c r="I50" s="122"/>
      <c r="J50" s="123"/>
      <c r="K50" s="121"/>
      <c r="L50" s="121"/>
      <c r="M50" s="121"/>
      <c r="N50" s="121"/>
      <c r="O50" s="123"/>
      <c r="P50" s="123"/>
      <c r="Q50" s="123"/>
      <c r="R50" s="6"/>
      <c r="S50" s="9"/>
    </row>
    <row r="51" spans="1:20" ht="7.5" customHeight="1" outlineLevel="4" x14ac:dyDescent="0.15">
      <c r="A51" s="9"/>
      <c r="B51" s="80"/>
      <c r="C51" s="79"/>
      <c r="D51" s="82"/>
      <c r="E51" s="41"/>
      <c r="F51" s="83"/>
      <c r="G51" s="82"/>
      <c r="H51" s="84"/>
      <c r="I51" s="86"/>
      <c r="J51" s="43"/>
      <c r="K51" s="47"/>
      <c r="L51" s="47"/>
      <c r="M51" s="47"/>
      <c r="N51" s="47"/>
      <c r="O51" s="43"/>
      <c r="P51" s="43"/>
      <c r="Q51" s="43"/>
      <c r="R51" s="6"/>
      <c r="S51" s="9"/>
    </row>
    <row r="52" spans="1:20" ht="11.25" outlineLevel="3" x14ac:dyDescent="0.2">
      <c r="A52" s="13"/>
      <c r="B52" s="109"/>
      <c r="C52" s="110">
        <v>16</v>
      </c>
      <c r="D52" s="111" t="s">
        <v>59</v>
      </c>
      <c r="E52" s="112" t="s">
        <v>107</v>
      </c>
      <c r="F52" s="113" t="s">
        <v>108</v>
      </c>
      <c r="G52" s="111" t="s">
        <v>62</v>
      </c>
      <c r="H52" s="114">
        <v>774.18</v>
      </c>
      <c r="I52" s="115"/>
      <c r="J52" s="116">
        <f>H52*I52</f>
        <v>0</v>
      </c>
      <c r="K52" s="114">
        <v>5.0000000000000001E-4</v>
      </c>
      <c r="L52" s="114">
        <f>H52*K52</f>
        <v>0.38708999999999999</v>
      </c>
      <c r="M52" s="114"/>
      <c r="N52" s="114">
        <f>H52*M52</f>
        <v>0</v>
      </c>
      <c r="O52" s="116">
        <v>21</v>
      </c>
      <c r="P52" s="116">
        <f>J52*(O52/100)</f>
        <v>0</v>
      </c>
      <c r="Q52" s="116">
        <f>J52+P52</f>
        <v>0</v>
      </c>
      <c r="R52" s="9"/>
      <c r="S52" s="9"/>
      <c r="T52" s="9"/>
    </row>
    <row r="53" spans="1:20" ht="9.75" outlineLevel="4" x14ac:dyDescent="0.2">
      <c r="A53" s="117"/>
      <c r="B53" s="118"/>
      <c r="C53" s="118"/>
      <c r="D53" s="119"/>
      <c r="E53" s="124" t="s">
        <v>17</v>
      </c>
      <c r="F53" s="120" t="s">
        <v>109</v>
      </c>
      <c r="G53" s="119"/>
      <c r="H53" s="121">
        <v>0</v>
      </c>
      <c r="I53" s="122"/>
      <c r="J53" s="123"/>
      <c r="K53" s="121"/>
      <c r="L53" s="121"/>
      <c r="M53" s="121"/>
      <c r="N53" s="121"/>
      <c r="O53" s="123"/>
      <c r="P53" s="123"/>
      <c r="Q53" s="123"/>
      <c r="R53" s="6"/>
      <c r="S53" s="9"/>
    </row>
    <row r="54" spans="1:20" ht="9.75" outlineLevel="4" x14ac:dyDescent="0.2">
      <c r="A54" s="117"/>
      <c r="B54" s="118"/>
      <c r="C54" s="118"/>
      <c r="D54" s="119"/>
      <c r="E54" s="124"/>
      <c r="F54" s="120" t="s">
        <v>110</v>
      </c>
      <c r="G54" s="119"/>
      <c r="H54" s="121">
        <v>87.04</v>
      </c>
      <c r="I54" s="122"/>
      <c r="J54" s="123"/>
      <c r="K54" s="121"/>
      <c r="L54" s="121"/>
      <c r="M54" s="121"/>
      <c r="N54" s="121"/>
      <c r="O54" s="123"/>
      <c r="P54" s="123"/>
      <c r="Q54" s="123"/>
      <c r="R54" s="6"/>
      <c r="S54" s="9"/>
    </row>
    <row r="55" spans="1:20" ht="9.75" outlineLevel="4" x14ac:dyDescent="0.2">
      <c r="A55" s="117"/>
      <c r="B55" s="118"/>
      <c r="C55" s="118"/>
      <c r="D55" s="119"/>
      <c r="E55" s="124"/>
      <c r="F55" s="120" t="s">
        <v>111</v>
      </c>
      <c r="G55" s="119"/>
      <c r="H55" s="121">
        <v>0</v>
      </c>
      <c r="I55" s="122"/>
      <c r="J55" s="123"/>
      <c r="K55" s="121"/>
      <c r="L55" s="121"/>
      <c r="M55" s="121"/>
      <c r="N55" s="121"/>
      <c r="O55" s="123"/>
      <c r="P55" s="123"/>
      <c r="Q55" s="123"/>
      <c r="R55" s="6"/>
      <c r="S55" s="9"/>
    </row>
    <row r="56" spans="1:20" ht="9.75" outlineLevel="4" x14ac:dyDescent="0.2">
      <c r="A56" s="117"/>
      <c r="B56" s="118"/>
      <c r="C56" s="118"/>
      <c r="D56" s="119"/>
      <c r="E56" s="124"/>
      <c r="F56" s="120" t="s">
        <v>112</v>
      </c>
      <c r="G56" s="119"/>
      <c r="H56" s="121">
        <v>31.219999999999995</v>
      </c>
      <c r="I56" s="122"/>
      <c r="J56" s="123"/>
      <c r="K56" s="121"/>
      <c r="L56" s="121"/>
      <c r="M56" s="121"/>
      <c r="N56" s="121"/>
      <c r="O56" s="123"/>
      <c r="P56" s="123"/>
      <c r="Q56" s="123"/>
      <c r="R56" s="6"/>
      <c r="S56" s="9"/>
    </row>
    <row r="57" spans="1:20" ht="9.75" outlineLevel="4" x14ac:dyDescent="0.2">
      <c r="A57" s="117"/>
      <c r="B57" s="118"/>
      <c r="C57" s="118"/>
      <c r="D57" s="119"/>
      <c r="E57" s="124"/>
      <c r="F57" s="120" t="s">
        <v>113</v>
      </c>
      <c r="G57" s="119"/>
      <c r="H57" s="121">
        <v>0</v>
      </c>
      <c r="I57" s="122"/>
      <c r="J57" s="123"/>
      <c r="K57" s="121"/>
      <c r="L57" s="121"/>
      <c r="M57" s="121"/>
      <c r="N57" s="121"/>
      <c r="O57" s="123"/>
      <c r="P57" s="123"/>
      <c r="Q57" s="123"/>
      <c r="R57" s="6"/>
      <c r="S57" s="9"/>
    </row>
    <row r="58" spans="1:20" ht="9.75" outlineLevel="4" x14ac:dyDescent="0.2">
      <c r="A58" s="117"/>
      <c r="B58" s="118"/>
      <c r="C58" s="118"/>
      <c r="D58" s="119"/>
      <c r="E58" s="124"/>
      <c r="F58" s="120" t="s">
        <v>114</v>
      </c>
      <c r="G58" s="119"/>
      <c r="H58" s="121">
        <v>25.92</v>
      </c>
      <c r="I58" s="122"/>
      <c r="J58" s="123"/>
      <c r="K58" s="121"/>
      <c r="L58" s="121"/>
      <c r="M58" s="121"/>
      <c r="N58" s="121"/>
      <c r="O58" s="123"/>
      <c r="P58" s="123"/>
      <c r="Q58" s="123"/>
      <c r="R58" s="6"/>
      <c r="S58" s="9"/>
    </row>
    <row r="59" spans="1:20" ht="9.75" outlineLevel="4" x14ac:dyDescent="0.2">
      <c r="A59" s="117"/>
      <c r="B59" s="118"/>
      <c r="C59" s="118"/>
      <c r="D59" s="119"/>
      <c r="E59" s="124"/>
      <c r="F59" s="120" t="s">
        <v>115</v>
      </c>
      <c r="G59" s="119"/>
      <c r="H59" s="121">
        <v>0</v>
      </c>
      <c r="I59" s="122"/>
      <c r="J59" s="123"/>
      <c r="K59" s="121"/>
      <c r="L59" s="121"/>
      <c r="M59" s="121"/>
      <c r="N59" s="121"/>
      <c r="O59" s="123"/>
      <c r="P59" s="123"/>
      <c r="Q59" s="123"/>
      <c r="R59" s="6"/>
      <c r="S59" s="9"/>
    </row>
    <row r="60" spans="1:20" ht="9.75" outlineLevel="4" x14ac:dyDescent="0.2">
      <c r="A60" s="117"/>
      <c r="B60" s="118"/>
      <c r="C60" s="118"/>
      <c r="D60" s="119"/>
      <c r="E60" s="124"/>
      <c r="F60" s="120" t="s">
        <v>116</v>
      </c>
      <c r="G60" s="119"/>
      <c r="H60" s="121">
        <v>171.46</v>
      </c>
      <c r="I60" s="122"/>
      <c r="J60" s="123"/>
      <c r="K60" s="121"/>
      <c r="L60" s="121"/>
      <c r="M60" s="121"/>
      <c r="N60" s="121"/>
      <c r="O60" s="123"/>
      <c r="P60" s="123"/>
      <c r="Q60" s="123"/>
      <c r="R60" s="6"/>
      <c r="S60" s="9"/>
    </row>
    <row r="61" spans="1:20" ht="9.75" outlineLevel="4" x14ac:dyDescent="0.2">
      <c r="A61" s="117"/>
      <c r="B61" s="118"/>
      <c r="C61" s="118"/>
      <c r="D61" s="119"/>
      <c r="E61" s="124"/>
      <c r="F61" s="120" t="s">
        <v>117</v>
      </c>
      <c r="G61" s="119"/>
      <c r="H61" s="121">
        <v>0</v>
      </c>
      <c r="I61" s="122"/>
      <c r="J61" s="123"/>
      <c r="K61" s="121"/>
      <c r="L61" s="121"/>
      <c r="M61" s="121"/>
      <c r="N61" s="121"/>
      <c r="O61" s="123"/>
      <c r="P61" s="123"/>
      <c r="Q61" s="123"/>
      <c r="R61" s="6"/>
      <c r="S61" s="9"/>
    </row>
    <row r="62" spans="1:20" ht="9.75" outlineLevel="4" x14ac:dyDescent="0.2">
      <c r="A62" s="117"/>
      <c r="B62" s="118"/>
      <c r="C62" s="118"/>
      <c r="D62" s="119"/>
      <c r="E62" s="124"/>
      <c r="F62" s="120" t="s">
        <v>118</v>
      </c>
      <c r="G62" s="119"/>
      <c r="H62" s="121">
        <v>33.5</v>
      </c>
      <c r="I62" s="122"/>
      <c r="J62" s="123"/>
      <c r="K62" s="121"/>
      <c r="L62" s="121"/>
      <c r="M62" s="121"/>
      <c r="N62" s="121"/>
      <c r="O62" s="123"/>
      <c r="P62" s="123"/>
      <c r="Q62" s="123"/>
      <c r="R62" s="6"/>
      <c r="S62" s="9"/>
    </row>
    <row r="63" spans="1:20" ht="9.75" outlineLevel="4" x14ac:dyDescent="0.2">
      <c r="A63" s="117"/>
      <c r="B63" s="118"/>
      <c r="C63" s="118"/>
      <c r="D63" s="119"/>
      <c r="E63" s="124"/>
      <c r="F63" s="120" t="s">
        <v>119</v>
      </c>
      <c r="G63" s="119"/>
      <c r="H63" s="121">
        <v>0</v>
      </c>
      <c r="I63" s="122"/>
      <c r="J63" s="123"/>
      <c r="K63" s="121"/>
      <c r="L63" s="121"/>
      <c r="M63" s="121"/>
      <c r="N63" s="121"/>
      <c r="O63" s="123"/>
      <c r="P63" s="123"/>
      <c r="Q63" s="123"/>
      <c r="R63" s="6"/>
      <c r="S63" s="9"/>
    </row>
    <row r="64" spans="1:20" ht="9.75" outlineLevel="4" x14ac:dyDescent="0.2">
      <c r="A64" s="117"/>
      <c r="B64" s="118"/>
      <c r="C64" s="118"/>
      <c r="D64" s="119"/>
      <c r="E64" s="124"/>
      <c r="F64" s="120" t="s">
        <v>120</v>
      </c>
      <c r="G64" s="119"/>
      <c r="H64" s="121">
        <v>9.6000000000000014</v>
      </c>
      <c r="I64" s="122"/>
      <c r="J64" s="123"/>
      <c r="K64" s="121"/>
      <c r="L64" s="121"/>
      <c r="M64" s="121"/>
      <c r="N64" s="121"/>
      <c r="O64" s="123"/>
      <c r="P64" s="123"/>
      <c r="Q64" s="123"/>
      <c r="R64" s="6"/>
      <c r="S64" s="9"/>
    </row>
    <row r="65" spans="1:19" ht="9.75" outlineLevel="4" x14ac:dyDescent="0.2">
      <c r="A65" s="117"/>
      <c r="B65" s="118"/>
      <c r="C65" s="118"/>
      <c r="D65" s="119"/>
      <c r="E65" s="124"/>
      <c r="F65" s="120" t="s">
        <v>121</v>
      </c>
      <c r="G65" s="119"/>
      <c r="H65" s="121">
        <v>0</v>
      </c>
      <c r="I65" s="122"/>
      <c r="J65" s="123"/>
      <c r="K65" s="121"/>
      <c r="L65" s="121"/>
      <c r="M65" s="121"/>
      <c r="N65" s="121"/>
      <c r="O65" s="123"/>
      <c r="P65" s="123"/>
      <c r="Q65" s="123"/>
      <c r="R65" s="6"/>
      <c r="S65" s="9"/>
    </row>
    <row r="66" spans="1:19" ht="9.75" outlineLevel="4" x14ac:dyDescent="0.2">
      <c r="A66" s="117"/>
      <c r="B66" s="118"/>
      <c r="C66" s="118"/>
      <c r="D66" s="119"/>
      <c r="E66" s="124"/>
      <c r="F66" s="120" t="s">
        <v>122</v>
      </c>
      <c r="G66" s="119"/>
      <c r="H66" s="121">
        <v>7.6700000000000017</v>
      </c>
      <c r="I66" s="122"/>
      <c r="J66" s="123"/>
      <c r="K66" s="121"/>
      <c r="L66" s="121"/>
      <c r="M66" s="121"/>
      <c r="N66" s="121"/>
      <c r="O66" s="123"/>
      <c r="P66" s="123"/>
      <c r="Q66" s="123"/>
      <c r="R66" s="6"/>
      <c r="S66" s="9"/>
    </row>
    <row r="67" spans="1:19" ht="9.75" outlineLevel="4" x14ac:dyDescent="0.2">
      <c r="A67" s="117"/>
      <c r="B67" s="118"/>
      <c r="C67" s="118"/>
      <c r="D67" s="119"/>
      <c r="E67" s="124"/>
      <c r="F67" s="120" t="s">
        <v>123</v>
      </c>
      <c r="G67" s="119"/>
      <c r="H67" s="121">
        <v>0</v>
      </c>
      <c r="I67" s="122"/>
      <c r="J67" s="123"/>
      <c r="K67" s="121"/>
      <c r="L67" s="121"/>
      <c r="M67" s="121"/>
      <c r="N67" s="121"/>
      <c r="O67" s="123"/>
      <c r="P67" s="123"/>
      <c r="Q67" s="123"/>
      <c r="R67" s="6"/>
      <c r="S67" s="9"/>
    </row>
    <row r="68" spans="1:19" ht="9.75" outlineLevel="4" x14ac:dyDescent="0.2">
      <c r="A68" s="117"/>
      <c r="B68" s="118"/>
      <c r="C68" s="118"/>
      <c r="D68" s="119"/>
      <c r="E68" s="124"/>
      <c r="F68" s="120" t="s">
        <v>124</v>
      </c>
      <c r="G68" s="119"/>
      <c r="H68" s="121">
        <v>25.88</v>
      </c>
      <c r="I68" s="122"/>
      <c r="J68" s="123"/>
      <c r="K68" s="121"/>
      <c r="L68" s="121"/>
      <c r="M68" s="121"/>
      <c r="N68" s="121"/>
      <c r="O68" s="123"/>
      <c r="P68" s="123"/>
      <c r="Q68" s="123"/>
      <c r="R68" s="6"/>
      <c r="S68" s="9"/>
    </row>
    <row r="69" spans="1:19" ht="9.75" outlineLevel="4" x14ac:dyDescent="0.2">
      <c r="A69" s="117"/>
      <c r="B69" s="118"/>
      <c r="C69" s="118"/>
      <c r="D69" s="119"/>
      <c r="E69" s="124"/>
      <c r="F69" s="120" t="s">
        <v>125</v>
      </c>
      <c r="G69" s="119"/>
      <c r="H69" s="121">
        <v>0</v>
      </c>
      <c r="I69" s="122"/>
      <c r="J69" s="123"/>
      <c r="K69" s="121"/>
      <c r="L69" s="121"/>
      <c r="M69" s="121"/>
      <c r="N69" s="121"/>
      <c r="O69" s="123"/>
      <c r="P69" s="123"/>
      <c r="Q69" s="123"/>
      <c r="R69" s="6"/>
      <c r="S69" s="9"/>
    </row>
    <row r="70" spans="1:19" ht="9.75" outlineLevel="4" x14ac:dyDescent="0.2">
      <c r="A70" s="117"/>
      <c r="B70" s="118"/>
      <c r="C70" s="118"/>
      <c r="D70" s="119"/>
      <c r="E70" s="124"/>
      <c r="F70" s="120" t="s">
        <v>126</v>
      </c>
      <c r="G70" s="119"/>
      <c r="H70" s="121">
        <v>3.9000000000000008</v>
      </c>
      <c r="I70" s="122"/>
      <c r="J70" s="123"/>
      <c r="K70" s="121"/>
      <c r="L70" s="121"/>
      <c r="M70" s="121"/>
      <c r="N70" s="121"/>
      <c r="O70" s="123"/>
      <c r="P70" s="123"/>
      <c r="Q70" s="123"/>
      <c r="R70" s="6"/>
      <c r="S70" s="9"/>
    </row>
    <row r="71" spans="1:19" ht="9.75" outlineLevel="4" x14ac:dyDescent="0.2">
      <c r="A71" s="117"/>
      <c r="B71" s="118"/>
      <c r="C71" s="118"/>
      <c r="D71" s="119"/>
      <c r="E71" s="124"/>
      <c r="F71" s="120" t="s">
        <v>127</v>
      </c>
      <c r="G71" s="119"/>
      <c r="H71" s="121">
        <v>0</v>
      </c>
      <c r="I71" s="122"/>
      <c r="J71" s="123"/>
      <c r="K71" s="121"/>
      <c r="L71" s="121"/>
      <c r="M71" s="121"/>
      <c r="N71" s="121"/>
      <c r="O71" s="123"/>
      <c r="P71" s="123"/>
      <c r="Q71" s="123"/>
      <c r="R71" s="6"/>
      <c r="S71" s="9"/>
    </row>
    <row r="72" spans="1:19" ht="9.75" outlineLevel="4" x14ac:dyDescent="0.2">
      <c r="A72" s="117"/>
      <c r="B72" s="118"/>
      <c r="C72" s="118"/>
      <c r="D72" s="119"/>
      <c r="E72" s="124"/>
      <c r="F72" s="120" t="s">
        <v>128</v>
      </c>
      <c r="G72" s="119"/>
      <c r="H72" s="121">
        <v>12.04</v>
      </c>
      <c r="I72" s="122"/>
      <c r="J72" s="123"/>
      <c r="K72" s="121"/>
      <c r="L72" s="121"/>
      <c r="M72" s="121"/>
      <c r="N72" s="121"/>
      <c r="O72" s="123"/>
      <c r="P72" s="123"/>
      <c r="Q72" s="123"/>
      <c r="R72" s="6"/>
      <c r="S72" s="9"/>
    </row>
    <row r="73" spans="1:19" ht="9.75" outlineLevel="4" x14ac:dyDescent="0.2">
      <c r="A73" s="117"/>
      <c r="B73" s="118"/>
      <c r="C73" s="118"/>
      <c r="D73" s="119"/>
      <c r="E73" s="124"/>
      <c r="F73" s="120" t="s">
        <v>129</v>
      </c>
      <c r="G73" s="119"/>
      <c r="H73" s="121">
        <v>0</v>
      </c>
      <c r="I73" s="122"/>
      <c r="J73" s="123"/>
      <c r="K73" s="121"/>
      <c r="L73" s="121"/>
      <c r="M73" s="121"/>
      <c r="N73" s="121"/>
      <c r="O73" s="123"/>
      <c r="P73" s="123"/>
      <c r="Q73" s="123"/>
      <c r="R73" s="6"/>
      <c r="S73" s="9"/>
    </row>
    <row r="74" spans="1:19" ht="9.75" outlineLevel="4" x14ac:dyDescent="0.2">
      <c r="A74" s="117"/>
      <c r="B74" s="118"/>
      <c r="C74" s="118"/>
      <c r="D74" s="119"/>
      <c r="E74" s="124"/>
      <c r="F74" s="120" t="s">
        <v>130</v>
      </c>
      <c r="G74" s="119"/>
      <c r="H74" s="121">
        <v>113.95</v>
      </c>
      <c r="I74" s="122"/>
      <c r="J74" s="123"/>
      <c r="K74" s="121"/>
      <c r="L74" s="121"/>
      <c r="M74" s="121"/>
      <c r="N74" s="121"/>
      <c r="O74" s="123"/>
      <c r="P74" s="123"/>
      <c r="Q74" s="123"/>
      <c r="R74" s="6"/>
      <c r="S74" s="9"/>
    </row>
    <row r="75" spans="1:19" ht="9.75" outlineLevel="4" x14ac:dyDescent="0.2">
      <c r="A75" s="117"/>
      <c r="B75" s="118"/>
      <c r="C75" s="118"/>
      <c r="D75" s="119"/>
      <c r="E75" s="124"/>
      <c r="F75" s="120" t="s">
        <v>131</v>
      </c>
      <c r="G75" s="119"/>
      <c r="H75" s="121">
        <v>0</v>
      </c>
      <c r="I75" s="122"/>
      <c r="J75" s="123"/>
      <c r="K75" s="121"/>
      <c r="L75" s="121"/>
      <c r="M75" s="121"/>
      <c r="N75" s="121"/>
      <c r="O75" s="123"/>
      <c r="P75" s="123"/>
      <c r="Q75" s="123"/>
      <c r="R75" s="6"/>
      <c r="S75" s="9"/>
    </row>
    <row r="76" spans="1:19" ht="9.75" outlineLevel="4" x14ac:dyDescent="0.2">
      <c r="A76" s="117"/>
      <c r="B76" s="118"/>
      <c r="C76" s="118"/>
      <c r="D76" s="119"/>
      <c r="E76" s="124"/>
      <c r="F76" s="120" t="s">
        <v>132</v>
      </c>
      <c r="G76" s="119"/>
      <c r="H76" s="121">
        <v>53.75</v>
      </c>
      <c r="I76" s="122"/>
      <c r="J76" s="123"/>
      <c r="K76" s="121"/>
      <c r="L76" s="121"/>
      <c r="M76" s="121"/>
      <c r="N76" s="121"/>
      <c r="O76" s="123"/>
      <c r="P76" s="123"/>
      <c r="Q76" s="123"/>
      <c r="R76" s="6"/>
      <c r="S76" s="9"/>
    </row>
    <row r="77" spans="1:19" ht="9.75" outlineLevel="4" x14ac:dyDescent="0.2">
      <c r="A77" s="117"/>
      <c r="B77" s="118"/>
      <c r="C77" s="118"/>
      <c r="D77" s="119"/>
      <c r="E77" s="124"/>
      <c r="F77" s="120" t="s">
        <v>133</v>
      </c>
      <c r="G77" s="119"/>
      <c r="H77" s="121">
        <v>0</v>
      </c>
      <c r="I77" s="122"/>
      <c r="J77" s="123"/>
      <c r="K77" s="121"/>
      <c r="L77" s="121"/>
      <c r="M77" s="121"/>
      <c r="N77" s="121"/>
      <c r="O77" s="123"/>
      <c r="P77" s="123"/>
      <c r="Q77" s="123"/>
      <c r="R77" s="6"/>
      <c r="S77" s="9"/>
    </row>
    <row r="78" spans="1:19" ht="9.75" outlineLevel="4" x14ac:dyDescent="0.2">
      <c r="A78" s="117"/>
      <c r="B78" s="118"/>
      <c r="C78" s="118"/>
      <c r="D78" s="119"/>
      <c r="E78" s="124"/>
      <c r="F78" s="120" t="s">
        <v>134</v>
      </c>
      <c r="G78" s="119"/>
      <c r="H78" s="121">
        <v>51.19</v>
      </c>
      <c r="I78" s="122"/>
      <c r="J78" s="123"/>
      <c r="K78" s="121"/>
      <c r="L78" s="121"/>
      <c r="M78" s="121"/>
      <c r="N78" s="121"/>
      <c r="O78" s="123"/>
      <c r="P78" s="123"/>
      <c r="Q78" s="123"/>
      <c r="R78" s="6"/>
      <c r="S78" s="9"/>
    </row>
    <row r="79" spans="1:19" ht="9.75" outlineLevel="4" x14ac:dyDescent="0.2">
      <c r="A79" s="117"/>
      <c r="B79" s="118"/>
      <c r="C79" s="118"/>
      <c r="D79" s="119"/>
      <c r="E79" s="124"/>
      <c r="F79" s="120" t="s">
        <v>135</v>
      </c>
      <c r="G79" s="119"/>
      <c r="H79" s="121">
        <v>0</v>
      </c>
      <c r="I79" s="122"/>
      <c r="J79" s="123"/>
      <c r="K79" s="121"/>
      <c r="L79" s="121"/>
      <c r="M79" s="121"/>
      <c r="N79" s="121"/>
      <c r="O79" s="123"/>
      <c r="P79" s="123"/>
      <c r="Q79" s="123"/>
      <c r="R79" s="6"/>
      <c r="S79" s="9"/>
    </row>
    <row r="80" spans="1:19" ht="9.75" outlineLevel="4" x14ac:dyDescent="0.2">
      <c r="A80" s="117"/>
      <c r="B80" s="118"/>
      <c r="C80" s="118"/>
      <c r="D80" s="119"/>
      <c r="E80" s="124"/>
      <c r="F80" s="120" t="s">
        <v>136</v>
      </c>
      <c r="G80" s="119"/>
      <c r="H80" s="121">
        <v>65.739999999999995</v>
      </c>
      <c r="I80" s="122"/>
      <c r="J80" s="123"/>
      <c r="K80" s="121"/>
      <c r="L80" s="121"/>
      <c r="M80" s="121"/>
      <c r="N80" s="121"/>
      <c r="O80" s="123"/>
      <c r="P80" s="123"/>
      <c r="Q80" s="123"/>
      <c r="R80" s="6"/>
      <c r="S80" s="9"/>
    </row>
    <row r="81" spans="1:20" ht="9.75" outlineLevel="4" x14ac:dyDescent="0.2">
      <c r="A81" s="117"/>
      <c r="B81" s="118"/>
      <c r="C81" s="118"/>
      <c r="D81" s="119"/>
      <c r="E81" s="124"/>
      <c r="F81" s="120" t="s">
        <v>137</v>
      </c>
      <c r="G81" s="119"/>
      <c r="H81" s="121">
        <v>0</v>
      </c>
      <c r="I81" s="122"/>
      <c r="J81" s="123"/>
      <c r="K81" s="121"/>
      <c r="L81" s="121"/>
      <c r="M81" s="121"/>
      <c r="N81" s="121"/>
      <c r="O81" s="123"/>
      <c r="P81" s="123"/>
      <c r="Q81" s="123"/>
      <c r="R81" s="6"/>
      <c r="S81" s="9"/>
    </row>
    <row r="82" spans="1:20" ht="9.75" outlineLevel="4" x14ac:dyDescent="0.2">
      <c r="A82" s="117"/>
      <c r="B82" s="118"/>
      <c r="C82" s="118"/>
      <c r="D82" s="119"/>
      <c r="E82" s="124"/>
      <c r="F82" s="120" t="s">
        <v>138</v>
      </c>
      <c r="G82" s="119"/>
      <c r="H82" s="121">
        <v>81.319999999999993</v>
      </c>
      <c r="I82" s="122"/>
      <c r="J82" s="123"/>
      <c r="K82" s="121"/>
      <c r="L82" s="121"/>
      <c r="M82" s="121"/>
      <c r="N82" s="121"/>
      <c r="O82" s="123"/>
      <c r="P82" s="123"/>
      <c r="Q82" s="123"/>
      <c r="R82" s="6"/>
      <c r="S82" s="9"/>
    </row>
    <row r="83" spans="1:20" ht="7.5" customHeight="1" outlineLevel="4" x14ac:dyDescent="0.15">
      <c r="A83" s="9"/>
      <c r="B83" s="80"/>
      <c r="C83" s="79"/>
      <c r="D83" s="82"/>
      <c r="E83" s="41"/>
      <c r="F83" s="83"/>
      <c r="G83" s="82"/>
      <c r="H83" s="84"/>
      <c r="I83" s="86"/>
      <c r="J83" s="43"/>
      <c r="K83" s="47"/>
      <c r="L83" s="47"/>
      <c r="M83" s="47"/>
      <c r="N83" s="47"/>
      <c r="O83" s="43"/>
      <c r="P83" s="43"/>
      <c r="Q83" s="43"/>
      <c r="R83" s="6"/>
      <c r="S83" s="9"/>
    </row>
    <row r="84" spans="1:20" ht="11.25" outlineLevel="3" x14ac:dyDescent="0.2">
      <c r="A84" s="13"/>
      <c r="B84" s="109"/>
      <c r="C84" s="110">
        <v>17</v>
      </c>
      <c r="D84" s="111" t="s">
        <v>59</v>
      </c>
      <c r="E84" s="112" t="s">
        <v>139</v>
      </c>
      <c r="F84" s="113" t="s">
        <v>140</v>
      </c>
      <c r="G84" s="111" t="s">
        <v>62</v>
      </c>
      <c r="H84" s="114">
        <v>774.18</v>
      </c>
      <c r="I84" s="115"/>
      <c r="J84" s="116">
        <f>H84*I84</f>
        <v>0</v>
      </c>
      <c r="K84" s="114">
        <v>1.1E-4</v>
      </c>
      <c r="L84" s="114">
        <f>H84*K84</f>
        <v>8.5159799999999994E-2</v>
      </c>
      <c r="M84" s="114"/>
      <c r="N84" s="114">
        <f>H84*M84</f>
        <v>0</v>
      </c>
      <c r="O84" s="116">
        <v>21</v>
      </c>
      <c r="P84" s="116">
        <f>J84*(O84/100)</f>
        <v>0</v>
      </c>
      <c r="Q84" s="116">
        <f>J84+P84</f>
        <v>0</v>
      </c>
      <c r="R84" s="9"/>
      <c r="S84" s="9"/>
      <c r="T84" s="9"/>
    </row>
    <row r="85" spans="1:20" outlineLevel="3" x14ac:dyDescent="0.15">
      <c r="B85" s="6"/>
      <c r="C85" s="6"/>
      <c r="D85" s="6"/>
      <c r="E85" s="6"/>
      <c r="F85" s="6"/>
      <c r="G85" s="6"/>
      <c r="H85" s="6"/>
      <c r="I85" s="9"/>
      <c r="J85" s="9"/>
      <c r="K85" s="6"/>
      <c r="L85" s="6"/>
      <c r="M85" s="6"/>
      <c r="N85" s="6"/>
      <c r="O85" s="6"/>
      <c r="P85" s="9"/>
      <c r="Q85" s="9"/>
    </row>
    <row r="86" spans="1:20" ht="11.25" outlineLevel="2" x14ac:dyDescent="0.2">
      <c r="A86" s="73" t="s">
        <v>53</v>
      </c>
      <c r="B86" s="102">
        <v>3</v>
      </c>
      <c r="C86" s="103"/>
      <c r="D86" s="104" t="s">
        <v>58</v>
      </c>
      <c r="E86" s="104"/>
      <c r="F86" s="105" t="s">
        <v>54</v>
      </c>
      <c r="G86" s="104"/>
      <c r="H86" s="106"/>
      <c r="I86" s="107"/>
      <c r="J86" s="75">
        <f>SUBTOTAL(9,J87:J88)</f>
        <v>0</v>
      </c>
      <c r="K86" s="106"/>
      <c r="L86" s="76">
        <f>SUBTOTAL(9,L87:L88)</f>
        <v>0</v>
      </c>
      <c r="M86" s="106"/>
      <c r="N86" s="76">
        <f>SUBTOTAL(9,N87:N88)</f>
        <v>0</v>
      </c>
      <c r="O86" s="108"/>
      <c r="P86" s="75">
        <f>SUBTOTAL(9,P87:P88)</f>
        <v>0</v>
      </c>
      <c r="Q86" s="75">
        <f>SUBTOTAL(9,Q87:Q88)</f>
        <v>0</v>
      </c>
      <c r="R86" s="6"/>
      <c r="S86" s="9"/>
      <c r="T86" s="9"/>
    </row>
    <row r="87" spans="1:20" ht="11.25" outlineLevel="3" x14ac:dyDescent="0.2">
      <c r="A87" s="13"/>
      <c r="B87" s="109"/>
      <c r="C87" s="110">
        <v>18</v>
      </c>
      <c r="D87" s="111" t="s">
        <v>141</v>
      </c>
      <c r="E87" s="112" t="s">
        <v>142</v>
      </c>
      <c r="F87" s="113" t="s">
        <v>143</v>
      </c>
      <c r="G87" s="111" t="s">
        <v>100</v>
      </c>
      <c r="H87" s="114">
        <v>1</v>
      </c>
      <c r="I87" s="115"/>
      <c r="J87" s="116">
        <f>H87*I87</f>
        <v>0</v>
      </c>
      <c r="K87" s="114"/>
      <c r="L87" s="114">
        <f>H87*K87</f>
        <v>0</v>
      </c>
      <c r="M87" s="114"/>
      <c r="N87" s="114">
        <f>H87*M87</f>
        <v>0</v>
      </c>
      <c r="O87" s="116">
        <v>21</v>
      </c>
      <c r="P87" s="116">
        <f>J87*(O87/100)</f>
        <v>0</v>
      </c>
      <c r="Q87" s="116">
        <f>J87+P87</f>
        <v>0</v>
      </c>
      <c r="R87" s="9"/>
      <c r="S87" s="9"/>
      <c r="T87" s="9"/>
    </row>
    <row r="88" spans="1:20" outlineLevel="3" x14ac:dyDescent="0.15">
      <c r="B88" s="6"/>
      <c r="C88" s="6"/>
      <c r="D88" s="6"/>
      <c r="E88" s="6"/>
      <c r="F88" s="6"/>
      <c r="G88" s="6"/>
      <c r="H88" s="6"/>
      <c r="I88" s="9"/>
      <c r="J88" s="9"/>
      <c r="K88" s="6"/>
      <c r="L88" s="6"/>
      <c r="M88" s="6"/>
      <c r="N88" s="6"/>
      <c r="O88" s="6"/>
      <c r="P88" s="9"/>
      <c r="Q88" s="9"/>
    </row>
    <row r="89" spans="1:20" outlineLevel="1" x14ac:dyDescent="0.15"/>
  </sheetData>
  <pageMargins left="0.70866141732283505" right="0.70866141732283505" top="0.78740157480314998" bottom="0.78740157480314998" header="0.31496062992126" footer="0.31496062992126"/>
  <pageSetup paperSize="9" scale="53" fitToHeight="0" pageOrder="overThenDown" orientation="landscape" r:id="rId1"/>
  <headerFooter>
    <oddHeader>&amp;L&amp;8&amp;C&amp;8&amp;R&amp;8</oddHeader>
    <oddFooter>&amp;L&amp;8Vytvořeno systémem euroCALC4&amp;C&amp;P/&amp;N&amp;R&amp;8&amp;[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Q4"/>
  <sheetViews>
    <sheetView zoomScaleNormal="100" workbookViewId="0">
      <pane ySplit="1" topLeftCell="A2" activePane="bottomLeft" state="frozen"/>
      <selection pane="bottomLeft" activeCell="C5" sqref="C5"/>
    </sheetView>
  </sheetViews>
  <sheetFormatPr defaultColWidth="9.140625" defaultRowHeight="8.25" x14ac:dyDescent="0.15"/>
  <cols>
    <col min="1" max="1" width="13.140625" style="2" hidden="1" customWidth="1"/>
    <col min="2" max="2" width="18" style="2" customWidth="1"/>
    <col min="3" max="3" width="40.7109375" style="2" customWidth="1"/>
    <col min="4" max="4" width="13.7109375" style="2" customWidth="1"/>
    <col min="5" max="5" width="60.7109375" style="2" customWidth="1"/>
    <col min="6" max="6" width="41.5703125" style="2" customWidth="1"/>
    <col min="7" max="16384" width="9.140625" style="2"/>
  </cols>
  <sheetData>
    <row r="1" spans="1:17" ht="11.25" x14ac:dyDescent="0.2">
      <c r="A1" s="4"/>
      <c r="B1" s="4" t="s">
        <v>18</v>
      </c>
      <c r="C1" s="50" t="s">
        <v>19</v>
      </c>
      <c r="D1" s="4" t="s">
        <v>0</v>
      </c>
      <c r="E1" s="50" t="s">
        <v>4</v>
      </c>
      <c r="F1" s="6"/>
      <c r="G1" s="9"/>
    </row>
    <row r="2" spans="1:17" ht="7.5" customHeight="1" x14ac:dyDescent="0.15">
      <c r="A2" s="7"/>
      <c r="C2" s="39"/>
      <c r="E2" s="39"/>
      <c r="F2" s="9"/>
    </row>
    <row r="3" spans="1:17" x14ac:dyDescent="0.15">
      <c r="C3" s="6"/>
      <c r="E3" s="6"/>
      <c r="G3" s="11"/>
      <c r="I3" s="10"/>
      <c r="J3" s="10"/>
      <c r="K3" s="10"/>
      <c r="L3" s="10"/>
      <c r="M3" s="10"/>
      <c r="N3" s="10"/>
      <c r="O3" s="10"/>
      <c r="P3" s="10"/>
      <c r="Q3" s="10"/>
    </row>
    <row r="4" spans="1:17" x14ac:dyDescent="0.15">
      <c r="C4" s="10"/>
      <c r="D4" s="10"/>
      <c r="E4" s="11"/>
    </row>
  </sheetData>
  <pageMargins left="0.70866141732283505" right="0.70866141732283505" top="0.78740157480314998" bottom="0.78740157480314998" header="0.31496062992126" footer="0.31496062992126"/>
  <pageSetup paperSize="9" pageOrder="overThenDown" orientation="landscape" r:id="rId1"/>
  <headerFooter>
    <oddHeader>&amp;L&amp;8&amp;C&amp;8&amp;R&amp;8</oddHeader>
    <oddFooter>&amp;L&amp;8Vytvořeno systémem euroCALC4&amp;C&amp;P/&amp;N&amp;R&amp;8&amp;[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Slepý rozpočet se zdrojovým VV</Template>
  <TotalTime>0</TotalTime>
  <Application>Microsoft Excel</Application>
  <DocSecurity>0</DocSecurity>
  <ScaleCrop>false</ScaleCrop>
  <HeadingPairs>
    <vt:vector size="4" baseType="variant">
      <vt:variant>
        <vt:lpstr>listy</vt:lpstr>
      </vt:variant>
      <vt:variant>
        <vt:i4>4</vt:i4>
      </vt:variant>
      <vt:variant>
        <vt:lpstr>Pojmenované oblasti</vt:lpstr>
      </vt:variant>
      <vt:variant>
        <vt:i4>17</vt:i4>
      </vt:variant>
    </vt:vector>
  </HeadingPairs>
  <TitlesOfParts>
    <vt:vector size="21" baseType="lpstr">
      <vt:lpstr>Krycí List</vt:lpstr>
      <vt:lpstr>Rekapitulace</vt:lpstr>
      <vt:lpstr>Zakázka</vt:lpstr>
      <vt:lpstr>Figury</vt:lpstr>
      <vt:lpstr>__8EA407E7_1A32_4655_B4A9_CA66B68DB42F_ITEM__</vt:lpstr>
      <vt:lpstr>__8EA407E7_1A32_4655_B4A9_CA66B68DB42F_ITEM_GROUP1__</vt:lpstr>
      <vt:lpstr>__8EA407E7_1A32_4655_B4A9_CA66B68DB42F_ITEM_GROUP1_RECAP__</vt:lpstr>
      <vt:lpstr>__8EA407E7_1A32_4655_B4A9_CA66B68DB42F_ITEM_GROUP2__</vt:lpstr>
      <vt:lpstr>__8EA407E7_1A32_4655_B4A9_CA66B68DB42F_ITEM_GROUP2_RECAP__</vt:lpstr>
      <vt:lpstr>__8EA407E7_1A32_4655_B4A9_CA66B68DB42F_ITEM_GROUP3__X</vt:lpstr>
      <vt:lpstr>__8EA407E7_1A32_4655_B4A9_CA66B68DB42F_ITEM_GROUP3_RECAP__</vt:lpstr>
      <vt:lpstr>GROUP_ID</vt:lpstr>
      <vt:lpstr>ITEM_PRICES</vt:lpstr>
      <vt:lpstr>Figury!Názvy_tisku</vt:lpstr>
      <vt:lpstr>Rekapitulace!Názvy_tisku</vt:lpstr>
      <vt:lpstr>Zakázka!Názvy_tisku</vt:lpstr>
      <vt:lpstr>Figury!Oblast_tisku</vt:lpstr>
      <vt:lpstr>'Krycí List'!Oblast_tisku</vt:lpstr>
      <vt:lpstr>Rekapitulace!Oblast_tisku</vt:lpstr>
      <vt:lpstr>Zakázka!Oblast_tisku</vt:lpstr>
      <vt:lpstr>VAT_RATES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export euroCALC 4</dc:title>
  <dc:subject>Oprava a obnova fasád objektů Husova 110 – 113, Kolín</dc:subject>
  <dc:creator>ADMIN</dc:creator>
  <cp:lastModifiedBy>Holubová Ivana</cp:lastModifiedBy>
  <dcterms:created xsi:type="dcterms:W3CDTF">2026-01-06T07:12:42Z</dcterms:created>
  <dcterms:modified xsi:type="dcterms:W3CDTF">2026-01-12T09:03:53Z</dcterms:modified>
</cp:coreProperties>
</file>