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6"/>
  <workbookPr/>
  <mc:AlternateContent xmlns:mc="http://schemas.openxmlformats.org/markup-compatibility/2006">
    <mc:Choice Requires="x15">
      <x15ac:absPath xmlns:x15ac="http://schemas.microsoft.com/office/spreadsheetml/2010/11/ac" url="C:\Users\Markéta Veselá\Desktop\Markéta\CN\DRAW\Kolín_Kutnohorská\"/>
    </mc:Choice>
  </mc:AlternateContent>
  <xr:revisionPtr revIDLastSave="0" documentId="13_ncr:1_{2F857105-CE22-4B91-A83E-3930AA9C764C}" xr6:coauthVersionLast="36" xr6:coauthVersionMax="36" xr10:uidLastSave="{00000000-0000-0000-0000-000000000000}"/>
  <bookViews>
    <workbookView xWindow="0" yWindow="0" windowWidth="25200" windowHeight="12048" xr2:uid="{00000000-000D-0000-FFFF-FFFF00000000}"/>
  </bookViews>
  <sheets>
    <sheet name="Rekapitulace" sheetId="6" r:id="rId1"/>
    <sheet name="VRN" sheetId="22" r:id="rId2"/>
    <sheet name="SO001" sheetId="4" r:id="rId3"/>
    <sheet name="SO 101" sheetId="7" r:id="rId4"/>
    <sheet name="SO 102" sheetId="21" r:id="rId5"/>
    <sheet name="SO301_A" sheetId="16" r:id="rId6"/>
    <sheet name="SO301_B" sheetId="17" r:id="rId7"/>
    <sheet name="SO301_C" sheetId="18" r:id="rId8"/>
    <sheet name="SO301_D" sheetId="19" r:id="rId9"/>
    <sheet name="SO 302" sheetId="20" r:id="rId10"/>
    <sheet name="SO401_Rekapitulace" sheetId="12" r:id="rId11"/>
    <sheet name="SO401" sheetId="13" r:id="rId12"/>
    <sheet name="SO403_Rekapitulace" sheetId="10" r:id="rId13"/>
    <sheet name="SO403" sheetId="11" r:id="rId14"/>
    <sheet name="SO 801_KRAJINÁŘSKÉ ÚPRAVY" sheetId="8" r:id="rId15"/>
    <sheet name="SO801_NÁSLEDNÁ PÉČE" sheetId="9" r:id="rId16"/>
    <sheet name="SO901" sheetId="5" r:id="rId17"/>
    <sheet name="List8" sheetId="23" r:id="rId18"/>
  </sheets>
  <externalReferences>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s>
  <definedNames>
    <definedName name="_" localSheetId="1">#REF!</definedName>
    <definedName name="_">#REF!</definedName>
    <definedName name="_________xlnm.Print_Area">"#REF!"</definedName>
    <definedName name="_________xlnm.Print_Titles">"#REF!"</definedName>
    <definedName name="_______xlnm.Print_Area">"#REF!"</definedName>
    <definedName name="_______xlnm.Print_Titles">"#REF!"</definedName>
    <definedName name="_____obl11" localSheetId="1">#REF!</definedName>
    <definedName name="_____obl11">#REF!</definedName>
    <definedName name="_____obl12" localSheetId="1">#REF!</definedName>
    <definedName name="_____obl12">#REF!</definedName>
    <definedName name="_____obl13" localSheetId="1">#REF!</definedName>
    <definedName name="_____obl13">#REF!</definedName>
    <definedName name="_____obl14" localSheetId="1">#REF!</definedName>
    <definedName name="_____obl14">#REF!</definedName>
    <definedName name="_____obl15" localSheetId="1">#REF!</definedName>
    <definedName name="_____obl15">#REF!</definedName>
    <definedName name="_____obl16" localSheetId="1">#REF!</definedName>
    <definedName name="_____obl16">#REF!</definedName>
    <definedName name="_____obl17" localSheetId="1">#REF!</definedName>
    <definedName name="_____obl17">#REF!</definedName>
    <definedName name="_____obl1710" localSheetId="1">#REF!</definedName>
    <definedName name="_____obl1710">#REF!</definedName>
    <definedName name="_____obl1711" localSheetId="1">#REF!</definedName>
    <definedName name="_____obl1711">#REF!</definedName>
    <definedName name="_____obl1712" localSheetId="1">#REF!</definedName>
    <definedName name="_____obl1712">#REF!</definedName>
    <definedName name="_____obl1713" localSheetId="1">#REF!</definedName>
    <definedName name="_____obl1713">#REF!</definedName>
    <definedName name="_____obl1714" localSheetId="1">#REF!</definedName>
    <definedName name="_____obl1714">#REF!</definedName>
    <definedName name="_____obl1715" localSheetId="1">#REF!</definedName>
    <definedName name="_____obl1715">#REF!</definedName>
    <definedName name="_____obl1716" localSheetId="1">#REF!</definedName>
    <definedName name="_____obl1716">#REF!</definedName>
    <definedName name="_____obl1717" localSheetId="1">#REF!</definedName>
    <definedName name="_____obl1717">#REF!</definedName>
    <definedName name="_____obl1718" localSheetId="1">#REF!</definedName>
    <definedName name="_____obl1718">#REF!</definedName>
    <definedName name="_____obl1719" localSheetId="1">#REF!</definedName>
    <definedName name="_____obl1719">#REF!</definedName>
    <definedName name="_____obl173" localSheetId="1">#REF!</definedName>
    <definedName name="_____obl173">#REF!</definedName>
    <definedName name="_____obl174" localSheetId="1">#REF!</definedName>
    <definedName name="_____obl174">#REF!</definedName>
    <definedName name="_____obl175" localSheetId="1">#REF!</definedName>
    <definedName name="_____obl175">#REF!</definedName>
    <definedName name="_____obl176" localSheetId="1">#REF!</definedName>
    <definedName name="_____obl176">#REF!</definedName>
    <definedName name="_____obl177" localSheetId="1">#REF!</definedName>
    <definedName name="_____obl177">#REF!</definedName>
    <definedName name="_____obl178" localSheetId="1">#REF!</definedName>
    <definedName name="_____obl178">#REF!</definedName>
    <definedName name="_____obl179" localSheetId="1">#REF!</definedName>
    <definedName name="_____obl179">#REF!</definedName>
    <definedName name="_____obl18" localSheetId="1">#REF!</definedName>
    <definedName name="_____obl18">#REF!</definedName>
    <definedName name="_____obl181" localSheetId="1">#REF!</definedName>
    <definedName name="_____obl181">#REF!</definedName>
    <definedName name="_____obl1816" localSheetId="1">#REF!</definedName>
    <definedName name="_____obl1816">#REF!</definedName>
    <definedName name="_____obl1820" localSheetId="1">#REF!</definedName>
    <definedName name="_____obl1820">#REF!</definedName>
    <definedName name="_____obl1821" localSheetId="1">#REF!</definedName>
    <definedName name="_____obl1821">#REF!</definedName>
    <definedName name="_____obl1822" localSheetId="1">#REF!</definedName>
    <definedName name="_____obl1822">#REF!</definedName>
    <definedName name="_____obl1823" localSheetId="1">#REF!</definedName>
    <definedName name="_____obl1823">#REF!</definedName>
    <definedName name="_____obl1824" localSheetId="1">#REF!</definedName>
    <definedName name="_____obl1824">#REF!</definedName>
    <definedName name="_____obl1825" localSheetId="1">#REF!</definedName>
    <definedName name="_____obl1825">#REF!</definedName>
    <definedName name="_____obl1826" localSheetId="1">#REF!</definedName>
    <definedName name="_____obl1826">#REF!</definedName>
    <definedName name="_____obl1827" localSheetId="1">#REF!</definedName>
    <definedName name="_____obl1827">#REF!</definedName>
    <definedName name="_____obl1828" localSheetId="1">#REF!</definedName>
    <definedName name="_____obl1828">#REF!</definedName>
    <definedName name="_____obl1829" localSheetId="1">#REF!</definedName>
    <definedName name="_____obl1829">#REF!</definedName>
    <definedName name="_____obl183" localSheetId="1">#REF!</definedName>
    <definedName name="_____obl183">#REF!</definedName>
    <definedName name="_____obl1831" localSheetId="1">#REF!</definedName>
    <definedName name="_____obl1831">#REF!</definedName>
    <definedName name="_____obl1832" localSheetId="1">#REF!</definedName>
    <definedName name="_____obl1832">#REF!</definedName>
    <definedName name="_____obl184" localSheetId="1">#REF!</definedName>
    <definedName name="_____obl184">#REF!</definedName>
    <definedName name="_____obl185" localSheetId="1">#REF!</definedName>
    <definedName name="_____obl185">#REF!</definedName>
    <definedName name="_____obl186" localSheetId="1">#REF!</definedName>
    <definedName name="_____obl186">#REF!</definedName>
    <definedName name="_____obl187" localSheetId="1">#REF!</definedName>
    <definedName name="_____obl187">#REF!</definedName>
    <definedName name="_____xlnm.Criteria">"#REF!"</definedName>
    <definedName name="_____xlnm.Database">"#REF!"</definedName>
    <definedName name="_____xlnm.Print_Area">"#REF!"</definedName>
    <definedName name="_____xlnm.Print_Titles">"#REF!"</definedName>
    <definedName name="____0">"$#REF!.$A$3:$#REF!.$C$1671"</definedName>
    <definedName name="____0_1">0</definedName>
    <definedName name="____0_2">0</definedName>
    <definedName name="____0_3">0</definedName>
    <definedName name="____0_4">0</definedName>
    <definedName name="____0_5">0</definedName>
    <definedName name="____0_6">0</definedName>
    <definedName name="____BPK1" localSheetId="1">#REF!</definedName>
    <definedName name="____BPK1">#REF!</definedName>
    <definedName name="____BPK2" localSheetId="1">#REF!</definedName>
    <definedName name="____BPK2">#REF!</definedName>
    <definedName name="____BPK3" localSheetId="1">#REF!</definedName>
    <definedName name="____BPK3">#REF!</definedName>
    <definedName name="____obl11" localSheetId="1">#REF!</definedName>
    <definedName name="____obl11">#REF!</definedName>
    <definedName name="____obl12" localSheetId="1">#REF!</definedName>
    <definedName name="____obl12">#REF!</definedName>
    <definedName name="____obl13" localSheetId="1">#REF!</definedName>
    <definedName name="____obl13">#REF!</definedName>
    <definedName name="____obl14" localSheetId="1">#REF!</definedName>
    <definedName name="____obl14">#REF!</definedName>
    <definedName name="____obl15" localSheetId="1">#REF!</definedName>
    <definedName name="____obl15">#REF!</definedName>
    <definedName name="____obl16" localSheetId="1">#REF!</definedName>
    <definedName name="____obl16">#REF!</definedName>
    <definedName name="____obl17" localSheetId="1">#REF!</definedName>
    <definedName name="____obl17">#REF!</definedName>
    <definedName name="____obl1710" localSheetId="1">#REF!</definedName>
    <definedName name="____obl1710">#REF!</definedName>
    <definedName name="____obl1711" localSheetId="1">#REF!</definedName>
    <definedName name="____obl1711">#REF!</definedName>
    <definedName name="____obl1712" localSheetId="1">#REF!</definedName>
    <definedName name="____obl1712">#REF!</definedName>
    <definedName name="____obl1713" localSheetId="1">#REF!</definedName>
    <definedName name="____obl1713">#REF!</definedName>
    <definedName name="____obl1714" localSheetId="1">#REF!</definedName>
    <definedName name="____obl1714">#REF!</definedName>
    <definedName name="____obl1715" localSheetId="1">#REF!</definedName>
    <definedName name="____obl1715">#REF!</definedName>
    <definedName name="____obl1716" localSheetId="1">#REF!</definedName>
    <definedName name="____obl1716">#REF!</definedName>
    <definedName name="____obl1717" localSheetId="1">#REF!</definedName>
    <definedName name="____obl1717">#REF!</definedName>
    <definedName name="____obl1718" localSheetId="1">#REF!</definedName>
    <definedName name="____obl1718">#REF!</definedName>
    <definedName name="____obl1719" localSheetId="1">#REF!</definedName>
    <definedName name="____obl1719">#REF!</definedName>
    <definedName name="____obl173" localSheetId="1">#REF!</definedName>
    <definedName name="____obl173">#REF!</definedName>
    <definedName name="____obl174" localSheetId="1">#REF!</definedName>
    <definedName name="____obl174">#REF!</definedName>
    <definedName name="____obl175" localSheetId="1">#REF!</definedName>
    <definedName name="____obl175">#REF!</definedName>
    <definedName name="____obl176" localSheetId="1">#REF!</definedName>
    <definedName name="____obl176">#REF!</definedName>
    <definedName name="____obl177" localSheetId="1">#REF!</definedName>
    <definedName name="____obl177">#REF!</definedName>
    <definedName name="____obl178" localSheetId="1">#REF!</definedName>
    <definedName name="____obl178">#REF!</definedName>
    <definedName name="____obl179" localSheetId="1">#REF!</definedName>
    <definedName name="____obl179">#REF!</definedName>
    <definedName name="____obl18" localSheetId="1">#REF!</definedName>
    <definedName name="____obl18">#REF!</definedName>
    <definedName name="____obl181" localSheetId="1">#REF!</definedName>
    <definedName name="____obl181">#REF!</definedName>
    <definedName name="____obl1816" localSheetId="1">#REF!</definedName>
    <definedName name="____obl1816">#REF!</definedName>
    <definedName name="____obl1820" localSheetId="1">#REF!</definedName>
    <definedName name="____obl1820">#REF!</definedName>
    <definedName name="____obl1821" localSheetId="1">#REF!</definedName>
    <definedName name="____obl1821">#REF!</definedName>
    <definedName name="____obl1822" localSheetId="1">#REF!</definedName>
    <definedName name="____obl1822">#REF!</definedName>
    <definedName name="____obl1823" localSheetId="1">#REF!</definedName>
    <definedName name="____obl1823">#REF!</definedName>
    <definedName name="____obl1824" localSheetId="1">#REF!</definedName>
    <definedName name="____obl1824">#REF!</definedName>
    <definedName name="____obl1825" localSheetId="1">#REF!</definedName>
    <definedName name="____obl1825">#REF!</definedName>
    <definedName name="____obl1826" localSheetId="1">#REF!</definedName>
    <definedName name="____obl1826">#REF!</definedName>
    <definedName name="____obl1827" localSheetId="1">#REF!</definedName>
    <definedName name="____obl1827">#REF!</definedName>
    <definedName name="____obl1828" localSheetId="1">#REF!</definedName>
    <definedName name="____obl1828">#REF!</definedName>
    <definedName name="____obl1829" localSheetId="1">#REF!</definedName>
    <definedName name="____obl1829">#REF!</definedName>
    <definedName name="____obl183" localSheetId="1">#REF!</definedName>
    <definedName name="____obl183">#REF!</definedName>
    <definedName name="____obl1831" localSheetId="1">#REF!</definedName>
    <definedName name="____obl1831">#REF!</definedName>
    <definedName name="____obl1832" localSheetId="1">#REF!</definedName>
    <definedName name="____obl1832">#REF!</definedName>
    <definedName name="____obl184" localSheetId="1">#REF!</definedName>
    <definedName name="____obl184">#REF!</definedName>
    <definedName name="____obl185" localSheetId="1">#REF!</definedName>
    <definedName name="____obl185">#REF!</definedName>
    <definedName name="____obl186" localSheetId="1">#REF!</definedName>
    <definedName name="____obl186">#REF!</definedName>
    <definedName name="____obl187" localSheetId="1">#REF!</definedName>
    <definedName name="____obl187">#REF!</definedName>
    <definedName name="____xlnm.Criteria">"#REF!"</definedName>
    <definedName name="____xlnm.Database">"#REF!"</definedName>
    <definedName name="___B100000" localSheetId="1">#REF!</definedName>
    <definedName name="___B100000">#REF!</definedName>
    <definedName name="___BPK1" localSheetId="1">#REF!</definedName>
    <definedName name="___BPK1">#REF!</definedName>
    <definedName name="___BPK2" localSheetId="1">#REF!</definedName>
    <definedName name="___BPK2">#REF!</definedName>
    <definedName name="___BPK3" localSheetId="1">#REF!</definedName>
    <definedName name="___BPK3">#REF!</definedName>
    <definedName name="___E100000" localSheetId="1">#REF!</definedName>
    <definedName name="___E100000">#REF!</definedName>
    <definedName name="___E17000" localSheetId="1">#REF!</definedName>
    <definedName name="___E17000">#REF!</definedName>
    <definedName name="___E19000" localSheetId="1">#REF!</definedName>
    <definedName name="___E19000">#REF!</definedName>
    <definedName name="___E99999" localSheetId="1">#REF!</definedName>
    <definedName name="___E99999">#REF!</definedName>
    <definedName name="___eps2" localSheetId="1">#REF!</definedName>
    <definedName name="___eps2">#REF!</definedName>
    <definedName name="___obl11" localSheetId="1">#REF!</definedName>
    <definedName name="___obl11">#REF!</definedName>
    <definedName name="___obl12" localSheetId="1">#REF!</definedName>
    <definedName name="___obl12">#REF!</definedName>
    <definedName name="___obl13" localSheetId="1">#REF!</definedName>
    <definedName name="___obl13">#REF!</definedName>
    <definedName name="___obl14" localSheetId="1">#REF!</definedName>
    <definedName name="___obl14">#REF!</definedName>
    <definedName name="___obl15" localSheetId="1">#REF!</definedName>
    <definedName name="___obl15">#REF!</definedName>
    <definedName name="___obl16" localSheetId="1">#REF!</definedName>
    <definedName name="___obl16">#REF!</definedName>
    <definedName name="___obl17" localSheetId="1">#REF!</definedName>
    <definedName name="___obl17">#REF!</definedName>
    <definedName name="___obl1710" localSheetId="1">#REF!</definedName>
    <definedName name="___obl1710">#REF!</definedName>
    <definedName name="___obl1711" localSheetId="1">#REF!</definedName>
    <definedName name="___obl1711">#REF!</definedName>
    <definedName name="___obl1712" localSheetId="1">#REF!</definedName>
    <definedName name="___obl1712">#REF!</definedName>
    <definedName name="___obl1713" localSheetId="1">#REF!</definedName>
    <definedName name="___obl1713">#REF!</definedName>
    <definedName name="___obl1714" localSheetId="1">#REF!</definedName>
    <definedName name="___obl1714">#REF!</definedName>
    <definedName name="___obl1715" localSheetId="1">#REF!</definedName>
    <definedName name="___obl1715">#REF!</definedName>
    <definedName name="___obl1716" localSheetId="1">#REF!</definedName>
    <definedName name="___obl1716">#REF!</definedName>
    <definedName name="___obl1717" localSheetId="1">#REF!</definedName>
    <definedName name="___obl1717">#REF!</definedName>
    <definedName name="___obl1718" localSheetId="1">#REF!</definedName>
    <definedName name="___obl1718">#REF!</definedName>
    <definedName name="___obl1719" localSheetId="1">#REF!</definedName>
    <definedName name="___obl1719">#REF!</definedName>
    <definedName name="___obl173" localSheetId="1">#REF!</definedName>
    <definedName name="___obl173">#REF!</definedName>
    <definedName name="___obl174" localSheetId="1">#REF!</definedName>
    <definedName name="___obl174">#REF!</definedName>
    <definedName name="___obl175" localSheetId="1">#REF!</definedName>
    <definedName name="___obl175">#REF!</definedName>
    <definedName name="___obl176" localSheetId="1">#REF!</definedName>
    <definedName name="___obl176">#REF!</definedName>
    <definedName name="___obl177" localSheetId="1">#REF!</definedName>
    <definedName name="___obl177">#REF!</definedName>
    <definedName name="___obl178" localSheetId="1">#REF!</definedName>
    <definedName name="___obl178">#REF!</definedName>
    <definedName name="___obl179" localSheetId="1">#REF!</definedName>
    <definedName name="___obl179">#REF!</definedName>
    <definedName name="___obl18" localSheetId="1">#REF!</definedName>
    <definedName name="___obl18">#REF!</definedName>
    <definedName name="___obl181" localSheetId="1">#REF!</definedName>
    <definedName name="___obl181">#REF!</definedName>
    <definedName name="___obl1816" localSheetId="1">#REF!</definedName>
    <definedName name="___obl1816">#REF!</definedName>
    <definedName name="___obl1820" localSheetId="1">#REF!</definedName>
    <definedName name="___obl1820">#REF!</definedName>
    <definedName name="___obl1821" localSheetId="1">#REF!</definedName>
    <definedName name="___obl1821">#REF!</definedName>
    <definedName name="___obl1822" localSheetId="1">#REF!</definedName>
    <definedName name="___obl1822">#REF!</definedName>
    <definedName name="___obl1823" localSheetId="1">#REF!</definedName>
    <definedName name="___obl1823">#REF!</definedName>
    <definedName name="___obl1824" localSheetId="1">#REF!</definedName>
    <definedName name="___obl1824">#REF!</definedName>
    <definedName name="___obl1825" localSheetId="1">#REF!</definedName>
    <definedName name="___obl1825">#REF!</definedName>
    <definedName name="___obl1826" localSheetId="1">#REF!</definedName>
    <definedName name="___obl1826">#REF!</definedName>
    <definedName name="___obl1827" localSheetId="1">#REF!</definedName>
    <definedName name="___obl1827">#REF!</definedName>
    <definedName name="___obl1828" localSheetId="1">#REF!</definedName>
    <definedName name="___obl1828">#REF!</definedName>
    <definedName name="___obl1829" localSheetId="1">#REF!</definedName>
    <definedName name="___obl1829">#REF!</definedName>
    <definedName name="___obl183" localSheetId="1">#REF!</definedName>
    <definedName name="___obl183">#REF!</definedName>
    <definedName name="___obl1831" localSheetId="1">#REF!</definedName>
    <definedName name="___obl1831">#REF!</definedName>
    <definedName name="___obl1832" localSheetId="1">#REF!</definedName>
    <definedName name="___obl1832">#REF!</definedName>
    <definedName name="___obl184" localSheetId="1">#REF!</definedName>
    <definedName name="___obl184">#REF!</definedName>
    <definedName name="___obl185" localSheetId="1">#REF!</definedName>
    <definedName name="___obl185">#REF!</definedName>
    <definedName name="___obl186" localSheetId="1">#REF!</definedName>
    <definedName name="___obl186">#REF!</definedName>
    <definedName name="___obl187" localSheetId="1">#REF!</definedName>
    <definedName name="___obl187">#REF!</definedName>
    <definedName name="___xlnm.Criteria">"#REF!"</definedName>
    <definedName name="___xlnm.Database">"#REF!"</definedName>
    <definedName name="___xlnm.Print_Area">"#REF!"</definedName>
    <definedName name="___xlnm.Print_Titles">"#REF!"</definedName>
    <definedName name="___xlnm_Criteria">"#ref!"</definedName>
    <definedName name="___xlnm_Database">"#ref!"</definedName>
    <definedName name="___xlnm_Print_Area">"#ref!"</definedName>
    <definedName name="___xlnm_Print_Titles">"#ref!"</definedName>
    <definedName name="__2" localSheetId="1">#REF!</definedName>
    <definedName name="__2">#REF!</definedName>
    <definedName name="__3" localSheetId="1">#REF!</definedName>
    <definedName name="__3">#REF!</definedName>
    <definedName name="__3FD872C1_8887_4EA3_9FC2_897EF4F3D2C3_FIGURE__" localSheetId="1">#REF!</definedName>
    <definedName name="__3FD872C1_8887_4EA3_9FC2_897EF4F3D2C3_FIGURE__">'[1]#REF!'!$B$3:$F$5</definedName>
    <definedName name="__3FD872C1_8887_4EA3_9FC2_897EF4F3D2C3_ITEM_GROUP1_RECAP__" localSheetId="1">#REF!</definedName>
    <definedName name="__3FD872C1_8887_4EA3_9FC2_897EF4F3D2C3_ITEM_GROUP1_RECAP__">#REF!</definedName>
    <definedName name="__3FD872C1_8887_4EA3_9FC2_897EF4F3D2C3_ITEM_GROUP2_RECAP__" localSheetId="1">#REF!</definedName>
    <definedName name="__3FD872C1_8887_4EA3_9FC2_897EF4F3D2C3_ITEM_GROUP2_RECAP__">#REF!</definedName>
    <definedName name="__3FD872C1_8887_4EA3_9FC2_897EF4F3D2C3_ITEM_GROUP3_RECAP__" localSheetId="1">#REF!</definedName>
    <definedName name="__3FD872C1_8887_4EA3_9FC2_897EF4F3D2C3_ITEM_GROUP3_RECAP__">#REF!</definedName>
    <definedName name="__3FD872C1_8887_4EA3_9FC2_897EF4F3D2C3_QBILL__" localSheetId="1">[2]SO01_D11a!#REF!</definedName>
    <definedName name="__3FD872C1_8887_4EA3_9FC2_897EF4F3D2C3_QBILL__">[3]D11!#REF!</definedName>
    <definedName name="__3FD872C1_8887_4EA3_9FC2_897EF4F3D2C3_QBILLFIG__" localSheetId="1">#REF!</definedName>
    <definedName name="__3FD872C1_8887_4EA3_9FC2_897EF4F3D2C3_QBILLFIG__">'[1]#REF!'!$C$4:$D$4</definedName>
    <definedName name="__3FD872C1_8887_4EA3_9FC2_897EF4F3D2C3_QINDEX__" localSheetId="1">[2]SO01_D11a!#REF!</definedName>
    <definedName name="__3FD872C1_8887_4EA3_9FC2_897EF4F3D2C3_QINDEX__">[3]D11!#REF!</definedName>
    <definedName name="__4" localSheetId="1">#REF!</definedName>
    <definedName name="__4">#REF!</definedName>
    <definedName name="__7DC147B2_4614_48B7_8F22_6CC284377C82_FIGURE__" localSheetId="16">#REF!</definedName>
    <definedName name="__7DC147B2_4614_48B7_8F22_6CC284377C82_FIGURE__">#REF!</definedName>
    <definedName name="__7DC147B2_4614_48B7_8F22_6CC284377C82_ITEM__" localSheetId="16">'SO901'!$A$12:$Q$16</definedName>
    <definedName name="__7DC147B2_4614_48B7_8F22_6CC284377C82_ITEM__">'SO001'!$A$12:$Q$14</definedName>
    <definedName name="__7DC147B2_4614_48B7_8F22_6CC284377C82_ITEM_GROUP1__" localSheetId="16">'SO901'!$A$8:$Q$139</definedName>
    <definedName name="__7DC147B2_4614_48B7_8F22_6CC284377C82_ITEM_GROUP1__">'SO001'!$A$8:$Q$80</definedName>
    <definedName name="__7DC147B2_4614_48B7_8F22_6CC284377C82_ITEM_GROUP1_RECAP__">#REF!</definedName>
    <definedName name="__7DC147B2_4614_48B7_8F22_6CC284377C82_ITEM_GROUP2__" localSheetId="16">'SO901'!$A$9:$Q$138</definedName>
    <definedName name="__7DC147B2_4614_48B7_8F22_6CC284377C82_ITEM_GROUP2__">'SO001'!$A$9:$Q$79</definedName>
    <definedName name="__7DC147B2_4614_48B7_8F22_6CC284377C82_ITEM_GROUP2_RECAP__">#REF!</definedName>
    <definedName name="__7DC147B2_4614_48B7_8F22_6CC284377C82_ITEM_GROUP3__X" localSheetId="16">'SO901'!$A$11:$Q$34</definedName>
    <definedName name="__7DC147B2_4614_48B7_8F22_6CC284377C82_ITEM_GROUP3__X">'SO001'!$A$11:$Q$46</definedName>
    <definedName name="__7DC147B2_4614_48B7_8F22_6CC284377C82_ITEM_GROUP3_RECAP__">#REF!</definedName>
    <definedName name="__7DC147B2_4614_48B7_8F22_6CC284377C82_QBILL__" localSheetId="16">'SO901'!$F$13:$H$13</definedName>
    <definedName name="__7DC147B2_4614_48B7_8F22_6CC284377C82_QBILL__">'SO001'!$F$13:$H$13</definedName>
    <definedName name="__7DC147B2_4614_48B7_8F22_6CC284377C82_QBILLFIG__">#REF!</definedName>
    <definedName name="__7DC147B2_4614_48B7_8F22_6CC284377C82_QINDEX__" localSheetId="16">'SO901'!#REF!</definedName>
    <definedName name="__7DC147B2_4614_48B7_8F22_6CC284377C82_QINDEX__">'SO001'!#REF!</definedName>
    <definedName name="__BPK1" localSheetId="1">[4]Položky!#REF!</definedName>
    <definedName name="__BPK1">[4]Položky!#REF!</definedName>
    <definedName name="__BPK2" localSheetId="1">[4]Položky!#REF!</definedName>
    <definedName name="__BPK2">[4]Položky!#REF!</definedName>
    <definedName name="__BPK3" localSheetId="1">[4]Položky!#REF!</definedName>
    <definedName name="__BPK3">[4]Položky!#REF!</definedName>
    <definedName name="__CENA__" localSheetId="0">#REF!</definedName>
    <definedName name="__CENA__" localSheetId="1">#REF!</definedName>
    <definedName name="__CENA__">#REF!</definedName>
    <definedName name="__MAIN__" localSheetId="0">#REF!</definedName>
    <definedName name="__MAIN__" localSheetId="1">#REF!</definedName>
    <definedName name="__MAIN__">#REF!</definedName>
    <definedName name="__MAIN1__" localSheetId="1">#REF!</definedName>
    <definedName name="__MAIN1__">#REF!</definedName>
    <definedName name="__MAIN2__" localSheetId="0">Rekapitulace!$B$1:$E$31</definedName>
    <definedName name="__MAIN2__" localSheetId="1">#REF!</definedName>
    <definedName name="__MAIN2__">#REF!</definedName>
    <definedName name="__MAIN3__" localSheetId="0">#REF!</definedName>
    <definedName name="__MAIN3__" localSheetId="1">#REF!</definedName>
    <definedName name="__MAIN3__">#REF!</definedName>
    <definedName name="__MvymF__" localSheetId="1">'[5]1PS 6'!#REF!</definedName>
    <definedName name="__MvymF__">'[5]1PS 6'!#REF!</definedName>
    <definedName name="__obl11" localSheetId="1">#REF!</definedName>
    <definedName name="__obl11">#REF!</definedName>
    <definedName name="__obl12" localSheetId="1">#REF!</definedName>
    <definedName name="__obl12">#REF!</definedName>
    <definedName name="__obl13" localSheetId="1">#REF!</definedName>
    <definedName name="__obl13">#REF!</definedName>
    <definedName name="__obl14" localSheetId="1">#REF!</definedName>
    <definedName name="__obl14">#REF!</definedName>
    <definedName name="__obl15" localSheetId="1">#REF!</definedName>
    <definedName name="__obl15">#REF!</definedName>
    <definedName name="__obl16" localSheetId="1">#REF!</definedName>
    <definedName name="__obl16">#REF!</definedName>
    <definedName name="__obl17" localSheetId="1">#REF!</definedName>
    <definedName name="__obl17">#REF!</definedName>
    <definedName name="__obl1710" localSheetId="1">#REF!</definedName>
    <definedName name="__obl1710">#REF!</definedName>
    <definedName name="__obl1711" localSheetId="1">#REF!</definedName>
    <definedName name="__obl1711">#REF!</definedName>
    <definedName name="__obl1712" localSheetId="1">#REF!</definedName>
    <definedName name="__obl1712">#REF!</definedName>
    <definedName name="__obl1713" localSheetId="1">#REF!</definedName>
    <definedName name="__obl1713">#REF!</definedName>
    <definedName name="__obl1714" localSheetId="1">#REF!</definedName>
    <definedName name="__obl1714">#REF!</definedName>
    <definedName name="__obl1715" localSheetId="1">#REF!</definedName>
    <definedName name="__obl1715">#REF!</definedName>
    <definedName name="__obl1716" localSheetId="1">#REF!</definedName>
    <definedName name="__obl1716">#REF!</definedName>
    <definedName name="__obl1717" localSheetId="1">#REF!</definedName>
    <definedName name="__obl1717">#REF!</definedName>
    <definedName name="__obl1718" localSheetId="1">#REF!</definedName>
    <definedName name="__obl1718">#REF!</definedName>
    <definedName name="__obl1719" localSheetId="1">#REF!</definedName>
    <definedName name="__obl1719">#REF!</definedName>
    <definedName name="__obl173" localSheetId="1">#REF!</definedName>
    <definedName name="__obl173">#REF!</definedName>
    <definedName name="__obl174" localSheetId="1">#REF!</definedName>
    <definedName name="__obl174">#REF!</definedName>
    <definedName name="__obl175" localSheetId="1">#REF!</definedName>
    <definedName name="__obl175">#REF!</definedName>
    <definedName name="__obl176" localSheetId="1">#REF!</definedName>
    <definedName name="__obl176">#REF!</definedName>
    <definedName name="__obl177" localSheetId="1">#REF!</definedName>
    <definedName name="__obl177">#REF!</definedName>
    <definedName name="__obl178" localSheetId="1">#REF!</definedName>
    <definedName name="__obl178">#REF!</definedName>
    <definedName name="__obl179" localSheetId="1">#REF!</definedName>
    <definedName name="__obl179">#REF!</definedName>
    <definedName name="__obl18" localSheetId="1">#REF!</definedName>
    <definedName name="__obl18">#REF!</definedName>
    <definedName name="__obl181" localSheetId="1">#REF!</definedName>
    <definedName name="__obl181">#REF!</definedName>
    <definedName name="__obl1816" localSheetId="1">#REF!</definedName>
    <definedName name="__obl1816">#REF!</definedName>
    <definedName name="__obl1820" localSheetId="1">#REF!</definedName>
    <definedName name="__obl1820">#REF!</definedName>
    <definedName name="__obl1821" localSheetId="1">#REF!</definedName>
    <definedName name="__obl1821">#REF!</definedName>
    <definedName name="__obl1822" localSheetId="1">#REF!</definedName>
    <definedName name="__obl1822">#REF!</definedName>
    <definedName name="__obl1823" localSheetId="1">#REF!</definedName>
    <definedName name="__obl1823">#REF!</definedName>
    <definedName name="__obl1824" localSheetId="1">#REF!</definedName>
    <definedName name="__obl1824">#REF!</definedName>
    <definedName name="__obl1825" localSheetId="1">#REF!</definedName>
    <definedName name="__obl1825">#REF!</definedName>
    <definedName name="__obl1826" localSheetId="1">#REF!</definedName>
    <definedName name="__obl1826">#REF!</definedName>
    <definedName name="__obl1827" localSheetId="1">#REF!</definedName>
    <definedName name="__obl1827">#REF!</definedName>
    <definedName name="__obl1828" localSheetId="1">#REF!</definedName>
    <definedName name="__obl1828">#REF!</definedName>
    <definedName name="__obl1829" localSheetId="1">#REF!</definedName>
    <definedName name="__obl1829">#REF!</definedName>
    <definedName name="__obl183" localSheetId="1">#REF!</definedName>
    <definedName name="__obl183">#REF!</definedName>
    <definedName name="__obl1831" localSheetId="1">#REF!</definedName>
    <definedName name="__obl1831">#REF!</definedName>
    <definedName name="__obl1832" localSheetId="1">#REF!</definedName>
    <definedName name="__obl1832">#REF!</definedName>
    <definedName name="__obl184" localSheetId="1">#REF!</definedName>
    <definedName name="__obl184">#REF!</definedName>
    <definedName name="__obl185" localSheetId="1">#REF!</definedName>
    <definedName name="__obl185">#REF!</definedName>
    <definedName name="__obl186" localSheetId="1">#REF!</definedName>
    <definedName name="__obl186">#REF!</definedName>
    <definedName name="__obl187" localSheetId="1">#REF!</definedName>
    <definedName name="__obl187">#REF!</definedName>
    <definedName name="__odd45" localSheetId="1">'[6]SO 01c_AS'!#REF!</definedName>
    <definedName name="__odd45">'[6]SO 01c_AS'!#REF!</definedName>
    <definedName name="__odd6" localSheetId="1">'[6]SO 01c_AS'!#REF!</definedName>
    <definedName name="__odd6">'[6]SO 01c_AS'!#REF!</definedName>
    <definedName name="__odd61" localSheetId="1">'[6]SO 01c_AS'!#REF!</definedName>
    <definedName name="__odd61">'[6]SO 01c_AS'!#REF!</definedName>
    <definedName name="__odd62" localSheetId="1">'[6]SO 01c_AS'!#REF!</definedName>
    <definedName name="__odd62">'[6]SO 01c_AS'!#REF!</definedName>
    <definedName name="__odd63" localSheetId="1">'[6]SO 01c_AS'!#REF!</definedName>
    <definedName name="__odd63">'[6]SO 01c_AS'!#REF!</definedName>
    <definedName name="__odd64" localSheetId="1">'[6]SO 01c_AS'!#REF!</definedName>
    <definedName name="__odd64">'[6]SO 01c_AS'!#REF!</definedName>
    <definedName name="__odd7" localSheetId="1">'[6]SO 01c_AS'!#REF!</definedName>
    <definedName name="__odd7">'[6]SO 01c_AS'!#REF!</definedName>
    <definedName name="__odd71" localSheetId="1">'[6]SO 01c_AS'!#REF!</definedName>
    <definedName name="__odd71">'[6]SO 01c_AS'!#REF!</definedName>
    <definedName name="__odd711" localSheetId="1">'[6]SO 01c_AS'!#REF!</definedName>
    <definedName name="__odd711">'[6]SO 01c_AS'!#REF!</definedName>
    <definedName name="__odd712" localSheetId="1">'[6]SO 01c_AS'!#REF!</definedName>
    <definedName name="__odd712">'[6]SO 01c_AS'!#REF!</definedName>
    <definedName name="__odd713" localSheetId="1">'[6]SO 01c_AS'!#REF!</definedName>
    <definedName name="__odd713">'[6]SO 01c_AS'!#REF!</definedName>
    <definedName name="__odd714" localSheetId="1">'[6]SO 01c_AS'!#REF!</definedName>
    <definedName name="__odd714">'[6]SO 01c_AS'!#REF!</definedName>
    <definedName name="__odd715" localSheetId="1">'[6]SO 01c_AS'!#REF!</definedName>
    <definedName name="__odd715">'[6]SO 01c_AS'!#REF!</definedName>
    <definedName name="__odd716" localSheetId="1">'[6]SO 01c_AS'!#REF!</definedName>
    <definedName name="__odd716">'[6]SO 01c_AS'!#REF!</definedName>
    <definedName name="__odd717" localSheetId="1">'[6]SO 01c_AS'!#REF!</definedName>
    <definedName name="__odd717">'[6]SO 01c_AS'!#REF!</definedName>
    <definedName name="__odd718" localSheetId="1">'[6]SO 01c_AS'!#REF!</definedName>
    <definedName name="__odd718">'[6]SO 01c_AS'!#REF!</definedName>
    <definedName name="__odd719" localSheetId="1">'[6]SO 01c_AS'!#REF!</definedName>
    <definedName name="__odd719">'[6]SO 01c_AS'!#REF!</definedName>
    <definedName name="__odd72" localSheetId="1">'[6]SO 01c_AS'!#REF!</definedName>
    <definedName name="__odd72">'[6]SO 01c_AS'!#REF!</definedName>
    <definedName name="__odd721" localSheetId="1">'[6]SO 01c_AS'!#REF!</definedName>
    <definedName name="__odd721">'[6]SO 01c_AS'!#REF!</definedName>
    <definedName name="__odd7210" localSheetId="1">'[6]SO 01c_AS'!#REF!</definedName>
    <definedName name="__odd7210">'[6]SO 01c_AS'!#REF!</definedName>
    <definedName name="__odd722" localSheetId="1">'[6]SO 01c_AS'!#REF!</definedName>
    <definedName name="__odd722">'[6]SO 01c_AS'!#REF!</definedName>
    <definedName name="__odd723" localSheetId="1">'[6]SO 01c_AS'!#REF!</definedName>
    <definedName name="__odd723">'[6]SO 01c_AS'!#REF!</definedName>
    <definedName name="__odd724" localSheetId="1">'[6]SO 01c_AS'!#REF!</definedName>
    <definedName name="__odd724">'[6]SO 01c_AS'!#REF!</definedName>
    <definedName name="__odd725" localSheetId="1">'[6]SO 01c_AS'!#REF!</definedName>
    <definedName name="__odd725">'[6]SO 01c_AS'!#REF!</definedName>
    <definedName name="__odd726" localSheetId="1">'[6]SO 01c_AS'!#REF!</definedName>
    <definedName name="__odd726">'[6]SO 01c_AS'!#REF!</definedName>
    <definedName name="__odd727" localSheetId="1">'[6]SO 01c_AS'!#REF!</definedName>
    <definedName name="__odd727">'[6]SO 01c_AS'!#REF!</definedName>
    <definedName name="__odd728" localSheetId="1">'[6]SO 01c_AS'!#REF!</definedName>
    <definedName name="__odd728">'[6]SO 01c_AS'!#REF!</definedName>
    <definedName name="__odd729" localSheetId="1">'[6]SO 01c_AS'!#REF!</definedName>
    <definedName name="__odd729">'[6]SO 01c_AS'!#REF!</definedName>
    <definedName name="__odd8" localSheetId="1">'[6]SO 01c_AS'!#REF!</definedName>
    <definedName name="__odd8">'[6]SO 01c_AS'!#REF!</definedName>
    <definedName name="__odd81" localSheetId="1">'[6]SO 01c_AS'!#REF!</definedName>
    <definedName name="__odd81">'[6]SO 01c_AS'!#REF!</definedName>
    <definedName name="__odd82" localSheetId="1">#REF!</definedName>
    <definedName name="__odd82">#REF!</definedName>
    <definedName name="__odd83" localSheetId="1">#REF!</definedName>
    <definedName name="__odd83">#REF!</definedName>
    <definedName name="__odd84" localSheetId="1">#REF!</definedName>
    <definedName name="__odd84">#REF!</definedName>
    <definedName name="__odd85" localSheetId="1">#REF!</definedName>
    <definedName name="__odd85">#REF!</definedName>
    <definedName name="__odd86" localSheetId="1">#REF!</definedName>
    <definedName name="__odd86">#REF!</definedName>
    <definedName name="__odd87" localSheetId="1">#REF!</definedName>
    <definedName name="__odd87">#REF!</definedName>
    <definedName name="__odd88" localSheetId="1">#REF!</definedName>
    <definedName name="__odd88">#REF!</definedName>
    <definedName name="__odd89" localSheetId="1">#REF!</definedName>
    <definedName name="__odd89">#REF!</definedName>
    <definedName name="__odd9" localSheetId="1">'[6]SO 01c_AS'!#REF!</definedName>
    <definedName name="__odd9">'[6]SO 01c_AS'!#REF!</definedName>
    <definedName name="__rek1" localSheetId="1">'[6]SO 01c_AS'!#REF!</definedName>
    <definedName name="__rek1">'[6]SO 01c_AS'!#REF!</definedName>
    <definedName name="__rek11" localSheetId="1">'[6]SO 01c_AS'!#REF!</definedName>
    <definedName name="__rek11">'[6]SO 01c_AS'!#REF!</definedName>
    <definedName name="__rek12" localSheetId="1">'[6]SO 01c_AS'!#REF!</definedName>
    <definedName name="__rek12">'[6]SO 01c_AS'!#REF!</definedName>
    <definedName name="__rek13" localSheetId="1">'[6]SO 01c_AS'!#REF!</definedName>
    <definedName name="__rek13">'[6]SO 01c_AS'!#REF!</definedName>
    <definedName name="__rek14" localSheetId="1">'[6]SO 01c_AS'!#REF!</definedName>
    <definedName name="__rek14">'[6]SO 01c_AS'!#REF!</definedName>
    <definedName name="__rek15" localSheetId="1">'[6]SO 01c_AS'!#REF!</definedName>
    <definedName name="__rek15">'[6]SO 01c_AS'!#REF!</definedName>
    <definedName name="__rek16" localSheetId="1">'[6]SO 01c_AS'!#REF!</definedName>
    <definedName name="__rek16">'[6]SO 01c_AS'!#REF!</definedName>
    <definedName name="__rek2" localSheetId="1">'[6]SO 01c_AS'!#REF!</definedName>
    <definedName name="__rek2">'[6]SO 01c_AS'!#REF!</definedName>
    <definedName name="__rek21" localSheetId="1">'[6]SO 01c_AS'!#REF!</definedName>
    <definedName name="__rek21">'[6]SO 01c_AS'!#REF!</definedName>
    <definedName name="__rek22" localSheetId="1">'[6]SO 01c_AS'!#REF!</definedName>
    <definedName name="__rek22">'[6]SO 01c_AS'!#REF!</definedName>
    <definedName name="__rek23" localSheetId="1">'[6]SO 01c_AS'!#REF!</definedName>
    <definedName name="__rek23">'[6]SO 01c_AS'!#REF!</definedName>
    <definedName name="__rek24" localSheetId="1">'[6]SO 01c_AS'!#REF!</definedName>
    <definedName name="__rek24">'[6]SO 01c_AS'!#REF!</definedName>
    <definedName name="__rek25" localSheetId="1">'[6]SO 01c_AS'!#REF!</definedName>
    <definedName name="__rek25">'[6]SO 01c_AS'!#REF!</definedName>
    <definedName name="__rek26" localSheetId="1">'[6]SO 01c_AS'!#REF!</definedName>
    <definedName name="__rek26">'[6]SO 01c_AS'!#REF!</definedName>
    <definedName name="__rek3" localSheetId="1">'[6]SO 01c_AS'!#REF!</definedName>
    <definedName name="__rek3">'[6]SO 01c_AS'!#REF!</definedName>
    <definedName name="__rek31" localSheetId="1">'[6]SO 01c_AS'!#REF!</definedName>
    <definedName name="__rek31">'[6]SO 01c_AS'!#REF!</definedName>
    <definedName name="__rek32" localSheetId="1">'[6]SO 01c_AS'!#REF!</definedName>
    <definedName name="__rek32">'[6]SO 01c_AS'!#REF!</definedName>
    <definedName name="__rek33" localSheetId="1">'[6]SO 01c_AS'!#REF!</definedName>
    <definedName name="__rek33">'[6]SO 01c_AS'!#REF!</definedName>
    <definedName name="__rek34" localSheetId="1">'[6]SO 01c_AS'!#REF!</definedName>
    <definedName name="__rek34">'[6]SO 01c_AS'!#REF!</definedName>
    <definedName name="__rek35" localSheetId="1">'[6]SO 01c_AS'!#REF!</definedName>
    <definedName name="__rek35">'[6]SO 01c_AS'!#REF!</definedName>
    <definedName name="__rek36" localSheetId="1">'[6]SO 01c_AS'!#REF!</definedName>
    <definedName name="__rek36">'[6]SO 01c_AS'!#REF!</definedName>
    <definedName name="__rek37" localSheetId="1">'[6]SO 01c_AS'!#REF!</definedName>
    <definedName name="__rek37">'[6]SO 01c_AS'!#REF!</definedName>
    <definedName name="__rek38" localSheetId="1">'[6]SO 01c_AS'!#REF!</definedName>
    <definedName name="__rek38">'[6]SO 01c_AS'!#REF!</definedName>
    <definedName name="__rek39" localSheetId="1">'[6]SO 01c_AS'!#REF!</definedName>
    <definedName name="__rek39">'[6]SO 01c_AS'!#REF!</definedName>
    <definedName name="__rek4" localSheetId="1">'[6]SO 01c_AS'!#REF!</definedName>
    <definedName name="__rek4">'[6]SO 01c_AS'!#REF!</definedName>
    <definedName name="__rek41" localSheetId="1">'[6]SO 01c_AS'!#REF!</definedName>
    <definedName name="__rek41">'[6]SO 01c_AS'!#REF!</definedName>
    <definedName name="__rek42" localSheetId="1">'[6]SO 01c_AS'!#REF!</definedName>
    <definedName name="__rek42">'[6]SO 01c_AS'!#REF!</definedName>
    <definedName name="__rek43" localSheetId="1">'[6]SO 01c_AS'!#REF!</definedName>
    <definedName name="__rek43">'[6]SO 01c_AS'!#REF!</definedName>
    <definedName name="__rek44" localSheetId="1">'[6]SO 01c_AS'!#REF!</definedName>
    <definedName name="__rek44">'[6]SO 01c_AS'!#REF!</definedName>
    <definedName name="__rek45" localSheetId="1">'[6]SO 01c_AS'!#REF!</definedName>
    <definedName name="__rek45">'[6]SO 01c_AS'!#REF!</definedName>
    <definedName name="__rek46" localSheetId="1">'[6]SO 01c_AS'!#REF!</definedName>
    <definedName name="__rek46">'[6]SO 01c_AS'!#REF!</definedName>
    <definedName name="__rek5" localSheetId="1">'[6]SO 01c_AS'!#REF!</definedName>
    <definedName name="__rek5">'[6]SO 01c_AS'!#REF!</definedName>
    <definedName name="__rek51" localSheetId="1">'[6]SO 01c_AS'!#REF!</definedName>
    <definedName name="__rek51">'[6]SO 01c_AS'!#REF!</definedName>
    <definedName name="__rek52" localSheetId="1">'[6]SO 01c_AS'!#REF!</definedName>
    <definedName name="__rek52">'[6]SO 01c_AS'!#REF!</definedName>
    <definedName name="__rek53" localSheetId="1">'[6]SO 01c_AS'!#REF!</definedName>
    <definedName name="__rek53">'[6]SO 01c_AS'!#REF!</definedName>
    <definedName name="__rek54" localSheetId="1">'[6]SO 01c_AS'!#REF!</definedName>
    <definedName name="__rek54">'[6]SO 01c_AS'!#REF!</definedName>
    <definedName name="__rek55" localSheetId="1">'[6]SO 01c_AS'!#REF!</definedName>
    <definedName name="__rek55">'[6]SO 01c_AS'!#REF!</definedName>
    <definedName name="__rek56" localSheetId="1">'[6]SO 01c_AS'!#REF!</definedName>
    <definedName name="__rek56">'[6]SO 01c_AS'!#REF!</definedName>
    <definedName name="__rek57" localSheetId="1">'[6]SO 01c_AS'!#REF!</definedName>
    <definedName name="__rek57">'[6]SO 01c_AS'!#REF!</definedName>
    <definedName name="__rek58" localSheetId="1">'[6]SO 01c_AS'!#REF!</definedName>
    <definedName name="__rek58">'[6]SO 01c_AS'!#REF!</definedName>
    <definedName name="__rek59" localSheetId="1">'[6]SO 01c_AS'!#REF!</definedName>
    <definedName name="__rek59">'[6]SO 01c_AS'!#REF!</definedName>
    <definedName name="__rek6" localSheetId="1">'[6]SO 01c_AS'!#REF!</definedName>
    <definedName name="__rek6">'[6]SO 01c_AS'!#REF!</definedName>
    <definedName name="__rek61" localSheetId="1">'[6]SO 01c_AS'!#REF!</definedName>
    <definedName name="__rek61">'[6]SO 01c_AS'!#REF!</definedName>
    <definedName name="__rek62" localSheetId="1">'[6]SO 01c_AS'!#REF!</definedName>
    <definedName name="__rek62">'[6]SO 01c_AS'!#REF!</definedName>
    <definedName name="__rek63" localSheetId="1">'[6]SO 01c_AS'!#REF!</definedName>
    <definedName name="__rek63">'[6]SO 01c_AS'!#REF!</definedName>
    <definedName name="__rek64" localSheetId="1">'[6]SO 01c_AS'!#REF!</definedName>
    <definedName name="__rek64">'[6]SO 01c_AS'!#REF!</definedName>
    <definedName name="__rek7" localSheetId="1">'[6]SO 01c_AS'!#REF!</definedName>
    <definedName name="__rek7">'[6]SO 01c_AS'!#REF!</definedName>
    <definedName name="__rek71" localSheetId="1">'[6]SO 01c_AS'!#REF!</definedName>
    <definedName name="__rek71">'[6]SO 01c_AS'!#REF!</definedName>
    <definedName name="__rek711" localSheetId="1">'[6]SO 01c_AS'!#REF!</definedName>
    <definedName name="__rek711">'[6]SO 01c_AS'!#REF!</definedName>
    <definedName name="__rek712" localSheetId="1">'[6]SO 01c_AS'!#REF!</definedName>
    <definedName name="__rek712">'[6]SO 01c_AS'!#REF!</definedName>
    <definedName name="__rek713" localSheetId="1">'[6]SO 01c_AS'!#REF!</definedName>
    <definedName name="__rek713">'[6]SO 01c_AS'!#REF!</definedName>
    <definedName name="__rek714" localSheetId="1">'[6]SO 01c_AS'!#REF!</definedName>
    <definedName name="__rek714">'[6]SO 01c_AS'!#REF!</definedName>
    <definedName name="__rek715" localSheetId="1">'[6]SO 01c_AS'!#REF!</definedName>
    <definedName name="__rek715">'[6]SO 01c_AS'!#REF!</definedName>
    <definedName name="__rek716" localSheetId="1">'[6]SO 01c_AS'!#REF!</definedName>
    <definedName name="__rek716">'[6]SO 01c_AS'!#REF!</definedName>
    <definedName name="__rek717" localSheetId="1">'[6]SO 01c_AS'!#REF!</definedName>
    <definedName name="__rek717">'[6]SO 01c_AS'!#REF!</definedName>
    <definedName name="__rek718" localSheetId="1">'[6]SO 01c_AS'!#REF!</definedName>
    <definedName name="__rek718">'[6]SO 01c_AS'!#REF!</definedName>
    <definedName name="__rek719" localSheetId="1">'[6]SO 01c_AS'!#REF!</definedName>
    <definedName name="__rek719">'[6]SO 01c_AS'!#REF!</definedName>
    <definedName name="__rek72" localSheetId="1">'[6]SO 01c_AS'!#REF!</definedName>
    <definedName name="__rek72">'[6]SO 01c_AS'!#REF!</definedName>
    <definedName name="__rek721" localSheetId="1">'[6]SO 01c_AS'!#REF!</definedName>
    <definedName name="__rek721">'[6]SO 01c_AS'!#REF!</definedName>
    <definedName name="__rek7210" localSheetId="1">'[6]SO 01c_AS'!#REF!</definedName>
    <definedName name="__rek7210">'[6]SO 01c_AS'!#REF!</definedName>
    <definedName name="__rek722" localSheetId="1">'[6]SO 01c_AS'!#REF!</definedName>
    <definedName name="__rek722">'[6]SO 01c_AS'!#REF!</definedName>
    <definedName name="__rek723" localSheetId="1">'[6]SO 01c_AS'!#REF!</definedName>
    <definedName name="__rek723">'[6]SO 01c_AS'!#REF!</definedName>
    <definedName name="__rek724" localSheetId="1">'[6]SO 01c_AS'!#REF!</definedName>
    <definedName name="__rek724">'[6]SO 01c_AS'!#REF!</definedName>
    <definedName name="__rek725" localSheetId="1">'[6]SO 01c_AS'!#REF!</definedName>
    <definedName name="__rek725">'[6]SO 01c_AS'!#REF!</definedName>
    <definedName name="__rek726" localSheetId="1">'[6]SO 01c_AS'!#REF!</definedName>
    <definedName name="__rek726">'[6]SO 01c_AS'!#REF!</definedName>
    <definedName name="__rek727" localSheetId="1">'[6]SO 01c_AS'!#REF!</definedName>
    <definedName name="__rek727">'[6]SO 01c_AS'!#REF!</definedName>
    <definedName name="__rek728" localSheetId="1">'[6]SO 01c_AS'!#REF!</definedName>
    <definedName name="__rek728">'[6]SO 01c_AS'!#REF!</definedName>
    <definedName name="__rek729" localSheetId="1">'[6]SO 01c_AS'!#REF!</definedName>
    <definedName name="__rek729">'[6]SO 01c_AS'!#REF!</definedName>
    <definedName name="__rek8" localSheetId="1">'[6]SO 01c_AS'!#REF!</definedName>
    <definedName name="__rek8">'[6]SO 01c_AS'!#REF!</definedName>
    <definedName name="__rek81" localSheetId="1">'[6]SO 01c_AS'!#REF!</definedName>
    <definedName name="__rek81">'[6]SO 01c_AS'!#REF!</definedName>
    <definedName name="__rek9" localSheetId="1">'[6]SO 01c_AS'!#REF!</definedName>
    <definedName name="__rek9">'[6]SO 01c_AS'!#REF!</definedName>
    <definedName name="__SAZBA__" localSheetId="0">#REF!</definedName>
    <definedName name="__SAZBA__" localSheetId="1">#REF!</definedName>
    <definedName name="__SAZBA__">#REF!</definedName>
    <definedName name="__SLC16">#REF!</definedName>
    <definedName name="__T0__" localSheetId="0">#REF!</definedName>
    <definedName name="__T0__" localSheetId="1">#REF!</definedName>
    <definedName name="__T0__">#REF!</definedName>
    <definedName name="__T1__" localSheetId="0">#REF!</definedName>
    <definedName name="__T1__" localSheetId="1">#REF!</definedName>
    <definedName name="__T1__">#REF!</definedName>
    <definedName name="__T2__" localSheetId="0">#REF!</definedName>
    <definedName name="__T2__" localSheetId="1">#REF!</definedName>
    <definedName name="__T2__">#REF!</definedName>
    <definedName name="__T3__" localSheetId="0">#REF!</definedName>
    <definedName name="__T3__" localSheetId="1">#REF!</definedName>
    <definedName name="__T3__">#REF!</definedName>
    <definedName name="__T4__" localSheetId="1">#REF!</definedName>
    <definedName name="__T4__">#REF!</definedName>
    <definedName name="__TE0__" localSheetId="0">#REF!</definedName>
    <definedName name="__TE0__" localSheetId="1">#REF!</definedName>
    <definedName name="__TE0__">#REF!</definedName>
    <definedName name="__TE1__" localSheetId="0">#REF!</definedName>
    <definedName name="__TE1__" localSheetId="1">#REF!</definedName>
    <definedName name="__TE1__">#REF!</definedName>
    <definedName name="__TE2__" localSheetId="0">#REF!</definedName>
    <definedName name="__TE2__" localSheetId="1">#REF!</definedName>
    <definedName name="__TE2__">#REF!</definedName>
    <definedName name="__TE3__" localSheetId="1">#REF!</definedName>
    <definedName name="__TE3__">#REF!</definedName>
    <definedName name="__TE4__">#REF!</definedName>
    <definedName name="__TR0__" localSheetId="0">Rekapitulace!#REF!</definedName>
    <definedName name="__TR0__" localSheetId="1">#REF!</definedName>
    <definedName name="__TR0__">#REF!</definedName>
    <definedName name="__TR1__" localSheetId="0">Rekapitulace!#REF!</definedName>
    <definedName name="__TR1__" localSheetId="1">#REF!</definedName>
    <definedName name="__TR1__">#REF!</definedName>
    <definedName name="__TR1___1">NA()</definedName>
    <definedName name="__TR2__" localSheetId="1">#REF!</definedName>
    <definedName name="__TR2__">#REF!</definedName>
    <definedName name="__xlnm.Criteria">"#REF!"</definedName>
    <definedName name="__xlnm.Database">"#REF!"</definedName>
    <definedName name="_a" localSheetId="1">#REF!</definedName>
    <definedName name="_a">#REF!</definedName>
    <definedName name="_abc_" localSheetId="1">#REF!</definedName>
    <definedName name="_abc_">#REF!</definedName>
    <definedName name="_BPK1" localSheetId="1">#REF!</definedName>
    <definedName name="_BPK1">#REF!</definedName>
    <definedName name="_BPK2" localSheetId="1">#REF!</definedName>
    <definedName name="_BPK2">#REF!</definedName>
    <definedName name="_BPK3" localSheetId="1">#REF!</definedName>
    <definedName name="_BPK3">#REF!</definedName>
    <definedName name="_E100000" localSheetId="1">#REF!</definedName>
    <definedName name="_E100000">#REF!</definedName>
    <definedName name="_E17000" localSheetId="1">#REF!</definedName>
    <definedName name="_E17000">#REF!</definedName>
    <definedName name="_E19000" localSheetId="1">#REF!</definedName>
    <definedName name="_E19000">#REF!</definedName>
    <definedName name="_E99999" localSheetId="1">#REF!</definedName>
    <definedName name="_E99999">#REF!</definedName>
    <definedName name="_eps2" localSheetId="1">#REF!</definedName>
    <definedName name="_eps2">#REF!</definedName>
    <definedName name="_xlnm._FilterDatabase" localSheetId="3" hidden="1">'SO 101'!$A$13:$T$14</definedName>
    <definedName name="_xlnm._FilterDatabase" localSheetId="4" hidden="1">'SO 102'!$A$13:$T$14</definedName>
    <definedName name="_odd1" localSheetId="1">#REF!</definedName>
    <definedName name="_odd1">#REF!</definedName>
    <definedName name="_odd11" localSheetId="1">#REF!</definedName>
    <definedName name="_odd11">#REF!</definedName>
    <definedName name="_odd12" localSheetId="1">#REF!</definedName>
    <definedName name="_odd12">#REF!</definedName>
    <definedName name="_odd13" localSheetId="1">#REF!</definedName>
    <definedName name="_odd13">#REF!</definedName>
    <definedName name="_odd14" localSheetId="1">#REF!</definedName>
    <definedName name="_odd14">#REF!</definedName>
    <definedName name="_odd15" localSheetId="1">#REF!</definedName>
    <definedName name="_odd15">#REF!</definedName>
    <definedName name="_odd16" localSheetId="1">#REF!</definedName>
    <definedName name="_odd16">#REF!</definedName>
    <definedName name="_odd2" localSheetId="1">#REF!</definedName>
    <definedName name="_odd2">#REF!</definedName>
    <definedName name="_odd21" localSheetId="1">#REF!</definedName>
    <definedName name="_odd21">#REF!</definedName>
    <definedName name="_odd22" localSheetId="1">#REF!</definedName>
    <definedName name="_odd22">#REF!</definedName>
    <definedName name="_odd23" localSheetId="1">#REF!</definedName>
    <definedName name="_odd23">#REF!</definedName>
    <definedName name="_odd24" localSheetId="1">#REF!</definedName>
    <definedName name="_odd24">#REF!</definedName>
    <definedName name="_odd25" localSheetId="1">#REF!</definedName>
    <definedName name="_odd25">#REF!</definedName>
    <definedName name="_odd26" localSheetId="1">#REF!</definedName>
    <definedName name="_odd26">#REF!</definedName>
    <definedName name="_odd3" localSheetId="1">#REF!</definedName>
    <definedName name="_odd3">#REF!</definedName>
    <definedName name="_odd31" localSheetId="1">#REF!</definedName>
    <definedName name="_odd31">#REF!</definedName>
    <definedName name="_odd32" localSheetId="1">#REF!</definedName>
    <definedName name="_odd32">#REF!</definedName>
    <definedName name="_odd33" localSheetId="1">#REF!</definedName>
    <definedName name="_odd33">#REF!</definedName>
    <definedName name="_odd34" localSheetId="1">#REF!</definedName>
    <definedName name="_odd34">#REF!</definedName>
    <definedName name="_odd35" localSheetId="1">#REF!</definedName>
    <definedName name="_odd35">#REF!</definedName>
    <definedName name="_odd36" localSheetId="1">#REF!</definedName>
    <definedName name="_odd36">#REF!</definedName>
    <definedName name="_odd37" localSheetId="1">#REF!</definedName>
    <definedName name="_odd37">#REF!</definedName>
    <definedName name="_odd38" localSheetId="1">#REF!</definedName>
    <definedName name="_odd38">#REF!</definedName>
    <definedName name="_odd39" localSheetId="1">#REF!</definedName>
    <definedName name="_odd39">#REF!</definedName>
    <definedName name="_odd4" localSheetId="1">#REF!</definedName>
    <definedName name="_odd4">#REF!</definedName>
    <definedName name="_odd41" localSheetId="1">#REF!</definedName>
    <definedName name="_odd41">#REF!</definedName>
    <definedName name="_odd42" localSheetId="1">#REF!</definedName>
    <definedName name="_odd42">#REF!</definedName>
    <definedName name="_odd43" localSheetId="1">#REF!</definedName>
    <definedName name="_odd43">#REF!</definedName>
    <definedName name="_odd44" localSheetId="1">#REF!</definedName>
    <definedName name="_odd44">#REF!</definedName>
    <definedName name="_odd45" localSheetId="1">'[6]SO 01c_AS'!#REF!</definedName>
    <definedName name="_odd45">'[6]SO 01c_AS'!#REF!</definedName>
    <definedName name="_odd46" localSheetId="1">#REF!</definedName>
    <definedName name="_odd46">#REF!</definedName>
    <definedName name="_odd5" localSheetId="1">#REF!</definedName>
    <definedName name="_odd5">#REF!</definedName>
    <definedName name="_odd51" localSheetId="1">#REF!</definedName>
    <definedName name="_odd51">#REF!</definedName>
    <definedName name="_odd52" localSheetId="1">#REF!</definedName>
    <definedName name="_odd52">#REF!</definedName>
    <definedName name="_odd53" localSheetId="1">#REF!</definedName>
    <definedName name="_odd53">#REF!</definedName>
    <definedName name="_odd54" localSheetId="1">#REF!</definedName>
    <definedName name="_odd54">#REF!</definedName>
    <definedName name="_odd55" localSheetId="1">#REF!</definedName>
    <definedName name="_odd55">#REF!</definedName>
    <definedName name="_odd56" localSheetId="1">#REF!</definedName>
    <definedName name="_odd56">#REF!</definedName>
    <definedName name="_odd57" localSheetId="1">#REF!</definedName>
    <definedName name="_odd57">#REF!</definedName>
    <definedName name="_odd58" localSheetId="1">#REF!</definedName>
    <definedName name="_odd58">#REF!</definedName>
    <definedName name="_odd59" localSheetId="1">#REF!</definedName>
    <definedName name="_odd59">#REF!</definedName>
    <definedName name="_odd6" localSheetId="1">'[6]SO 01c_AS'!#REF!</definedName>
    <definedName name="_odd6">'[6]SO 01c_AS'!#REF!</definedName>
    <definedName name="_odd61" localSheetId="1">'[6]SO 01c_AS'!#REF!</definedName>
    <definedName name="_odd61">'[6]SO 01c_AS'!#REF!</definedName>
    <definedName name="_odd62" localSheetId="1">'[6]SO 01c_AS'!#REF!</definedName>
    <definedName name="_odd62">'[6]SO 01c_AS'!#REF!</definedName>
    <definedName name="_odd63" localSheetId="1">'[6]SO 01c_AS'!#REF!</definedName>
    <definedName name="_odd63">'[6]SO 01c_AS'!#REF!</definedName>
    <definedName name="_odd64" localSheetId="1">'[6]SO 01c_AS'!#REF!</definedName>
    <definedName name="_odd64">'[6]SO 01c_AS'!#REF!</definedName>
    <definedName name="_odd7" localSheetId="1">'[6]SO 01c_AS'!#REF!</definedName>
    <definedName name="_odd7">'[6]SO 01c_AS'!#REF!</definedName>
    <definedName name="_odd71" localSheetId="1">'[6]SO 01c_AS'!#REF!</definedName>
    <definedName name="_odd71">'[6]SO 01c_AS'!#REF!</definedName>
    <definedName name="_odd711" localSheetId="1">'[6]SO 01c_AS'!#REF!</definedName>
    <definedName name="_odd711">'[6]SO 01c_AS'!#REF!</definedName>
    <definedName name="_odd712" localSheetId="1">'[6]SO 01c_AS'!#REF!</definedName>
    <definedName name="_odd712">'[6]SO 01c_AS'!#REF!</definedName>
    <definedName name="_odd713" localSheetId="1">'[6]SO 01c_AS'!#REF!</definedName>
    <definedName name="_odd713">'[6]SO 01c_AS'!#REF!</definedName>
    <definedName name="_odd714" localSheetId="1">'[6]SO 01c_AS'!#REF!</definedName>
    <definedName name="_odd714">'[6]SO 01c_AS'!#REF!</definedName>
    <definedName name="_odd715" localSheetId="1">'[6]SO 01c_AS'!#REF!</definedName>
    <definedName name="_odd715">'[6]SO 01c_AS'!#REF!</definedName>
    <definedName name="_odd716" localSheetId="1">'[6]SO 01c_AS'!#REF!</definedName>
    <definedName name="_odd716">'[6]SO 01c_AS'!#REF!</definedName>
    <definedName name="_odd717" localSheetId="1">'[6]SO 01c_AS'!#REF!</definedName>
    <definedName name="_odd717">'[6]SO 01c_AS'!#REF!</definedName>
    <definedName name="_odd718" localSheetId="1">'[6]SO 01c_AS'!#REF!</definedName>
    <definedName name="_odd718">'[6]SO 01c_AS'!#REF!</definedName>
    <definedName name="_odd719" localSheetId="1">'[6]SO 01c_AS'!#REF!</definedName>
    <definedName name="_odd719">'[6]SO 01c_AS'!#REF!</definedName>
    <definedName name="_odd72" localSheetId="1">'[6]SO 01c_AS'!#REF!</definedName>
    <definedName name="_odd72">'[6]SO 01c_AS'!#REF!</definedName>
    <definedName name="_odd721" localSheetId="1">'[6]SO 01c_AS'!#REF!</definedName>
    <definedName name="_odd721">'[6]SO 01c_AS'!#REF!</definedName>
    <definedName name="_odd7210" localSheetId="1">'[6]SO 01c_AS'!#REF!</definedName>
    <definedName name="_odd7210">'[6]SO 01c_AS'!#REF!</definedName>
    <definedName name="_odd722" localSheetId="1">'[6]SO 01c_AS'!#REF!</definedName>
    <definedName name="_odd722">'[6]SO 01c_AS'!#REF!</definedName>
    <definedName name="_odd723" localSheetId="1">'[6]SO 01c_AS'!#REF!</definedName>
    <definedName name="_odd723">'[6]SO 01c_AS'!#REF!</definedName>
    <definedName name="_odd724" localSheetId="1">'[6]SO 01c_AS'!#REF!</definedName>
    <definedName name="_odd724">'[6]SO 01c_AS'!#REF!</definedName>
    <definedName name="_odd725" localSheetId="1">'[6]SO 01c_AS'!#REF!</definedName>
    <definedName name="_odd725">'[6]SO 01c_AS'!#REF!</definedName>
    <definedName name="_odd726" localSheetId="1">'[6]SO 01c_AS'!#REF!</definedName>
    <definedName name="_odd726">'[6]SO 01c_AS'!#REF!</definedName>
    <definedName name="_odd727" localSheetId="1">'[6]SO 01c_AS'!#REF!</definedName>
    <definedName name="_odd727">'[6]SO 01c_AS'!#REF!</definedName>
    <definedName name="_odd728" localSheetId="1">'[6]SO 01c_AS'!#REF!</definedName>
    <definedName name="_odd728">'[6]SO 01c_AS'!#REF!</definedName>
    <definedName name="_odd729" localSheetId="1">'[6]SO 01c_AS'!#REF!</definedName>
    <definedName name="_odd729">'[6]SO 01c_AS'!#REF!</definedName>
    <definedName name="_odd8" localSheetId="1">'[6]SO 01c_AS'!#REF!</definedName>
    <definedName name="_odd8">'[6]SO 01c_AS'!#REF!</definedName>
    <definedName name="_odd81" localSheetId="1">'[6]SO 01c_AS'!#REF!</definedName>
    <definedName name="_odd81">'[6]SO 01c_AS'!#REF!</definedName>
    <definedName name="_odd82" localSheetId="1">#REF!</definedName>
    <definedName name="_odd82">#REF!</definedName>
    <definedName name="_odd83" localSheetId="1">#REF!</definedName>
    <definedName name="_odd83">#REF!</definedName>
    <definedName name="_odd84" localSheetId="1">#REF!</definedName>
    <definedName name="_odd84">#REF!</definedName>
    <definedName name="_odd85" localSheetId="1">#REF!</definedName>
    <definedName name="_odd85">#REF!</definedName>
    <definedName name="_odd86" localSheetId="1">#REF!</definedName>
    <definedName name="_odd86">#REF!</definedName>
    <definedName name="_odd87" localSheetId="1">#REF!</definedName>
    <definedName name="_odd87">#REF!</definedName>
    <definedName name="_odd88" localSheetId="1">#REF!</definedName>
    <definedName name="_odd88">#REF!</definedName>
    <definedName name="_odd89" localSheetId="1">#REF!</definedName>
    <definedName name="_odd89">#REF!</definedName>
    <definedName name="_odd9" localSheetId="1">'[6]SO 01c_AS'!#REF!</definedName>
    <definedName name="_odd9">'[6]SO 01c_AS'!#REF!</definedName>
    <definedName name="_rek1" localSheetId="1">'[6]SO 01c_AS'!#REF!</definedName>
    <definedName name="_rek1">'[6]SO 01c_AS'!#REF!</definedName>
    <definedName name="_rek11" localSheetId="1">'[6]SO 01c_AS'!#REF!</definedName>
    <definedName name="_rek11">'[6]SO 01c_AS'!#REF!</definedName>
    <definedName name="_rek12" localSheetId="1">'[6]SO 01c_AS'!#REF!</definedName>
    <definedName name="_rek12">'[6]SO 01c_AS'!#REF!</definedName>
    <definedName name="_rek13" localSheetId="1">'[6]SO 01c_AS'!#REF!</definedName>
    <definedName name="_rek13">'[6]SO 01c_AS'!#REF!</definedName>
    <definedName name="_rek14" localSheetId="1">'[6]SO 01c_AS'!#REF!</definedName>
    <definedName name="_rek14">'[6]SO 01c_AS'!#REF!</definedName>
    <definedName name="_rek15" localSheetId="1">'[6]SO 01c_AS'!#REF!</definedName>
    <definedName name="_rek15">'[6]SO 01c_AS'!#REF!</definedName>
    <definedName name="_rek16" localSheetId="1">'[6]SO 01c_AS'!#REF!</definedName>
    <definedName name="_rek16">'[6]SO 01c_AS'!#REF!</definedName>
    <definedName name="_rek2" localSheetId="1">'[6]SO 01c_AS'!#REF!</definedName>
    <definedName name="_rek2">'[6]SO 01c_AS'!#REF!</definedName>
    <definedName name="_rek21" localSheetId="1">'[6]SO 01c_AS'!#REF!</definedName>
    <definedName name="_rek21">'[6]SO 01c_AS'!#REF!</definedName>
    <definedName name="_rek22" localSheetId="1">'[6]SO 01c_AS'!#REF!</definedName>
    <definedName name="_rek22">'[6]SO 01c_AS'!#REF!</definedName>
    <definedName name="_rek23" localSheetId="1">'[6]SO 01c_AS'!#REF!</definedName>
    <definedName name="_rek23">'[6]SO 01c_AS'!#REF!</definedName>
    <definedName name="_rek24" localSheetId="1">'[6]SO 01c_AS'!#REF!</definedName>
    <definedName name="_rek24">'[6]SO 01c_AS'!#REF!</definedName>
    <definedName name="_rek25" localSheetId="1">'[6]SO 01c_AS'!#REF!</definedName>
    <definedName name="_rek25">'[6]SO 01c_AS'!#REF!</definedName>
    <definedName name="_rek26" localSheetId="1">'[6]SO 01c_AS'!#REF!</definedName>
    <definedName name="_rek26">'[6]SO 01c_AS'!#REF!</definedName>
    <definedName name="_rek3" localSheetId="1">'[6]SO 01c_AS'!#REF!</definedName>
    <definedName name="_rek3">'[6]SO 01c_AS'!#REF!</definedName>
    <definedName name="_rek31" localSheetId="1">'[6]SO 01c_AS'!#REF!</definedName>
    <definedName name="_rek31">'[6]SO 01c_AS'!#REF!</definedName>
    <definedName name="_rek32" localSheetId="1">'[6]SO 01c_AS'!#REF!</definedName>
    <definedName name="_rek32">'[6]SO 01c_AS'!#REF!</definedName>
    <definedName name="_rek33" localSheetId="1">'[6]SO 01c_AS'!#REF!</definedName>
    <definedName name="_rek33">'[6]SO 01c_AS'!#REF!</definedName>
    <definedName name="_rek34" localSheetId="1">'[6]SO 01c_AS'!#REF!</definedName>
    <definedName name="_rek34">'[6]SO 01c_AS'!#REF!</definedName>
    <definedName name="_rek35" localSheetId="1">'[6]SO 01c_AS'!#REF!</definedName>
    <definedName name="_rek35">'[6]SO 01c_AS'!#REF!</definedName>
    <definedName name="_rek36" localSheetId="1">'[6]SO 01c_AS'!#REF!</definedName>
    <definedName name="_rek36">'[6]SO 01c_AS'!#REF!</definedName>
    <definedName name="_rek37" localSheetId="1">'[6]SO 01c_AS'!#REF!</definedName>
    <definedName name="_rek37">'[6]SO 01c_AS'!#REF!</definedName>
    <definedName name="_rek38" localSheetId="1">'[6]SO 01c_AS'!#REF!</definedName>
    <definedName name="_rek38">'[6]SO 01c_AS'!#REF!</definedName>
    <definedName name="_rek39" localSheetId="1">'[6]SO 01c_AS'!#REF!</definedName>
    <definedName name="_rek39">'[6]SO 01c_AS'!#REF!</definedName>
    <definedName name="_rek4" localSheetId="1">'[6]SO 01c_AS'!#REF!</definedName>
    <definedName name="_rek4">'[6]SO 01c_AS'!#REF!</definedName>
    <definedName name="_rek41" localSheetId="1">'[6]SO 01c_AS'!#REF!</definedName>
    <definedName name="_rek41">'[6]SO 01c_AS'!#REF!</definedName>
    <definedName name="_rek42" localSheetId="1">'[6]SO 01c_AS'!#REF!</definedName>
    <definedName name="_rek42">'[6]SO 01c_AS'!#REF!</definedName>
    <definedName name="_rek43" localSheetId="1">'[6]SO 01c_AS'!#REF!</definedName>
    <definedName name="_rek43">'[6]SO 01c_AS'!#REF!</definedName>
    <definedName name="_rek44" localSheetId="1">'[6]SO 01c_AS'!#REF!</definedName>
    <definedName name="_rek44">'[6]SO 01c_AS'!#REF!</definedName>
    <definedName name="_rek45" localSheetId="1">'[6]SO 01c_AS'!#REF!</definedName>
    <definedName name="_rek45">'[6]SO 01c_AS'!#REF!</definedName>
    <definedName name="_rek46" localSheetId="1">'[6]SO 01c_AS'!#REF!</definedName>
    <definedName name="_rek46">'[6]SO 01c_AS'!#REF!</definedName>
    <definedName name="_rek5" localSheetId="1">'[6]SO 01c_AS'!#REF!</definedName>
    <definedName name="_rek5">'[6]SO 01c_AS'!#REF!</definedName>
    <definedName name="_rek51" localSheetId="1">'[6]SO 01c_AS'!#REF!</definedName>
    <definedName name="_rek51">'[6]SO 01c_AS'!#REF!</definedName>
    <definedName name="_rek52" localSheetId="1">'[6]SO 01c_AS'!#REF!</definedName>
    <definedName name="_rek52">'[6]SO 01c_AS'!#REF!</definedName>
    <definedName name="_rek53" localSheetId="1">'[6]SO 01c_AS'!#REF!</definedName>
    <definedName name="_rek53">'[6]SO 01c_AS'!#REF!</definedName>
    <definedName name="_rek54" localSheetId="1">'[6]SO 01c_AS'!#REF!</definedName>
    <definedName name="_rek54">'[6]SO 01c_AS'!#REF!</definedName>
    <definedName name="_rek55" localSheetId="1">'[6]SO 01c_AS'!#REF!</definedName>
    <definedName name="_rek55">'[6]SO 01c_AS'!#REF!</definedName>
    <definedName name="_rek56" localSheetId="1">'[6]SO 01c_AS'!#REF!</definedName>
    <definedName name="_rek56">'[6]SO 01c_AS'!#REF!</definedName>
    <definedName name="_rek57" localSheetId="1">'[6]SO 01c_AS'!#REF!</definedName>
    <definedName name="_rek57">'[6]SO 01c_AS'!#REF!</definedName>
    <definedName name="_rek58" localSheetId="1">'[6]SO 01c_AS'!#REF!</definedName>
    <definedName name="_rek58">'[6]SO 01c_AS'!#REF!</definedName>
    <definedName name="_rek59" localSheetId="1">'[6]SO 01c_AS'!#REF!</definedName>
    <definedName name="_rek59">'[6]SO 01c_AS'!#REF!</definedName>
    <definedName name="_rek6" localSheetId="1">'[6]SO 01c_AS'!#REF!</definedName>
    <definedName name="_rek6">'[6]SO 01c_AS'!#REF!</definedName>
    <definedName name="_rek61" localSheetId="1">'[6]SO 01c_AS'!#REF!</definedName>
    <definedName name="_rek61">'[6]SO 01c_AS'!#REF!</definedName>
    <definedName name="_rek62" localSheetId="1">'[6]SO 01c_AS'!#REF!</definedName>
    <definedName name="_rek62">'[6]SO 01c_AS'!#REF!</definedName>
    <definedName name="_rek63" localSheetId="1">'[6]SO 01c_AS'!#REF!</definedName>
    <definedName name="_rek63">'[6]SO 01c_AS'!#REF!</definedName>
    <definedName name="_rek64" localSheetId="1">'[6]SO 01c_AS'!#REF!</definedName>
    <definedName name="_rek64">'[6]SO 01c_AS'!#REF!</definedName>
    <definedName name="_rek7" localSheetId="1">'[6]SO 01c_AS'!#REF!</definedName>
    <definedName name="_rek7">'[6]SO 01c_AS'!#REF!</definedName>
    <definedName name="_rek71" localSheetId="1">'[6]SO 01c_AS'!#REF!</definedName>
    <definedName name="_rek71">'[6]SO 01c_AS'!#REF!</definedName>
    <definedName name="_rek711" localSheetId="1">'[6]SO 01c_AS'!#REF!</definedName>
    <definedName name="_rek711">'[6]SO 01c_AS'!#REF!</definedName>
    <definedName name="_rek712" localSheetId="1">'[6]SO 01c_AS'!#REF!</definedName>
    <definedName name="_rek712">'[6]SO 01c_AS'!#REF!</definedName>
    <definedName name="_rek713" localSheetId="1">'[6]SO 01c_AS'!#REF!</definedName>
    <definedName name="_rek713">'[6]SO 01c_AS'!#REF!</definedName>
    <definedName name="_rek714" localSheetId="1">'[6]SO 01c_AS'!#REF!</definedName>
    <definedName name="_rek714">'[6]SO 01c_AS'!#REF!</definedName>
    <definedName name="_rek715" localSheetId="1">'[6]SO 01c_AS'!#REF!</definedName>
    <definedName name="_rek715">'[6]SO 01c_AS'!#REF!</definedName>
    <definedName name="_rek716" localSheetId="1">'[6]SO 01c_AS'!#REF!</definedName>
    <definedName name="_rek716">'[6]SO 01c_AS'!#REF!</definedName>
    <definedName name="_rek717" localSheetId="1">'[6]SO 01c_AS'!#REF!</definedName>
    <definedName name="_rek717">'[6]SO 01c_AS'!#REF!</definedName>
    <definedName name="_rek718" localSheetId="1">'[6]SO 01c_AS'!#REF!</definedName>
    <definedName name="_rek718">'[6]SO 01c_AS'!#REF!</definedName>
    <definedName name="_rek719" localSheetId="1">'[6]SO 01c_AS'!#REF!</definedName>
    <definedName name="_rek719">'[6]SO 01c_AS'!#REF!</definedName>
    <definedName name="_rek72" localSheetId="1">'[6]SO 01c_AS'!#REF!</definedName>
    <definedName name="_rek72">'[6]SO 01c_AS'!#REF!</definedName>
    <definedName name="_rek721" localSheetId="1">'[6]SO 01c_AS'!#REF!</definedName>
    <definedName name="_rek721">'[6]SO 01c_AS'!#REF!</definedName>
    <definedName name="_rek7210" localSheetId="1">'[6]SO 01c_AS'!#REF!</definedName>
    <definedName name="_rek7210">'[6]SO 01c_AS'!#REF!</definedName>
    <definedName name="_rek722" localSheetId="1">'[6]SO 01c_AS'!#REF!</definedName>
    <definedName name="_rek722">'[6]SO 01c_AS'!#REF!</definedName>
    <definedName name="_rek723" localSheetId="1">'[6]SO 01c_AS'!#REF!</definedName>
    <definedName name="_rek723">'[6]SO 01c_AS'!#REF!</definedName>
    <definedName name="_rek724" localSheetId="1">'[6]SO 01c_AS'!#REF!</definedName>
    <definedName name="_rek724">'[6]SO 01c_AS'!#REF!</definedName>
    <definedName name="_rek725" localSheetId="1">'[6]SO 01c_AS'!#REF!</definedName>
    <definedName name="_rek725">'[6]SO 01c_AS'!#REF!</definedName>
    <definedName name="_rek726" localSheetId="1">'[6]SO 01c_AS'!#REF!</definedName>
    <definedName name="_rek726">'[6]SO 01c_AS'!#REF!</definedName>
    <definedName name="_rek727" localSheetId="1">'[6]SO 01c_AS'!#REF!</definedName>
    <definedName name="_rek727">'[6]SO 01c_AS'!#REF!</definedName>
    <definedName name="_rek728" localSheetId="1">'[6]SO 01c_AS'!#REF!</definedName>
    <definedName name="_rek728">'[6]SO 01c_AS'!#REF!</definedName>
    <definedName name="_rek729" localSheetId="1">'[6]SO 01c_AS'!#REF!</definedName>
    <definedName name="_rek729">'[6]SO 01c_AS'!#REF!</definedName>
    <definedName name="_rek8" localSheetId="1">'[6]SO 01c_AS'!#REF!</definedName>
    <definedName name="_rek8">'[6]SO 01c_AS'!#REF!</definedName>
    <definedName name="_rek81" localSheetId="1">'[6]SO 01c_AS'!#REF!</definedName>
    <definedName name="_rek81">'[6]SO 01c_AS'!#REF!</definedName>
    <definedName name="_rek9" localSheetId="1">'[6]SO 01c_AS'!#REF!</definedName>
    <definedName name="_rek9">'[6]SO 01c_AS'!#REF!</definedName>
    <definedName name="_SLC16">#REF!</definedName>
    <definedName name="a" localSheetId="1">#REF!</definedName>
    <definedName name="a">#REF!</definedName>
    <definedName name="aa" localSheetId="1">#REF!</definedName>
    <definedName name="aa">#REF!</definedName>
    <definedName name="aaa" localSheetId="1">'[7]Nabídka - EZS Alarmcom (Česky)'!#REF!</definedName>
    <definedName name="aaa">'[7]Nabídka - EZS Alarmcom (Česky)'!#REF!</definedName>
    <definedName name="abc" localSheetId="1">#REF!</definedName>
    <definedName name="abc">#REF!</definedName>
    <definedName name="Adresovatelné_hlásiče_a_doplňky_adresovatelného_vedení_LOOP_500" localSheetId="1">#REF!</definedName>
    <definedName name="Adresovatelné_hlásiče_a_doplňky_adresovatelného_vedení_LOOP_500">#REF!</definedName>
    <definedName name="Adresovatelné_hlásiče_adresovatelného_vedení_LOOP_500__zóna_2_dle_ČSN_60079_14" localSheetId="1">#REF!</definedName>
    <definedName name="Adresovatelné_hlásiče_adresovatelného_vedení_LOOP_500__zóna_2_dle_ČSN_60079_14">#REF!</definedName>
    <definedName name="Adresovatelné_hlásiče_adresovatelného_vedení_ZETTLER_Expert__zóna_0__1_a_2_dle_ČSN_EN_60079_14" localSheetId="1">#REF!</definedName>
    <definedName name="Adresovatelné_hlásiče_adresovatelného_vedení_ZETTLER_Expert__zóna_0__1_a_2_dle_ČSN_EN_60079_14">#REF!</definedName>
    <definedName name="Adresovatelné_interaktivní_senzory_a_doplňky_adresovatelného_vedení" localSheetId="1">#REF!</definedName>
    <definedName name="Adresovatelné_interaktivní_senzory_a_doplňky_adresovatelného_vedení">#REF!</definedName>
    <definedName name="AE" localSheetId="1">#REF!</definedName>
    <definedName name="AE">#REF!</definedName>
    <definedName name="AE_1" localSheetId="1">#REF!</definedName>
    <definedName name="AE_1">#REF!</definedName>
    <definedName name="Akumulátory" localSheetId="1">#REF!</definedName>
    <definedName name="Akumulátory">#REF!</definedName>
    <definedName name="AL_obvodový_plášť" localSheetId="1">'[8]SO 11.1A Výkaz výměr'!#REF!</definedName>
    <definedName name="AL_obvodový_plášť">#REF!</definedName>
    <definedName name="AL_obvodový_plášť_1" localSheetId="1">'[8]SO 11_1A Výkaz výměr'!#REF!</definedName>
    <definedName name="AL_obvodový_plášť_1">#REF!</definedName>
    <definedName name="asdf" localSheetId="1">#REF!</definedName>
    <definedName name="asdf">#REF!</definedName>
    <definedName name="asfd" localSheetId="1">[4]Položky!#REF!</definedName>
    <definedName name="asfd">[4]Položky!#REF!</definedName>
    <definedName name="b">'[5]IO 0X'!$A$11:$Z$11</definedName>
    <definedName name="Banka" localSheetId="1">#REF!</definedName>
    <definedName name="Banka">#REF!</definedName>
    <definedName name="Banka_2" localSheetId="1">#REF!</definedName>
    <definedName name="Banka_2">#REF!</definedName>
    <definedName name="Banka_3" localSheetId="1">#REF!</definedName>
    <definedName name="Banka_3">#REF!</definedName>
    <definedName name="Banka_30" localSheetId="1">#REF!</definedName>
    <definedName name="Banka_30">#REF!</definedName>
    <definedName name="Banka_32" localSheetId="1">#REF!</definedName>
    <definedName name="Banka_32">#REF!</definedName>
    <definedName name="Banka_34" localSheetId="1">#REF!</definedName>
    <definedName name="Banka_34">#REF!</definedName>
    <definedName name="Banka_35" localSheetId="1">#REF!</definedName>
    <definedName name="Banka_35">#REF!</definedName>
    <definedName name="Banka_37" localSheetId="1">#REF!</definedName>
    <definedName name="Banka_37">#REF!</definedName>
    <definedName name="Banka_4" localSheetId="1">#REF!</definedName>
    <definedName name="Banka_4">#REF!</definedName>
    <definedName name="Banka_41" localSheetId="1">#REF!</definedName>
    <definedName name="Banka_41">#REF!</definedName>
    <definedName name="Banka_42" localSheetId="1">#REF!</definedName>
    <definedName name="Banka_42">#REF!</definedName>
    <definedName name="Banka_43" localSheetId="1">#REF!</definedName>
    <definedName name="Banka_43">#REF!</definedName>
    <definedName name="battab" localSheetId="1">#REF!</definedName>
    <definedName name="battab">#REF!</definedName>
    <definedName name="battab_1" localSheetId="1">#REF!</definedName>
    <definedName name="battab_1">#REF!</definedName>
    <definedName name="Battzeit" localSheetId="1">#REF!</definedName>
    <definedName name="Battzeit">#REF!</definedName>
    <definedName name="Battzeit_1" localSheetId="1">#REF!</definedName>
    <definedName name="Battzeit_1">#REF!</definedName>
    <definedName name="bghrerr" localSheetId="1">#REF!</definedName>
    <definedName name="bghrerr">#REF!</definedName>
    <definedName name="bhvfdgvf" localSheetId="1">#REF!</definedName>
    <definedName name="bhvfdgvf">#REF!</definedName>
    <definedName name="blb" localSheetId="1">#REF!</definedName>
    <definedName name="blb">#REF!</definedName>
    <definedName name="blb_6" localSheetId="1">#REF!</definedName>
    <definedName name="blb_6">#REF!</definedName>
    <definedName name="BPK1_6" localSheetId="1">#REF!</definedName>
    <definedName name="BPK1_6">#REF!</definedName>
    <definedName name="BPK2_6" localSheetId="1">#REF!</definedName>
    <definedName name="BPK2_6">#REF!</definedName>
    <definedName name="BPK3_6" localSheetId="1">#REF!</definedName>
    <definedName name="BPK3_6">#REF!</definedName>
    <definedName name="bvv">'[9]Nabídka - EZS Alarmcom (Česky)'!$C$3</definedName>
    <definedName name="celkrozp" localSheetId="1">#REF!</definedName>
    <definedName name="celkrozp">#REF!</definedName>
    <definedName name="Cena" localSheetId="1">#REF!</definedName>
    <definedName name="Cena">#REF!</definedName>
    <definedName name="Cena_1" localSheetId="1">#REF!</definedName>
    <definedName name="Cena_1">#REF!</definedName>
    <definedName name="Cena_dokumentace" localSheetId="1">#REF!</definedName>
    <definedName name="Cena_dokumentace">#REF!</definedName>
    <definedName name="Cena1" localSheetId="1">#REF!</definedName>
    <definedName name="Cena1">#REF!</definedName>
    <definedName name="Cena1_1" localSheetId="1">#REF!</definedName>
    <definedName name="Cena1_1">#REF!</definedName>
    <definedName name="Cena2" localSheetId="1">#REF!</definedName>
    <definedName name="Cena2">#REF!</definedName>
    <definedName name="Cena2_1" localSheetId="1">#REF!</definedName>
    <definedName name="Cena2_1">#REF!</definedName>
    <definedName name="Cena3" localSheetId="1">#REF!</definedName>
    <definedName name="Cena3">#REF!</definedName>
    <definedName name="Cena3_1" localSheetId="1">#REF!</definedName>
    <definedName name="Cena3_1">#REF!</definedName>
    <definedName name="Cena4" localSheetId="1">#REF!</definedName>
    <definedName name="Cena4">#REF!</definedName>
    <definedName name="Cena4_1" localSheetId="1">#REF!</definedName>
    <definedName name="Cena4_1">#REF!</definedName>
    <definedName name="Cena5" localSheetId="1">#REF!</definedName>
    <definedName name="Cena5">#REF!</definedName>
    <definedName name="Cena5_1" localSheetId="1">#REF!</definedName>
    <definedName name="Cena5_1">#REF!</definedName>
    <definedName name="Cena6" localSheetId="1">#REF!</definedName>
    <definedName name="Cena6">#REF!</definedName>
    <definedName name="Cena6_1" localSheetId="1">#REF!</definedName>
    <definedName name="Cena6_1">#REF!</definedName>
    <definedName name="Cena7" localSheetId="1">#REF!</definedName>
    <definedName name="Cena7">#REF!</definedName>
    <definedName name="Cena7_1" localSheetId="1">#REF!</definedName>
    <definedName name="Cena7_1">#REF!</definedName>
    <definedName name="Cena8" localSheetId="1">#REF!</definedName>
    <definedName name="Cena8">#REF!</definedName>
    <definedName name="Cena8_1" localSheetId="1">#REF!</definedName>
    <definedName name="Cena8_1">#REF!</definedName>
    <definedName name="cif" localSheetId="1">#REF!</definedName>
    <definedName name="cif">#REF!</definedName>
    <definedName name="cif_1" localSheetId="1">#REF!</definedName>
    <definedName name="cif_1">#REF!</definedName>
    <definedName name="cisloobjektu">'[10]Krycí list'!$A$5</definedName>
    <definedName name="cisloobjektu_6" localSheetId="1">#REF!</definedName>
    <definedName name="cisloobjektu_6">#REF!</definedName>
    <definedName name="cislostavby">'[11]Krycí list'!$A$7</definedName>
    <definedName name="cislostavby_6" localSheetId="1">#REF!</definedName>
    <definedName name="cislostavby_6">#REF!</definedName>
    <definedName name="Clo" localSheetId="1">#REF!</definedName>
    <definedName name="Clo">#REF!</definedName>
    <definedName name="Clo_2" localSheetId="1">#REF!</definedName>
    <definedName name="Clo_2">#REF!</definedName>
    <definedName name="Clo_3" localSheetId="1">#REF!</definedName>
    <definedName name="Clo_3">#REF!</definedName>
    <definedName name="Clo_30" localSheetId="1">#REF!</definedName>
    <definedName name="Clo_30">#REF!</definedName>
    <definedName name="Clo_32" localSheetId="1">#REF!</definedName>
    <definedName name="Clo_32">#REF!</definedName>
    <definedName name="Clo_34" localSheetId="1">#REF!</definedName>
    <definedName name="Clo_34">#REF!</definedName>
    <definedName name="Clo_35" localSheetId="1">#REF!</definedName>
    <definedName name="Clo_35">#REF!</definedName>
    <definedName name="Clo_37" localSheetId="1">#REF!</definedName>
    <definedName name="Clo_37">#REF!</definedName>
    <definedName name="Clo_4" localSheetId="1">#REF!</definedName>
    <definedName name="Clo_4">#REF!</definedName>
    <definedName name="Clo_41" localSheetId="1">#REF!</definedName>
    <definedName name="Clo_41">#REF!</definedName>
    <definedName name="Clo_42" localSheetId="1">#REF!</definedName>
    <definedName name="Clo_42">#REF!</definedName>
    <definedName name="Clo_43" localSheetId="1">#REF!</definedName>
    <definedName name="Clo_43">#REF!</definedName>
    <definedName name="Com." localSheetId="1">#REF!</definedName>
    <definedName name="Com.">#REF!</definedName>
    <definedName name="Com._1" localSheetId="1">#REF!</definedName>
    <definedName name="Com._1">#REF!</definedName>
    <definedName name="d" localSheetId="1">#REF!</definedName>
    <definedName name="d">#REF!</definedName>
    <definedName name="datab." localSheetId="1">#REF!</definedName>
    <definedName name="datab.">#REF!</definedName>
    <definedName name="datab_">"#ref!"</definedName>
    <definedName name="Database" localSheetId="1">#REF!</definedName>
    <definedName name="Database">#REF!</definedName>
    <definedName name="Database_1" localSheetId="1">#REF!</definedName>
    <definedName name="Database_1">#REF!</definedName>
    <definedName name="_xlnm.Database" localSheetId="1">#REF!</definedName>
    <definedName name="_xlnm.Database">#REF!</definedName>
    <definedName name="DATE___0_1">0</definedName>
    <definedName name="DATE___0_2">0</definedName>
    <definedName name="Datum" localSheetId="1">#REF!</definedName>
    <definedName name="Datum">#REF!</definedName>
    <definedName name="Datum_1" localSheetId="1">[12]MaR!#REF!</definedName>
    <definedName name="Datum_1">[12]MaR!#REF!</definedName>
    <definedName name="Datum_9" localSheetId="1">#REF!</definedName>
    <definedName name="Datum_9">#REF!</definedName>
    <definedName name="debil" localSheetId="1">#REF!</definedName>
    <definedName name="debil">#REF!</definedName>
    <definedName name="debil_6" localSheetId="1">#REF!</definedName>
    <definedName name="debil_6">#REF!</definedName>
    <definedName name="dem___0_1">0</definedName>
    <definedName name="dem___0_2">0</definedName>
    <definedName name="detail_T4" localSheetId="1">'[6]SO 01c_AS'!#REF!</definedName>
    <definedName name="detail_T4">'[6]SO 01c_AS'!#REF!</definedName>
    <definedName name="detail_T4_6" localSheetId="1">#REF!</definedName>
    <definedName name="detail_T4_6">#REF!</definedName>
    <definedName name="df" localSheetId="1">#REF!</definedName>
    <definedName name="df">#REF!</definedName>
    <definedName name="dfdaf" localSheetId="1">#REF!</definedName>
    <definedName name="dfdaf">#REF!</definedName>
    <definedName name="dg" localSheetId="1">'[9]Nabídka - EZS Alarmcom (Česky)'!#REF!</definedName>
    <definedName name="dg">'[9]Nabídka - EZS Alarmcom (Česky)'!#REF!</definedName>
    <definedName name="Dil" localSheetId="1">#REF!</definedName>
    <definedName name="Dil">#REF!</definedName>
    <definedName name="Dil_6" localSheetId="1">#REF!</definedName>
    <definedName name="Dil_6">#REF!</definedName>
    <definedName name="Dispečink" localSheetId="1">[13]MaR!#REF!</definedName>
    <definedName name="Dispečink">[14]MaR!#REF!</definedName>
    <definedName name="Dispečink_1" localSheetId="1">[12]MaR!#REF!</definedName>
    <definedName name="Dispečink_1">[12]MaR!#REF!</definedName>
    <definedName name="DKGJSDGS" localSheetId="1">#REF!</definedName>
    <definedName name="DKGJSDGS">#REF!</definedName>
    <definedName name="Dodavka" localSheetId="1">#REF!</definedName>
    <definedName name="Dodavka">#REF!</definedName>
    <definedName name="Dodavka_6" localSheetId="1">#REF!</definedName>
    <definedName name="Dodavka_6">#REF!</definedName>
    <definedName name="Dodavka0" localSheetId="1">#REF!</definedName>
    <definedName name="Dodavka0">#REF!</definedName>
    <definedName name="Dodavka0_6" localSheetId="1">#REF!</definedName>
    <definedName name="Dodavka0_6">#REF!</definedName>
    <definedName name="Doprava" localSheetId="1">#REF!</definedName>
    <definedName name="Doprava">#REF!</definedName>
    <definedName name="Doprava_2" localSheetId="1">#REF!</definedName>
    <definedName name="Doprava_2">#REF!</definedName>
    <definedName name="Doprava_3" localSheetId="1">#REF!</definedName>
    <definedName name="Doprava_3">#REF!</definedName>
    <definedName name="Doprava_30" localSheetId="1">#REF!</definedName>
    <definedName name="Doprava_30">#REF!</definedName>
    <definedName name="Doprava_32" localSheetId="1">#REF!</definedName>
    <definedName name="Doprava_32">#REF!</definedName>
    <definedName name="Doprava_34" localSheetId="1">#REF!</definedName>
    <definedName name="Doprava_34">#REF!</definedName>
    <definedName name="Doprava_35" localSheetId="1">#REF!</definedName>
    <definedName name="Doprava_35">#REF!</definedName>
    <definedName name="Doprava_37" localSheetId="1">#REF!</definedName>
    <definedName name="Doprava_37">#REF!</definedName>
    <definedName name="Doprava_4" localSheetId="1">#REF!</definedName>
    <definedName name="Doprava_4">#REF!</definedName>
    <definedName name="Doprava_41" localSheetId="1">#REF!</definedName>
    <definedName name="Doprava_41">#REF!</definedName>
    <definedName name="Doprava_42" localSheetId="1">#REF!</definedName>
    <definedName name="Doprava_42">#REF!</definedName>
    <definedName name="Doprava_43" localSheetId="1">#REF!</definedName>
    <definedName name="Doprava_43">#REF!</definedName>
    <definedName name="dsfbhbg" localSheetId="1">#REF!</definedName>
    <definedName name="dsfbhbg">#REF!</definedName>
    <definedName name="dveře_patra" localSheetId="1">#REF!</definedName>
    <definedName name="dveře_patra">#REF!</definedName>
    <definedName name="dveře_patra_6" localSheetId="1">#REF!</definedName>
    <definedName name="dveře_patra_6">#REF!</definedName>
    <definedName name="dveře_suterén" localSheetId="1">#REF!</definedName>
    <definedName name="dveře_suterén">#REF!</definedName>
    <definedName name="dveře_suterén_6" localSheetId="1">#REF!</definedName>
    <definedName name="dveře_suterén_6">#REF!</definedName>
    <definedName name="e" localSheetId="1">#REF!</definedName>
    <definedName name="e">#REF!</definedName>
    <definedName name="E10000000" localSheetId="1">#REF!</definedName>
    <definedName name="E10000000">#REF!</definedName>
    <definedName name="ecu___0_1">0</definedName>
    <definedName name="ecu___0_2">0</definedName>
    <definedName name="Est_copy_první" localSheetId="1">#REF!</definedName>
    <definedName name="Est_copy_první">#REF!</definedName>
    <definedName name="Est_copy_první_1" localSheetId="1">#REF!</definedName>
    <definedName name="Est_copy_první_1">#REF!</definedName>
    <definedName name="Est_copy_první_6" localSheetId="1">#REF!</definedName>
    <definedName name="Est_copy_první_6">#REF!</definedName>
    <definedName name="Est_poslední" localSheetId="1">#REF!</definedName>
    <definedName name="Est_poslední">#REF!</definedName>
    <definedName name="Est_poslední_1" localSheetId="1">#REF!</definedName>
    <definedName name="Est_poslední_1">#REF!</definedName>
    <definedName name="Est_poslední_6" localSheetId="1">#REF!</definedName>
    <definedName name="Est_poslední_6">#REF!</definedName>
    <definedName name="Est_první" localSheetId="1">#REF!</definedName>
    <definedName name="Est_první">#REF!</definedName>
    <definedName name="Est_první_1" localSheetId="1">#REF!</definedName>
    <definedName name="Est_první_1">#REF!</definedName>
    <definedName name="Est_první_6" localSheetId="1">#REF!</definedName>
    <definedName name="Est_první_6">#REF!</definedName>
    <definedName name="Excel_BuiltIn_Criteria" localSheetId="1">#REF!</definedName>
    <definedName name="Excel_BuiltIn_Criteria">#REF!</definedName>
    <definedName name="Excel_BuiltIn_Criteria_1" localSheetId="1">#REF!</definedName>
    <definedName name="Excel_BuiltIn_Criteria_1">#REF!</definedName>
    <definedName name="Excel_BuiltIn_Database" localSheetId="1">#REF!</definedName>
    <definedName name="Excel_BuiltIn_Database">#REF!</definedName>
    <definedName name="Excel_BuiltIn_Database_1" localSheetId="1">#REF!</definedName>
    <definedName name="Excel_BuiltIn_Database_1">#REF!</definedName>
    <definedName name="Excel_BuiltIn_Database_24" localSheetId="1">#REF!</definedName>
    <definedName name="Excel_BuiltIn_Database_24">#REF!</definedName>
    <definedName name="Excel_BuiltIn_Database_56" localSheetId="1">#REF!</definedName>
    <definedName name="Excel_BuiltIn_Database_56">#REF!</definedName>
    <definedName name="Excel_BuiltIn_Database_61" localSheetId="1">#REF!</definedName>
    <definedName name="Excel_BuiltIn_Database_61">#REF!</definedName>
    <definedName name="Excel_BuiltIn_Extract" localSheetId="1">#REF!</definedName>
    <definedName name="Excel_BuiltIn_Extract">#REF!</definedName>
    <definedName name="Excel_BuiltIn_Extract_1" localSheetId="1">#REF!</definedName>
    <definedName name="Excel_BuiltIn_Extract_1">#REF!</definedName>
    <definedName name="Excel_BuiltIn_Print_Area" localSheetId="1">#REF!</definedName>
    <definedName name="Excel_BuiltIn_Print_Area">#REF!</definedName>
    <definedName name="Excel_BuiltIn_Print_Area_1_1" localSheetId="1">#REF!</definedName>
    <definedName name="Excel_BuiltIn_Print_Area_1_1">#REF!</definedName>
    <definedName name="Excel_BuiltIn_Print_Area_1_1_1" localSheetId="1">#REF!</definedName>
    <definedName name="Excel_BuiltIn_Print_Area_1_1_1">#REF!</definedName>
    <definedName name="Excel_BuiltIn_Print_Area_1_1_1_1" localSheetId="1">#REF!</definedName>
    <definedName name="Excel_BuiltIn_Print_Area_1_1_1_1">#REF!</definedName>
    <definedName name="Excel_BuiltIn_Print_Area_35" localSheetId="1">[15]ACS!#REF!</definedName>
    <definedName name="Excel_BuiltIn_Print_Area_35">[15]ACS!#REF!</definedName>
    <definedName name="Excel_BuiltIn_Print_Area_40" localSheetId="1">[15]Koup!#REF!</definedName>
    <definedName name="Excel_BuiltIn_Print_Area_40">[15]Koup!#REF!</definedName>
    <definedName name="Excel_BuiltIn_Print_Area_6" localSheetId="1">#REF!</definedName>
    <definedName name="Excel_BuiltIn_Print_Area_6">#REF!</definedName>
    <definedName name="Excel_BuiltIn_Print_Titles" localSheetId="14">'SO 801_KRAJINÁŘSKÉ ÚPRAVY'!$1:$11</definedName>
    <definedName name="Excel_BuiltIn_Print_Titles" localSheetId="1">#REF!</definedName>
    <definedName name="Excel_BuiltIn_Print_Titles">#REF!</definedName>
    <definedName name="Excel_BuiltIn_Print_Titles_1" localSheetId="1">#REF!</definedName>
    <definedName name="Excel_BuiltIn_Print_Titles_1">#REF!</definedName>
    <definedName name="Excel_BuiltIn_Print_Titles_10" localSheetId="1">#REF!</definedName>
    <definedName name="Excel_BuiltIn_Print_Titles_10">#REF!</definedName>
    <definedName name="Excel_BuiltIn_Print_Titles_2" localSheetId="1">#REF!</definedName>
    <definedName name="Excel_BuiltIn_Print_Titles_2">#REF!</definedName>
    <definedName name="Excel_BuiltIn_Print_Titles_2_1" localSheetId="1">#REF!</definedName>
    <definedName name="Excel_BuiltIn_Print_Titles_2_1">#REF!</definedName>
    <definedName name="Excel_BuiltIn_Print_Titles_3" localSheetId="1">#REF!</definedName>
    <definedName name="Excel_BuiltIn_Print_Titles_3">#REF!</definedName>
    <definedName name="Excel_BuiltIn_Print_Titles_34" localSheetId="1">[15]ACS!#REF!</definedName>
    <definedName name="Excel_BuiltIn_Print_Titles_34">[15]ACS!#REF!</definedName>
    <definedName name="Excel_BuiltIn_Print_Titles_35" localSheetId="1">[15]ACS!#REF!</definedName>
    <definedName name="Excel_BuiltIn_Print_Titles_35">[15]ACS!#REF!</definedName>
    <definedName name="Excel_BuiltIn_Print_Titles_37" localSheetId="1">[15]ACS!#REF!</definedName>
    <definedName name="Excel_BuiltIn_Print_Titles_37">[15]ACS!#REF!</definedName>
    <definedName name="Excel_BuiltIn_Print_Titles_4" localSheetId="1">#REF!</definedName>
    <definedName name="Excel_BuiltIn_Print_Titles_4">#REF!</definedName>
    <definedName name="Excel_BuiltIn_Print_Titles_41" localSheetId="1">[15]ACS!#REF!</definedName>
    <definedName name="Excel_BuiltIn_Print_Titles_41">[15]ACS!#REF!</definedName>
    <definedName name="Excel_BuiltIn_Print_Titles_42" localSheetId="1">[15]ACS!#REF!</definedName>
    <definedName name="Excel_BuiltIn_Print_Titles_42">[15]ACS!#REF!</definedName>
    <definedName name="Excel_BuiltIn_Print_Titles_43" localSheetId="1">[15]ACS!#REF!</definedName>
    <definedName name="Excel_BuiltIn_Print_Titles_43">[15]ACS!#REF!</definedName>
    <definedName name="Excel_BuiltIn_Print_Titles_5" localSheetId="1">#REF!</definedName>
    <definedName name="Excel_BuiltIn_Print_Titles_5">#REF!</definedName>
    <definedName name="Excel_BuiltIn_Print_Titles_58" localSheetId="1">[15]TS!#REF!</definedName>
    <definedName name="Excel_BuiltIn_Print_Titles_58">[15]TS!#REF!</definedName>
    <definedName name="Excel_BuiltIn_Print_Titles_59" localSheetId="1">[15]vodpříp!#REF!</definedName>
    <definedName name="Excel_BuiltIn_Print_Titles_59">[15]vodpříp!#REF!</definedName>
    <definedName name="Excel_BuiltIn_Print_Titles_6" localSheetId="1">#REF!</definedName>
    <definedName name="Excel_BuiltIn_Print_Titles_6">#REF!</definedName>
    <definedName name="Excel_BuiltIn_Print_Titles_7" localSheetId="1">#REF!</definedName>
    <definedName name="Excel_BuiltIn_Print_Titles_7">#REF!</definedName>
    <definedName name="Excel_BuiltIn_Print_Titles_8" localSheetId="1">#REF!</definedName>
    <definedName name="Excel_BuiltIn_Print_Titles_8">#REF!</definedName>
    <definedName name="Excel_BuiltIn_Print_Titles_9" localSheetId="1">#REF!</definedName>
    <definedName name="Excel_BuiltIn_Print_Titles_9">#REF!</definedName>
    <definedName name="exter1" localSheetId="1">#REF!</definedName>
    <definedName name="exter1">#REF!</definedName>
    <definedName name="Externí_jednotky_a_prvky_sítě_VESDAnet" localSheetId="1">#REF!</definedName>
    <definedName name="Externí_jednotky_a_prvky_sítě_VESDAnet">#REF!</definedName>
    <definedName name="Externí_tabla_obsluhy" localSheetId="1">#REF!</definedName>
    <definedName name="Externí_tabla_obsluhy">#REF!</definedName>
    <definedName name="_xlnm.Extract" localSheetId="1">#REF!</definedName>
    <definedName name="_xlnm.Extract">#REF!</definedName>
    <definedName name="F">'[5]IO 0X'!$A$11:$Z$11</definedName>
    <definedName name="FA" localSheetId="1">#REF!</definedName>
    <definedName name="FA">#REF!</definedName>
    <definedName name="fds" localSheetId="1">#REF!</definedName>
    <definedName name="fds">#REF!</definedName>
    <definedName name="fdsa" localSheetId="1">[4]Položky!#REF!</definedName>
    <definedName name="fdsa">[4]Položky!#REF!</definedName>
    <definedName name="foot_Validity" localSheetId="1">'[7]Nabídka - EZS Alarmcom (Česky)'!#REF!</definedName>
    <definedName name="foot_Validity">'[7]Nabídka - EZS Alarmcom (Česky)'!#REF!</definedName>
    <definedName name="G___P__" localSheetId="1">#REF!</definedName>
    <definedName name="G___P__">#REF!</definedName>
    <definedName name="gbp___0_1">0</definedName>
    <definedName name="gbp___0_2">0</definedName>
    <definedName name="gf">'[9]Nabídka - EZS Alarmcom (Česky)'!$F$1</definedName>
    <definedName name="ghr" localSheetId="1">#REF!</definedName>
    <definedName name="ghr">#REF!</definedName>
    <definedName name="GROUP_ID" localSheetId="16">'SO901'!$B$8:$B$140</definedName>
    <definedName name="GROUP_ID">'SO001'!$B$8:$B$81</definedName>
    <definedName name="header_Date">'[7]Nabídka - EZS Alarmcom (Česky)'!$C$2</definedName>
    <definedName name="header_Firm">'[7]Nabídka - EZS Alarmcom (Česky)'!$C$3</definedName>
    <definedName name="header_Hicom">'[7]Nabídka - EZS Alarmcom (Česky)'!$F$1</definedName>
    <definedName name="header_Person">'[7]Nabídka - EZS Alarmcom (Česky)'!$C$4</definedName>
    <definedName name="Hlásiče_a_příslušenství_do_prostředí_s_nebezpečím_výbuchu" localSheetId="1">#REF!</definedName>
    <definedName name="Hlásiče_a_příslušenství_do_prostředí_s_nebezpečím_výbuchu">#REF!</definedName>
    <definedName name="Hlavička" localSheetId="1">[13]MaR!#REF!</definedName>
    <definedName name="Hlavička">[14]MaR!#REF!</definedName>
    <definedName name="Hlavička_1" localSheetId="1">[12]MaR!#REF!</definedName>
    <definedName name="Hlavička_1">[12]MaR!#REF!</definedName>
    <definedName name="hovado" localSheetId="1">#REF!</definedName>
    <definedName name="hovado">#REF!</definedName>
    <definedName name="hovado_6" localSheetId="1">#REF!</definedName>
    <definedName name="hovado_6">#REF!</definedName>
    <definedName name="hovno" localSheetId="1">#REF!</definedName>
    <definedName name="hovno">#REF!</definedName>
    <definedName name="hrubá_fasáda" localSheetId="1">#REF!</definedName>
    <definedName name="hrubá_fasáda">#REF!</definedName>
    <definedName name="hrubá_fasáda_6" localSheetId="1">#REF!</definedName>
    <definedName name="hrubá_fasáda_6">#REF!</definedName>
    <definedName name="HSV">[10]Rekapitulace!$E$22</definedName>
    <definedName name="HSV_6" localSheetId="1">#REF!</definedName>
    <definedName name="HSV_6">#REF!</definedName>
    <definedName name="HSV0" localSheetId="1">#REF!</definedName>
    <definedName name="HSV0">#REF!</definedName>
    <definedName name="HSV0_6" localSheetId="1">#REF!</definedName>
    <definedName name="HSV0_6">#REF!</definedName>
    <definedName name="HZS">[10]Rekapitulace!$I$22</definedName>
    <definedName name="HZS_6" localSheetId="1">#REF!</definedName>
    <definedName name="HZS_6">#REF!</definedName>
    <definedName name="HZS0" localSheetId="1">#REF!</definedName>
    <definedName name="HZS0">#REF!</definedName>
    <definedName name="HZS0_6" localSheetId="1">#REF!</definedName>
    <definedName name="HZS0_6">#REF!</definedName>
    <definedName name="Integr_poslední" localSheetId="1">#REF!</definedName>
    <definedName name="Integr_poslední">#REF!</definedName>
    <definedName name="Integr_poslední_1" localSheetId="1">#REF!</definedName>
    <definedName name="Integr_poslední_1">#REF!</definedName>
    <definedName name="Integr_poslední_6" localSheetId="1">#REF!</definedName>
    <definedName name="Integr_poslední_6">#REF!</definedName>
    <definedName name="inter1" localSheetId="1">#REF!</definedName>
    <definedName name="inter1">#REF!</definedName>
    <definedName name="ITEM_PRICES" localSheetId="16">'SO901'!$J$8:$J$140</definedName>
    <definedName name="ITEM_PRICES">'SO001'!$J$8:$J$81</definedName>
    <definedName name="Izolace_akustické" localSheetId="1">'[8]SO 11.1A Výkaz výměr'!#REF!</definedName>
    <definedName name="Izolace_akustické">#REF!</definedName>
    <definedName name="Izolace_akustické_1" localSheetId="1">'[8]SO 11_1A Výkaz výměr'!#REF!</definedName>
    <definedName name="Izolace_akustické_1">#REF!</definedName>
    <definedName name="Izolace_proti_vodě" localSheetId="1">'[8]SO 11.1A Výkaz výměr'!#REF!</definedName>
    <definedName name="Izolace_proti_vodě">#REF!</definedName>
    <definedName name="Izolace_proti_vodě_1" localSheetId="1">'[8]SO 11_1A Výkaz výměr'!#REF!</definedName>
    <definedName name="Izolace_proti_vodě_1">#REF!</definedName>
    <definedName name="j" localSheetId="1">#REF!</definedName>
    <definedName name="j">#REF!</definedName>
    <definedName name="JKSO" localSheetId="1">#REF!</definedName>
    <definedName name="JKSO">#REF!</definedName>
    <definedName name="JKSO_6" localSheetId="1">#REF!</definedName>
    <definedName name="JKSO_6">#REF!</definedName>
    <definedName name="jzzuggt" localSheetId="1">#REF!</definedName>
    <definedName name="jzzuggt">#REF!</definedName>
    <definedName name="k">'[5]IO 0X'!$A$11:$Z$11</definedName>
    <definedName name="kkkkkkkkkkkkk" localSheetId="1">#REF!</definedName>
    <definedName name="kkkkkkkkkkkkk">#REF!</definedName>
    <definedName name="Kod" localSheetId="1">#REF!</definedName>
    <definedName name="Kod">#REF!</definedName>
    <definedName name="Kod_1" localSheetId="1">#REF!</definedName>
    <definedName name="Kod_1">#REF!</definedName>
    <definedName name="Komunikace" localSheetId="1">'[8]SO 11.1A Výkaz výměr'!#REF!</definedName>
    <definedName name="Komunikace">#REF!</definedName>
    <definedName name="Komunikace_1" localSheetId="1">'[8]SO 11_1A Výkaz výměr'!#REF!</definedName>
    <definedName name="Komunikace_1">#REF!</definedName>
    <definedName name="konec" localSheetId="1">'[6]SO 01c_AS'!#REF!</definedName>
    <definedName name="konec">'[6]SO 01c_AS'!#REF!</definedName>
    <definedName name="konec_6" localSheetId="1">#REF!</definedName>
    <definedName name="konec_6">#REF!</definedName>
    <definedName name="Konfigurační_a_modelovací_SW_a_příslušenství_VESDA" localSheetId="1">#REF!</definedName>
    <definedName name="Konfigurační_a_modelovací_SW_a_příslušenství_VESDA">#REF!</definedName>
    <definedName name="Konstrukce_klempířské" localSheetId="1">'[8]SO 11.1A Výkaz výměr'!#REF!</definedName>
    <definedName name="Konstrukce_klempířské">#REF!</definedName>
    <definedName name="Konstrukce_klempířské_1" localSheetId="1">'[8]SO 11_1A Výkaz výměr'!#REF!</definedName>
    <definedName name="Konstrukce_klempířské_1">#REF!</definedName>
    <definedName name="Konstrukce_tesařské" localSheetId="1">'[16]SO 51.4 Výkaz výměr'!#REF!</definedName>
    <definedName name="Konstrukce_tesařské">'[16]SO 51.4 Výkaz výměr'!#REF!</definedName>
    <definedName name="Konstrukce_tesařské_1" localSheetId="1">'[17]SO 51_4 Výkaz výměr'!#REF!</definedName>
    <definedName name="Konstrukce_tesařské_1">'[17]SO 51_4 Výkaz výměr'!#REF!</definedName>
    <definedName name="Konstrukce_truhlářské" localSheetId="1">'[8]SO 11.1A Výkaz výměr'!#REF!</definedName>
    <definedName name="Konstrukce_truhlářské">#REF!</definedName>
    <definedName name="Konstrukce_truhlářské_1" localSheetId="1">'[8]SO 11_1A Výkaz výměr'!#REF!</definedName>
    <definedName name="Konstrukce_truhlářské_1">#REF!</definedName>
    <definedName name="Konvenční_a_diagnostické_hlásiče_a_doplňky" localSheetId="1">#REF!</definedName>
    <definedName name="Konvenční_a_diagnostické_hlásiče_a_doplňky">#REF!</definedName>
    <definedName name="Kouřové_nasávací_hlásiče_VESDA_LaserPLUS" localSheetId="1">#REF!</definedName>
    <definedName name="Kouřové_nasávací_hlásiče_VESDA_LaserPLUS">#REF!</definedName>
    <definedName name="Kovové_stavební_doplňkové_konstrukce" localSheetId="1">'[8]SO 11.1A Výkaz výměr'!#REF!</definedName>
    <definedName name="Kovové_stavební_doplňkové_konstrukce">#REF!</definedName>
    <definedName name="Kovové_stavební_doplňkové_konstrukce_1" localSheetId="1">'[8]SO 11_1A Výkaz výměr'!#REF!</definedName>
    <definedName name="Kovové_stavební_doplňkové_konstrukce_1">#REF!</definedName>
    <definedName name="_xlnm.Criteria" localSheetId="1">#REF!</definedName>
    <definedName name="_xlnm.Criteria">#REF!</definedName>
    <definedName name="Kryt" localSheetId="1">#REF!</definedName>
    <definedName name="Kryt">#REF!</definedName>
    <definedName name="Kryt_1" localSheetId="1">#REF!</definedName>
    <definedName name="Kryt_1">#REF!</definedName>
    <definedName name="KSDK" localSheetId="1">'[16]SO 51.4 Výkaz výměr'!#REF!</definedName>
    <definedName name="KSDK">'[16]SO 51.4 Výkaz výměr'!#REF!</definedName>
    <definedName name="KSDK_1" localSheetId="1">'[17]SO 51_4 Výkaz výměr'!#REF!</definedName>
    <definedName name="KSDK_1">'[17]SO 51_4 Výkaz výměr'!#REF!</definedName>
    <definedName name="Kurz" localSheetId="1">#REF!</definedName>
    <definedName name="Kurz">#REF!</definedName>
    <definedName name="Kurz_2" localSheetId="1">#REF!</definedName>
    <definedName name="Kurz_2">#REF!</definedName>
    <definedName name="Kurz_3" localSheetId="1">#REF!</definedName>
    <definedName name="Kurz_3">#REF!</definedName>
    <definedName name="Kurz_30" localSheetId="1">#REF!</definedName>
    <definedName name="Kurz_30">#REF!</definedName>
    <definedName name="Kurz_32" localSheetId="1">#REF!</definedName>
    <definedName name="Kurz_32">#REF!</definedName>
    <definedName name="Kurz_34" localSheetId="1">#REF!</definedName>
    <definedName name="Kurz_34">#REF!</definedName>
    <definedName name="Kurz_35" localSheetId="1">#REF!</definedName>
    <definedName name="Kurz_35">#REF!</definedName>
    <definedName name="Kurz_37" localSheetId="1">#REF!</definedName>
    <definedName name="Kurz_37">#REF!</definedName>
    <definedName name="Kurz_4" localSheetId="1">#REF!</definedName>
    <definedName name="Kurz_4">#REF!</definedName>
    <definedName name="Kurz_41" localSheetId="1">#REF!</definedName>
    <definedName name="Kurz_41">#REF!</definedName>
    <definedName name="Kurz_42" localSheetId="1">#REF!</definedName>
    <definedName name="Kurz_42">#REF!</definedName>
    <definedName name="Kurz_43" localSheetId="1">#REF!</definedName>
    <definedName name="Kurz_43">#REF!</definedName>
    <definedName name="Kurz_USD" localSheetId="1">#REF!</definedName>
    <definedName name="Kurz_USD">#REF!</definedName>
    <definedName name="l" localSheetId="1">#REF!</definedName>
    <definedName name="l">#REF!</definedName>
    <definedName name="lines_Line_1_Lines">'[7]Nabídka - EZS Alarmcom (Česky)'!$F$3</definedName>
    <definedName name="lines_Line_1_Name">'[7]Nabídka - EZS Alarmcom (Česky)'!$D$3</definedName>
    <definedName name="lines_Line_2_Lines">'[7]Nabídka - EZS Alarmcom (Česky)'!$F$4</definedName>
    <definedName name="lines_Line_2_Name">'[7]Nabídka - EZS Alarmcom (Česky)'!$D$4</definedName>
    <definedName name="lines_Line_3_Lines">'[7]Nabídka - EZS Alarmcom (Česky)'!$F$5</definedName>
    <definedName name="lines_Line_3_Name">'[7]Nabídka - EZS Alarmcom (Česky)'!$D$5</definedName>
    <definedName name="LKZ" localSheetId="1">#REF!</definedName>
    <definedName name="LKZ">#REF!</definedName>
    <definedName name="LKZ_1" localSheetId="1">#REF!</definedName>
    <definedName name="LKZ_1">#REF!</definedName>
    <definedName name="lůkmlkm" localSheetId="1">#REF!</definedName>
    <definedName name="lůkmlkm">#REF!</definedName>
    <definedName name="lůkmlkm_6" localSheetId="1">#REF!</definedName>
    <definedName name="lůkmlkm_6">#REF!</definedName>
    <definedName name="m">'[5]IO 0X'!$A$11:$Z$11</definedName>
    <definedName name="Malby__tapety__nátěry__nástřiky" localSheetId="1">'[8]SO 11.1A Výkaz výměr'!#REF!</definedName>
    <definedName name="Malby__tapety__nátěry__nástřiky">#REF!</definedName>
    <definedName name="Malby__tapety__nátěry__nástřiky_1" localSheetId="1">'[8]SO 11_1A Výkaz výměr'!#REF!</definedName>
    <definedName name="Malby__tapety__nátěry__nástřiky_1">#REF!</definedName>
    <definedName name="Marže" localSheetId="1">#REF!</definedName>
    <definedName name="Marže">#REF!</definedName>
    <definedName name="minkap" localSheetId="1">#REF!</definedName>
    <definedName name="minkap">#REF!</definedName>
    <definedName name="minkap_1" localSheetId="1">#REF!</definedName>
    <definedName name="minkap_1">#REF!</definedName>
    <definedName name="MJ" localSheetId="1">#REF!</definedName>
    <definedName name="MJ">#REF!</definedName>
    <definedName name="MJ_6" localSheetId="1">#REF!</definedName>
    <definedName name="MJ_6">#REF!</definedName>
    <definedName name="Mont">[10]Rekapitulace!$H$22</definedName>
    <definedName name="Mont_6" localSheetId="1">#REF!</definedName>
    <definedName name="Mont_6">#REF!</definedName>
    <definedName name="Montaz0" localSheetId="1">#REF!</definedName>
    <definedName name="Montaz0">#REF!</definedName>
    <definedName name="Montaz0_6" localSheetId="1">#REF!</definedName>
    <definedName name="Montaz0_6">#REF!</definedName>
    <definedName name="Montážní_a_zkušební_zařízení" localSheetId="1">#REF!</definedName>
    <definedName name="Montážní_a_zkušební_zařízení">#REF!</definedName>
    <definedName name="mts" localSheetId="1">#REF!</definedName>
    <definedName name="mts">#REF!</definedName>
    <definedName name="n" localSheetId="1">#REF!</definedName>
    <definedName name="n">#REF!</definedName>
    <definedName name="Nab." localSheetId="1">#REF!</definedName>
    <definedName name="Nab.">#REF!</definedName>
    <definedName name="Nab._1" localSheetId="1">#REF!</definedName>
    <definedName name="Nab._1">#REF!</definedName>
    <definedName name="Náhl." localSheetId="1">#REF!</definedName>
    <definedName name="Náhl.">#REF!</definedName>
    <definedName name="Náhl._1" localSheetId="1">#REF!</definedName>
    <definedName name="Náhl._1">#REF!</definedName>
    <definedName name="Náhradní_díly" localSheetId="1">#REF!</definedName>
    <definedName name="Náhradní_díly">#REF!</definedName>
    <definedName name="Nasávací_hlásiče" localSheetId="1">#REF!</definedName>
    <definedName name="Nasávací_hlásiče">#REF!</definedName>
    <definedName name="Nasávací_potrubí___trubky_a_fitinky_systému_VESDA" localSheetId="1">#REF!</definedName>
    <definedName name="Nasávací_potrubí___trubky_a_fitinky_systému_VESDA">#REF!</definedName>
    <definedName name="Navýšení_kurzu" localSheetId="1">#REF!</definedName>
    <definedName name="Navýšení_kurzu">#REF!</definedName>
    <definedName name="Navýšení_kurzu_2" localSheetId="1">#REF!</definedName>
    <definedName name="Navýšení_kurzu_2">#REF!</definedName>
    <definedName name="Navýšení_kurzu_3" localSheetId="1">#REF!</definedName>
    <definedName name="Navýšení_kurzu_3">#REF!</definedName>
    <definedName name="Navýšení_kurzu_30" localSheetId="1">#REF!</definedName>
    <definedName name="Navýšení_kurzu_30">#REF!</definedName>
    <definedName name="Navýšení_kurzu_32" localSheetId="1">#REF!</definedName>
    <definedName name="Navýšení_kurzu_32">#REF!</definedName>
    <definedName name="Navýšení_kurzu_34" localSheetId="1">#REF!</definedName>
    <definedName name="Navýšení_kurzu_34">#REF!</definedName>
    <definedName name="Navýšení_kurzu_35" localSheetId="1">#REF!</definedName>
    <definedName name="Navýšení_kurzu_35">#REF!</definedName>
    <definedName name="Navýšení_kurzu_37" localSheetId="1">#REF!</definedName>
    <definedName name="Navýšení_kurzu_37">#REF!</definedName>
    <definedName name="Navýšení_kurzu_4" localSheetId="1">#REF!</definedName>
    <definedName name="Navýšení_kurzu_4">#REF!</definedName>
    <definedName name="Navýšení_kurzu_41" localSheetId="1">#REF!</definedName>
    <definedName name="Navýšení_kurzu_41">#REF!</definedName>
    <definedName name="Navýšení_kurzu_42" localSheetId="1">#REF!</definedName>
    <definedName name="Navýšení_kurzu_42">#REF!</definedName>
    <definedName name="Navýšení_kurzu_43" localSheetId="1">#REF!</definedName>
    <definedName name="Navýšení_kurzu_43">#REF!</definedName>
    <definedName name="názetisk_61" localSheetId="1">#REF!</definedName>
    <definedName name="názetisk_61">#REF!</definedName>
    <definedName name="NazevDilu" localSheetId="1">#REF!</definedName>
    <definedName name="NazevDilu">#REF!</definedName>
    <definedName name="NazevDilu_6" localSheetId="1">#REF!</definedName>
    <definedName name="NazevDilu_6">#REF!</definedName>
    <definedName name="nazevobjektu">'[10]Krycí list'!$C$5</definedName>
    <definedName name="nazevobjektu_6" localSheetId="1">#REF!</definedName>
    <definedName name="nazevobjektu_6">#REF!</definedName>
    <definedName name="nazevrozpočtu">'[10]Krycí list'!$C$2</definedName>
    <definedName name="nazevstavby">'[11]Krycí list'!$C$7</definedName>
    <definedName name="nazevstavby_6" localSheetId="1">#REF!</definedName>
    <definedName name="nazevstavby_6">#REF!</definedName>
    <definedName name="_xlnm.Print_Titles" localSheetId="0">Rekapitulace!$11:$12</definedName>
    <definedName name="_xlnm.Print_Titles" localSheetId="14">'SO 801_KRAJINÁŘSKÉ ÚPRAVY'!$1:$11</definedName>
    <definedName name="_xlnm.Print_Titles" localSheetId="2">'SO001'!$6:$7</definedName>
    <definedName name="_xlnm.Print_Titles" localSheetId="11">'SO401'!$7:$7</definedName>
    <definedName name="_xlnm.Print_Titles" localSheetId="13">'SO403'!$7:$7</definedName>
    <definedName name="_xlnm.Print_Titles" localSheetId="16">'SO901'!$6:$7</definedName>
    <definedName name="_xlnm.Print_Titles" localSheetId="1">#REF!</definedName>
    <definedName name="_xlnm.Print_Titles">#REF!</definedName>
    <definedName name="názvytisk_24" localSheetId="1">#REF!</definedName>
    <definedName name="názvytisk_24">#REF!</definedName>
    <definedName name="názvytisku" localSheetId="1">#REF!</definedName>
    <definedName name="názvytisku">#REF!</definedName>
    <definedName name="Neadresovatelné_hlásiče__zóna_1_a_2_dle_ČSN_60079_14" localSheetId="1">#REF!</definedName>
    <definedName name="Neadresovatelné_hlásiče__zóna_1_a_2_dle_ČSN_60079_14">#REF!</definedName>
    <definedName name="nlg___0_1">0</definedName>
    <definedName name="nlg___0_2">0</definedName>
    <definedName name="NOVY" localSheetId="1">#REF!</definedName>
    <definedName name="NOVY">#REF!</definedName>
    <definedName name="NOVY_6" localSheetId="1">#REF!</definedName>
    <definedName name="NOVY_6">#REF!</definedName>
    <definedName name="NOVY2" localSheetId="1">#REF!</definedName>
    <definedName name="NOVY2">#REF!</definedName>
    <definedName name="NOVY2_6" localSheetId="1">#REF!</definedName>
    <definedName name="NOVY2_6">#REF!</definedName>
    <definedName name="o">'[5]IO 0X'!$A$11:$Z$11</definedName>
    <definedName name="obezdívky_van" localSheetId="1">'[6]SO 01c_AS'!#REF!</definedName>
    <definedName name="obezdívky_van">'[6]SO 01c_AS'!#REF!</definedName>
    <definedName name="obezdívky_van_6" localSheetId="1">#REF!</definedName>
    <definedName name="obezdívky_van_6">#REF!</definedName>
    <definedName name="obch_sleva" localSheetId="1">#REF!</definedName>
    <definedName name="obch_sleva">#REF!</definedName>
    <definedName name="Objednatel" localSheetId="1">#REF!</definedName>
    <definedName name="Objednatel">#REF!</definedName>
    <definedName name="Objednatel_6" localSheetId="1">#REF!</definedName>
    <definedName name="Objednatel_6">#REF!</definedName>
    <definedName name="Obklady_keramické" localSheetId="1">'[8]SO 11.1A Výkaz výměr'!#REF!</definedName>
    <definedName name="Obklady_keramické">#REF!</definedName>
    <definedName name="Obklady_keramické_1" localSheetId="1">'[8]SO 11_1A Výkaz výměr'!#REF!</definedName>
    <definedName name="Obklady_keramické_1">#REF!</definedName>
    <definedName name="_xlnm.Print_Area" localSheetId="2">'SO001'!$C$1:$Q$81</definedName>
    <definedName name="_xlnm.Print_Area" localSheetId="10">SO401_Rekapitulace!$A:$F</definedName>
    <definedName name="_xlnm.Print_Area" localSheetId="13">'SO403'!$A$4:$I$80</definedName>
    <definedName name="_xlnm.Print_Area" localSheetId="12">SO403_Rekapitulace!$A$4:$F$43</definedName>
    <definedName name="_xlnm.Print_Area" localSheetId="16">'SO901'!$C$1:$Q$140</definedName>
    <definedName name="_xlnm.Print_Area" localSheetId="1">#REF!</definedName>
    <definedName name="_xlnm.Print_Area">#REF!</definedName>
    <definedName name="oblast1" localSheetId="1">#REF!</definedName>
    <definedName name="oblast1">#REF!</definedName>
    <definedName name="oblast1_1" localSheetId="1">#REF!</definedName>
    <definedName name="oblast1_1">#REF!</definedName>
    <definedName name="Obslužné_pole_požární_ochrany_a_klíčový_trezor_požární_ochrany" localSheetId="1">#REF!</definedName>
    <definedName name="Obslužné_pole_požární_ochrany_a_klíčový_trezor_požární_ochrany">#REF!</definedName>
    <definedName name="obvod_hliník" localSheetId="1">#REF!</definedName>
    <definedName name="obvod_hliník">#REF!</definedName>
    <definedName name="obvod_hliník_6" localSheetId="1">#REF!</definedName>
    <definedName name="obvod_hliník_6">#REF!</definedName>
    <definedName name="obvod_oken_1.np" localSheetId="1">#REF!</definedName>
    <definedName name="obvod_oken_1.np">#REF!</definedName>
    <definedName name="obvod_oken_1.np_6" localSheetId="1">#REF!</definedName>
    <definedName name="obvod_oken_1.np_6">#REF!</definedName>
    <definedName name="obvod_oken_1_np">"#ref!"</definedName>
    <definedName name="obvod_oken_suterén" localSheetId="1">#REF!</definedName>
    <definedName name="obvod_oken_suterén">#REF!</definedName>
    <definedName name="obvod_oken_suterén_6" localSheetId="1">#REF!</definedName>
    <definedName name="obvod_oken_suterén_6">#REF!</definedName>
    <definedName name="obvod_oken_typické" localSheetId="1">#REF!</definedName>
    <definedName name="obvod_oken_typické">#REF!</definedName>
    <definedName name="obvod_oken_typické_6" localSheetId="1">#REF!</definedName>
    <definedName name="obvod_oken_typické_6">#REF!</definedName>
    <definedName name="obvod_oken_ustupující" localSheetId="1">#REF!</definedName>
    <definedName name="obvod_oken_ustupující">#REF!</definedName>
    <definedName name="obvod_oken_ustupující_6" localSheetId="1">#REF!</definedName>
    <definedName name="obvod_oken_ustupující_6">#REF!</definedName>
    <definedName name="obvod_suteren" localSheetId="1">#REF!</definedName>
    <definedName name="obvod_suteren">#REF!</definedName>
    <definedName name="obvod_suteren_6" localSheetId="1">#REF!</definedName>
    <definedName name="obvod_suteren_6">#REF!</definedName>
    <definedName name="ocenění_S5" localSheetId="1">'[6]SO 01c_AS'!#REF!</definedName>
    <definedName name="ocenění_S5">'[6]SO 01c_AS'!#REF!</definedName>
    <definedName name="ocenění_S5_6" localSheetId="1">#REF!</definedName>
    <definedName name="ocenění_S5_6">#REF!</definedName>
    <definedName name="odd1_6" localSheetId="1">#REF!</definedName>
    <definedName name="odd1_6">#REF!</definedName>
    <definedName name="odd11_6" localSheetId="1">#REF!</definedName>
    <definedName name="odd11_6">#REF!</definedName>
    <definedName name="odd12_6" localSheetId="1">#REF!</definedName>
    <definedName name="odd12_6">#REF!</definedName>
    <definedName name="odd13_6" localSheetId="1">#REF!</definedName>
    <definedName name="odd13_6">#REF!</definedName>
    <definedName name="odd14_6" localSheetId="1">#REF!</definedName>
    <definedName name="odd14_6">#REF!</definedName>
    <definedName name="odd15_6" localSheetId="1">#REF!</definedName>
    <definedName name="odd15_6">#REF!</definedName>
    <definedName name="odd16_6" localSheetId="1">#REF!</definedName>
    <definedName name="odd16_6">#REF!</definedName>
    <definedName name="odd2_6" localSheetId="1">#REF!</definedName>
    <definedName name="odd2_6">#REF!</definedName>
    <definedName name="odd21_6" localSheetId="1">#REF!</definedName>
    <definedName name="odd21_6">#REF!</definedName>
    <definedName name="odd22_6" localSheetId="1">#REF!</definedName>
    <definedName name="odd22_6">#REF!</definedName>
    <definedName name="odd23_6" localSheetId="1">#REF!</definedName>
    <definedName name="odd23_6">#REF!</definedName>
    <definedName name="odd24_6" localSheetId="1">#REF!</definedName>
    <definedName name="odd24_6">#REF!</definedName>
    <definedName name="odd25_6" localSheetId="1">#REF!</definedName>
    <definedName name="odd25_6">#REF!</definedName>
    <definedName name="odd26_6" localSheetId="1">#REF!</definedName>
    <definedName name="odd26_6">#REF!</definedName>
    <definedName name="odd3_6" localSheetId="1">#REF!</definedName>
    <definedName name="odd3_6">#REF!</definedName>
    <definedName name="odd31_6" localSheetId="1">#REF!</definedName>
    <definedName name="odd31_6">#REF!</definedName>
    <definedName name="odd32_6" localSheetId="1">#REF!</definedName>
    <definedName name="odd32_6">#REF!</definedName>
    <definedName name="odd33_6" localSheetId="1">#REF!</definedName>
    <definedName name="odd33_6">#REF!</definedName>
    <definedName name="odd34_6" localSheetId="1">#REF!</definedName>
    <definedName name="odd34_6">#REF!</definedName>
    <definedName name="odd35_6" localSheetId="1">#REF!</definedName>
    <definedName name="odd35_6">#REF!</definedName>
    <definedName name="odd36_6" localSheetId="1">#REF!</definedName>
    <definedName name="odd36_6">#REF!</definedName>
    <definedName name="odd37_6" localSheetId="1">#REF!</definedName>
    <definedName name="odd37_6">#REF!</definedName>
    <definedName name="odd38_6" localSheetId="1">#REF!</definedName>
    <definedName name="odd38_6">#REF!</definedName>
    <definedName name="odd39_6" localSheetId="1">#REF!</definedName>
    <definedName name="odd39_6">#REF!</definedName>
    <definedName name="odd4_6" localSheetId="1">#REF!</definedName>
    <definedName name="odd4_6">#REF!</definedName>
    <definedName name="odd41_6" localSheetId="1">#REF!</definedName>
    <definedName name="odd41_6">#REF!</definedName>
    <definedName name="odd42_6" localSheetId="1">#REF!</definedName>
    <definedName name="odd42_6">#REF!</definedName>
    <definedName name="odd43_6" localSheetId="1">#REF!</definedName>
    <definedName name="odd43_6">#REF!</definedName>
    <definedName name="odd44_6" localSheetId="1">#REF!</definedName>
    <definedName name="odd44_6">#REF!</definedName>
    <definedName name="odd45_6" localSheetId="1">#REF!</definedName>
    <definedName name="odd45_6">#REF!</definedName>
    <definedName name="odd46_6" localSheetId="1">#REF!</definedName>
    <definedName name="odd46_6">#REF!</definedName>
    <definedName name="odd5_6" localSheetId="1">#REF!</definedName>
    <definedName name="odd5_6">#REF!</definedName>
    <definedName name="odd51_6" localSheetId="1">#REF!</definedName>
    <definedName name="odd51_6">#REF!</definedName>
    <definedName name="odd52_6" localSheetId="1">#REF!</definedName>
    <definedName name="odd52_6">#REF!</definedName>
    <definedName name="odd53_6" localSheetId="1">#REF!</definedName>
    <definedName name="odd53_6">#REF!</definedName>
    <definedName name="odd54_6" localSheetId="1">#REF!</definedName>
    <definedName name="odd54_6">#REF!</definedName>
    <definedName name="odd55_6" localSheetId="1">#REF!</definedName>
    <definedName name="odd55_6">#REF!</definedName>
    <definedName name="odd56_6" localSheetId="1">#REF!</definedName>
    <definedName name="odd56_6">#REF!</definedName>
    <definedName name="odd57_6" localSheetId="1">#REF!</definedName>
    <definedName name="odd57_6">#REF!</definedName>
    <definedName name="odd58_6" localSheetId="1">#REF!</definedName>
    <definedName name="odd58_6">#REF!</definedName>
    <definedName name="odd59_6" localSheetId="1">#REF!</definedName>
    <definedName name="odd59_6">#REF!</definedName>
    <definedName name="odd6_6" localSheetId="1">#REF!</definedName>
    <definedName name="odd6_6">#REF!</definedName>
    <definedName name="odd61_6" localSheetId="1">#REF!</definedName>
    <definedName name="odd61_6">#REF!</definedName>
    <definedName name="odd62_6" localSheetId="1">#REF!</definedName>
    <definedName name="odd62_6">#REF!</definedName>
    <definedName name="odd63_6" localSheetId="1">#REF!</definedName>
    <definedName name="odd63_6">#REF!</definedName>
    <definedName name="odd64_6" localSheetId="1">#REF!</definedName>
    <definedName name="odd64_6">#REF!</definedName>
    <definedName name="odd7_6" localSheetId="1">#REF!</definedName>
    <definedName name="odd7_6">#REF!</definedName>
    <definedName name="odd71_6" localSheetId="1">#REF!</definedName>
    <definedName name="odd71_6">#REF!</definedName>
    <definedName name="odd711_6" localSheetId="1">#REF!</definedName>
    <definedName name="odd711_6">#REF!</definedName>
    <definedName name="odd712_6" localSheetId="1">#REF!</definedName>
    <definedName name="odd712_6">#REF!</definedName>
    <definedName name="odd713_6" localSheetId="1">#REF!</definedName>
    <definedName name="odd713_6">#REF!</definedName>
    <definedName name="odd714_6" localSheetId="1">#REF!</definedName>
    <definedName name="odd714_6">#REF!</definedName>
    <definedName name="odd715_6" localSheetId="1">#REF!</definedName>
    <definedName name="odd715_6">#REF!</definedName>
    <definedName name="odd716_6" localSheetId="1">#REF!</definedName>
    <definedName name="odd716_6">#REF!</definedName>
    <definedName name="odd717_6" localSheetId="1">#REF!</definedName>
    <definedName name="odd717_6">#REF!</definedName>
    <definedName name="odd718_6" localSheetId="1">#REF!</definedName>
    <definedName name="odd718_6">#REF!</definedName>
    <definedName name="odd719_6" localSheetId="1">#REF!</definedName>
    <definedName name="odd719_6">#REF!</definedName>
    <definedName name="odd72_6" localSheetId="1">#REF!</definedName>
    <definedName name="odd72_6">#REF!</definedName>
    <definedName name="odd721_6" localSheetId="1">#REF!</definedName>
    <definedName name="odd721_6">#REF!</definedName>
    <definedName name="odd7210_6" localSheetId="1">#REF!</definedName>
    <definedName name="odd7210_6">#REF!</definedName>
    <definedName name="odd722_6" localSheetId="1">#REF!</definedName>
    <definedName name="odd722_6">#REF!</definedName>
    <definedName name="odd723_6" localSheetId="1">#REF!</definedName>
    <definedName name="odd723_6">#REF!</definedName>
    <definedName name="odd724_6" localSheetId="1">#REF!</definedName>
    <definedName name="odd724_6">#REF!</definedName>
    <definedName name="odd725_6" localSheetId="1">#REF!</definedName>
    <definedName name="odd725_6">#REF!</definedName>
    <definedName name="odd726_6" localSheetId="1">#REF!</definedName>
    <definedName name="odd726_6">#REF!</definedName>
    <definedName name="odd727_6" localSheetId="1">#REF!</definedName>
    <definedName name="odd727_6">#REF!</definedName>
    <definedName name="odd728_6" localSheetId="1">#REF!</definedName>
    <definedName name="odd728_6">#REF!</definedName>
    <definedName name="odd729_6" localSheetId="1">#REF!</definedName>
    <definedName name="odd729_6">#REF!</definedName>
    <definedName name="odd8_6" localSheetId="1">#REF!</definedName>
    <definedName name="odd8_6">#REF!</definedName>
    <definedName name="odd81_6" localSheetId="1">#REF!</definedName>
    <definedName name="odd81_6">#REF!</definedName>
    <definedName name="odd81ELO" localSheetId="1">#REF!</definedName>
    <definedName name="odd81ELO">#REF!</definedName>
    <definedName name="odd81ELO_6" localSheetId="1">#REF!</definedName>
    <definedName name="odd81ELO_6">#REF!</definedName>
    <definedName name="odd82_6" localSheetId="1">#REF!</definedName>
    <definedName name="odd82_6">#REF!</definedName>
    <definedName name="odd83_6" localSheetId="1">#REF!</definedName>
    <definedName name="odd83_6">#REF!</definedName>
    <definedName name="odd84_6" localSheetId="1">#REF!</definedName>
    <definedName name="odd84_6">#REF!</definedName>
    <definedName name="odd85_6" localSheetId="1">#REF!</definedName>
    <definedName name="odd85_6">#REF!</definedName>
    <definedName name="odd86_6" localSheetId="1">#REF!</definedName>
    <definedName name="odd86_6">#REF!</definedName>
    <definedName name="odd87_6" localSheetId="1">#REF!</definedName>
    <definedName name="odd87_6">#REF!</definedName>
    <definedName name="odd88_6" localSheetId="1">#REF!</definedName>
    <definedName name="odd88_6">#REF!</definedName>
    <definedName name="odd89_6" localSheetId="1">#REF!</definedName>
    <definedName name="odd89_6">#REF!</definedName>
    <definedName name="odd9_6" localSheetId="1">#REF!</definedName>
    <definedName name="odd9_6">#REF!</definedName>
    <definedName name="odvodnění_S1" localSheetId="1">'[6]SO 01c_AS'!#REF!</definedName>
    <definedName name="odvodnění_S1">'[6]SO 01c_AS'!#REF!</definedName>
    <definedName name="odvodnění_S1_6" localSheetId="1">#REF!</definedName>
    <definedName name="odvodnění_S1_6">#REF!</definedName>
    <definedName name="omítka_keraštuk" localSheetId="1">#REF!</definedName>
    <definedName name="omítka_keraštuk">#REF!</definedName>
    <definedName name="omítka_keraštuk_6" localSheetId="1">#REF!</definedName>
    <definedName name="omítka_keraštuk_6">#REF!</definedName>
    <definedName name="Ostatní_materiál" localSheetId="1">#REF!</definedName>
    <definedName name="Ostatní_materiál">#REF!</definedName>
    <definedName name="Ostatní_výrobky" localSheetId="1">'[16]SO 51.4 Výkaz výměr'!#REF!</definedName>
    <definedName name="Ostatní_výrobky">'[16]SO 51.4 Výkaz výměr'!#REF!</definedName>
    <definedName name="Ostatní_výrobky_1" localSheetId="1">'[17]SO 51_4 Výkaz výměr'!#REF!</definedName>
    <definedName name="Ostatní_výrobky_1">'[17]SO 51_4 Výkaz výměr'!#REF!</definedName>
    <definedName name="p" localSheetId="1">#REF!</definedName>
    <definedName name="p">#REF!</definedName>
    <definedName name="Pak.120" localSheetId="1">#REF!</definedName>
    <definedName name="Pak.120">#REF!</definedName>
    <definedName name="Pak.120_1" localSheetId="1">#REF!</definedName>
    <definedName name="Pak.120_1">#REF!</definedName>
    <definedName name="Pak.8" localSheetId="1">#REF!</definedName>
    <definedName name="Pak.8">#REF!</definedName>
    <definedName name="Pak.8_1" localSheetId="1">#REF!</definedName>
    <definedName name="Pak.8_1">#REF!</definedName>
    <definedName name="Panely_a_desky" localSheetId="1">#REF!</definedName>
    <definedName name="Panely_a_desky">#REF!</definedName>
    <definedName name="plocha_A1" localSheetId="1">#REF!</definedName>
    <definedName name="plocha_A1">#REF!</definedName>
    <definedName name="plocha_A1_6" localSheetId="1">#REF!</definedName>
    <definedName name="plocha_A1_6">#REF!</definedName>
    <definedName name="plocha_A2" localSheetId="1">#REF!</definedName>
    <definedName name="plocha_A2">#REF!</definedName>
    <definedName name="plocha_A2_6" localSheetId="1">#REF!</definedName>
    <definedName name="plocha_A2_6">#REF!</definedName>
    <definedName name="plocha_A3" localSheetId="1">#REF!</definedName>
    <definedName name="plocha_A3">#REF!</definedName>
    <definedName name="plocha_A3_6" localSheetId="1">#REF!</definedName>
    <definedName name="plocha_A3_6">#REF!</definedName>
    <definedName name="plocha_hliník" localSheetId="1">#REF!</definedName>
    <definedName name="plocha_hliník">#REF!</definedName>
    <definedName name="plocha_hliník_6" localSheetId="1">#REF!</definedName>
    <definedName name="plocha_hliník_6">#REF!</definedName>
    <definedName name="plocha_oken_1.np" localSheetId="1">#REF!</definedName>
    <definedName name="plocha_oken_1.np">#REF!</definedName>
    <definedName name="plocha_oken_1.np_6" localSheetId="1">#REF!</definedName>
    <definedName name="plocha_oken_1.np_6">#REF!</definedName>
    <definedName name="plocha_oken_1_np">"#ref!"</definedName>
    <definedName name="plocha_oken_suterén" localSheetId="1">#REF!</definedName>
    <definedName name="plocha_oken_suterén">#REF!</definedName>
    <definedName name="plocha_oken_suterén_6" localSheetId="1">#REF!</definedName>
    <definedName name="plocha_oken_suterén_6">#REF!</definedName>
    <definedName name="plocha_oken_typické" localSheetId="1">#REF!</definedName>
    <definedName name="plocha_oken_typické">#REF!</definedName>
    <definedName name="plocha_oken_typické_6" localSheetId="1">#REF!</definedName>
    <definedName name="plocha_oken_typické_6">#REF!</definedName>
    <definedName name="plocha_oken_ustupující" localSheetId="1">#REF!</definedName>
    <definedName name="plocha_oken_ustupující">#REF!</definedName>
    <definedName name="plocha_oken_ustupující_6" localSheetId="1">#REF!</definedName>
    <definedName name="plocha_oken_ustupující_6">#REF!</definedName>
    <definedName name="PocetMJ" localSheetId="1">#REF!</definedName>
    <definedName name="PocetMJ">#REF!</definedName>
    <definedName name="PocetMJ_6" localSheetId="1">#REF!</definedName>
    <definedName name="PocetMJ_6">#REF!</definedName>
    <definedName name="Podhl" localSheetId="1">'[16]SO 51.4 Výkaz výměr'!#REF!</definedName>
    <definedName name="Podhl">'[16]SO 51.4 Výkaz výměr'!#REF!</definedName>
    <definedName name="Podhl_1" localSheetId="1">'[17]SO 51_4 Výkaz výměr'!#REF!</definedName>
    <definedName name="Podhl_1">'[17]SO 51_4 Výkaz výměr'!#REF!</definedName>
    <definedName name="Podhledy" localSheetId="1">'[8]SO 11.1A Výkaz výměr'!#REF!</definedName>
    <definedName name="Podhledy">#REF!</definedName>
    <definedName name="Podhledy_1" localSheetId="1">'[8]SO 11_1A Výkaz výměr'!#REF!</definedName>
    <definedName name="Podhledy_1">#REF!</definedName>
    <definedName name="podlaha1" localSheetId="1">#REF!</definedName>
    <definedName name="podlaha1">#REF!</definedName>
    <definedName name="podlaha1_6" localSheetId="1">#REF!</definedName>
    <definedName name="podlaha1_6">#REF!</definedName>
    <definedName name="podlaha10" localSheetId="1">#REF!</definedName>
    <definedName name="podlaha10">#REF!</definedName>
    <definedName name="podlaha10_6" localSheetId="1">#REF!</definedName>
    <definedName name="podlaha10_6">#REF!</definedName>
    <definedName name="podlaha11" localSheetId="1">#REF!</definedName>
    <definedName name="podlaha11">#REF!</definedName>
    <definedName name="podlaha11_6" localSheetId="1">#REF!</definedName>
    <definedName name="podlaha11_6">#REF!</definedName>
    <definedName name="podlaha12" localSheetId="1">#REF!</definedName>
    <definedName name="podlaha12">#REF!</definedName>
    <definedName name="podlaha12_6" localSheetId="1">#REF!</definedName>
    <definedName name="podlaha12_6">#REF!</definedName>
    <definedName name="podlaha13" localSheetId="1">#REF!</definedName>
    <definedName name="podlaha13">#REF!</definedName>
    <definedName name="podlaha13_6" localSheetId="1">#REF!</definedName>
    <definedName name="podlaha13_6">#REF!</definedName>
    <definedName name="podlaha14" localSheetId="1">#REF!</definedName>
    <definedName name="podlaha14">#REF!</definedName>
    <definedName name="podlaha14_6" localSheetId="1">#REF!</definedName>
    <definedName name="podlaha14_6">#REF!</definedName>
    <definedName name="podlaha2" localSheetId="1">#REF!</definedName>
    <definedName name="podlaha2">#REF!</definedName>
    <definedName name="podlaha2_6" localSheetId="1">#REF!</definedName>
    <definedName name="podlaha2_6">#REF!</definedName>
    <definedName name="podlaha3" localSheetId="1">#REF!</definedName>
    <definedName name="podlaha3">#REF!</definedName>
    <definedName name="podlaha3_6" localSheetId="1">#REF!</definedName>
    <definedName name="podlaha3_6">#REF!</definedName>
    <definedName name="podlaha4" localSheetId="1">#REF!</definedName>
    <definedName name="podlaha4">#REF!</definedName>
    <definedName name="podlaha4_6" localSheetId="1">#REF!</definedName>
    <definedName name="podlaha4_6">#REF!</definedName>
    <definedName name="podlaha4a" localSheetId="1">#REF!</definedName>
    <definedName name="podlaha4a">#REF!</definedName>
    <definedName name="podlaha4a_6" localSheetId="1">#REF!</definedName>
    <definedName name="podlaha4a_6">#REF!</definedName>
    <definedName name="podlaha5" localSheetId="1">#REF!</definedName>
    <definedName name="podlaha5">#REF!</definedName>
    <definedName name="podlaha5_6" localSheetId="1">#REF!</definedName>
    <definedName name="podlaha5_6">#REF!</definedName>
    <definedName name="podlaha6" localSheetId="1">#REF!</definedName>
    <definedName name="podlaha6">#REF!</definedName>
    <definedName name="podlaha6_6" localSheetId="1">#REF!</definedName>
    <definedName name="podlaha6_6">#REF!</definedName>
    <definedName name="podlaha7" localSheetId="1">#REF!</definedName>
    <definedName name="podlaha7">#REF!</definedName>
    <definedName name="podlaha7_6" localSheetId="1">#REF!</definedName>
    <definedName name="podlaha7_6">#REF!</definedName>
    <definedName name="podlaha8" localSheetId="1">#REF!</definedName>
    <definedName name="podlaha8">#REF!</definedName>
    <definedName name="podlaha8_6" localSheetId="1">#REF!</definedName>
    <definedName name="podlaha8_6">#REF!</definedName>
    <definedName name="podlaha9" localSheetId="1">#REF!</definedName>
    <definedName name="podlaha9">#REF!</definedName>
    <definedName name="podlaha9_6" localSheetId="1">#REF!</definedName>
    <definedName name="podlaha9_6">#REF!</definedName>
    <definedName name="podlahaS01a" localSheetId="1">#REF!</definedName>
    <definedName name="podlahaS01a">#REF!</definedName>
    <definedName name="podlahaS01a_6" localSheetId="1">#REF!</definedName>
    <definedName name="podlahaS01a_6">#REF!</definedName>
    <definedName name="podlahaS01b" localSheetId="1">#REF!</definedName>
    <definedName name="podlahaS01b">#REF!</definedName>
    <definedName name="podlahaS01b_6" localSheetId="1">#REF!</definedName>
    <definedName name="podlahaS01b_6">#REF!</definedName>
    <definedName name="podlahaS02" localSheetId="1">#REF!</definedName>
    <definedName name="podlahaS02">#REF!</definedName>
    <definedName name="podlahaS02_6" localSheetId="1">#REF!</definedName>
    <definedName name="podlahaS02_6">#REF!</definedName>
    <definedName name="podlahaS03a" localSheetId="1">#REF!</definedName>
    <definedName name="podlahaS03a">#REF!</definedName>
    <definedName name="podlahaS03a_6" localSheetId="1">#REF!</definedName>
    <definedName name="podlahaS03a_6">#REF!</definedName>
    <definedName name="podlahaS03b" localSheetId="1">#REF!</definedName>
    <definedName name="podlahaS03b">#REF!</definedName>
    <definedName name="podlahaS03b_6" localSheetId="1">#REF!</definedName>
    <definedName name="podlahaS03b_6">#REF!</definedName>
    <definedName name="Pojištění" localSheetId="1">#REF!</definedName>
    <definedName name="Pojištění">#REF!</definedName>
    <definedName name="Pojištění_2" localSheetId="1">#REF!</definedName>
    <definedName name="Pojištění_2">#REF!</definedName>
    <definedName name="Pojištění_3" localSheetId="1">#REF!</definedName>
    <definedName name="Pojištění_3">#REF!</definedName>
    <definedName name="Pojištění_30" localSheetId="1">#REF!</definedName>
    <definedName name="Pojištění_30">#REF!</definedName>
    <definedName name="Pojištění_32" localSheetId="1">#REF!</definedName>
    <definedName name="Pojištění_32">#REF!</definedName>
    <definedName name="Pojištění_34" localSheetId="1">#REF!</definedName>
    <definedName name="Pojištění_34">#REF!</definedName>
    <definedName name="Pojištění_35" localSheetId="1">#REF!</definedName>
    <definedName name="Pojištění_35">#REF!</definedName>
    <definedName name="Pojištění_37" localSheetId="1">#REF!</definedName>
    <definedName name="Pojištění_37">#REF!</definedName>
    <definedName name="Pojištění_4" localSheetId="1">#REF!</definedName>
    <definedName name="Pojištění_4">#REF!</definedName>
    <definedName name="Pojištění_41" localSheetId="1">#REF!</definedName>
    <definedName name="Pojištění_41">#REF!</definedName>
    <definedName name="Pojištění_42" localSheetId="1">#REF!</definedName>
    <definedName name="Pojištění_42">#REF!</definedName>
    <definedName name="Pojištění_43" localSheetId="1">#REF!</definedName>
    <definedName name="Pojištění_43">#REF!</definedName>
    <definedName name="pokusAAAA" localSheetId="1">#REF!</definedName>
    <definedName name="pokusAAAA">#REF!</definedName>
    <definedName name="pokusadres" localSheetId="1">#REF!</definedName>
    <definedName name="pokusadres">#REF!</definedName>
    <definedName name="položka_A1" localSheetId="1">#REF!</definedName>
    <definedName name="položka_A1">#REF!</definedName>
    <definedName name="pom" localSheetId="1">'[18]PS-dodávky'!#REF!</definedName>
    <definedName name="pom">'[18]PS-dodávky'!#REF!</definedName>
    <definedName name="pom_výp_zač" localSheetId="1">#REF!</definedName>
    <definedName name="pom_výp_zač">#REF!</definedName>
    <definedName name="pom_výpočty" localSheetId="1">#REF!</definedName>
    <definedName name="pom_výpočty">#REF!</definedName>
    <definedName name="PORTSV" localSheetId="1">#REF!</definedName>
    <definedName name="PORTSV">#REF!</definedName>
    <definedName name="PORTSV_1" localSheetId="1">#REF!</definedName>
    <definedName name="PORTSV_1">#REF!</definedName>
    <definedName name="poslední" localSheetId="1">#REF!</definedName>
    <definedName name="poslední">#REF!</definedName>
    <definedName name="poslední_1" localSheetId="1">#REF!</definedName>
    <definedName name="poslední_1">#REF!</definedName>
    <definedName name="poslední_6" localSheetId="1">#REF!</definedName>
    <definedName name="poslední_6">#REF!</definedName>
    <definedName name="Poznamka" localSheetId="1">#REF!</definedName>
    <definedName name="Poznamka">#REF!</definedName>
    <definedName name="Poznamka_6" localSheetId="1">#REF!</definedName>
    <definedName name="Poznamka_6">#REF!</definedName>
    <definedName name="prep_schem" localSheetId="1">#REF!</definedName>
    <definedName name="prep_schem">#REF!</definedName>
    <definedName name="Print_Area" localSheetId="1">#REF!</definedName>
    <definedName name="Print_Area">#REF!</definedName>
    <definedName name="Print_Area___0">"$Rozpočet.$A$1:$#REF!.$E$623"</definedName>
    <definedName name="Print_Area___0_1">0</definedName>
    <definedName name="Print_Area___0_10">0</definedName>
    <definedName name="Print_Area___0_11">0</definedName>
    <definedName name="Print_Area___0_12">0</definedName>
    <definedName name="Print_Area___0_13">0</definedName>
    <definedName name="Print_Area___0_14">0</definedName>
    <definedName name="Print_Area___0_15">0</definedName>
    <definedName name="Print_Area___0_16">0</definedName>
    <definedName name="Print_Area___0_17">0</definedName>
    <definedName name="Print_Area___0_18">0</definedName>
    <definedName name="Print_Area___0_19">0</definedName>
    <definedName name="Print_Area___0_2">0</definedName>
    <definedName name="Print_Area___0_20">0</definedName>
    <definedName name="Print_Area___0_21">0</definedName>
    <definedName name="Print_Area___0_22">0</definedName>
    <definedName name="Print_Area___0_23">0</definedName>
    <definedName name="Print_Area___0_3">0</definedName>
    <definedName name="Print_Area___0_4">0</definedName>
    <definedName name="Print_Area___0_5">0</definedName>
    <definedName name="Print_Area___0_6">0</definedName>
    <definedName name="Print_Area___0_7">0</definedName>
    <definedName name="Print_Area___0_8">0</definedName>
    <definedName name="Print_Area___0_9">0</definedName>
    <definedName name="Print_Titles">"$#REF!.$#REF!$#REF!:$#REF!.$#REF!$#REF!"</definedName>
    <definedName name="Print_Titles___0">"$#REF!.$#REF!$#REF!:$#REF!.$#REF!$#REF!"</definedName>
    <definedName name="Print_Titles___0_1">0</definedName>
    <definedName name="Print_Titles___0_2">0</definedName>
    <definedName name="Print_Titles___0_3">0</definedName>
    <definedName name="Print_Titles___0_4">0</definedName>
    <definedName name="Projektant" localSheetId="1">#REF!</definedName>
    <definedName name="Projektant">#REF!</definedName>
    <definedName name="Projektant_6" localSheetId="1">#REF!</definedName>
    <definedName name="Projektant_6">#REF!</definedName>
    <definedName name="Přehled" localSheetId="1">#REF!</definedName>
    <definedName name="Přehled">#REF!</definedName>
    <definedName name="Přehled_1" localSheetId="1">#REF!</definedName>
    <definedName name="Přehled_1">#REF!</definedName>
    <definedName name="PŘÍPOJKA_A_AREÁLOVÉ_ROZVODY_VN" localSheetId="1">[2]Rekapitulace!#REF!</definedName>
    <definedName name="PŘÍPOJKA_A_AREÁLOVÉ_ROZVODY_VN">Rekapitulace!#REF!</definedName>
    <definedName name="Příslušenství_a_doplňky_ústředen_a_externích_tabel_systému_ZETTLER_Expert" localSheetId="1">#REF!</definedName>
    <definedName name="Příslušenství_a_doplňky_ústředen_a_externích_tabel_systému_ZETTLER_Expert">#REF!</definedName>
    <definedName name="Příslušenství_hlásičů__LOOP_500" localSheetId="1">#REF!</definedName>
    <definedName name="Příslušenství_hlásičů__LOOP_500">#REF!</definedName>
    <definedName name="Příslušenství_senzorů__ZETTLER_Expert" localSheetId="1">#REF!</definedName>
    <definedName name="Příslušenství_senzorů__ZETTLER_Expert">#REF!</definedName>
    <definedName name="PSV">[10]Rekapitulace!$F$22</definedName>
    <definedName name="PSV_6" localSheetId="1">#REF!</definedName>
    <definedName name="PSV_6">#REF!</definedName>
    <definedName name="PSV0" localSheetId="1">#REF!</definedName>
    <definedName name="PSV0">#REF!</definedName>
    <definedName name="PSV0_6" localSheetId="1">#REF!</definedName>
    <definedName name="PSV0_6">#REF!</definedName>
    <definedName name="pulina" localSheetId="1">#REF!</definedName>
    <definedName name="pulina">#REF!</definedName>
    <definedName name="pulina_6" localSheetId="1">#REF!</definedName>
    <definedName name="pulina_6">#REF!</definedName>
    <definedName name="q">'[5]IO 0X'!$A$11:$Z$11</definedName>
    <definedName name="rek1_6" localSheetId="1">#REF!</definedName>
    <definedName name="rek1_6">#REF!</definedName>
    <definedName name="rek11_6" localSheetId="1">#REF!</definedName>
    <definedName name="rek11_6">#REF!</definedName>
    <definedName name="rek12_6" localSheetId="1">#REF!</definedName>
    <definedName name="rek12_6">#REF!</definedName>
    <definedName name="rek13_6" localSheetId="1">#REF!</definedName>
    <definedName name="rek13_6">#REF!</definedName>
    <definedName name="rek14_6" localSheetId="1">#REF!</definedName>
    <definedName name="rek14_6">#REF!</definedName>
    <definedName name="rek15_6" localSheetId="1">#REF!</definedName>
    <definedName name="rek15_6">#REF!</definedName>
    <definedName name="rek16_6" localSheetId="1">#REF!</definedName>
    <definedName name="rek16_6">#REF!</definedName>
    <definedName name="rek2_6" localSheetId="1">#REF!</definedName>
    <definedName name="rek2_6">#REF!</definedName>
    <definedName name="rek21_6" localSheetId="1">#REF!</definedName>
    <definedName name="rek21_6">#REF!</definedName>
    <definedName name="rek22_6" localSheetId="1">#REF!</definedName>
    <definedName name="rek22_6">#REF!</definedName>
    <definedName name="rek23_6" localSheetId="1">#REF!</definedName>
    <definedName name="rek23_6">#REF!</definedName>
    <definedName name="rek24_6" localSheetId="1">#REF!</definedName>
    <definedName name="rek24_6">#REF!</definedName>
    <definedName name="rek25_6" localSheetId="1">#REF!</definedName>
    <definedName name="rek25_6">#REF!</definedName>
    <definedName name="rek26_6" localSheetId="1">#REF!</definedName>
    <definedName name="rek26_6">#REF!</definedName>
    <definedName name="rek3_6" localSheetId="1">#REF!</definedName>
    <definedName name="rek3_6">#REF!</definedName>
    <definedName name="rek31_6" localSheetId="1">#REF!</definedName>
    <definedName name="rek31_6">#REF!</definedName>
    <definedName name="rek32_6" localSheetId="1">#REF!</definedName>
    <definedName name="rek32_6">#REF!</definedName>
    <definedName name="rek33_6" localSheetId="1">#REF!</definedName>
    <definedName name="rek33_6">#REF!</definedName>
    <definedName name="rek34_6" localSheetId="1">#REF!</definedName>
    <definedName name="rek34_6">#REF!</definedName>
    <definedName name="rek35_6" localSheetId="1">#REF!</definedName>
    <definedName name="rek35_6">#REF!</definedName>
    <definedName name="rek36_6" localSheetId="1">#REF!</definedName>
    <definedName name="rek36_6">#REF!</definedName>
    <definedName name="rek37_6" localSheetId="1">#REF!</definedName>
    <definedName name="rek37_6">#REF!</definedName>
    <definedName name="rek38_6" localSheetId="1">#REF!</definedName>
    <definedName name="rek38_6">#REF!</definedName>
    <definedName name="rek39_6" localSheetId="1">#REF!</definedName>
    <definedName name="rek39_6">#REF!</definedName>
    <definedName name="rek4_6" localSheetId="1">#REF!</definedName>
    <definedName name="rek4_6">#REF!</definedName>
    <definedName name="rek41_6" localSheetId="1">#REF!</definedName>
    <definedName name="rek41_6">#REF!</definedName>
    <definedName name="rek42_6" localSheetId="1">#REF!</definedName>
    <definedName name="rek42_6">#REF!</definedName>
    <definedName name="rek43_6" localSheetId="1">#REF!</definedName>
    <definedName name="rek43_6">#REF!</definedName>
    <definedName name="rek44_6" localSheetId="1">#REF!</definedName>
    <definedName name="rek44_6">#REF!</definedName>
    <definedName name="rek45_6" localSheetId="1">#REF!</definedName>
    <definedName name="rek45_6">#REF!</definedName>
    <definedName name="rek46_6" localSheetId="1">#REF!</definedName>
    <definedName name="rek46_6">#REF!</definedName>
    <definedName name="rek5_6" localSheetId="1">#REF!</definedName>
    <definedName name="rek5_6">#REF!</definedName>
    <definedName name="rek51_6" localSheetId="1">#REF!</definedName>
    <definedName name="rek51_6">#REF!</definedName>
    <definedName name="rek52_6" localSheetId="1">#REF!</definedName>
    <definedName name="rek52_6">#REF!</definedName>
    <definedName name="rek53_6" localSheetId="1">#REF!</definedName>
    <definedName name="rek53_6">#REF!</definedName>
    <definedName name="rek54_6" localSheetId="1">#REF!</definedName>
    <definedName name="rek54_6">#REF!</definedName>
    <definedName name="rek55_6" localSheetId="1">#REF!</definedName>
    <definedName name="rek55_6">#REF!</definedName>
    <definedName name="rek56_6" localSheetId="1">#REF!</definedName>
    <definedName name="rek56_6">#REF!</definedName>
    <definedName name="rek57_6" localSheetId="1">#REF!</definedName>
    <definedName name="rek57_6">#REF!</definedName>
    <definedName name="rek58_6" localSheetId="1">#REF!</definedName>
    <definedName name="rek58_6">#REF!</definedName>
    <definedName name="rek59_6" localSheetId="1">#REF!</definedName>
    <definedName name="rek59_6">#REF!</definedName>
    <definedName name="rek6_6" localSheetId="1">#REF!</definedName>
    <definedName name="rek6_6">#REF!</definedName>
    <definedName name="rek61_6" localSheetId="1">#REF!</definedName>
    <definedName name="rek61_6">#REF!</definedName>
    <definedName name="rek62_6" localSheetId="1">#REF!</definedName>
    <definedName name="rek62_6">#REF!</definedName>
    <definedName name="rek63_6" localSheetId="1">#REF!</definedName>
    <definedName name="rek63_6">#REF!</definedName>
    <definedName name="rek64_6" localSheetId="1">#REF!</definedName>
    <definedName name="rek64_6">#REF!</definedName>
    <definedName name="rek7_6" localSheetId="1">#REF!</definedName>
    <definedName name="rek7_6">#REF!</definedName>
    <definedName name="rek71_6" localSheetId="1">#REF!</definedName>
    <definedName name="rek71_6">#REF!</definedName>
    <definedName name="rek711_6" localSheetId="1">#REF!</definedName>
    <definedName name="rek711_6">#REF!</definedName>
    <definedName name="rek712_6" localSheetId="1">#REF!</definedName>
    <definedName name="rek712_6">#REF!</definedName>
    <definedName name="rek713_6" localSheetId="1">#REF!</definedName>
    <definedName name="rek713_6">#REF!</definedName>
    <definedName name="rek714_6" localSheetId="1">#REF!</definedName>
    <definedName name="rek714_6">#REF!</definedName>
    <definedName name="rek715_6" localSheetId="1">#REF!</definedName>
    <definedName name="rek715_6">#REF!</definedName>
    <definedName name="rek716_6" localSheetId="1">#REF!</definedName>
    <definedName name="rek716_6">#REF!</definedName>
    <definedName name="rek717_6" localSheetId="1">#REF!</definedName>
    <definedName name="rek717_6">#REF!</definedName>
    <definedName name="rek718_6" localSheetId="1">#REF!</definedName>
    <definedName name="rek718_6">#REF!</definedName>
    <definedName name="rek719_6" localSheetId="1">#REF!</definedName>
    <definedName name="rek719_6">#REF!</definedName>
    <definedName name="rek72_6" localSheetId="1">#REF!</definedName>
    <definedName name="rek72_6">#REF!</definedName>
    <definedName name="rek721_6" localSheetId="1">#REF!</definedName>
    <definedName name="rek721_6">#REF!</definedName>
    <definedName name="rek7210_6" localSheetId="1">#REF!</definedName>
    <definedName name="rek7210_6">#REF!</definedName>
    <definedName name="rek722_6" localSheetId="1">#REF!</definedName>
    <definedName name="rek722_6">#REF!</definedName>
    <definedName name="rek723_6" localSheetId="1">#REF!</definedName>
    <definedName name="rek723_6">#REF!</definedName>
    <definedName name="rek724_6" localSheetId="1">#REF!</definedName>
    <definedName name="rek724_6">#REF!</definedName>
    <definedName name="rek725_6" localSheetId="1">#REF!</definedName>
    <definedName name="rek725_6">#REF!</definedName>
    <definedName name="rek726_6" localSheetId="1">#REF!</definedName>
    <definedName name="rek726_6">#REF!</definedName>
    <definedName name="rek727_6" localSheetId="1">#REF!</definedName>
    <definedName name="rek727_6">#REF!</definedName>
    <definedName name="rek728_6" localSheetId="1">#REF!</definedName>
    <definedName name="rek728_6">#REF!</definedName>
    <definedName name="rek729_6" localSheetId="1">#REF!</definedName>
    <definedName name="rek729_6">#REF!</definedName>
    <definedName name="rek8_6" localSheetId="1">#REF!</definedName>
    <definedName name="rek8_6">#REF!</definedName>
    <definedName name="rek81_6" localSheetId="1">#REF!</definedName>
    <definedName name="rek81_6">#REF!</definedName>
    <definedName name="rek9_6" localSheetId="1">#REF!</definedName>
    <definedName name="rek9_6">#REF!</definedName>
    <definedName name="Reka">'[19]Stavební část'!#REF!</definedName>
    <definedName name="REKAPITULACE" localSheetId="1">'[8]SO 11.1A Výkaz výměr'!#REF!</definedName>
    <definedName name="REKAPITULACE">#REF!</definedName>
    <definedName name="REKAPITULACE_1" localSheetId="1">'[8]SO 11_1A Výkaz výměr'!#REF!</definedName>
    <definedName name="REKAPITULACE_1">#REF!</definedName>
    <definedName name="REV___0_1">0</definedName>
    <definedName name="REV___0_2">0</definedName>
    <definedName name="RFmx" localSheetId="1">#REF!</definedName>
    <definedName name="RFmx">#REF!</definedName>
    <definedName name="RFmx_1" localSheetId="1">#REF!</definedName>
    <definedName name="RFmx_1">#REF!</definedName>
    <definedName name="rfomni" localSheetId="1">#REF!</definedName>
    <definedName name="rfomni">#REF!</definedName>
    <definedName name="rfomni_1" localSheetId="1">#REF!</definedName>
    <definedName name="rfomni_1">#REF!</definedName>
    <definedName name="RFperif" localSheetId="1">#REF!</definedName>
    <definedName name="RFperif">#REF!</definedName>
    <definedName name="RFperif_1" localSheetId="1">#REF!</definedName>
    <definedName name="RFperif_1">#REF!</definedName>
    <definedName name="RFperif1" localSheetId="1">#REF!</definedName>
    <definedName name="RFperif1">#REF!</definedName>
    <definedName name="RFperif1_1" localSheetId="1">#REF!</definedName>
    <definedName name="RFperif1_1">#REF!</definedName>
    <definedName name="RFser" localSheetId="1">#REF!</definedName>
    <definedName name="RFser">#REF!</definedName>
    <definedName name="RFser_1" localSheetId="1">#REF!</definedName>
    <definedName name="RFser_1">#REF!</definedName>
    <definedName name="RFSYST" localSheetId="1">#REF!</definedName>
    <definedName name="RFSYST">#REF!</definedName>
    <definedName name="RFSYST_1" localSheetId="1">#REF!</definedName>
    <definedName name="RFSYST_1">#REF!</definedName>
    <definedName name="RFTERM" localSheetId="1">#REF!</definedName>
    <definedName name="RFTERM">#REF!</definedName>
    <definedName name="RFTERM_1" localSheetId="1">#REF!</definedName>
    <definedName name="RFTERM_1">#REF!</definedName>
    <definedName name="Rok_nabídky" localSheetId="1">#REF!</definedName>
    <definedName name="Rok_nabídky">#REF!</definedName>
    <definedName name="Rok_nabídky_1" localSheetId="1">#REF!</definedName>
    <definedName name="Rok_nabídky_1">#REF!</definedName>
    <definedName name="rozvržení_rozp" localSheetId="1">#REF!</definedName>
    <definedName name="rozvržení_rozp">#REF!</definedName>
    <definedName name="rtz">'[7]Nabídka - EZS Alarmcom (Česky)'!#REF!</definedName>
    <definedName name="s" localSheetId="1">#REF!</definedName>
    <definedName name="s">#REF!</definedName>
    <definedName name="S4S_Export_Doklad">'[20]SO 02 Gastro'!$A$1:$T$1033</definedName>
    <definedName name="Sádrokartonové_konstrukce" localSheetId="1">'[8]SO 11.1A Výkaz výměr'!#REF!</definedName>
    <definedName name="Sádrokartonové_konstrukce">#REF!</definedName>
    <definedName name="Sádrokartonové_konstrukce_1" localSheetId="1">'[8]SO 11_1A Výkaz výměr'!#REF!</definedName>
    <definedName name="Sádrokartonové_konstrukce_1">#REF!</definedName>
    <definedName name="SazbaDPH1" localSheetId="1">#REF!</definedName>
    <definedName name="SazbaDPH1">#REF!</definedName>
    <definedName name="SazbaDPH1_6" localSheetId="1">#REF!</definedName>
    <definedName name="SazbaDPH1_6">#REF!</definedName>
    <definedName name="SazbaDPH2" localSheetId="1">#REF!</definedName>
    <definedName name="SazbaDPH2">#REF!</definedName>
    <definedName name="SazbaDPH2_6" localSheetId="1">#REF!</definedName>
    <definedName name="SazbaDPH2_6">#REF!</definedName>
    <definedName name="section_A" localSheetId="1">'[7]Nabídka - EZS Alarmcom (Česky)'!$7:$16</definedName>
    <definedName name="section_A">'[7]Nabídka - EZS Alarmcom (Česky)'!$7:$16</definedName>
    <definedName name="section_A_Brutto" localSheetId="1">'[7]Nabídka - EZS Alarmcom (Česky)'!#REF!</definedName>
    <definedName name="section_A_Brutto">'[7]Nabídka - EZS Alarmcom (Česky)'!#REF!</definedName>
    <definedName name="section_A_Item_Count">'[7]Nabídka - EZS Alarmcom (Česky)'!$E$12</definedName>
    <definedName name="section_A_Item_Name">'[7]Nabídka - EZS Alarmcom (Česky)'!$B$12</definedName>
    <definedName name="section_A_Item_Number">'[7]Nabídka - EZS Alarmcom (Česky)'!$A$12</definedName>
    <definedName name="section_A_Item_Price">'[7]Nabídka - EZS Alarmcom (Česky)'!$F$12</definedName>
    <definedName name="section_A_Item_Total">'[7]Nabídka - EZS Alarmcom (Česky)'!$G$12</definedName>
    <definedName name="section_A_Items" localSheetId="1">'[7]Nabídka - EZS Alarmcom (Česky)'!$11:$12</definedName>
    <definedName name="section_A_Items">'[7]Nabídka - EZS Alarmcom (Česky)'!$11:$12</definedName>
    <definedName name="section_A_Netto" localSheetId="1">'[7]Nabídka - EZS Alarmcom (Česky)'!#REF!</definedName>
    <definedName name="section_A_Netto">'[7]Nabídka - EZS Alarmcom (Česky)'!#REF!</definedName>
    <definedName name="section_A_Total" localSheetId="1">'[7]Nabídka - EZS Alarmcom (Česky)'!#REF!</definedName>
    <definedName name="section_A_Total">'[7]Nabídka - EZS Alarmcom (Česky)'!#REF!</definedName>
    <definedName name="section_B" localSheetId="1">'[7]Nabídka - EZS Alarmcom (Česky)'!$21:$22</definedName>
    <definedName name="section_B">'[7]Nabídka - EZS Alarmcom (Česky)'!$21:$22</definedName>
    <definedName name="section_B_Brutto" localSheetId="1">'[7]Nabídka - EZS Alarmcom (Česky)'!#REF!</definedName>
    <definedName name="section_B_Brutto">'[7]Nabídka - EZS Alarmcom (Česky)'!#REF!</definedName>
    <definedName name="section_B_Item_Count" localSheetId="1">'[7]Nabídka - EZS Alarmcom (Česky)'!#REF!</definedName>
    <definedName name="section_B_Item_Count">'[7]Nabídka - EZS Alarmcom (Česky)'!#REF!</definedName>
    <definedName name="section_B_Item_Name" localSheetId="1">'[7]Nabídka - EZS Alarmcom (Česky)'!#REF!</definedName>
    <definedName name="section_B_Item_Name">'[7]Nabídka - EZS Alarmcom (Česky)'!#REF!</definedName>
    <definedName name="section_B_Item_Number" localSheetId="1">'[7]Nabídka - EZS Alarmcom (Česky)'!#REF!</definedName>
    <definedName name="section_B_Item_Number">'[7]Nabídka - EZS Alarmcom (Česky)'!#REF!</definedName>
    <definedName name="section_B_Item_Price">'[7]Nabídka - EZS Alarmcom (Česky)'!#REF!</definedName>
    <definedName name="section_B_Item_Total">'[7]Nabídka - EZS Alarmcom (Česky)'!#REF!</definedName>
    <definedName name="section_B_Items">'[7]Nabídka - EZS Alarmcom (Česky)'!#REF!</definedName>
    <definedName name="section_B_Netto">'[7]Nabídka - EZS Alarmcom (Česky)'!#REF!</definedName>
    <definedName name="section_B_Total">'[7]Nabídka - EZS Alarmcom (Česky)'!#REF!</definedName>
    <definedName name="section_C" localSheetId="1">'[7]Nabídka - EZS Alarmcom (Česky)'!$23:$36</definedName>
    <definedName name="section_C">'[7]Nabídka - EZS Alarmcom (Česky)'!$23:$36</definedName>
    <definedName name="section_C_Brutto" localSheetId="1">'[7]Nabídka - EZS Alarmcom (Česky)'!#REF!</definedName>
    <definedName name="section_C_Brutto">'[7]Nabídka - EZS Alarmcom (Česky)'!#REF!</definedName>
    <definedName name="section_C_Item_Count">'[7]Nabídka - EZS Alarmcom (Česky)'!$E$24</definedName>
    <definedName name="section_C_Item_Name">'[7]Nabídka - EZS Alarmcom (Česky)'!$B$24</definedName>
    <definedName name="section_C_Item_Number">'[7]Nabídka - EZS Alarmcom (Česky)'!$A$24</definedName>
    <definedName name="section_C_Item_Price">'[7]Nabídka - EZS Alarmcom (Česky)'!$F$24</definedName>
    <definedName name="section_C_Item_Total">'[7]Nabídka - EZS Alarmcom (Česky)'!$G$24</definedName>
    <definedName name="section_C_Items" localSheetId="1">'[7]Nabídka - EZS Alarmcom (Česky)'!$23:$24</definedName>
    <definedName name="section_C_Items">'[7]Nabídka - EZS Alarmcom (Česky)'!$23:$24</definedName>
    <definedName name="section_C_Netto" localSheetId="1">'[7]Nabídka - EZS Alarmcom (Česky)'!#REF!</definedName>
    <definedName name="section_C_Netto">'[7]Nabídka - EZS Alarmcom (Česky)'!#REF!</definedName>
    <definedName name="section_C_Total" localSheetId="1">'[7]Nabídka - EZS Alarmcom (Česky)'!#REF!</definedName>
    <definedName name="section_C_Total">'[7]Nabídka - EZS Alarmcom (Česky)'!#REF!</definedName>
    <definedName name="section_CUSTOM" localSheetId="1">'[7]Nabídka - EZS Alarmcom (Česky)'!#REF!</definedName>
    <definedName name="section_CUSTOM">'[7]Nabídka - EZS Alarmcom (Česky)'!#REF!</definedName>
    <definedName name="section_CUSTOM_Brutto" localSheetId="1">'[7]Nabídka - EZS Alarmcom (Česky)'!#REF!</definedName>
    <definedName name="section_CUSTOM_Brutto">'[7]Nabídka - EZS Alarmcom (Česky)'!#REF!</definedName>
    <definedName name="section_CUSTOM_Name">'[7]Nabídka - EZS Alarmcom (Česky)'!#REF!</definedName>
    <definedName name="section_CUSTOM_Netto" localSheetId="1">'[7]Nabídka - EZS Alarmcom (Česky)'!#REF!,'[7]Nabídka - EZS Alarmcom (Česky)'!#REF!,'[7]Nabídka - EZS Alarmcom (Česky)'!#REF!</definedName>
    <definedName name="section_CUSTOM_Netto">'[7]Nabídka - EZS Alarmcom (Česky)'!#REF!,'[7]Nabídka - EZS Alarmcom (Česky)'!#REF!,'[7]Nabídka - EZS Alarmcom (Česky)'!#REF!</definedName>
    <definedName name="section_CUSTOM_Text" localSheetId="1">'[7]Nabídka - EZS Alarmcom (Česky)'!#REF!</definedName>
    <definedName name="section_CUSTOM_Text">'[7]Nabídka - EZS Alarmcom (Česky)'!#REF!</definedName>
    <definedName name="section_D_Netto">'[7]Nabídka - EZS Alarmcom (Česky)'!#REF!</definedName>
    <definedName name="Servisní_nástroje" localSheetId="1">#REF!</definedName>
    <definedName name="Servisní_nástroje">#REF!</definedName>
    <definedName name="Signalizační_zařízení" localSheetId="1">#REF!</definedName>
    <definedName name="Signalizační_zařízení">#REF!</definedName>
    <definedName name="sk" localSheetId="1">#REF!</definedName>
    <definedName name="sk">#REF!</definedName>
    <definedName name="skop" localSheetId="1">#REF!</definedName>
    <definedName name="skop">#REF!</definedName>
    <definedName name="skovnat" localSheetId="1">#REF!</definedName>
    <definedName name="skovnat">#REF!</definedName>
    <definedName name="SLC16_1" localSheetId="1">#REF!</definedName>
    <definedName name="SLC16_1">#REF!</definedName>
    <definedName name="SLC16E" localSheetId="1">#REF!</definedName>
    <definedName name="SLC16E">#REF!</definedName>
    <definedName name="SLC16E_1" localSheetId="1">#REF!</definedName>
    <definedName name="SLC16E_1">#REF!</definedName>
    <definedName name="Sleva" localSheetId="1">#REF!</definedName>
    <definedName name="Sleva">#REF!</definedName>
    <definedName name="Sleva_2" localSheetId="1">#REF!</definedName>
    <definedName name="Sleva_2">#REF!</definedName>
    <definedName name="Sleva_3" localSheetId="1">#REF!</definedName>
    <definedName name="Sleva_3">#REF!</definedName>
    <definedName name="Sleva_30" localSheetId="1">#REF!</definedName>
    <definedName name="Sleva_30">#REF!</definedName>
    <definedName name="Sleva_32" localSheetId="1">#REF!</definedName>
    <definedName name="Sleva_32">#REF!</definedName>
    <definedName name="Sleva_34" localSheetId="1">#REF!</definedName>
    <definedName name="Sleva_34">#REF!</definedName>
    <definedName name="Sleva_35" localSheetId="1">#REF!</definedName>
    <definedName name="Sleva_35">#REF!</definedName>
    <definedName name="Sleva_37" localSheetId="1">#REF!</definedName>
    <definedName name="Sleva_37">#REF!</definedName>
    <definedName name="Sleva_4" localSheetId="1">#REF!</definedName>
    <definedName name="Sleva_4">#REF!</definedName>
    <definedName name="Sleva_41" localSheetId="1">#REF!</definedName>
    <definedName name="Sleva_41">#REF!</definedName>
    <definedName name="Sleva_42" localSheetId="1">#REF!</definedName>
    <definedName name="Sleva_42">#REF!</definedName>
    <definedName name="Sleva_43" localSheetId="1">#REF!</definedName>
    <definedName name="Sleva_43">#REF!</definedName>
    <definedName name="Sleva1" localSheetId="1">#REF!</definedName>
    <definedName name="Sleva1">#REF!</definedName>
    <definedName name="Sleva1_2" localSheetId="1">#REF!</definedName>
    <definedName name="Sleva1_2">#REF!</definedName>
    <definedName name="Sleva1_3" localSheetId="1">#REF!</definedName>
    <definedName name="Sleva1_3">#REF!</definedName>
    <definedName name="Sleva1_30" localSheetId="1">#REF!</definedName>
    <definedName name="Sleva1_30">#REF!</definedName>
    <definedName name="Sleva1_32" localSheetId="1">#REF!</definedName>
    <definedName name="Sleva1_32">#REF!</definedName>
    <definedName name="Sleva1_34" localSheetId="1">#REF!</definedName>
    <definedName name="Sleva1_34">#REF!</definedName>
    <definedName name="Sleva1_35" localSheetId="1">#REF!</definedName>
    <definedName name="Sleva1_35">#REF!</definedName>
    <definedName name="Sleva1_37" localSheetId="1">#REF!</definedName>
    <definedName name="Sleva1_37">#REF!</definedName>
    <definedName name="Sleva1_4" localSheetId="1">#REF!</definedName>
    <definedName name="Sleva1_4">#REF!</definedName>
    <definedName name="Sleva1_41" localSheetId="1">#REF!</definedName>
    <definedName name="Sleva1_41">#REF!</definedName>
    <definedName name="Sleva1_42" localSheetId="1">#REF!</definedName>
    <definedName name="Sleva1_42">#REF!</definedName>
    <definedName name="Sleva1_43" localSheetId="1">#REF!</definedName>
    <definedName name="Sleva1_43">#REF!</definedName>
    <definedName name="SloupecCC" localSheetId="1">#REF!</definedName>
    <definedName name="SloupecCC">#REF!</definedName>
    <definedName name="SloupecCC_6" localSheetId="1">#REF!</definedName>
    <definedName name="SloupecCC_6">#REF!</definedName>
    <definedName name="SloupecCisloPol" localSheetId="1">#REF!</definedName>
    <definedName name="SloupecCisloPol">#REF!</definedName>
    <definedName name="SloupecCisloPol_6" localSheetId="1">#REF!</definedName>
    <definedName name="SloupecCisloPol_6">#REF!</definedName>
    <definedName name="SloupecJC" localSheetId="1">#REF!</definedName>
    <definedName name="SloupecJC">#REF!</definedName>
    <definedName name="SloupecJC_6" localSheetId="1">#REF!</definedName>
    <definedName name="SloupecJC_6">#REF!</definedName>
    <definedName name="SloupecMJ" localSheetId="1">#REF!</definedName>
    <definedName name="SloupecMJ">#REF!</definedName>
    <definedName name="SloupecMJ_6" localSheetId="1">#REF!</definedName>
    <definedName name="SloupecMJ_6">#REF!</definedName>
    <definedName name="SloupecMnozstvi" localSheetId="1">#REF!</definedName>
    <definedName name="SloupecMnozstvi">#REF!</definedName>
    <definedName name="SloupecMnozstvi_6" localSheetId="1">#REF!</definedName>
    <definedName name="SloupecMnozstvi_6">#REF!</definedName>
    <definedName name="SloupecNazPol" localSheetId="1">#REF!</definedName>
    <definedName name="SloupecNazPol">#REF!</definedName>
    <definedName name="SloupecNazPol_6" localSheetId="1">#REF!</definedName>
    <definedName name="SloupecNazPol_6">#REF!</definedName>
    <definedName name="SloupecPC" localSheetId="1">#REF!</definedName>
    <definedName name="SloupecPC">#REF!</definedName>
    <definedName name="SloupecPC_6" localSheetId="1">#REF!</definedName>
    <definedName name="SloupecPC_6">#REF!</definedName>
    <definedName name="SN1___0_1">0</definedName>
    <definedName name="SN1___0_2">0</definedName>
    <definedName name="SN2___0_1">0</definedName>
    <definedName name="SN2___0_2">0</definedName>
    <definedName name="soucet1" localSheetId="1">#REF!</definedName>
    <definedName name="soucet1">#REF!</definedName>
    <definedName name="soucet1_1" localSheetId="1">#REF!</definedName>
    <definedName name="soucet1_1">#REF!</definedName>
    <definedName name="Specifikace" localSheetId="1">#REF!</definedName>
    <definedName name="Specifikace">#REF!</definedName>
    <definedName name="Specifikace_1" localSheetId="1">#REF!</definedName>
    <definedName name="Specifikace_1">#REF!</definedName>
    <definedName name="Spodek" localSheetId="1">#REF!</definedName>
    <definedName name="Spodek">#REF!</definedName>
    <definedName name="Spodek_1" localSheetId="1">#REF!</definedName>
    <definedName name="Spodek_1">#REF!</definedName>
    <definedName name="Spodek_6" localSheetId="1">#REF!</definedName>
    <definedName name="Spodek_6">#REF!</definedName>
    <definedName name="ssss" localSheetId="1">#REF!</definedName>
    <definedName name="ssss">#REF!</definedName>
    <definedName name="Stan." localSheetId="1">#REF!</definedName>
    <definedName name="Stan.">#REF!</definedName>
    <definedName name="Stan._1" localSheetId="1">#REF!</definedName>
    <definedName name="Stan._1">#REF!</definedName>
    <definedName name="Strom" localSheetId="1">#REF!</definedName>
    <definedName name="Strom">#REF!</definedName>
    <definedName name="Strom_1" localSheetId="1">#REF!</definedName>
    <definedName name="Strom_1">#REF!</definedName>
    <definedName name="subslevy" localSheetId="1">#REF!</definedName>
    <definedName name="subslevy">#REF!</definedName>
    <definedName name="sumpok" localSheetId="1">#REF!</definedName>
    <definedName name="sumpok">#REF!</definedName>
    <definedName name="SWnákup" localSheetId="1">#REF!</definedName>
    <definedName name="SWnákup">#REF!</definedName>
    <definedName name="SWnákup_1" localSheetId="1">#REF!</definedName>
    <definedName name="SWnákup_1">#REF!</definedName>
    <definedName name="SWnákup_6" localSheetId="1">#REF!</definedName>
    <definedName name="SWnákup_6">#REF!</definedName>
    <definedName name="SWprodej" localSheetId="1">#REF!</definedName>
    <definedName name="SWprodej">#REF!</definedName>
    <definedName name="SWprodej_1" localSheetId="1">#REF!</definedName>
    <definedName name="SWprodej_1">#REF!</definedName>
    <definedName name="SWprodej_6" localSheetId="1">#REF!</definedName>
    <definedName name="SWprodej_6">#REF!</definedName>
    <definedName name="Systém_LOOP_500" localSheetId="1">#REF!</definedName>
    <definedName name="Systém_LOOP_500">#REF!</definedName>
    <definedName name="Systém_ZETTLER_Expert" localSheetId="1">#REF!</definedName>
    <definedName name="Systém_ZETTLER_Expert">#REF!</definedName>
    <definedName name="špaleta_hliník" localSheetId="1">#REF!</definedName>
    <definedName name="špaleta_hliník">#REF!</definedName>
    <definedName name="špaleta_hliník_6" localSheetId="1">#REF!</definedName>
    <definedName name="špaleta_hliník_6">#REF!</definedName>
    <definedName name="špalety_oken_1.np" localSheetId="1">#REF!</definedName>
    <definedName name="špalety_oken_1.np">#REF!</definedName>
    <definedName name="špalety_oken_1.np_6" localSheetId="1">#REF!</definedName>
    <definedName name="špalety_oken_1.np_6">#REF!</definedName>
    <definedName name="špalety_oken_1_np">"#ref!"</definedName>
    <definedName name="špalety_oken_suterén" localSheetId="1">#REF!</definedName>
    <definedName name="špalety_oken_suterén">#REF!</definedName>
    <definedName name="špalety_oken_suterén_6" localSheetId="1">#REF!</definedName>
    <definedName name="špalety_oken_suterén_6">#REF!</definedName>
    <definedName name="špalety_oken_typické" localSheetId="1">#REF!</definedName>
    <definedName name="špalety_oken_typické">#REF!</definedName>
    <definedName name="špalety_oken_typické_6" localSheetId="1">#REF!</definedName>
    <definedName name="špalety_oken_typické_6">#REF!</definedName>
    <definedName name="špalety_oken_ustupující" localSheetId="1">#REF!</definedName>
    <definedName name="špalety_oken_ustupující">#REF!</definedName>
    <definedName name="špalety_oken_ustupující_6" localSheetId="1">#REF!</definedName>
    <definedName name="špalety_oken_ustupující_6">#REF!</definedName>
    <definedName name="štuková_omítka" localSheetId="1">#REF!</definedName>
    <definedName name="štuková_omítka">#REF!</definedName>
    <definedName name="štuková_omítka_6" localSheetId="1">#REF!</definedName>
    <definedName name="štuková_omítka_6">#REF!</definedName>
    <definedName name="t" localSheetId="1">#REF!</definedName>
    <definedName name="t">#REF!</definedName>
    <definedName name="T4_ESO" localSheetId="1">#REF!</definedName>
    <definedName name="T4_ESO">#REF!</definedName>
    <definedName name="T4_ESO_6" localSheetId="1">#REF!</definedName>
    <definedName name="T4_ESO_6">#REF!</definedName>
    <definedName name="TABLE">"$#REF!.$#REF!$#REF!:$#REF!.$#REF!$#REF!"</definedName>
    <definedName name="TABLE_2">"$#REF!.$#REF!$#REF!:$#REF!.$#REF!$#REF!"</definedName>
    <definedName name="TABLE_3">"$#REF!.$#REF!$#REF!:$#REF!.$#REF!$#REF!"</definedName>
    <definedName name="TABLE_4">"$#REF!.$#REF!$#REF!:$#REF!.$#REF!$#REF!"</definedName>
    <definedName name="TABLE_5">"$#REF!.$A$716:$#REF!.$A$716"</definedName>
    <definedName name="TABLE_6">"$#REF!.$A$404:$#REF!.$A$404"</definedName>
    <definedName name="Teco_Ceník">"$#REF!.$A$3:$#REF!.$C$562"</definedName>
    <definedName name="tisk_56" localSheetId="1">#REF!</definedName>
    <definedName name="tisk_56">#REF!</definedName>
    <definedName name="Tiskoviny" localSheetId="1">#REF!</definedName>
    <definedName name="Tiskoviny">#REF!</definedName>
    <definedName name="TITUL" localSheetId="1">#REF!</definedName>
    <definedName name="TITUL">#REF!</definedName>
    <definedName name="total_Brutto" localSheetId="1">'[7]Nabídka - EZS Alarmcom (Česky)'!#REF!</definedName>
    <definedName name="total_Brutto">'[7]Nabídka - EZS Alarmcom (Česky)'!#REF!</definedName>
    <definedName name="total_Netto" localSheetId="1">'[7]Nabídka - EZS Alarmcom (Česky)'!#REF!</definedName>
    <definedName name="total_Netto">'[7]Nabídka - EZS Alarmcom (Česky)'!#REF!</definedName>
    <definedName name="total_section_A" localSheetId="1">'[7]Nabídka - EZS Alarmcom (Česky)'!#REF!</definedName>
    <definedName name="total_section_A">'[7]Nabídka - EZS Alarmcom (Česky)'!#REF!</definedName>
    <definedName name="total_section_A_Netto" localSheetId="1">'[7]Nabídka - EZS Alarmcom (Česky)'!#REF!</definedName>
    <definedName name="total_section_A_Netto">'[7]Nabídka - EZS Alarmcom (Česky)'!#REF!</definedName>
    <definedName name="total_section_B" localSheetId="1">'[7]Nabídka - EZS Alarmcom (Česky)'!#REF!</definedName>
    <definedName name="total_section_B">'[7]Nabídka - EZS Alarmcom (Česky)'!#REF!</definedName>
    <definedName name="total_section_B_Netto" localSheetId="1">'[7]Nabídka - EZS Alarmcom (Česky)'!#REF!</definedName>
    <definedName name="total_section_B_Netto">'[7]Nabídka - EZS Alarmcom (Česky)'!#REF!</definedName>
    <definedName name="total_section_C" localSheetId="1">'[7]Nabídka - EZS Alarmcom (Česky)'!#REF!</definedName>
    <definedName name="total_section_C">'[7]Nabídka - EZS Alarmcom (Česky)'!#REF!</definedName>
    <definedName name="total_section_C_Netto" localSheetId="1">'[7]Nabídka - EZS Alarmcom (Česky)'!#REF!</definedName>
    <definedName name="total_section_C_Netto">'[7]Nabídka - EZS Alarmcom (Česky)'!#REF!</definedName>
    <definedName name="TPORTS" localSheetId="1">#REF!</definedName>
    <definedName name="TPORTS">#REF!</definedName>
    <definedName name="TPORTS_1" localSheetId="1">#REF!</definedName>
    <definedName name="TPORTS_1">#REF!</definedName>
    <definedName name="Transport" localSheetId="1">#REF!</definedName>
    <definedName name="Transport">#REF!</definedName>
    <definedName name="Transport_2" localSheetId="1">#REF!</definedName>
    <definedName name="Transport_2">#REF!</definedName>
    <definedName name="Transport_3" localSheetId="1">#REF!</definedName>
    <definedName name="Transport_3">#REF!</definedName>
    <definedName name="Transport_30" localSheetId="1">#REF!</definedName>
    <definedName name="Transport_30">#REF!</definedName>
    <definedName name="Transport_32" localSheetId="1">#REF!</definedName>
    <definedName name="Transport_32">#REF!</definedName>
    <definedName name="Transport_34" localSheetId="1">#REF!</definedName>
    <definedName name="Transport_34">#REF!</definedName>
    <definedName name="Transport_35" localSheetId="1">#REF!</definedName>
    <definedName name="Transport_35">#REF!</definedName>
    <definedName name="Transport_37" localSheetId="1">#REF!</definedName>
    <definedName name="Transport_37">#REF!</definedName>
    <definedName name="Transport_4" localSheetId="1">#REF!</definedName>
    <definedName name="Transport_4">#REF!</definedName>
    <definedName name="Transport_41" localSheetId="1">#REF!</definedName>
    <definedName name="Transport_41">#REF!</definedName>
    <definedName name="Transport_42" localSheetId="1">#REF!</definedName>
    <definedName name="Transport_42">#REF!</definedName>
    <definedName name="Transport_43" localSheetId="1">#REF!</definedName>
    <definedName name="Transport_43">#REF!</definedName>
    <definedName name="Typ" localSheetId="1">#REF!</definedName>
    <definedName name="Typ">#REF!</definedName>
    <definedName name="Typ_1">([12]MaR!$C$151:$C$161,[12]MaR!$C$44:$C$143)</definedName>
    <definedName name="Typ_9" localSheetId="1">#REF!</definedName>
    <definedName name="Typ_9">#REF!</definedName>
    <definedName name="tz">#REF!</definedName>
    <definedName name="tzu">'[6]SO 01c_AS'!#REF!</definedName>
    <definedName name="tzz">'[7]Nabídka - EZS Alarmcom (Česky)'!#REF!</definedName>
    <definedName name="UPS" localSheetId="1">#REF!</definedName>
    <definedName name="UPS">#REF!</definedName>
    <definedName name="UPS_1" localSheetId="1">#REF!</definedName>
    <definedName name="UPS_1">#REF!</definedName>
    <definedName name="usd___0_1">0</definedName>
    <definedName name="usd___0_2">0</definedName>
    <definedName name="Ústředna_LOOP_500___adresovatelný_systém_s_diagnostickými_hlásiči_požáru" localSheetId="1">#REF!</definedName>
    <definedName name="Ústředna_LOOP_500___adresovatelný_systém_s_diagnostickými_hlásiči_požáru">#REF!</definedName>
    <definedName name="Ústředna_PRECEPT___neadresovatelný_systém_EPS" localSheetId="1">#REF!</definedName>
    <definedName name="Ústředna_PRECEPT___neadresovatelný_systém_EPS">#REF!</definedName>
    <definedName name="Ústředna_ZETTLER_Expert___adresovatelný_analogový_systém_EPS" localSheetId="1">#REF!</definedName>
    <definedName name="Ústředna_ZETTLER_Expert___adresovatelný_analogový_systém_EPS">#REF!</definedName>
    <definedName name="Ústředny" localSheetId="1">#REF!</definedName>
    <definedName name="Ústředny">#REF!</definedName>
    <definedName name="uz">#REF!</definedName>
    <definedName name="uzem" localSheetId="1">#REF!</definedName>
    <definedName name="uzem">#REF!</definedName>
    <definedName name="varta" localSheetId="1">#REF!</definedName>
    <definedName name="varta">#REF!</definedName>
    <definedName name="varta_1" localSheetId="1">#REF!</definedName>
    <definedName name="varta_1">#REF!</definedName>
    <definedName name="VAT_RATES" localSheetId="16">'SO901'!$O$8:$O$140</definedName>
    <definedName name="VAT_RATES">'SO001'!$O$8:$O$81</definedName>
    <definedName name="vbnvbnn" localSheetId="1">#REF!</definedName>
    <definedName name="vbnvbnn">#REF!</definedName>
    <definedName name="VF___0_1">0</definedName>
    <definedName name="VF___0_2">0</definedName>
    <definedName name="Vodorovné_konstrukce" localSheetId="1">'[16]SO 51.4 Výkaz výměr'!#REF!</definedName>
    <definedName name="Vodorovné_konstrukce">'[16]SO 51.4 Výkaz výměr'!#REF!</definedName>
    <definedName name="Vodorovné_konstrukce_1" localSheetId="1">'[17]SO 51_4 Výkaz výměr'!#REF!</definedName>
    <definedName name="Vodorovné_konstrukce_1">'[17]SO 51_4 Výkaz výměr'!#REF!</definedName>
    <definedName name="VRN">[10]Rekapitulace!$H$35</definedName>
    <definedName name="VRN_6" localSheetId="1">#REF!</definedName>
    <definedName name="VRN_6">#REF!</definedName>
    <definedName name="VRNKc" localSheetId="1">#REF!</definedName>
    <definedName name="VRNKc">#REF!</definedName>
    <definedName name="VRNKc_6" localSheetId="1">#REF!</definedName>
    <definedName name="VRNKc_6">#REF!</definedName>
    <definedName name="VRNnazev" localSheetId="1">#REF!</definedName>
    <definedName name="VRNnazev">#REF!</definedName>
    <definedName name="VRNnazev_6" localSheetId="1">#REF!</definedName>
    <definedName name="VRNnazev_6">#REF!</definedName>
    <definedName name="VRNproc" localSheetId="1">#REF!</definedName>
    <definedName name="VRNproc">#REF!</definedName>
    <definedName name="VRNproc_6" localSheetId="1">#REF!</definedName>
    <definedName name="VRNproc_6">#REF!</definedName>
    <definedName name="VRNzakl" localSheetId="1">#REF!</definedName>
    <definedName name="VRNzakl">#REF!</definedName>
    <definedName name="VRNzakl_6" localSheetId="1">#REF!</definedName>
    <definedName name="VRNzakl_6">#REF!</definedName>
    <definedName name="vsp" localSheetId="1">#REF!</definedName>
    <definedName name="vsp">#REF!</definedName>
    <definedName name="vsp_1" localSheetId="1">#REF!</definedName>
    <definedName name="vsp_1">#REF!</definedName>
    <definedName name="VU___0_1">0</definedName>
    <definedName name="VU___0_2">0</definedName>
    <definedName name="výpočty" localSheetId="1">#REF!</definedName>
    <definedName name="výpočty">#REF!</definedName>
    <definedName name="vystup" localSheetId="1">#REF!</definedName>
    <definedName name="vystup">#REF!</definedName>
    <definedName name="VZT" localSheetId="1">#REF!</definedName>
    <definedName name="VZT">#REF!</definedName>
    <definedName name="VZT_1" localSheetId="1">#REF!</definedName>
    <definedName name="VZT_1">#REF!</definedName>
    <definedName name="VZT_6" localSheetId="1">#REF!</definedName>
    <definedName name="VZT_6">#REF!</definedName>
    <definedName name="Z_1E8618C1_1B4D_11D4_B32D_0050046A422B_.wvu.PrintTitles" localSheetId="1">#REF!</definedName>
    <definedName name="Z_1E8618C1_1B4D_11D4_B32D_0050046A422B_.wvu.PrintTitles">#REF!</definedName>
    <definedName name="Z_1E8618C1_1B4D_11D4_B32D_0050046A422B_.wvu.PrintTitles___0">"$bez.$#REF!$#REF!:$bez.$#REF!$#REF!"</definedName>
    <definedName name="Z_1E8618C1_1B4D_11D4_B32D_0050046A422B_.wvu.Rows" localSheetId="1">#REF!</definedName>
    <definedName name="Z_1E8618C1_1B4D_11D4_B32D_0050046A422B_.wvu.Rows">#REF!</definedName>
    <definedName name="Z_1E8618C1_1B4D_11D4_B32D_0050046A422B_.wvu.Rows___0">"$bez.$#REF!$#REF!:$bez.$#REF!$#REF!"</definedName>
    <definedName name="Z_1E8618C1_1B4D_11D4_B32D_0050046A422B__wvu_PrintTitles">"#ref!"</definedName>
    <definedName name="Z_1E8618C1_1B4D_11D4_B32D_0050046A422B__wvu_PrintTitles___0">"$bez.$#REF!$#REF!:$bez.$#REF!$#REF!"</definedName>
    <definedName name="Z_1E8618C1_1B4D_11D4_B32D_0050046A422B__wvu_Rows">"#ref!"</definedName>
    <definedName name="Z_1E8618C1_1B4D_11D4_B32D_0050046A422B__wvu_Rows___0">"$bez.$#REF!$#REF!:$bez.$#REF!$#REF!"</definedName>
    <definedName name="Z_2C75CF4E_0D06_4721_8E76_BAB145749A3D_.wvu.PrintArea">"$#REF!.$A$3:$#REF!.$C$562"</definedName>
    <definedName name="Z_2C75CF4E_0D06_4721_8E76_BAB145749A3D__wvu_PrintArea">"$#REF!.$A$3:$#REF!.$C$562"</definedName>
    <definedName name="Z_3FFCA56C_B0D6_4620_9357_B2FC76A8C8D7_.wvu.PrintArea">"$#REF!.$A$3:$#REF!.$C$562"</definedName>
    <definedName name="Z_3FFCA56C_B0D6_4620_9357_B2FC76A8C8D7__wvu_PrintArea">"$#REF!.$A$3:$#REF!.$C$562"</definedName>
    <definedName name="Z_65AC2F60_1B4A_11D4_81C5_0050046A4233_.wvu.PrintTitles" localSheetId="1">#REF!</definedName>
    <definedName name="Z_65AC2F60_1B4A_11D4_81C5_0050046A4233_.wvu.PrintTitles">#REF!</definedName>
    <definedName name="Z_65AC2F60_1B4A_11D4_81C5_0050046A4233_.wvu.PrintTitles___0">"$bez.$#REF!$#REF!:$bez.$#REF!$#REF!"</definedName>
    <definedName name="Z_65AC2F60_1B4A_11D4_81C5_0050046A4233_.wvu.Rows" localSheetId="1">#REF!</definedName>
    <definedName name="Z_65AC2F60_1B4A_11D4_81C5_0050046A4233_.wvu.Rows">#REF!</definedName>
    <definedName name="Z_65AC2F60_1B4A_11D4_81C5_0050046A4233_.wvu.Rows___0">"$bez.$#REF!$#REF!:$bez.$#REF!$#REF!"</definedName>
    <definedName name="Z_65AC2F60_1B4A_11D4_81C5_0050046A4233__wvu_PrintTitles">"#ref!"</definedName>
    <definedName name="Z_65AC2F60_1B4A_11D4_81C5_0050046A4233__wvu_PrintTitles___0">"$bez.$#REF!$#REF!:$bez.$#REF!$#REF!"</definedName>
    <definedName name="Z_65AC2F60_1B4A_11D4_81C5_0050046A4233__wvu_Rows">"#ref!"</definedName>
    <definedName name="Z_65AC2F60_1B4A_11D4_81C5_0050046A4233__wvu_Rows___0">"$bez.$#REF!$#REF!:$bez.$#REF!$#REF!"</definedName>
    <definedName name="Z_6AA7A99F_001E_11D6_8899_00A0C944E8FA_.wvu.FilterData">"$#REF!.$A$2:$#REF!.$E$700"</definedName>
    <definedName name="Z_6AA7A99F_001E_11D6_8899_00A0C944E8FA_.wvu.PrintArea">"$#REF!.$A$1:$#REF!.$D$36"</definedName>
    <definedName name="Z_6AA7A99F_001E_11D6_8899_00A0C944E8FA_.wvu.PrintArea___0">"$#REF!.$A$2:$#REF!.$D$230"</definedName>
    <definedName name="Z_6AA7A99F_001E_11D6_8899_00A0C944E8FA_.wvu.PrintArea___0_1">0</definedName>
    <definedName name="Z_6AA7A99F_001E_11D6_8899_00A0C944E8FA_.wvu.PrintArea___0_2">0</definedName>
    <definedName name="Z_6AA7A99F_001E_11D6_8899_00A0C944E8FA_.wvu.PrintTitles">"$#REF!.$#REF!$#REF!:$#REF!.$#REF!$#REF!"</definedName>
    <definedName name="Z_6AA7A99F_001E_11D6_8899_00A0C944E8FA_.wvu.PrintTitles___0">"$#REF!.$#REF!$#REF!:$#REF!.$#REF!$#REF!"</definedName>
    <definedName name="Z_6AA7A99F_001E_11D6_8899_00A0C944E8FA_.wvu.PrintTitles___0_1">0</definedName>
    <definedName name="Z_6AA7A99F_001E_11D6_8899_00A0C944E8FA__wvu_FilterData">"$#REF!.$A$2:$#REF!.$E$700"</definedName>
    <definedName name="Z_6AA7A99F_001E_11D6_8899_00A0C944E8FA__wvu_PrintArea">"$#REF!.$A$1:$#REF!.$D$36"</definedName>
    <definedName name="Z_6AA7A99F_001E_11D6_8899_00A0C944E8FA__wvu_PrintArea___0">"$#REF!.$A$2:$#REF!.$D$230"</definedName>
    <definedName name="Z_6AA7A99F_001E_11D6_8899_00A0C944E8FA__wvu_PrintArea___0_1">0</definedName>
    <definedName name="Z_6AA7A99F_001E_11D6_8899_00A0C944E8FA__wvu_PrintArea___0_2">0</definedName>
    <definedName name="Z_6AA7A99F_001E_11D6_8899_00A0C944E8FA__wvu_PrintTitles">"$#REF!.$#REF!$#REF!:$#REF!.$#REF!$#REF!"</definedName>
    <definedName name="Z_6AA7A99F_001E_11D6_8899_00A0C944E8FA__wvu_PrintTitles___0">"$#REF!.$#REF!$#REF!:$#REF!.$#REF!$#REF!"</definedName>
    <definedName name="Z_6AA7A99F_001E_11D6_8899_00A0C944E8FA__wvu_PrintTitles___0_1">0</definedName>
    <definedName name="Z_D5FD3071_1963_4B4D_8E00_24CD3963BC93_.wvu.Cols">"$#REF!.#REF!#REF!:$#REF!.$#REF!$#REF!"</definedName>
    <definedName name="Z_D5FD3071_1963_4B4D_8E00_24CD3963BC93_.wvu.FilterData">"$#REF!.$#REF!$#REF!:$#REF!.$#REF!$#REF!"</definedName>
    <definedName name="Z_D5FD3071_1963_4B4D_8E00_24CD3963BC93__wvu_Cols">"$#REF!.#REF!#REF!:$#REF!.$#REF!$#REF!"</definedName>
    <definedName name="Z_D5FD3071_1963_4B4D_8E00_24CD3963BC93__wvu_FilterData">"$#REF!.$#REF!$#REF!:$#REF!.$#REF!$#REF!"</definedName>
    <definedName name="Z_D7544732_21F0_4702_835A_11F885FEB961_.wvu.PrintArea">"$#REF!.$A$3:$#REF!.$C$562"</definedName>
    <definedName name="Z_D7544732_21F0_4702_835A_11F885FEB961__wvu_PrintArea">"$#REF!.$A$3:$#REF!.$C$562"</definedName>
    <definedName name="Z_DD8899BF_4FBB_4C8F_97F0_9ABA26F4301A_.wvu.PrintArea">"$#REF!.$A$3:$#REF!.$C$562"</definedName>
    <definedName name="Z_DD8899BF_4FBB_4C8F_97F0_9ABA26F4301A__wvu_PrintArea">"$#REF!.$A$3:$#REF!.$C$562"</definedName>
    <definedName name="zahrnsazby" localSheetId="1">#REF!</definedName>
    <definedName name="zahrnsazby">#REF!</definedName>
    <definedName name="zahrnslevy" localSheetId="1">#REF!</definedName>
    <definedName name="zahrnslevy">#REF!</definedName>
    <definedName name="Zák.1" localSheetId="1">#REF!</definedName>
    <definedName name="Zák.1">#REF!</definedName>
    <definedName name="Zák.1_1" localSheetId="1">#REF!</definedName>
    <definedName name="Zák.1_1">#REF!</definedName>
    <definedName name="Zák.2" localSheetId="1">#REF!</definedName>
    <definedName name="Zák.2">#REF!</definedName>
    <definedName name="Zák.2_1" localSheetId="1">#REF!</definedName>
    <definedName name="Zák.2_1">#REF!</definedName>
    <definedName name="Zák.3" localSheetId="1">#REF!</definedName>
    <definedName name="Zák.3">#REF!</definedName>
    <definedName name="Zák.3_1" localSheetId="1">#REF!</definedName>
    <definedName name="Zák.3_1">#REF!</definedName>
    <definedName name="Zakazka" localSheetId="1">#REF!</definedName>
    <definedName name="Zakazka">#REF!</definedName>
    <definedName name="Zakazka_6" localSheetId="1">#REF!</definedName>
    <definedName name="Zakazka_6">#REF!</definedName>
    <definedName name="Zaklad22" localSheetId="1">#REF!</definedName>
    <definedName name="Zaklad22">#REF!</definedName>
    <definedName name="Zaklad22_6" localSheetId="1">#REF!</definedName>
    <definedName name="Zaklad22_6">#REF!</definedName>
    <definedName name="Zaklad5" localSheetId="1">#REF!</definedName>
    <definedName name="Zaklad5">#REF!</definedName>
    <definedName name="Zaklad5_6" localSheetId="1">#REF!</definedName>
    <definedName name="Zaklad5_6">#REF!</definedName>
    <definedName name="Základy" localSheetId="1">'[16]SO 51.4 Výkaz výměr'!#REF!</definedName>
    <definedName name="Základy">'[16]SO 51.4 Výkaz výměr'!#REF!</definedName>
    <definedName name="Základy_1" localSheetId="1">'[17]SO 51_4 Výkaz výměr'!#REF!</definedName>
    <definedName name="Základy_1">'[17]SO 51_4 Výkaz výměr'!#REF!</definedName>
    <definedName name="Zdroje" localSheetId="1">#REF!</definedName>
    <definedName name="Zdroje">#REF!</definedName>
    <definedName name="Zdroje_externí" localSheetId="1">#REF!</definedName>
    <definedName name="Zdroje_externí">#REF!</definedName>
    <definedName name="Zemní_práce" localSheetId="1">'[16]SO 51.4 Výkaz výměr'!#REF!</definedName>
    <definedName name="Zemní_práce">'[16]SO 51.4 Výkaz výměr'!#REF!</definedName>
    <definedName name="Zemní_práce_1" localSheetId="1">'[17]SO 51_4 Výkaz výměr'!#REF!</definedName>
    <definedName name="Zemní_práce_1">'[17]SO 51_4 Výkaz výměr'!#REF!</definedName>
    <definedName name="Zhotovitel" localSheetId="1">#REF!</definedName>
    <definedName name="Zhotovitel">#REF!</definedName>
    <definedName name="Zhotovitel_6" localSheetId="1">#REF!</definedName>
    <definedName name="Zhotovitel_6">#REF!</definedName>
    <definedName name="Zisk" localSheetId="1">#REF!</definedName>
    <definedName name="Zisk">#REF!</definedName>
    <definedName name="Zisk_2" localSheetId="1">#REF!</definedName>
    <definedName name="Zisk_2">#REF!</definedName>
    <definedName name="Zisk_3" localSheetId="1">#REF!</definedName>
    <definedName name="Zisk_3">#REF!</definedName>
    <definedName name="Zisk_30" localSheetId="1">#REF!</definedName>
    <definedName name="Zisk_30">#REF!</definedName>
    <definedName name="Zisk_32" localSheetId="1">#REF!</definedName>
    <definedName name="Zisk_32">#REF!</definedName>
    <definedName name="Zisk_34" localSheetId="1">#REF!</definedName>
    <definedName name="Zisk_34">#REF!</definedName>
    <definedName name="Zisk_35" localSheetId="1">#REF!</definedName>
    <definedName name="Zisk_35">#REF!</definedName>
    <definedName name="Zisk_37" localSheetId="1">#REF!</definedName>
    <definedName name="Zisk_37">#REF!</definedName>
    <definedName name="Zisk_4" localSheetId="1">#REF!</definedName>
    <definedName name="Zisk_4">#REF!</definedName>
    <definedName name="Zisk_41" localSheetId="1">#REF!</definedName>
    <definedName name="Zisk_41">#REF!</definedName>
    <definedName name="Zisk_42" localSheetId="1">#REF!</definedName>
    <definedName name="Zisk_42">#REF!</definedName>
    <definedName name="Zisk_43" localSheetId="1">#REF!</definedName>
    <definedName name="Zisk_43">#REF!</definedName>
    <definedName name="Zoll" localSheetId="1">#REF!</definedName>
    <definedName name="Zoll">#REF!</definedName>
    <definedName name="Zoll_1" localSheetId="1">#REF!</definedName>
    <definedName name="Zoll_1">#REF!</definedName>
    <definedName name="ZTI">'[21]Krycí list'!$A$7</definedName>
    <definedName name="ztu">#REF!</definedName>
  </definedNames>
  <calcPr calcId="191029"/>
</workbook>
</file>

<file path=xl/calcChain.xml><?xml version="1.0" encoding="utf-8"?>
<calcChain xmlns="http://schemas.openxmlformats.org/spreadsheetml/2006/main">
  <c r="E13" i="12" l="1"/>
  <c r="G10" i="13"/>
  <c r="G11" i="13"/>
  <c r="G12" i="13"/>
  <c r="G13" i="13"/>
  <c r="G14" i="13"/>
  <c r="G15" i="13"/>
  <c r="G16" i="13"/>
  <c r="G17" i="13"/>
  <c r="G18" i="13"/>
  <c r="G19" i="13"/>
  <c r="G20" i="13"/>
  <c r="G26" i="22" l="1"/>
  <c r="G25" i="22" s="1"/>
  <c r="G23" i="22"/>
  <c r="G22" i="22" s="1"/>
  <c r="G20" i="22"/>
  <c r="G19" i="22"/>
  <c r="G18" i="22" s="1"/>
  <c r="G16" i="22"/>
  <c r="G15" i="22" s="1"/>
  <c r="G13" i="22"/>
  <c r="G12" i="22"/>
  <c r="G11" i="22"/>
  <c r="G10" i="22"/>
  <c r="G9" i="22"/>
  <c r="I15" i="21"/>
  <c r="I9" i="21" s="1"/>
  <c r="C18" i="6" s="1"/>
  <c r="A15" i="21"/>
  <c r="G8" i="22" l="1"/>
  <c r="G28" i="22"/>
  <c r="G7" i="22" l="1"/>
  <c r="C14" i="6" s="1"/>
  <c r="I32" i="20"/>
  <c r="G29" i="20"/>
  <c r="I29" i="20" s="1"/>
  <c r="G28" i="20"/>
  <c r="I28" i="20" s="1"/>
  <c r="G27" i="20"/>
  <c r="G30" i="20" s="1"/>
  <c r="I25" i="20"/>
  <c r="G24" i="20"/>
  <c r="I24" i="20" s="1"/>
  <c r="I23" i="20"/>
  <c r="G21" i="20"/>
  <c r="G11" i="20" s="1"/>
  <c r="I11" i="20" s="1"/>
  <c r="I20" i="20"/>
  <c r="G20" i="20"/>
  <c r="G19" i="20" s="1"/>
  <c r="I17" i="20"/>
  <c r="I16" i="20"/>
  <c r="I15" i="20"/>
  <c r="I14" i="20"/>
  <c r="I13" i="20"/>
  <c r="I12" i="20"/>
  <c r="A12" i="20"/>
  <c r="A11" i="20"/>
  <c r="I36" i="19"/>
  <c r="I35" i="19"/>
  <c r="I34" i="19"/>
  <c r="I33" i="19"/>
  <c r="I32" i="19"/>
  <c r="I31" i="19"/>
  <c r="I30" i="19"/>
  <c r="I29" i="19"/>
  <c r="I28" i="19"/>
  <c r="I27" i="19"/>
  <c r="I25" i="19"/>
  <c r="G25" i="19"/>
  <c r="I24" i="19"/>
  <c r="I23" i="19"/>
  <c r="G23" i="19"/>
  <c r="G21" i="19"/>
  <c r="G11" i="19" s="1"/>
  <c r="I11" i="19" s="1"/>
  <c r="I20" i="19"/>
  <c r="G20" i="19"/>
  <c r="G19" i="19"/>
  <c r="G22" i="19" s="1"/>
  <c r="I22" i="19" s="1"/>
  <c r="I17" i="19"/>
  <c r="I16" i="19"/>
  <c r="I15" i="19"/>
  <c r="I14" i="19"/>
  <c r="I13" i="19"/>
  <c r="I12" i="19"/>
  <c r="A11" i="19"/>
  <c r="A12" i="19" s="1"/>
  <c r="I42" i="18"/>
  <c r="I41" i="18"/>
  <c r="G41" i="18"/>
  <c r="I40" i="18"/>
  <c r="I39" i="18"/>
  <c r="I38" i="18"/>
  <c r="I37" i="18"/>
  <c r="G37" i="18"/>
  <c r="I36" i="18"/>
  <c r="I35" i="18"/>
  <c r="I34" i="18"/>
  <c r="I33" i="18"/>
  <c r="I32" i="18"/>
  <c r="I30" i="18"/>
  <c r="G30" i="18"/>
  <c r="I26" i="18"/>
  <c r="I25" i="18"/>
  <c r="I24" i="18"/>
  <c r="G24" i="18"/>
  <c r="G12" i="18" s="1"/>
  <c r="I12" i="18" s="1"/>
  <c r="G23" i="18"/>
  <c r="I23" i="18" s="1"/>
  <c r="G22" i="18"/>
  <c r="G21" i="18" s="1"/>
  <c r="I20" i="18"/>
  <c r="I18" i="18"/>
  <c r="I17" i="18"/>
  <c r="I16" i="18"/>
  <c r="I15" i="18"/>
  <c r="I14" i="18"/>
  <c r="I13" i="18"/>
  <c r="I11" i="18"/>
  <c r="G11" i="18"/>
  <c r="A11" i="18"/>
  <c r="I31" i="17"/>
  <c r="I30" i="17"/>
  <c r="I29" i="17"/>
  <c r="G28" i="17"/>
  <c r="I28" i="17" s="1"/>
  <c r="I27" i="17"/>
  <c r="I26" i="17"/>
  <c r="I25" i="17"/>
  <c r="I23" i="17"/>
  <c r="G23" i="17"/>
  <c r="G22" i="17"/>
  <c r="I22" i="17" s="1"/>
  <c r="G21" i="17"/>
  <c r="I21" i="17" s="1"/>
  <c r="I20" i="17"/>
  <c r="G19" i="17"/>
  <c r="I19" i="17" s="1"/>
  <c r="I18" i="17"/>
  <c r="I16" i="17"/>
  <c r="I15" i="17"/>
  <c r="I14" i="17"/>
  <c r="I13" i="17"/>
  <c r="A13" i="17"/>
  <c r="I12" i="17"/>
  <c r="A12" i="17"/>
  <c r="I11" i="17"/>
  <c r="A11" i="17"/>
  <c r="I28" i="16"/>
  <c r="I27" i="16"/>
  <c r="G26" i="16"/>
  <c r="I26" i="16" s="1"/>
  <c r="I24" i="16"/>
  <c r="I23" i="16"/>
  <c r="I22" i="16"/>
  <c r="I18" i="16"/>
  <c r="G18" i="16"/>
  <c r="G17" i="16"/>
  <c r="I17" i="16" s="1"/>
  <c r="G16" i="16"/>
  <c r="G20" i="16" s="1"/>
  <c r="I20" i="16" s="1"/>
  <c r="G13" i="16"/>
  <c r="I13" i="16" s="1"/>
  <c r="I12" i="16"/>
  <c r="G12" i="16"/>
  <c r="A11" i="16"/>
  <c r="A12" i="16" s="1"/>
  <c r="D14" i="6" l="1"/>
  <c r="E14" i="6" s="1"/>
  <c r="D22" i="6"/>
  <c r="A13" i="19"/>
  <c r="A13" i="16"/>
  <c r="G27" i="18"/>
  <c r="I21" i="18"/>
  <c r="G31" i="20"/>
  <c r="I31" i="20" s="1"/>
  <c r="I30" i="20"/>
  <c r="I4" i="17"/>
  <c r="C20" i="6" s="1"/>
  <c r="G22" i="20"/>
  <c r="I22" i="20" s="1"/>
  <c r="I19" i="20"/>
  <c r="A13" i="18"/>
  <c r="A15" i="17"/>
  <c r="A16" i="17"/>
  <c r="G19" i="16"/>
  <c r="I19" i="16" s="1"/>
  <c r="I22" i="18"/>
  <c r="A14" i="19"/>
  <c r="A13" i="20"/>
  <c r="I27" i="20"/>
  <c r="I16" i="16"/>
  <c r="A14" i="17"/>
  <c r="I21" i="19"/>
  <c r="G11" i="16"/>
  <c r="I11" i="16" s="1"/>
  <c r="A12" i="18"/>
  <c r="I19" i="19"/>
  <c r="I4" i="19" s="1"/>
  <c r="C22" i="6" s="1"/>
  <c r="E22" i="6" s="1"/>
  <c r="A14" i="20"/>
  <c r="G15" i="16"/>
  <c r="I15" i="16" s="1"/>
  <c r="I21" i="20"/>
  <c r="I4" i="20" l="1"/>
  <c r="C23" i="6" s="1"/>
  <c r="D20" i="6"/>
  <c r="E20" i="6" s="1"/>
  <c r="I4" i="16"/>
  <c r="C19" i="6" s="1"/>
  <c r="A18" i="17"/>
  <c r="A15" i="18"/>
  <c r="I27" i="18"/>
  <c r="G28" i="18"/>
  <c r="A14" i="18"/>
  <c r="A15" i="16"/>
  <c r="A15" i="20"/>
  <c r="A15" i="19"/>
  <c r="A17" i="16" l="1"/>
  <c r="A16" i="19"/>
  <c r="A16" i="18"/>
  <c r="A17" i="18"/>
  <c r="A18" i="18" s="1"/>
  <c r="A16" i="20"/>
  <c r="A16" i="16"/>
  <c r="G29" i="18"/>
  <c r="I29" i="18" s="1"/>
  <c r="I28" i="18"/>
  <c r="A19" i="17"/>
  <c r="I4" i="18" l="1"/>
  <c r="C21" i="6" s="1"/>
  <c r="A20" i="17"/>
  <c r="A21" i="17" s="1"/>
  <c r="A19" i="19"/>
  <c r="A18" i="16"/>
  <c r="A19" i="16" s="1"/>
  <c r="A17" i="19"/>
  <c r="A20" i="18"/>
  <c r="A17" i="20"/>
  <c r="D21" i="6" l="1"/>
  <c r="E21" i="6" s="1"/>
  <c r="A22" i="16"/>
  <c r="A20" i="16"/>
  <c r="A20" i="19"/>
  <c r="A22" i="17"/>
  <c r="A23" i="17" s="1"/>
  <c r="A22" i="18"/>
  <c r="A19" i="20"/>
  <c r="A21" i="18"/>
  <c r="P209" i="13"/>
  <c r="I209" i="13"/>
  <c r="I210" i="13" s="1"/>
  <c r="G209" i="13"/>
  <c r="G210" i="13" s="1"/>
  <c r="F30" i="12" s="1"/>
  <c r="I206" i="13"/>
  <c r="G206" i="13"/>
  <c r="O206" i="13" s="1"/>
  <c r="I205" i="13"/>
  <c r="G205" i="13"/>
  <c r="O205" i="13" s="1"/>
  <c r="I204" i="13"/>
  <c r="G204" i="13"/>
  <c r="O204" i="13" s="1"/>
  <c r="P203" i="13"/>
  <c r="I203" i="13"/>
  <c r="G203" i="13"/>
  <c r="O203" i="13" s="1"/>
  <c r="P202" i="13"/>
  <c r="I202" i="13"/>
  <c r="G202" i="13"/>
  <c r="O202" i="13" s="1"/>
  <c r="P201" i="13"/>
  <c r="I201" i="13"/>
  <c r="I207" i="13" s="1"/>
  <c r="G201" i="13"/>
  <c r="O201" i="13" s="1"/>
  <c r="P200" i="13"/>
  <c r="I200" i="13"/>
  <c r="G200" i="13"/>
  <c r="O200" i="13" s="1"/>
  <c r="P199" i="13"/>
  <c r="I199" i="13"/>
  <c r="G199" i="13"/>
  <c r="N199" i="13" s="1"/>
  <c r="P198" i="13"/>
  <c r="I198" i="13"/>
  <c r="G198" i="13"/>
  <c r="I195" i="13"/>
  <c r="G195" i="13"/>
  <c r="I194" i="13"/>
  <c r="G194" i="13"/>
  <c r="I193" i="13"/>
  <c r="G193" i="13"/>
  <c r="I192" i="13"/>
  <c r="G192" i="13"/>
  <c r="I191" i="13"/>
  <c r="G191" i="13"/>
  <c r="I190" i="13"/>
  <c r="G190" i="13"/>
  <c r="I189" i="13"/>
  <c r="G189" i="13"/>
  <c r="I188" i="13"/>
  <c r="G188" i="13"/>
  <c r="I187" i="13"/>
  <c r="G187" i="13"/>
  <c r="I186" i="13"/>
  <c r="G186" i="13"/>
  <c r="I185" i="13"/>
  <c r="G185" i="13"/>
  <c r="I184" i="13"/>
  <c r="G184" i="13"/>
  <c r="I183" i="13"/>
  <c r="G183" i="13"/>
  <c r="I182" i="13"/>
  <c r="G182" i="13"/>
  <c r="I181" i="13"/>
  <c r="G181" i="13"/>
  <c r="I180" i="13"/>
  <c r="G180" i="13"/>
  <c r="I179" i="13"/>
  <c r="G179" i="13"/>
  <c r="I178" i="13"/>
  <c r="G178" i="13"/>
  <c r="I177" i="13"/>
  <c r="G177" i="13"/>
  <c r="I176" i="13"/>
  <c r="G176" i="13"/>
  <c r="I175" i="13"/>
  <c r="G175" i="13"/>
  <c r="I174" i="13"/>
  <c r="G174" i="13"/>
  <c r="I173" i="13"/>
  <c r="G173" i="13"/>
  <c r="I172" i="13"/>
  <c r="G172" i="13"/>
  <c r="I171" i="13"/>
  <c r="G171" i="13"/>
  <c r="I170" i="13"/>
  <c r="G170" i="13"/>
  <c r="I169" i="13"/>
  <c r="G169" i="13"/>
  <c r="I168" i="13"/>
  <c r="G168" i="13"/>
  <c r="I167" i="13"/>
  <c r="G167" i="13"/>
  <c r="I166" i="13"/>
  <c r="G166" i="13"/>
  <c r="I165" i="13"/>
  <c r="G165" i="13"/>
  <c r="I164" i="13"/>
  <c r="G164" i="13"/>
  <c r="I163" i="13"/>
  <c r="G163" i="13"/>
  <c r="I162" i="13"/>
  <c r="G162" i="13"/>
  <c r="I161" i="13"/>
  <c r="G161" i="13"/>
  <c r="I160" i="13"/>
  <c r="G160" i="13"/>
  <c r="I159" i="13"/>
  <c r="G159" i="13"/>
  <c r="I158" i="13"/>
  <c r="G158" i="13"/>
  <c r="I157" i="13"/>
  <c r="G157" i="13"/>
  <c r="I156" i="13"/>
  <c r="G156" i="13"/>
  <c r="I155" i="13"/>
  <c r="G155" i="13"/>
  <c r="I154" i="13"/>
  <c r="G154" i="13"/>
  <c r="I153" i="13"/>
  <c r="G153" i="13"/>
  <c r="I152" i="13"/>
  <c r="G152" i="13"/>
  <c r="I151" i="13"/>
  <c r="G151" i="13"/>
  <c r="I150" i="13"/>
  <c r="G150" i="13"/>
  <c r="I149" i="13"/>
  <c r="G149" i="13"/>
  <c r="I148" i="13"/>
  <c r="G148" i="13"/>
  <c r="I147" i="13"/>
  <c r="G147" i="13"/>
  <c r="I146" i="13"/>
  <c r="G146" i="13"/>
  <c r="I145" i="13"/>
  <c r="G145" i="13"/>
  <c r="I144" i="13"/>
  <c r="G144" i="13"/>
  <c r="I143" i="13"/>
  <c r="G143" i="13"/>
  <c r="I142" i="13"/>
  <c r="G142" i="13"/>
  <c r="I141" i="13"/>
  <c r="G141" i="13"/>
  <c r="I140" i="13"/>
  <c r="I196" i="13" s="1"/>
  <c r="G140" i="13"/>
  <c r="I137" i="13"/>
  <c r="G137" i="13"/>
  <c r="I136" i="13"/>
  <c r="G136" i="13"/>
  <c r="I135" i="13"/>
  <c r="G135" i="13"/>
  <c r="I134" i="13"/>
  <c r="G134" i="13"/>
  <c r="I133" i="13"/>
  <c r="G133" i="13"/>
  <c r="I132" i="13"/>
  <c r="G132" i="13"/>
  <c r="I131" i="13"/>
  <c r="G131" i="13"/>
  <c r="I130" i="13"/>
  <c r="G130" i="13"/>
  <c r="I129" i="13"/>
  <c r="G129" i="13"/>
  <c r="I128" i="13"/>
  <c r="G128" i="13"/>
  <c r="I127" i="13"/>
  <c r="G127" i="13"/>
  <c r="I126" i="13"/>
  <c r="G126" i="13"/>
  <c r="I125" i="13"/>
  <c r="G125" i="13"/>
  <c r="I124" i="13"/>
  <c r="G124" i="13"/>
  <c r="I123" i="13"/>
  <c r="G123" i="13"/>
  <c r="I122" i="13"/>
  <c r="G122" i="13"/>
  <c r="I121" i="13"/>
  <c r="G121" i="13"/>
  <c r="I120" i="13"/>
  <c r="I138" i="13" s="1"/>
  <c r="G120" i="13"/>
  <c r="I117" i="13"/>
  <c r="G117" i="13"/>
  <c r="I116" i="13"/>
  <c r="G116" i="13"/>
  <c r="I115" i="13"/>
  <c r="G115" i="13"/>
  <c r="I114" i="13"/>
  <c r="G114" i="13"/>
  <c r="I113" i="13"/>
  <c r="G113" i="13"/>
  <c r="I112" i="13"/>
  <c r="G112" i="13"/>
  <c r="I111" i="13"/>
  <c r="G111" i="13"/>
  <c r="P110" i="13"/>
  <c r="I110" i="13"/>
  <c r="G110" i="13"/>
  <c r="I109" i="13"/>
  <c r="G109" i="13"/>
  <c r="I108" i="13"/>
  <c r="G108" i="13"/>
  <c r="I107" i="13"/>
  <c r="G107" i="13"/>
  <c r="I106" i="13"/>
  <c r="G106" i="13"/>
  <c r="I105" i="13"/>
  <c r="G105" i="13"/>
  <c r="I104" i="13"/>
  <c r="G104" i="13"/>
  <c r="I103" i="13"/>
  <c r="G103" i="13"/>
  <c r="I102" i="13"/>
  <c r="G102" i="13"/>
  <c r="I101" i="13"/>
  <c r="G101" i="13"/>
  <c r="I100" i="13"/>
  <c r="G100" i="13"/>
  <c r="I99" i="13"/>
  <c r="G99" i="13"/>
  <c r="I98" i="13"/>
  <c r="G98" i="13"/>
  <c r="I97" i="13"/>
  <c r="G97" i="13"/>
  <c r="I96" i="13"/>
  <c r="G96" i="13"/>
  <c r="I95" i="13"/>
  <c r="G95" i="13"/>
  <c r="I94" i="13"/>
  <c r="G94" i="13"/>
  <c r="I93" i="13"/>
  <c r="G93" i="13"/>
  <c r="I92" i="13"/>
  <c r="G92" i="13"/>
  <c r="I91" i="13"/>
  <c r="G91" i="13"/>
  <c r="I90" i="13"/>
  <c r="G90" i="13"/>
  <c r="P89" i="13"/>
  <c r="I89" i="13"/>
  <c r="G89" i="13"/>
  <c r="I88" i="13"/>
  <c r="G88" i="13"/>
  <c r="I87" i="13"/>
  <c r="G87" i="13"/>
  <c r="P86" i="13"/>
  <c r="I86" i="13"/>
  <c r="G86" i="13"/>
  <c r="I85" i="13"/>
  <c r="G85" i="13"/>
  <c r="P84" i="13"/>
  <c r="I84" i="13"/>
  <c r="G84" i="13"/>
  <c r="I83" i="13"/>
  <c r="G83" i="13"/>
  <c r="P82" i="13"/>
  <c r="I82" i="13"/>
  <c r="G82" i="13"/>
  <c r="I81" i="13"/>
  <c r="G81" i="13"/>
  <c r="P80" i="13"/>
  <c r="I80" i="13"/>
  <c r="G80" i="13"/>
  <c r="I79" i="13"/>
  <c r="G79" i="13"/>
  <c r="P78" i="13"/>
  <c r="I78" i="13"/>
  <c r="G78" i="13"/>
  <c r="I77" i="13"/>
  <c r="G77" i="13"/>
  <c r="P76" i="13"/>
  <c r="I76" i="13"/>
  <c r="G76" i="13"/>
  <c r="I75" i="13"/>
  <c r="G75" i="13"/>
  <c r="P74" i="13"/>
  <c r="I74" i="13"/>
  <c r="G74" i="13"/>
  <c r="I73" i="13"/>
  <c r="I118" i="13" s="1"/>
  <c r="G73" i="13"/>
  <c r="I70" i="13"/>
  <c r="G70" i="13"/>
  <c r="I69" i="13"/>
  <c r="G69" i="13"/>
  <c r="I68" i="13"/>
  <c r="G68" i="13"/>
  <c r="I67" i="13"/>
  <c r="G67" i="13"/>
  <c r="I66" i="13"/>
  <c r="G66" i="13"/>
  <c r="I65" i="13"/>
  <c r="G65" i="13"/>
  <c r="I64" i="13"/>
  <c r="G64" i="13"/>
  <c r="I63" i="13"/>
  <c r="G63" i="13"/>
  <c r="I62" i="13"/>
  <c r="G62" i="13"/>
  <c r="I61" i="13"/>
  <c r="G61" i="13"/>
  <c r="I60" i="13"/>
  <c r="G60" i="13"/>
  <c r="I59" i="13"/>
  <c r="G59" i="13"/>
  <c r="I58" i="13"/>
  <c r="G58" i="13"/>
  <c r="I57" i="13"/>
  <c r="G57" i="13"/>
  <c r="I56" i="13"/>
  <c r="G56" i="13"/>
  <c r="I55" i="13"/>
  <c r="G55" i="13"/>
  <c r="I54" i="13"/>
  <c r="G54" i="13"/>
  <c r="I53" i="13"/>
  <c r="G53" i="13"/>
  <c r="I52" i="13"/>
  <c r="G52" i="13"/>
  <c r="I51" i="13"/>
  <c r="I71" i="13" s="1"/>
  <c r="O71" i="13" s="1"/>
  <c r="G51" i="13"/>
  <c r="I50" i="13"/>
  <c r="G50" i="13"/>
  <c r="I49" i="13"/>
  <c r="G49" i="13"/>
  <c r="I46" i="13"/>
  <c r="G46" i="13"/>
  <c r="I45" i="13"/>
  <c r="G45" i="13"/>
  <c r="N44" i="13"/>
  <c r="I44" i="13"/>
  <c r="G44" i="13"/>
  <c r="N43" i="13"/>
  <c r="I43" i="13"/>
  <c r="G43" i="13"/>
  <c r="Q42" i="13"/>
  <c r="P42" i="13"/>
  <c r="I42" i="13"/>
  <c r="G42" i="13"/>
  <c r="N41" i="13"/>
  <c r="I41" i="13"/>
  <c r="G41" i="13"/>
  <c r="I40" i="13"/>
  <c r="G40" i="13"/>
  <c r="I39" i="13"/>
  <c r="G39" i="13"/>
  <c r="I38" i="13"/>
  <c r="G38" i="13"/>
  <c r="I37" i="13"/>
  <c r="G37" i="13"/>
  <c r="N36" i="13"/>
  <c r="I36" i="13"/>
  <c r="G36" i="13"/>
  <c r="I35" i="13"/>
  <c r="G35" i="13"/>
  <c r="I34" i="13"/>
  <c r="G34" i="13"/>
  <c r="Q33" i="13"/>
  <c r="P33" i="13"/>
  <c r="I33" i="13"/>
  <c r="G33" i="13"/>
  <c r="I32" i="13"/>
  <c r="G32" i="13"/>
  <c r="I31" i="13"/>
  <c r="G31" i="13"/>
  <c r="I30" i="13"/>
  <c r="G30" i="13"/>
  <c r="I29" i="13"/>
  <c r="G29" i="13"/>
  <c r="I28" i="13"/>
  <c r="G28" i="13"/>
  <c r="I27" i="13"/>
  <c r="I47" i="13" s="1"/>
  <c r="O47" i="13" s="1"/>
  <c r="G27" i="13"/>
  <c r="I26" i="13"/>
  <c r="G26" i="13"/>
  <c r="I25" i="13"/>
  <c r="G25" i="13"/>
  <c r="I24" i="13"/>
  <c r="G24" i="13"/>
  <c r="I21" i="13"/>
  <c r="G21" i="13"/>
  <c r="I20" i="13"/>
  <c r="I19" i="13"/>
  <c r="I18" i="13"/>
  <c r="I17" i="13"/>
  <c r="I16" i="13"/>
  <c r="I15" i="13"/>
  <c r="I14" i="13"/>
  <c r="I13" i="13"/>
  <c r="I12" i="13"/>
  <c r="I11" i="13"/>
  <c r="I10" i="13"/>
  <c r="I22" i="13" s="1"/>
  <c r="O22" i="13" s="1"/>
  <c r="F36" i="12"/>
  <c r="G36" i="12" s="1"/>
  <c r="F32" i="12"/>
  <c r="G32" i="12" s="1"/>
  <c r="J23" i="12"/>
  <c r="F13" i="12"/>
  <c r="N200" i="13" l="1"/>
  <c r="G22" i="13"/>
  <c r="F9" i="12" s="1"/>
  <c r="G118" i="13"/>
  <c r="F16" i="12" s="1"/>
  <c r="G138" i="13"/>
  <c r="F17" i="12" s="1"/>
  <c r="G71" i="13"/>
  <c r="F15" i="12" s="1"/>
  <c r="G18" i="12" s="1"/>
  <c r="E20" i="12" s="1"/>
  <c r="F20" i="12" s="1"/>
  <c r="O199" i="13"/>
  <c r="N201" i="13"/>
  <c r="N47" i="13"/>
  <c r="G47" i="13"/>
  <c r="F12" i="12" s="1"/>
  <c r="E14" i="12" s="1"/>
  <c r="F14" i="12" s="1"/>
  <c r="G16" i="12" s="1"/>
  <c r="E19" i="12" s="1"/>
  <c r="F19" i="12" s="1"/>
  <c r="G196" i="13"/>
  <c r="F18" i="12" s="1"/>
  <c r="G207" i="13"/>
  <c r="F23" i="12" s="1"/>
  <c r="A25" i="17"/>
  <c r="A21" i="19"/>
  <c r="A21" i="20"/>
  <c r="A20" i="20"/>
  <c r="A23" i="18"/>
  <c r="A24" i="18" s="1"/>
  <c r="A23" i="16"/>
  <c r="A24" i="16" s="1"/>
  <c r="N72" i="13"/>
  <c r="N198" i="13"/>
  <c r="O198" i="13"/>
  <c r="N203" i="13"/>
  <c r="N202" i="13"/>
  <c r="I77" i="11"/>
  <c r="P76" i="11"/>
  <c r="I76" i="11"/>
  <c r="G76" i="11"/>
  <c r="G77" i="11" s="1"/>
  <c r="F31" i="10" s="1"/>
  <c r="I73" i="11"/>
  <c r="G73" i="11"/>
  <c r="O73" i="11" s="1"/>
  <c r="I72" i="11"/>
  <c r="I74" i="11" s="1"/>
  <c r="G72" i="11"/>
  <c r="O72" i="11" s="1"/>
  <c r="I69" i="11"/>
  <c r="G69" i="11"/>
  <c r="I68" i="11"/>
  <c r="G68" i="11"/>
  <c r="I67" i="11"/>
  <c r="G67" i="11"/>
  <c r="I66" i="11"/>
  <c r="G66" i="11"/>
  <c r="I65" i="11"/>
  <c r="G65" i="11"/>
  <c r="I64" i="11"/>
  <c r="G64" i="11"/>
  <c r="I63" i="11"/>
  <c r="G63" i="11"/>
  <c r="I62" i="11"/>
  <c r="G62" i="11"/>
  <c r="I61" i="11"/>
  <c r="G61" i="11"/>
  <c r="I60" i="11"/>
  <c r="G60" i="11"/>
  <c r="I59" i="11"/>
  <c r="G59" i="11"/>
  <c r="I58" i="11"/>
  <c r="G58" i="11"/>
  <c r="I57" i="11"/>
  <c r="G57" i="11"/>
  <c r="I56" i="11"/>
  <c r="G56" i="11"/>
  <c r="I55" i="11"/>
  <c r="G55" i="11"/>
  <c r="I54" i="11"/>
  <c r="G54" i="11"/>
  <c r="I53" i="11"/>
  <c r="I70" i="11" s="1"/>
  <c r="G53" i="11"/>
  <c r="I50" i="11"/>
  <c r="G50" i="11"/>
  <c r="I49" i="11"/>
  <c r="G49" i="11"/>
  <c r="I48" i="11"/>
  <c r="G48" i="11"/>
  <c r="I47" i="11"/>
  <c r="I51" i="11" s="1"/>
  <c r="G47" i="11"/>
  <c r="I44" i="11"/>
  <c r="G44" i="11"/>
  <c r="I43" i="11"/>
  <c r="G43" i="11"/>
  <c r="I42" i="11"/>
  <c r="G42" i="11"/>
  <c r="I41" i="11"/>
  <c r="G41" i="11"/>
  <c r="I40" i="11"/>
  <c r="G40" i="11"/>
  <c r="I39" i="11"/>
  <c r="G39" i="11"/>
  <c r="I38" i="11"/>
  <c r="G38" i="11"/>
  <c r="I37" i="11"/>
  <c r="G37" i="11"/>
  <c r="I36" i="11"/>
  <c r="G36" i="11"/>
  <c r="I35" i="11"/>
  <c r="G35" i="11"/>
  <c r="I34" i="11"/>
  <c r="G34" i="11"/>
  <c r="I33" i="11"/>
  <c r="G33" i="11"/>
  <c r="I32" i="11"/>
  <c r="G32" i="11"/>
  <c r="I31" i="11"/>
  <c r="I45" i="11" s="1"/>
  <c r="G31" i="11"/>
  <c r="I28" i="11"/>
  <c r="G28" i="11"/>
  <c r="I27" i="11"/>
  <c r="G27" i="11"/>
  <c r="I26" i="11"/>
  <c r="G26" i="11"/>
  <c r="I25" i="11"/>
  <c r="G25" i="11"/>
  <c r="I24" i="11"/>
  <c r="G24" i="11"/>
  <c r="I23" i="11"/>
  <c r="I29" i="11" s="1"/>
  <c r="O29" i="11" s="1"/>
  <c r="G23" i="11"/>
  <c r="I22" i="11"/>
  <c r="G22" i="11"/>
  <c r="I19" i="11"/>
  <c r="G19" i="11"/>
  <c r="N18" i="11"/>
  <c r="I18" i="11"/>
  <c r="G18" i="11"/>
  <c r="N17" i="11"/>
  <c r="I17" i="11"/>
  <c r="G17" i="11"/>
  <c r="I16" i="11"/>
  <c r="G16" i="11"/>
  <c r="N15" i="11"/>
  <c r="I15" i="11"/>
  <c r="G15" i="11"/>
  <c r="N14" i="11"/>
  <c r="I14" i="11"/>
  <c r="G14" i="11"/>
  <c r="N13" i="11"/>
  <c r="I13" i="11"/>
  <c r="I20" i="11" s="1"/>
  <c r="O20" i="11" s="1"/>
  <c r="G13" i="11"/>
  <c r="I10" i="11"/>
  <c r="I11" i="11" s="1"/>
  <c r="O11" i="11" s="1"/>
  <c r="G10" i="11"/>
  <c r="G11" i="11" s="1"/>
  <c r="F9" i="10" s="1"/>
  <c r="F37" i="10"/>
  <c r="G37" i="10" s="1"/>
  <c r="F33" i="10"/>
  <c r="G33" i="10" s="1"/>
  <c r="J23" i="10"/>
  <c r="D9" i="9"/>
  <c r="D12" i="9" s="1"/>
  <c r="D4" i="9"/>
  <c r="D5" i="9" s="1"/>
  <c r="F117" i="8"/>
  <c r="F116" i="8" s="1"/>
  <c r="F115" i="8"/>
  <c r="D115" i="8"/>
  <c r="F114" i="8"/>
  <c r="F113" i="8"/>
  <c r="D111" i="8"/>
  <c r="F111" i="8" s="1"/>
  <c r="F110" i="8"/>
  <c r="D110" i="8"/>
  <c r="F109" i="8"/>
  <c r="D109" i="8"/>
  <c r="D108" i="8"/>
  <c r="F108" i="8" s="1"/>
  <c r="D107" i="8"/>
  <c r="F107" i="8" s="1"/>
  <c r="F106" i="8"/>
  <c r="D106" i="8"/>
  <c r="F105" i="8"/>
  <c r="D105" i="8"/>
  <c r="F102" i="8"/>
  <c r="D102" i="8"/>
  <c r="D104" i="8" s="1"/>
  <c r="D103" i="8" s="1"/>
  <c r="F103" i="8" s="1"/>
  <c r="F101" i="8"/>
  <c r="D101" i="8"/>
  <c r="F100" i="8"/>
  <c r="D100" i="8"/>
  <c r="D99" i="8"/>
  <c r="F99" i="8" s="1"/>
  <c r="F98" i="8"/>
  <c r="D98" i="8"/>
  <c r="F97" i="8"/>
  <c r="D97" i="8"/>
  <c r="F96" i="8"/>
  <c r="D96" i="8"/>
  <c r="D95" i="8"/>
  <c r="D94" i="8"/>
  <c r="F94" i="8" s="1"/>
  <c r="F93" i="8"/>
  <c r="F84" i="8"/>
  <c r="F83" i="8"/>
  <c r="F82" i="8"/>
  <c r="F81" i="8"/>
  <c r="F80" i="8"/>
  <c r="D79" i="8"/>
  <c r="F79" i="8" s="1"/>
  <c r="F78" i="8"/>
  <c r="F77" i="8"/>
  <c r="F76" i="8"/>
  <c r="F75" i="8"/>
  <c r="F74" i="8"/>
  <c r="F73" i="8"/>
  <c r="F72" i="8"/>
  <c r="F71" i="8"/>
  <c r="F70" i="8"/>
  <c r="F69" i="8"/>
  <c r="F68" i="8"/>
  <c r="F67" i="8"/>
  <c r="F66" i="8"/>
  <c r="D66" i="8"/>
  <c r="D65" i="8"/>
  <c r="F65" i="8" s="1"/>
  <c r="F64" i="8"/>
  <c r="F63" i="8"/>
  <c r="F62" i="8"/>
  <c r="D62" i="8"/>
  <c r="F61" i="8"/>
  <c r="D61" i="8"/>
  <c r="D59" i="8"/>
  <c r="D85" i="8" s="1"/>
  <c r="F58" i="8"/>
  <c r="D58" i="8"/>
  <c r="F57" i="8"/>
  <c r="D57" i="8"/>
  <c r="D56" i="8"/>
  <c r="D55" i="8"/>
  <c r="F55" i="8" s="1"/>
  <c r="F54" i="8"/>
  <c r="D54" i="8"/>
  <c r="D60" i="8" s="1"/>
  <c r="F60" i="8" s="1"/>
  <c r="F53" i="8"/>
  <c r="D49" i="8"/>
  <c r="D50" i="8" s="1"/>
  <c r="F50" i="8" s="1"/>
  <c r="F48" i="8"/>
  <c r="D48" i="8"/>
  <c r="D47" i="8"/>
  <c r="F47" i="8" s="1"/>
  <c r="D46" i="8"/>
  <c r="F46" i="8" s="1"/>
  <c r="D45" i="8"/>
  <c r="F45" i="8" s="1"/>
  <c r="F44" i="8"/>
  <c r="D44" i="8"/>
  <c r="D43" i="8"/>
  <c r="F43" i="8" s="1"/>
  <c r="D42" i="8"/>
  <c r="F42" i="8" s="1"/>
  <c r="F41" i="8"/>
  <c r="F40" i="8"/>
  <c r="D40" i="8"/>
  <c r="F39" i="8"/>
  <c r="D37" i="8"/>
  <c r="F37" i="8" s="1"/>
  <c r="F36" i="8"/>
  <c r="F35" i="8"/>
  <c r="F34" i="8"/>
  <c r="F33" i="8"/>
  <c r="D33" i="8"/>
  <c r="F32" i="8"/>
  <c r="F31" i="8"/>
  <c r="F30" i="8"/>
  <c r="F29" i="8"/>
  <c r="F27" i="8"/>
  <c r="D27" i="8"/>
  <c r="D28" i="8" s="1"/>
  <c r="F28" i="8" s="1"/>
  <c r="F26" i="8"/>
  <c r="D26" i="8"/>
  <c r="F25" i="8"/>
  <c r="D25" i="8"/>
  <c r="F24" i="8"/>
  <c r="F23" i="8"/>
  <c r="F22" i="8"/>
  <c r="D22" i="8"/>
  <c r="F21" i="8"/>
  <c r="F20" i="8"/>
  <c r="F19" i="8"/>
  <c r="D19" i="8"/>
  <c r="F18" i="8"/>
  <c r="D17" i="8"/>
  <c r="F17" i="8" s="1"/>
  <c r="F16" i="8"/>
  <c r="D16" i="8"/>
  <c r="F15" i="8"/>
  <c r="F14" i="8"/>
  <c r="G45" i="11" l="1"/>
  <c r="F16" i="10" s="1"/>
  <c r="N20" i="11"/>
  <c r="E13" i="10" s="1"/>
  <c r="F13" i="10" s="1"/>
  <c r="G20" i="11"/>
  <c r="F12" i="10" s="1"/>
  <c r="E14" i="10" s="1"/>
  <c r="F14" i="10" s="1"/>
  <c r="G16" i="10" s="1"/>
  <c r="E19" i="10" s="1"/>
  <c r="F19" i="10" s="1"/>
  <c r="G74" i="11"/>
  <c r="F23" i="10" s="1"/>
  <c r="G29" i="11"/>
  <c r="G51" i="11"/>
  <c r="F17" i="10" s="1"/>
  <c r="G70" i="11"/>
  <c r="F18" i="10" s="1"/>
  <c r="O210" i="13"/>
  <c r="E11" i="12"/>
  <c r="F11" i="12" s="1"/>
  <c r="F22" i="12" s="1"/>
  <c r="E27" i="12" s="1"/>
  <c r="F27" i="12" s="1"/>
  <c r="E10" i="12"/>
  <c r="F10" i="12" s="1"/>
  <c r="F21" i="12" s="1"/>
  <c r="A25" i="18"/>
  <c r="A26" i="16"/>
  <c r="A22" i="19"/>
  <c r="A23" i="19" s="1"/>
  <c r="A27" i="17"/>
  <c r="A22" i="20"/>
  <c r="A26" i="17"/>
  <c r="N210" i="13"/>
  <c r="E11" i="10"/>
  <c r="F11" i="10" s="1"/>
  <c r="E10" i="10"/>
  <c r="F10" i="10" s="1"/>
  <c r="F21" i="10" s="1"/>
  <c r="O77" i="11"/>
  <c r="N30" i="11"/>
  <c r="N77" i="11" s="1"/>
  <c r="D87" i="8"/>
  <c r="F87" i="8" s="1"/>
  <c r="F85" i="8"/>
  <c r="D86" i="8"/>
  <c r="F86" i="8" s="1"/>
  <c r="D88" i="8"/>
  <c r="D6" i="9"/>
  <c r="H5" i="9"/>
  <c r="D13" i="9"/>
  <c r="H13" i="9" s="1"/>
  <c r="H12" i="9"/>
  <c r="F49" i="8"/>
  <c r="F59" i="8"/>
  <c r="H9" i="9"/>
  <c r="D14" i="9"/>
  <c r="H14" i="9" s="1"/>
  <c r="H4" i="9"/>
  <c r="D51" i="8"/>
  <c r="F51" i="8" s="1"/>
  <c r="D10" i="9"/>
  <c r="I108" i="7"/>
  <c r="I107" i="7"/>
  <c r="I106" i="7"/>
  <c r="I105" i="7"/>
  <c r="I104" i="7"/>
  <c r="I103" i="7"/>
  <c r="I102" i="7"/>
  <c r="I101" i="7"/>
  <c r="I100" i="7"/>
  <c r="I99" i="7"/>
  <c r="I98" i="7"/>
  <c r="I97" i="7"/>
  <c r="I96" i="7"/>
  <c r="I95" i="7"/>
  <c r="I94" i="7"/>
  <c r="I93" i="7"/>
  <c r="I92" i="7"/>
  <c r="I91" i="7"/>
  <c r="I90" i="7"/>
  <c r="I89" i="7"/>
  <c r="I88" i="7"/>
  <c r="I86" i="7"/>
  <c r="I85" i="7"/>
  <c r="I84" i="7"/>
  <c r="I83" i="7"/>
  <c r="I81" i="7"/>
  <c r="I79" i="7"/>
  <c r="I77" i="7"/>
  <c r="I76" i="7"/>
  <c r="I75" i="7"/>
  <c r="I74" i="7"/>
  <c r="I73" i="7"/>
  <c r="I72" i="7"/>
  <c r="I71" i="7"/>
  <c r="I70" i="7"/>
  <c r="I69" i="7"/>
  <c r="I68" i="7"/>
  <c r="I67" i="7"/>
  <c r="I66" i="7"/>
  <c r="I65" i="7"/>
  <c r="I64" i="7"/>
  <c r="I63" i="7"/>
  <c r="I62" i="7"/>
  <c r="I61" i="7"/>
  <c r="I60" i="7"/>
  <c r="I59" i="7"/>
  <c r="I58" i="7"/>
  <c r="I57" i="7"/>
  <c r="I56" i="7"/>
  <c r="I55" i="7"/>
  <c r="I54" i="7"/>
  <c r="I53" i="7"/>
  <c r="I52" i="7"/>
  <c r="I51" i="7"/>
  <c r="I50" i="7"/>
  <c r="I49" i="7"/>
  <c r="I48" i="7"/>
  <c r="G48" i="7"/>
  <c r="I47" i="7"/>
  <c r="I46" i="7"/>
  <c r="I45" i="7"/>
  <c r="I43" i="7"/>
  <c r="G43" i="7"/>
  <c r="I42" i="7"/>
  <c r="G42" i="7"/>
  <c r="G41" i="7"/>
  <c r="I41" i="7" s="1"/>
  <c r="I39" i="7"/>
  <c r="I38" i="7"/>
  <c r="I35" i="7"/>
  <c r="I34" i="7"/>
  <c r="I33" i="7"/>
  <c r="I32" i="7"/>
  <c r="I31" i="7"/>
  <c r="G30" i="7"/>
  <c r="I30" i="7" s="1"/>
  <c r="I29" i="7"/>
  <c r="I28" i="7"/>
  <c r="G28" i="7"/>
  <c r="I27" i="7"/>
  <c r="G27" i="7"/>
  <c r="G26" i="7"/>
  <c r="G18" i="7" s="1"/>
  <c r="I18" i="7" s="1"/>
  <c r="I25" i="7"/>
  <c r="G25" i="7"/>
  <c r="I24" i="7"/>
  <c r="G24" i="7"/>
  <c r="I23" i="7"/>
  <c r="G23" i="7"/>
  <c r="G22" i="7"/>
  <c r="I22" i="7" s="1"/>
  <c r="I21" i="7"/>
  <c r="G21" i="7"/>
  <c r="I19" i="7"/>
  <c r="G17" i="7"/>
  <c r="I17" i="7" s="1"/>
  <c r="G16" i="7"/>
  <c r="I16" i="7" s="1"/>
  <c r="G15" i="7"/>
  <c r="I15" i="7" s="1"/>
  <c r="F15" i="10" l="1"/>
  <c r="G18" i="10" s="1"/>
  <c r="E20" i="10" s="1"/>
  <c r="F20" i="10" s="1"/>
  <c r="F22" i="10" s="1"/>
  <c r="F24" i="12"/>
  <c r="G24" i="12" s="1"/>
  <c r="E26" i="12"/>
  <c r="F26" i="12" s="1"/>
  <c r="F28" i="12" s="1"/>
  <c r="G28" i="12" s="1"/>
  <c r="A24" i="20"/>
  <c r="A25" i="19"/>
  <c r="A23" i="20"/>
  <c r="A28" i="17"/>
  <c r="A24" i="19"/>
  <c r="A26" i="18"/>
  <c r="A27" i="16"/>
  <c r="A28" i="16" s="1"/>
  <c r="D7" i="9"/>
  <c r="H7" i="9" s="1"/>
  <c r="H6" i="9"/>
  <c r="H16" i="9" s="1"/>
  <c r="C29" i="6" s="1"/>
  <c r="D29" i="6" s="1"/>
  <c r="E29" i="6" s="1"/>
  <c r="D11" i="9"/>
  <c r="H11" i="9" s="1"/>
  <c r="H10" i="9"/>
  <c r="D89" i="8"/>
  <c r="D90" i="8"/>
  <c r="F90" i="8" s="1"/>
  <c r="F88" i="8"/>
  <c r="G36" i="7"/>
  <c r="I36" i="7" s="1"/>
  <c r="I26" i="7"/>
  <c r="I9" i="7" l="1"/>
  <c r="C17" i="6" s="1"/>
  <c r="D17" i="6" s="1"/>
  <c r="E17" i="6" s="1"/>
  <c r="F38" i="12"/>
  <c r="C25" i="6" s="1"/>
  <c r="D25" i="6" s="1"/>
  <c r="E25" i="6" s="1"/>
  <c r="A27" i="19"/>
  <c r="A29" i="17"/>
  <c r="A30" i="17" s="1"/>
  <c r="A25" i="20"/>
  <c r="A27" i="18"/>
  <c r="E27" i="10"/>
  <c r="F27" i="10" s="1"/>
  <c r="E26" i="10"/>
  <c r="F26" i="10" s="1"/>
  <c r="F24" i="10"/>
  <c r="G24" i="10" s="1"/>
  <c r="H17" i="9"/>
  <c r="H18" i="9" s="1"/>
  <c r="D91" i="8"/>
  <c r="F91" i="8" s="1"/>
  <c r="F89" i="8"/>
  <c r="D23" i="6"/>
  <c r="E23" i="6" s="1"/>
  <c r="D19" i="6"/>
  <c r="E19" i="6" s="1"/>
  <c r="D18" i="6"/>
  <c r="E18" i="6" s="1"/>
  <c r="F13" i="8" l="1"/>
  <c r="F12" i="8" s="1"/>
  <c r="C28" i="6" s="1"/>
  <c r="D28" i="6" s="1"/>
  <c r="E28" i="6" s="1"/>
  <c r="A31" i="17"/>
  <c r="A27" i="20"/>
  <c r="A29" i="19"/>
  <c r="A28" i="18"/>
  <c r="A29" i="18" s="1"/>
  <c r="A28" i="19"/>
  <c r="F28" i="10"/>
  <c r="G28" i="10" s="1"/>
  <c r="F39" i="10" s="1"/>
  <c r="C27" i="6" s="1"/>
  <c r="D27" i="6" s="1"/>
  <c r="E27" i="6" s="1"/>
  <c r="A30" i="18" l="1"/>
  <c r="A32" i="18"/>
  <c r="A28" i="20"/>
  <c r="A32" i="19"/>
  <c r="A30" i="19"/>
  <c r="A31" i="19"/>
  <c r="N137" i="5"/>
  <c r="L137" i="5"/>
  <c r="J137" i="5"/>
  <c r="N134" i="5"/>
  <c r="L134" i="5"/>
  <c r="J134" i="5"/>
  <c r="N133" i="5"/>
  <c r="L133" i="5"/>
  <c r="J133" i="5"/>
  <c r="N131" i="5"/>
  <c r="L131" i="5"/>
  <c r="J131" i="5"/>
  <c r="P131" i="5" s="1"/>
  <c r="N128" i="5"/>
  <c r="L128" i="5"/>
  <c r="J128" i="5"/>
  <c r="N124" i="5"/>
  <c r="N123" i="5" s="1"/>
  <c r="L124" i="5"/>
  <c r="L123" i="5" s="1"/>
  <c r="J124" i="5"/>
  <c r="N121" i="5"/>
  <c r="L121" i="5"/>
  <c r="J121" i="5"/>
  <c r="P121" i="5" s="1"/>
  <c r="Q121" i="5" s="1"/>
  <c r="N115" i="5"/>
  <c r="L115" i="5"/>
  <c r="J115" i="5"/>
  <c r="N111" i="5"/>
  <c r="L111" i="5"/>
  <c r="J111" i="5"/>
  <c r="N107" i="5"/>
  <c r="N106" i="5" s="1"/>
  <c r="L107" i="5"/>
  <c r="L106" i="5" s="1"/>
  <c r="J107" i="5"/>
  <c r="N104" i="5"/>
  <c r="L104" i="5"/>
  <c r="J104" i="5"/>
  <c r="N103" i="5"/>
  <c r="L103" i="5"/>
  <c r="J103" i="5"/>
  <c r="N99" i="5"/>
  <c r="L99" i="5"/>
  <c r="J99" i="5"/>
  <c r="N96" i="5"/>
  <c r="L96" i="5"/>
  <c r="J96" i="5"/>
  <c r="P96" i="5" s="1"/>
  <c r="Q96" i="5" s="1"/>
  <c r="N90" i="5"/>
  <c r="L90" i="5"/>
  <c r="J90" i="5"/>
  <c r="N89" i="5"/>
  <c r="L89" i="5"/>
  <c r="J89" i="5"/>
  <c r="P86" i="5"/>
  <c r="N86" i="5"/>
  <c r="L86" i="5"/>
  <c r="J86" i="5"/>
  <c r="N85" i="5"/>
  <c r="L85" i="5"/>
  <c r="J85" i="5"/>
  <c r="P85" i="5" s="1"/>
  <c r="P82" i="5"/>
  <c r="Q82" i="5" s="1"/>
  <c r="N82" i="5"/>
  <c r="L82" i="5"/>
  <c r="J82" i="5"/>
  <c r="N81" i="5"/>
  <c r="L81" i="5"/>
  <c r="J81" i="5"/>
  <c r="N78" i="5"/>
  <c r="L78" i="5"/>
  <c r="J78" i="5"/>
  <c r="N77" i="5"/>
  <c r="L77" i="5"/>
  <c r="J77" i="5"/>
  <c r="P77" i="5" s="1"/>
  <c r="Q77" i="5" s="1"/>
  <c r="N74" i="5"/>
  <c r="N73" i="5" s="1"/>
  <c r="L74" i="5"/>
  <c r="L73" i="5" s="1"/>
  <c r="J74" i="5"/>
  <c r="P61" i="5"/>
  <c r="N61" i="5"/>
  <c r="L61" i="5"/>
  <c r="J61" i="5"/>
  <c r="N47" i="5"/>
  <c r="L47" i="5"/>
  <c r="J47" i="5"/>
  <c r="P47" i="5" s="1"/>
  <c r="P46" i="5"/>
  <c r="Q46" i="5" s="1"/>
  <c r="N46" i="5"/>
  <c r="N35" i="5" s="1"/>
  <c r="L46" i="5"/>
  <c r="J46" i="5"/>
  <c r="N41" i="5"/>
  <c r="L41" i="5"/>
  <c r="J41" i="5"/>
  <c r="N36" i="5"/>
  <c r="L36" i="5"/>
  <c r="J36" i="5"/>
  <c r="P36" i="5" s="1"/>
  <c r="L35" i="5"/>
  <c r="N29" i="5"/>
  <c r="L29" i="5"/>
  <c r="J29" i="5"/>
  <c r="N25" i="5"/>
  <c r="L25" i="5"/>
  <c r="J25" i="5"/>
  <c r="P25" i="5" s="1"/>
  <c r="Q25" i="5" s="1"/>
  <c r="N22" i="5"/>
  <c r="L22" i="5"/>
  <c r="J22" i="5"/>
  <c r="N19" i="5"/>
  <c r="L19" i="5"/>
  <c r="J19" i="5"/>
  <c r="P19" i="5" s="1"/>
  <c r="P18" i="5"/>
  <c r="Q18" i="5" s="1"/>
  <c r="N18" i="5"/>
  <c r="N11" i="5" s="1"/>
  <c r="L18" i="5"/>
  <c r="J18" i="5"/>
  <c r="N17" i="5"/>
  <c r="L17" i="5"/>
  <c r="J17" i="5"/>
  <c r="N12" i="5"/>
  <c r="L12" i="5"/>
  <c r="J12" i="5"/>
  <c r="P12" i="5" s="1"/>
  <c r="L11" i="5"/>
  <c r="Q111" i="5" l="1"/>
  <c r="P89" i="5"/>
  <c r="Q89" i="5" s="1"/>
  <c r="Q86" i="5"/>
  <c r="P128" i="5"/>
  <c r="Q128" i="5" s="1"/>
  <c r="Q61" i="5"/>
  <c r="P104" i="5"/>
  <c r="P103" i="5" s="1"/>
  <c r="P111" i="5"/>
  <c r="A29" i="20"/>
  <c r="A33" i="18"/>
  <c r="A33" i="19"/>
  <c r="N9" i="5"/>
  <c r="N8" i="5" s="1"/>
  <c r="L9" i="5"/>
  <c r="L8" i="5" s="1"/>
  <c r="Q12" i="5"/>
  <c r="Q36" i="5"/>
  <c r="J11" i="5"/>
  <c r="Q19" i="5"/>
  <c r="J35" i="5"/>
  <c r="Q47" i="5"/>
  <c r="P78" i="5"/>
  <c r="Q78" i="5" s="1"/>
  <c r="Q85" i="5"/>
  <c r="P99" i="5"/>
  <c r="Q99" i="5" s="1"/>
  <c r="Q131" i="5"/>
  <c r="P134" i="5"/>
  <c r="P133" i="5" s="1"/>
  <c r="J106" i="5"/>
  <c r="P107" i="5"/>
  <c r="P22" i="5"/>
  <c r="Q22" i="5" s="1"/>
  <c r="P17" i="5"/>
  <c r="P11" i="5" s="1"/>
  <c r="P41" i="5"/>
  <c r="Q41" i="5" s="1"/>
  <c r="P81" i="5"/>
  <c r="Q81" i="5" s="1"/>
  <c r="J123" i="5"/>
  <c r="P124" i="5"/>
  <c r="P29" i="5"/>
  <c r="Q29" i="5" s="1"/>
  <c r="J73" i="5"/>
  <c r="P74" i="5"/>
  <c r="P73" i="5" s="1"/>
  <c r="P90" i="5"/>
  <c r="Q90" i="5" s="1"/>
  <c r="P115" i="5"/>
  <c r="Q115" i="5" s="1"/>
  <c r="P137" i="5"/>
  <c r="Q137" i="5" s="1"/>
  <c r="P123" i="5" l="1"/>
  <c r="Q17" i="5"/>
  <c r="Q104" i="5"/>
  <c r="Q103" i="5" s="1"/>
  <c r="A30" i="20"/>
  <c r="A31" i="20" s="1"/>
  <c r="A32" i="20" s="1"/>
  <c r="A34" i="18"/>
  <c r="A34" i="19"/>
  <c r="P9" i="5"/>
  <c r="P8" i="5" s="1"/>
  <c r="Q124" i="5"/>
  <c r="Q123" i="5" s="1"/>
  <c r="P106" i="5"/>
  <c r="Q11" i="5"/>
  <c r="J9" i="5"/>
  <c r="J8" i="5" s="1"/>
  <c r="C30" i="6" s="1"/>
  <c r="D30" i="6" s="1"/>
  <c r="E30" i="6" s="1"/>
  <c r="Q134" i="5"/>
  <c r="Q133" i="5" s="1"/>
  <c r="Q74" i="5"/>
  <c r="Q73" i="5" s="1"/>
  <c r="P35" i="5"/>
  <c r="Q107" i="5"/>
  <c r="Q106" i="5" s="1"/>
  <c r="Q35" i="5"/>
  <c r="A35" i="19" l="1"/>
  <c r="A36" i="19" s="1"/>
  <c r="A35" i="18"/>
  <c r="A36" i="18" s="1"/>
  <c r="Q9" i="5"/>
  <c r="Q8" i="5" s="1"/>
  <c r="A37" i="18" l="1"/>
  <c r="N76" i="4"/>
  <c r="L76" i="4"/>
  <c r="J76" i="4"/>
  <c r="N73" i="4"/>
  <c r="N66" i="4" s="1"/>
  <c r="L73" i="4"/>
  <c r="J73" i="4"/>
  <c r="P70" i="4"/>
  <c r="Q70" i="4" s="1"/>
  <c r="N70" i="4"/>
  <c r="L70" i="4"/>
  <c r="J70" i="4"/>
  <c r="N67" i="4"/>
  <c r="L67" i="4"/>
  <c r="J67" i="4"/>
  <c r="P67" i="4" s="1"/>
  <c r="L66" i="4"/>
  <c r="J66" i="4"/>
  <c r="N62" i="4"/>
  <c r="L62" i="4"/>
  <c r="J62" i="4"/>
  <c r="N59" i="4"/>
  <c r="L59" i="4"/>
  <c r="J59" i="4"/>
  <c r="P59" i="4" s="1"/>
  <c r="Q59" i="4" s="1"/>
  <c r="N56" i="4"/>
  <c r="N55" i="4" s="1"/>
  <c r="L56" i="4"/>
  <c r="L55" i="4" s="1"/>
  <c r="J56" i="4"/>
  <c r="N53" i="4"/>
  <c r="N47" i="4" s="1"/>
  <c r="L53" i="4"/>
  <c r="J53" i="4"/>
  <c r="N50" i="4"/>
  <c r="L50" i="4"/>
  <c r="J50" i="4"/>
  <c r="N49" i="4"/>
  <c r="L49" i="4"/>
  <c r="J49" i="4"/>
  <c r="N48" i="4"/>
  <c r="L48" i="4"/>
  <c r="L47" i="4" s="1"/>
  <c r="J48" i="4"/>
  <c r="J47" i="4"/>
  <c r="N28" i="4"/>
  <c r="L28" i="4"/>
  <c r="J28" i="4"/>
  <c r="N25" i="4"/>
  <c r="L25" i="4"/>
  <c r="J25" i="4"/>
  <c r="N21" i="4"/>
  <c r="L21" i="4"/>
  <c r="J21" i="4"/>
  <c r="N18" i="4"/>
  <c r="N11" i="4" s="1"/>
  <c r="L18" i="4"/>
  <c r="J18" i="4"/>
  <c r="P18" i="4" s="1"/>
  <c r="Q18" i="4" s="1"/>
  <c r="N15" i="4"/>
  <c r="L15" i="4"/>
  <c r="J15" i="4"/>
  <c r="N12" i="4"/>
  <c r="L12" i="4"/>
  <c r="J12" i="4"/>
  <c r="P12" i="4" s="1"/>
  <c r="L11" i="4"/>
  <c r="P28" i="4" l="1"/>
  <c r="Q28" i="4" s="1"/>
  <c r="P49" i="4"/>
  <c r="Q49" i="4" s="1"/>
  <c r="P53" i="4"/>
  <c r="Q53" i="4" s="1"/>
  <c r="P15" i="4"/>
  <c r="Q15" i="4" s="1"/>
  <c r="A38" i="18"/>
  <c r="A39" i="18"/>
  <c r="Q12" i="4"/>
  <c r="Q67" i="4"/>
  <c r="Q21" i="4"/>
  <c r="Q76" i="4"/>
  <c r="L9" i="4"/>
  <c r="N9" i="4"/>
  <c r="N8" i="4" s="1"/>
  <c r="P73" i="4"/>
  <c r="Q73" i="4" s="1"/>
  <c r="P48" i="4"/>
  <c r="P25" i="4"/>
  <c r="J55" i="4"/>
  <c r="P56" i="4"/>
  <c r="P55" i="4" s="1"/>
  <c r="Q25" i="4"/>
  <c r="P50" i="4"/>
  <c r="Q50" i="4" s="1"/>
  <c r="P62" i="4"/>
  <c r="Q62" i="4" s="1"/>
  <c r="P21" i="4"/>
  <c r="P76" i="4"/>
  <c r="P66" i="4" s="1"/>
  <c r="J11" i="4"/>
  <c r="P11" i="4" l="1"/>
  <c r="A40" i="18"/>
  <c r="Q66" i="4"/>
  <c r="P47" i="4"/>
  <c r="Q56" i="4"/>
  <c r="Q55" i="4" s="1"/>
  <c r="J9" i="4"/>
  <c r="Q11" i="4"/>
  <c r="L8" i="4"/>
  <c r="Q48" i="4"/>
  <c r="Q47" i="4" s="1"/>
  <c r="A41" i="18" l="1"/>
  <c r="A42" i="18" s="1"/>
  <c r="Q9" i="4"/>
  <c r="J8" i="4"/>
  <c r="C16" i="6" s="1"/>
  <c r="P9" i="4"/>
  <c r="D16" i="6" l="1"/>
  <c r="E16" i="6" s="1"/>
  <c r="C15" i="6"/>
  <c r="P8" i="4"/>
  <c r="Q8" i="4"/>
  <c r="C36" i="6" l="1"/>
  <c r="D36" i="6" s="1"/>
  <c r="E36" i="6" s="1"/>
  <c r="D15" i="6"/>
  <c r="E15"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A6A6A3A1-1F2E-4AFB-AA5F-A2CCB25DA921}">
      <text>
        <r>
          <rPr>
            <b/>
            <sz val="9"/>
            <color indexed="81"/>
            <rFont val="Tahoma"/>
            <family val="2"/>
            <charset val="238"/>
          </rPr>
          <t>Doplnit datum poslední změny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4EB86DFC-0AAE-4B40-B307-8090069C3FB9}">
      <text>
        <r>
          <rPr>
            <b/>
            <sz val="9"/>
            <color indexed="81"/>
            <rFont val="Tahoma"/>
            <family val="2"/>
            <charset val="238"/>
          </rPr>
          <t>Doplnit datum poslední změny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7DC9261E-EDED-4ED7-827D-D8C0C6276D75}">
      <text>
        <r>
          <rPr>
            <b/>
            <sz val="9"/>
            <color indexed="81"/>
            <rFont val="Tahoma"/>
            <family val="2"/>
            <charset val="238"/>
          </rPr>
          <t>Doplnit datum poslední změny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93C920C2-55AD-4737-AA98-A5ACD7A4926E}">
      <text>
        <r>
          <rPr>
            <b/>
            <sz val="9"/>
            <color indexed="81"/>
            <rFont val="Tahoma"/>
            <family val="2"/>
            <charset val="238"/>
          </rPr>
          <t>Doplnit datum poslední změny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3E4FB380-9460-4EBD-BEF1-2089D4C2101A}">
      <text>
        <r>
          <rPr>
            <b/>
            <sz val="9"/>
            <color indexed="81"/>
            <rFont val="Tahoma"/>
            <family val="2"/>
            <charset val="238"/>
          </rPr>
          <t>Doplnit datum poslední změny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923829C5-2C93-4215-B3CA-B71AB7564590}">
      <text>
        <r>
          <rPr>
            <b/>
            <sz val="9"/>
            <color indexed="81"/>
            <rFont val="Tahoma"/>
            <family val="2"/>
            <charset val="238"/>
          </rPr>
          <t>Doplnit datum poslední změny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Vodička Jan Ing.</author>
  </authors>
  <commentList>
    <comment ref="C6" authorId="0" shapeId="0" xr:uid="{0708388B-551F-48A8-B14B-B7AF255238ED}">
      <text>
        <r>
          <rPr>
            <b/>
            <sz val="9"/>
            <color indexed="81"/>
            <rFont val="Tahoma"/>
            <family val="2"/>
            <charset val="238"/>
          </rPr>
          <t>Doplnit datum poslední změny</t>
        </r>
      </text>
    </comment>
  </commentList>
</comments>
</file>

<file path=xl/sharedStrings.xml><?xml version="1.0" encoding="utf-8"?>
<sst xmlns="http://schemas.openxmlformats.org/spreadsheetml/2006/main" count="3790" uniqueCount="1252">
  <si>
    <t>DPH</t>
  </si>
  <si>
    <t>Popis</t>
  </si>
  <si>
    <t>Poř.</t>
  </si>
  <si>
    <t>Typ</t>
  </si>
  <si>
    <t>Kód</t>
  </si>
  <si>
    <t>MJ</t>
  </si>
  <si>
    <t>Výměra</t>
  </si>
  <si>
    <t>Cena</t>
  </si>
  <si>
    <t>Jedn. hmotn.</t>
  </si>
  <si>
    <t>Hmotnost</t>
  </si>
  <si>
    <t>Jedn. suť</t>
  </si>
  <si>
    <t>Suť</t>
  </si>
  <si>
    <t>Sazba DPH</t>
  </si>
  <si>
    <t>Cena s DPH</t>
  </si>
  <si>
    <t>Výkaz výměr:</t>
  </si>
  <si>
    <t>Jedn. Cena</t>
  </si>
  <si>
    <t>S</t>
  </si>
  <si>
    <t>S/SO 01</t>
  </si>
  <si>
    <t>S/SO 01/009</t>
  </si>
  <si>
    <t>009: Ostatní konstrukce a práce, bourání</t>
  </si>
  <si>
    <t>S/SO 01/099</t>
  </si>
  <si>
    <t>099: Přesun hmot a manipulace se sutí</t>
  </si>
  <si>
    <t>S/SO 01/767</t>
  </si>
  <si>
    <t>767: Konstrukce zámečnické</t>
  </si>
  <si>
    <t>S/SO 01/922</t>
  </si>
  <si>
    <t>922: Slaboproud</t>
  </si>
  <si>
    <t xml:space="preserve"> </t>
  </si>
  <si>
    <t>Stavba</t>
  </si>
  <si>
    <t>Objekt</t>
  </si>
  <si>
    <t>Oddíl</t>
  </si>
  <si>
    <t>SP</t>
  </si>
  <si>
    <t>966001311</t>
  </si>
  <si>
    <t>Odstranění odpadkového koše s betonovou patkou</t>
  </si>
  <si>
    <t>kus</t>
  </si>
  <si>
    <t>5; položka 1 podrobně viz situace a technická zpráva</t>
  </si>
  <si>
    <t>966001411</t>
  </si>
  <si>
    <t>Odstranění stojanu na kola kotveného šrouby</t>
  </si>
  <si>
    <t>2; položka 2 podrobně viz situace a technická zpráva</t>
  </si>
  <si>
    <t>96600625R</t>
  </si>
  <si>
    <t>Odstranění sloupku zahrazovacího</t>
  </si>
  <si>
    <t>25; položka 6 podrobně viz situace a technická zpráva</t>
  </si>
  <si>
    <t>92693137R</t>
  </si>
  <si>
    <t>Odstranění informační tabule na sloupku dvojitém</t>
  </si>
  <si>
    <t>1; položka 7 podrobně viz situace a technická zpráva</t>
  </si>
  <si>
    <t>1; položka 9 podrobně viz situace a technická zpráva</t>
  </si>
  <si>
    <t>92693136R</t>
  </si>
  <si>
    <t>Odstranění rozcestníku na sloupku jednoduchém</t>
  </si>
  <si>
    <t>1; položka 8 podrobně viz situace a technická zpráva</t>
  </si>
  <si>
    <t>961044111</t>
  </si>
  <si>
    <t>Bourání základů z betonu prostého</t>
  </si>
  <si>
    <t>m3</t>
  </si>
  <si>
    <t>položka 3 - poštovní schránka</t>
  </si>
  <si>
    <t>0,6*0,4*0,8</t>
  </si>
  <si>
    <t>položka 4 - přístřešek - odhad</t>
  </si>
  <si>
    <t>1,6*0,5*0,6*2</t>
  </si>
  <si>
    <t>4,0*0,8*0,6</t>
  </si>
  <si>
    <t>položka 5 - přístřešek (dle nového mobiliáře)</t>
  </si>
  <si>
    <t>3,5*0,8*0,6</t>
  </si>
  <si>
    <t>položka 6 - zahrazovací sloupky (dle nového mobiliáře)</t>
  </si>
  <si>
    <t>pi*0,2*0,2*0,4*25</t>
  </si>
  <si>
    <t>položka 7 a 9 - informační tabule</t>
  </si>
  <si>
    <t>0,6*0,4*0,6*2</t>
  </si>
  <si>
    <t>položka 8 - rozcestník</t>
  </si>
  <si>
    <t>pi*0,2*0,2*0,6</t>
  </si>
  <si>
    <t>položka 10 - stožáry SSZ (odhad 1m3/kus)</t>
  </si>
  <si>
    <t>(5+3)*1,0</t>
  </si>
  <si>
    <t>997002611</t>
  </si>
  <si>
    <t>Nakládání suti a vybouraných hmot</t>
  </si>
  <si>
    <t>t</t>
  </si>
  <si>
    <t>997013501</t>
  </si>
  <si>
    <t>Odvoz suti a vybouraných hmot na skládku nebo meziskládku do 1 km se složením</t>
  </si>
  <si>
    <t>997013509</t>
  </si>
  <si>
    <t>Příplatek k odvozu suti a vybouraných hmot na skládku ZKD 1 km přes 1 km</t>
  </si>
  <si>
    <t>33,007*19; skládka do 20 km</t>
  </si>
  <si>
    <t>997013871</t>
  </si>
  <si>
    <t>Poplatek za uložení stavebního odpadu na recyklační skládce (skládkovné) směsného stavebního a demoličního kód odpadu 17 09 04</t>
  </si>
  <si>
    <t>7678218R1</t>
  </si>
  <si>
    <t>Demontáž poštovní schránky včetně podpůrné konstrukce</t>
  </si>
  <si>
    <t>1; položka 3 podrobně viz situace a technická zpráva</t>
  </si>
  <si>
    <t>7678938R1</t>
  </si>
  <si>
    <t>Demontáž autobusového přístřešku, ocelová konstrukce, boční stěny s výplní skleněnou, střecha polykarbonát - uskladnit v záboru pro zpětné použití</t>
  </si>
  <si>
    <t>1; položka 5 podrobně viz situace a technická zpráva</t>
  </si>
  <si>
    <t>7678938R2</t>
  </si>
  <si>
    <t>Demontáž autobusového přístřešku, ocelová konstrukce, boční stěny s výplní skleněnou a oblouková střech polykarbonát</t>
  </si>
  <si>
    <t>1; položka 4 podrobně viz situace a technická zpráva</t>
  </si>
  <si>
    <t>MP</t>
  </si>
  <si>
    <t>228960001</t>
  </si>
  <si>
    <t>Demontáž stožáru nebo sloupku přímého zapuštěného</t>
  </si>
  <si>
    <t>5; sloup pro semafor chodci -položka 10 podrobně viz situace a technická zpráva</t>
  </si>
  <si>
    <t>228960003</t>
  </si>
  <si>
    <t>Demontáž stožáru nebo sloupku výložníkového zapušťěného</t>
  </si>
  <si>
    <t>3; sloup semafor chodci+auta, položka 10 podrobně viz situace a technická zpráva</t>
  </si>
  <si>
    <t>228960031</t>
  </si>
  <si>
    <t>Demontáž návěstidla jednokomorového ze stožáru</t>
  </si>
  <si>
    <t>228960032</t>
  </si>
  <si>
    <t>Demontáž návěstidla jednokomorového z výložníku</t>
  </si>
  <si>
    <t>3+3+4; sloup pro semafor chodci+auta -položka 10 podrobně viz situace a technická zpráva</t>
  </si>
  <si>
    <t>Celkem</t>
  </si>
  <si>
    <t>SO 001: Příprava území</t>
  </si>
  <si>
    <t>SO 901: Městský mobiliář</t>
  </si>
  <si>
    <t>S/SO 01/001</t>
  </si>
  <si>
    <t>001: Zemní práce</t>
  </si>
  <si>
    <t>131213711</t>
  </si>
  <si>
    <t>Hloubení zapažených jam v soudržných horninách třídy těžitelnosti I skupiny 3 ručně</t>
  </si>
  <si>
    <t>5,28; základové pasy</t>
  </si>
  <si>
    <t>2,127; základové patky</t>
  </si>
  <si>
    <t>1,079; podsyp pod základové konstrukce</t>
  </si>
  <si>
    <t>167151101</t>
  </si>
  <si>
    <t>Nakládání výkopku z hornin třídy těžitelnosti I skupiny 1 až 3 do 100 m3</t>
  </si>
  <si>
    <t>162751117</t>
  </si>
  <si>
    <t>Vodorovné přemístění přes 9 000 do 10000 m výkopku/sypaniny z horniny třídy těžitelnosti I skupiny 1 až 3</t>
  </si>
  <si>
    <t>162751119</t>
  </si>
  <si>
    <t>Příplatek k vodorovnému přemístění výkopku/sypaniny z horniny třídy těžitelnosti I skupiny 1 až 3 ZKD 1000 m přes 10000 m</t>
  </si>
  <si>
    <t>8,486*10; skládka do 20 km</t>
  </si>
  <si>
    <t>171201231</t>
  </si>
  <si>
    <t>Poplatek za uložení zeminy a kamení na recyklační skládce (skládkovné) kód odpadu 17 05 04</t>
  </si>
  <si>
    <t>8,486*1,8; přepočet na tuny</t>
  </si>
  <si>
    <t>183106614</t>
  </si>
  <si>
    <t>Ochrana stromu protikořenovou clonou v rovině nebo na svahu do 1:5 hl přes 1000 do 1400 mm</t>
  </si>
  <si>
    <t>m</t>
  </si>
  <si>
    <t>položka G - ochrana kolektoru veolia</t>
  </si>
  <si>
    <t>2*3,0</t>
  </si>
  <si>
    <t>H</t>
  </si>
  <si>
    <t>693111R1</t>
  </si>
  <si>
    <t>geotextilie netkaná separační, ochranná, filtrační, drenážní se speciální povrchovou úpravou proti prorůstání kořenů</t>
  </si>
  <si>
    <t>m2</t>
  </si>
  <si>
    <t>2*3,0*1,0*1,0</t>
  </si>
  <si>
    <t>6,0*1,1; ztratné 10%</t>
  </si>
  <si>
    <t>S/SO 01/002</t>
  </si>
  <si>
    <t>002: Zakládání, zpevňování hornin</t>
  </si>
  <si>
    <t>274313711</t>
  </si>
  <si>
    <t>Základové pasy z betonu tř. C 20/25</t>
  </si>
  <si>
    <t>přístřešek autobus - A1, A2</t>
  </si>
  <si>
    <t>(1,6*0,5*0,6*2)*2</t>
  </si>
  <si>
    <t>(3,5*0,8*0,6)*2</t>
  </si>
  <si>
    <t>274351121</t>
  </si>
  <si>
    <t>Zřízení bednění základových pasů rovného</t>
  </si>
  <si>
    <t>(1,6+4,5+0,8)*0,6*2*2</t>
  </si>
  <si>
    <t>274351122</t>
  </si>
  <si>
    <t>Odstranění bednění základových pasů rovného</t>
  </si>
  <si>
    <t>275313511</t>
  </si>
  <si>
    <t>Základové patky z betonu tř. C 12/15</t>
  </si>
  <si>
    <t>položka B - stojan na kola - 20 ks</t>
  </si>
  <si>
    <t>0,6*0,3*0,3*20</t>
  </si>
  <si>
    <t>položka C - odpadkový koš - 7 ks</t>
  </si>
  <si>
    <t>0,45*0,45*0,2*7</t>
  </si>
  <si>
    <t>položka D - lavička - 4 kusy</t>
  </si>
  <si>
    <t>(0,8*0,25*0,25*2)*4</t>
  </si>
  <si>
    <t>položka 7 - informační tabule u kostela</t>
  </si>
  <si>
    <t>0,6*0,4*0,6</t>
  </si>
  <si>
    <t>položka 9 - informační tabule u divadla</t>
  </si>
  <si>
    <t>271542211</t>
  </si>
  <si>
    <t>Podsyp pod základové konstrukce se zhutněním z netříděné štěrkodrtě</t>
  </si>
  <si>
    <t>(1,6*0,5*0,07*2)*2</t>
  </si>
  <si>
    <t>(3,5*0,8*0,07)*2</t>
  </si>
  <si>
    <t>stojan na kola - B - 20 ks</t>
  </si>
  <si>
    <t>0,6*0,3*0,07*20</t>
  </si>
  <si>
    <t>0,45*0,45*0,07*7</t>
  </si>
  <si>
    <t>(0,8*0,25*0,07*2)*4</t>
  </si>
  <si>
    <t>919791023</t>
  </si>
  <si>
    <t>Montáž ochrany stromů v komunikaci s vnitřní výplní a volně položeným rámem plochy přes 1 m2</t>
  </si>
  <si>
    <t>14; položka E</t>
  </si>
  <si>
    <t>7491019R</t>
  </si>
  <si>
    <t>rošt ke stromům s rámem 2 díly tvárná litina /1200x1200/</t>
  </si>
  <si>
    <t>936124113</t>
  </si>
  <si>
    <t>Montáž lavičky stabilní kotvené šrouby na pevný podklad</t>
  </si>
  <si>
    <t>4; položka D</t>
  </si>
  <si>
    <t>7491010R</t>
  </si>
  <si>
    <t>lavička s opěradlem konstrukce-kov, sedák-dřevo velikosti 1793x958x810 mm, kotvená do základového pasu</t>
  </si>
  <si>
    <t>936104213</t>
  </si>
  <si>
    <t>Montáž odpadkového koše kotevními šrouby na pevný podklad</t>
  </si>
  <si>
    <t>7; položka C</t>
  </si>
  <si>
    <t>7491013R</t>
  </si>
  <si>
    <t>koš odpadkový betonový v 886mm 460x460mm, uvnitř koše vyjímatelná pozinkovaná nádoba</t>
  </si>
  <si>
    <t>9361743R1</t>
  </si>
  <si>
    <t>Montáž stojanu na kola kotevními šrouby na pevný podklad</t>
  </si>
  <si>
    <t>20; položka B</t>
  </si>
  <si>
    <t>749101R1</t>
  </si>
  <si>
    <t>stojan na kolo - ocelový svařenec z jäckelu, platle pro pevné uchycení k podkladu, šířka 400 mm, výška 900 mm</t>
  </si>
  <si>
    <t>936001001</t>
  </si>
  <si>
    <t>Montáž prvků městské a zahradní architektury hmotnosti do 0,1 t</t>
  </si>
  <si>
    <t>20; položka F</t>
  </si>
  <si>
    <t>1; položka 7 - informační tabule u kostela ( zpětná montáž)</t>
  </si>
  <si>
    <t>1; položka 8 - rozcestník (zpětná montáž)</t>
  </si>
  <si>
    <t>1; položka p - informační tabule u divadla (zpětná montáž)</t>
  </si>
  <si>
    <t>592314R1</t>
  </si>
  <si>
    <t>sloupek zahrazovací celkové výšky 1100 mm, průměru 100 mm, litinový, hlavička sloupku tvar hrušky</t>
  </si>
  <si>
    <t>317310R1</t>
  </si>
  <si>
    <t>propojení zahrazovacích sloupků řetězem</t>
  </si>
  <si>
    <t>(11*2+12+10)</t>
  </si>
  <si>
    <t>998018001</t>
  </si>
  <si>
    <t>Přesun hmot pro budovy ruční pro budovy v do 6 m</t>
  </si>
  <si>
    <t>S/SO 01/713</t>
  </si>
  <si>
    <t>713: Izolace tepelné</t>
  </si>
  <si>
    <t>713123111R</t>
  </si>
  <si>
    <t>Montáž tepelné izolace z XPS tepelně izolačního systému vodorovně 1 vrstva do 100 mm</t>
  </si>
  <si>
    <t>2*3,0*0,6</t>
  </si>
  <si>
    <t>713123211R</t>
  </si>
  <si>
    <t>Montáž tepelné izolace z XPS tepelně izolačního systému svisle 1 vrstva do 100 mm</t>
  </si>
  <si>
    <t>2*3,0*0,45</t>
  </si>
  <si>
    <t>28376440</t>
  </si>
  <si>
    <t>deska XPS hrana rovná a strukturovaný povrch 300kPA λ=0,035 tl 50mm</t>
  </si>
  <si>
    <t>3,6; vodorovná</t>
  </si>
  <si>
    <t>2,7; svislá</t>
  </si>
  <si>
    <t>=</t>
  </si>
  <si>
    <t>6,3*0,05; prořez 5%</t>
  </si>
  <si>
    <t>998713101</t>
  </si>
  <si>
    <t>Přesun hmot tonážní pro izolace tepelné v objektech v do 6 m</t>
  </si>
  <si>
    <t>76781R001</t>
  </si>
  <si>
    <t>Montáž autobusového přístřešku, ocelová konstrukce , boční stěny sklo, zastřešení polykarbonát</t>
  </si>
  <si>
    <t>1; položka A1</t>
  </si>
  <si>
    <t>1; položka A2 ( zpětná montáž)</t>
  </si>
  <si>
    <t>54934R001</t>
  </si>
  <si>
    <t>Autobusový přístřešek půdorysných rozměrů 4200x1850 mm, výška 2155-2570 mm, ocelová konstrukce, boční a zadní stěna sklo, střecha polykarbonát, dřevěná lavička</t>
  </si>
  <si>
    <t>998767201</t>
  </si>
  <si>
    <t>Přesun hmot procentní pro zámečnické konstrukce v objektech v do 6 m</t>
  </si>
  <si>
    <t>%</t>
  </si>
  <si>
    <t>S/SO 01/787</t>
  </si>
  <si>
    <t>787: Zasklívání</t>
  </si>
  <si>
    <t>7879111R1</t>
  </si>
  <si>
    <t>D+M fólie na sklo, polepy zastávek 3x rozměr 1320x1100 mm-motiv dominanty města+motiv teček pr.1 mm, 2x rozměr 1040x1100 mm - motiv teček pr. 1 mm, (řezaná grafika + separování (loupání) +aplikace na přenosnou fólii</t>
  </si>
  <si>
    <t>soubor</t>
  </si>
  <si>
    <t>1; nová zastávka</t>
  </si>
  <si>
    <t>998787201</t>
  </si>
  <si>
    <t>Přesun hmot procentní pro zasklívání v objektech v do 6 m</t>
  </si>
  <si>
    <t>OBSAH</t>
  </si>
  <si>
    <t>Cena bez DPH</t>
  </si>
  <si>
    <t>D.1</t>
  </si>
  <si>
    <t xml:space="preserve">STAVEBNÍ OBJEKTY </t>
  </si>
  <si>
    <t>CELKOVÉ NÁKLADY STAVBY</t>
  </si>
  <si>
    <t>SO 001</t>
  </si>
  <si>
    <t>PŘÍPRAVA ÚZEMÍ</t>
  </si>
  <si>
    <t>SO 101</t>
  </si>
  <si>
    <t>KOMUNIKACE A ZPEVNĚNÉ PLOCHY</t>
  </si>
  <si>
    <t>SO 102</t>
  </si>
  <si>
    <t>DIO</t>
  </si>
  <si>
    <t>SO 302</t>
  </si>
  <si>
    <t>PŘÍPOJKY ULIČNÍCH VPUSTÍ</t>
  </si>
  <si>
    <t>SO 303</t>
  </si>
  <si>
    <t>SO 401</t>
  </si>
  <si>
    <t>VEŘEJNÉ OSVĚTLENÍ</t>
  </si>
  <si>
    <t>SO 402</t>
  </si>
  <si>
    <t>SO 403</t>
  </si>
  <si>
    <t>OZNAČNÍKY ZASTÁVEK MHD A SVĚTELNÉ DOPRAVNÍ ZNAČKY
VČETNĚ PŘIPOJENÍ</t>
  </si>
  <si>
    <t>SO 801</t>
  </si>
  <si>
    <t>SO 901</t>
  </si>
  <si>
    <t>MĚSTSKÝ MOBILIÁŘ</t>
  </si>
  <si>
    <t>Soupis prací</t>
  </si>
  <si>
    <t>Stavba :</t>
  </si>
  <si>
    <t>Databáze OTSKP 2024</t>
  </si>
  <si>
    <t>číslo a název SO:</t>
  </si>
  <si>
    <t>Majetek:</t>
  </si>
  <si>
    <t>SŽ</t>
  </si>
  <si>
    <t>Datum:</t>
  </si>
  <si>
    <t>Komunikace - ulice Kutnohorská</t>
  </si>
  <si>
    <t>CELKEM:</t>
  </si>
  <si>
    <t>Poř.
č.pol.</t>
  </si>
  <si>
    <t>Kód
položky</t>
  </si>
  <si>
    <t>Varianta
položky</t>
  </si>
  <si>
    <t>Název položky</t>
  </si>
  <si>
    <t>Doplňující popis</t>
  </si>
  <si>
    <t>jednotka</t>
  </si>
  <si>
    <t>Počet
jednotek</t>
  </si>
  <si>
    <t>CENA</t>
  </si>
  <si>
    <t>Výpočet</t>
  </si>
  <si>
    <t>Technická specifikace</t>
  </si>
  <si>
    <t>Cenová soustava</t>
  </si>
  <si>
    <t>Technická specifikace kompletní 
(netiskne se)</t>
  </si>
  <si>
    <t>jednotková</t>
  </si>
  <si>
    <t>celkem</t>
  </si>
  <si>
    <t>1</t>
  </si>
  <si>
    <t>2</t>
  </si>
  <si>
    <t>3</t>
  </si>
  <si>
    <t>4</t>
  </si>
  <si>
    <t>Díl:</t>
  </si>
  <si>
    <t>Všeobecné podmínky</t>
  </si>
  <si>
    <t>015111</t>
  </si>
  <si>
    <t>POPLATKY ZA LIKVIDACI ODPADŮ NEKONTAMINOVANÝCH - 17 05 04  VYTĚŽENÉ ZEMINY A HORNINY -  I. TŘÍDA TĚŽITELNOSTI</t>
  </si>
  <si>
    <t>T</t>
  </si>
  <si>
    <t>dle pol. (12373A+B) * 2,0 t/m3</t>
  </si>
  <si>
    <t>Technická specifikace položky odpovídá příslušné cenové soustavě.</t>
  </si>
  <si>
    <t>2024_OTSKP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</si>
  <si>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541/2020 Sb., o nakládání s odpady, v platném znění.</t>
  </si>
  <si>
    <t>015130</t>
  </si>
  <si>
    <t>POPLATKY ZA LIKVIDACI ODPADŮ NEKONTAMINOVANÝCH - 17 03 02  VYBOURANÝ ASFALTOVÝ BETON BEZ DEHTU</t>
  </si>
  <si>
    <t>dle pol. (11313A+B) * 2,6 t/m3</t>
  </si>
  <si>
    <t>015140</t>
  </si>
  <si>
    <t>POPLATKY ZA LIKVIDACI ODPADŮ NEKONTAMINOVANÝCH - 17 01 01  BETON Z DEMOLIC OBJEKTŮ, ZÁKLADŮ TV</t>
  </si>
  <si>
    <t xml:space="preserve">dle pol. 11345 * 2,4 t/m3 
dle pol. 914913 * 0,3 t/ks 
dle pol. R916A1 * 0,3 t/ks 
dle pol. 96687 * 0,5 t/ks </t>
  </si>
  <si>
    <t>015330</t>
  </si>
  <si>
    <t>POPLATKY ZA LIKVIDACI ODPADŮ NEKONTAMINOVANÝCH - 17 05 04  KAMENNÁ SUŤ</t>
  </si>
  <si>
    <t xml:space="preserve">dle pol. (11332A+B) * 2,0 t/m3 
dle pol. 11347 * 2,0 t/m3
dle pol. (11348A+B) * 2,0 t/m3
dle pol. 11353 * 0,15 t/m </t>
  </si>
  <si>
    <t>02940</t>
  </si>
  <si>
    <t>OSTATNÍ POŽADAVKY - VYPRACOVÁNÍ DOKUMENTACE</t>
  </si>
  <si>
    <t>zpracování dílenské dokumentace kamenných obrubníků</t>
  </si>
  <si>
    <t>KPL</t>
  </si>
  <si>
    <t>Položka zahrnuje:
- veškeré náklady spojené s objednatelem požadovanými pracemi
Položka nezahrnuje:
- x</t>
  </si>
  <si>
    <t>Zemní práce</t>
  </si>
  <si>
    <t>11313</t>
  </si>
  <si>
    <t>A</t>
  </si>
  <si>
    <t>ODSTRANĚNÍ KRYTU ZPEVNĚNÝCH PLOCH S ASFALTOVÝM POJIVEM</t>
  </si>
  <si>
    <t>vybourání komunikace z asfaltu včetně odvozu na skládku zhotovitele</t>
  </si>
  <si>
    <t>M3</t>
  </si>
  <si>
    <t>vybourání komunikace z asfaltu tl. 150 mm * plocha 3843,0 m2</t>
  </si>
  <si>
    <t>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</si>
  <si>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B</t>
  </si>
  <si>
    <t>vybourání chodníku z asfaltu včetně odvozu na skládku zhotovitele</t>
  </si>
  <si>
    <t>vybourání chodníku z asfaltu tl. 100 mm * plocha 1803,0 m2</t>
  </si>
  <si>
    <t>11332</t>
  </si>
  <si>
    <t>ODSTRANĚNÍ PODKLADŮ ZPEVNĚNÝCH PLOCH Z KAMENIVA NESTMELENÉHO</t>
  </si>
  <si>
    <t>vybourání nestmelených konstrukčních vrstev komunikace včetně odvozu na skládku zhotovitele</t>
  </si>
  <si>
    <t>vybourání nestmelených konstrukčních vrstev komunikace tl. 250 mm * plocha 4003,0 m2</t>
  </si>
  <si>
    <t>vybourání nestmelených konstrukčních vrstev chodníku včetně odvozu na skládku zhotovitele</t>
  </si>
  <si>
    <t>vybourání nestmelených konstrukčních vrstev chodníku tl. 150 mm * plocha 3521,0 m2</t>
  </si>
  <si>
    <t>11345</t>
  </si>
  <si>
    <t>ODSTRAN KRYTU ZPEVNĚNÝCH PLOCH Z BETONU VČET PODKLADU</t>
  </si>
  <si>
    <t>vybourání stávající betonové plochy včetně odvozu na skládku zhotovitele</t>
  </si>
  <si>
    <t>vybourání stávající betonové plochy tl. 150 mm * plocha 2,5 m2</t>
  </si>
  <si>
    <t>11347</t>
  </si>
  <si>
    <t>ODSTRAN KRYTU ZPEVNĚNÝCH PLOCH Z DLAŽEB KOSTEK VČET PODKL</t>
  </si>
  <si>
    <t>vybourání komunikace z dlažby včetně odvozu na skládku zhotovitele</t>
  </si>
  <si>
    <t>vybourání komunikace z dlažby tl. 100 mm * plocha 160,0 m2</t>
  </si>
  <si>
    <t>11348</t>
  </si>
  <si>
    <t>ODSTRANĚNÍ KRYTU ZPEVNĚNÝCH PLOCH Z DLAŽDIC VČETNĚ PODKLADU</t>
  </si>
  <si>
    <t>vybourání chodníku z dlažby včetně odvozu na skládku zhotovitele</t>
  </si>
  <si>
    <t>vybourání chodníku z dlažby tl. 60 mm * plocha 1718,0 m2</t>
  </si>
  <si>
    <t>vybourání stávající kamenné přídlažby š. 250 mm podél obrub včetně odvozu na skládku zhotovitele</t>
  </si>
  <si>
    <t>vybourání stávající kamenné přídlažby š. 250 mm podél obrub * délka 641,0 m * tl. 0,06 m</t>
  </si>
  <si>
    <t>11353</t>
  </si>
  <si>
    <t>ODSTRANĚNÍ CHODNÍKOVÝCH KAMENNÝCH OBRUBNÍKŮ</t>
  </si>
  <si>
    <t>vybourání stávajících kamenných obrubníků včetně odvozu na skládku zhotovitele</t>
  </si>
  <si>
    <t>M</t>
  </si>
  <si>
    <t>odměřeno elektronicky ze Situace</t>
  </si>
  <si>
    <t>12110</t>
  </si>
  <si>
    <t>SEJMUTÍ ORNICE NEBO LESNÍ PŮDY</t>
  </si>
  <si>
    <t>skrývka ornice tl. 150 mm s odvozem na deponii</t>
  </si>
  <si>
    <t>plocha 719,0 m2 * tl. 0,15 m</t>
  </si>
  <si>
    <t>Položka zahrnuje:
- sejmutí ornice bez ohledu na tloušťku vrstvy
-  její vodorovnou dopravu
Položka nezahrnuje:
- uložení na trvalou skládku</t>
  </si>
  <si>
    <t>12373</t>
  </si>
  <si>
    <t>ODKOP PRO SPOD STAVBU SILNIC A ŽELEZNIC TŘ. I</t>
  </si>
  <si>
    <t>výkop zeminy včetně odvozu na skládku zhotovitele</t>
  </si>
  <si>
    <t>odměřeno elektronicky ze Situace a Řezů</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</si>
  <si>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</si>
  <si>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 zeminy pro sanaci podloží komunikace včetně odvozu na skládku zhotovitele</t>
  </si>
  <si>
    <t>17180</t>
  </si>
  <si>
    <t>ULOŽENÍ SYPANINY DO NÁSYPŮ Z NAKUPOVANÝCH MATERIÁLŮ</t>
  </si>
  <si>
    <t>násyp zeminy</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</si>
  <si>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</si>
  <si>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</si>
  <si>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</si>
  <si>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M2</t>
  </si>
  <si>
    <t>Položka zahrnuje:
- úpravu pláně včetně vyrovnání výškových rozdílů. Míru zhutnění určuje projekt.
Položka nezahrnuje:
- x</t>
  </si>
  <si>
    <t>18130</t>
  </si>
  <si>
    <t>ÚPRAVA PLÁNĚ BEZ ZHUTNĚNÍ</t>
  </si>
  <si>
    <t>Položka zahrnuje:
-  úpravu pláně včetně vyrovnání výškových rozdílů
Položka nezahrnuje:
- x</t>
  </si>
  <si>
    <t>18230</t>
  </si>
  <si>
    <t>ROZPROSTŘENÍ ORNICE V ROVINĚ</t>
  </si>
  <si>
    <t>rozprostření ornice na deponii</t>
  </si>
  <si>
    <t>Položka zahrnuje:
- nutné přemístění ornice z dočasných skládek vzdálených do 50m
- rozprostření ornice v předepsané tloušťce v rovině a ve svahu do 1:5</t>
  </si>
  <si>
    <t>Základy</t>
  </si>
  <si>
    <t>212635</t>
  </si>
  <si>
    <t>TRATIVODY KOMPL Z TRUB Z PLAST HM DN DO 150MM, RÝHA TŘ I</t>
  </si>
  <si>
    <t>drenáž kompletní DN 150 (HDPE)</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</si>
  <si>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</si>
  <si>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21361</t>
  </si>
  <si>
    <t>DRENÁŽNÍ VRSTVY Z GEOTEXTILIE</t>
  </si>
  <si>
    <t>filtrační geotextilie pro opláštění drenáže a pro uložení pod sanační vrstvy podloží</t>
  </si>
  <si>
    <t>Položka zahrnuje:
- dodávku předepsané geotextilie (včetně nutných přesahů) pro drenážní vrstvu, včetně mimostaveništní a vnitrostaveništní dopravy
- provedení drenážní vrstvy předepsaných rozměrů a předepsaného tvaru
Položka nezahrnuje:
- x</t>
  </si>
  <si>
    <t>Vodorovné konstrukce</t>
  </si>
  <si>
    <t>451313</t>
  </si>
  <si>
    <t>PODKLADNÍ A VÝPLŇOVÉ VRSTVY Z PROSTÉHO BETONU C16/20</t>
  </si>
  <si>
    <t>betonové lože pro dlažbu (beton C16/20 n XF1) tl. 100 mm</t>
  </si>
  <si>
    <t>plocha 328,0 m2 * tl. 0,10 m</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</si>
  <si>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 </t>
  </si>
  <si>
    <t>45145</t>
  </si>
  <si>
    <t>PODKL A VÝPLŇ VRSTVY Z MALTY CEMENTOVÉ</t>
  </si>
  <si>
    <t>lože pro dlažbu z cementové malty MC25 XF4 tl. 50 mm</t>
  </si>
  <si>
    <t>plocha 264,0 m2 * tl. 0,05 m</t>
  </si>
  <si>
    <t>Položka zahrnuje:
- veškerý materiál, výrobky a polotovary
- včetně mimostaveništní a vnitrostaveništní dopravy (rovněž přesuny)
- včetně naložení a složení, případně s uložením.
Položka nezahrnuje:
- x</t>
  </si>
  <si>
    <t>45152</t>
  </si>
  <si>
    <t>PODKLADNÍ A VÝPLŇOVÉ VRSTVY Z KAMENIVA DRCENÉHO</t>
  </si>
  <si>
    <t>ložná vrstva pro dlažbu z kameniva 0/8 L tl. 50 mm</t>
  </si>
  <si>
    <t>plocha 4207,0 m2 * tl. 0,05 m</t>
  </si>
  <si>
    <t xml:space="preserve">Položka zahrnuje:
- dodávku předepsaného kameniva
- mimostaveništní a vnitrostaveništní dopravu a jeho uložení
- není-li v zadávací dokumentaci uvedeno jinak, jedná se o nakupovaný materiál
Položka nezahrnuje:
- x
</t>
  </si>
  <si>
    <t>5</t>
  </si>
  <si>
    <t>Komunikace</t>
  </si>
  <si>
    <t>56143G</t>
  </si>
  <si>
    <t>SMĚSI Z KAMENIVA STMELENÉ CEMENTEM  SC C 8/10 TL. DO 150MM</t>
  </si>
  <si>
    <t>vrstva ze směsi stmelené cementem SC C8/10 tl. 140 mm</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</si>
  <si>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</si>
  <si>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56145G</t>
  </si>
  <si>
    <t>SMĚSI Z KAMENIVA STMELENÉ CEMENTEM  SC C 8/10 TL. DO 250MM</t>
  </si>
  <si>
    <t>vrstva ze směsi stmelené cementem SC C8/10 tl. 210 mm</t>
  </si>
  <si>
    <t>56314</t>
  </si>
  <si>
    <t>VOZOVKOVÉ VRSTVY Z MECHANICKY ZPEVNĚNÉHO KAMENIVA TL. DO 200MM</t>
  </si>
  <si>
    <t>mechanicky zpevněné kamenivo tl. 200 mm</t>
  </si>
  <si>
    <t>Položka zahrnuje:
- dodání kameniva předepsané kvality a zrnitosti
- rozprostření a zhutnění vrstvy v předepsané tloušťce
- zřízení vrstvy bez rozlišení šířky, pokládání vrstvy po etapách
Položka nezahrnuje:
- postřiky, nátěry</t>
  </si>
  <si>
    <t>56330</t>
  </si>
  <si>
    <t>VOZOVKOVÉ VRSTVY ZE ŠTĚRKODRTI</t>
  </si>
  <si>
    <t>sanace podloží komunikace ze štěrkodrti fr. 0/63 tl. 400 mm</t>
  </si>
  <si>
    <t>sanace: plocha 4348,0 m2 * tl. 0,4 m</t>
  </si>
  <si>
    <t>56333</t>
  </si>
  <si>
    <t>VOZOVKOVÉ VRSTVY ZE ŠTĚRKODRTI TL. DO 150MM</t>
  </si>
  <si>
    <t>štěrkodrť ŠDA tl. 150 mm</t>
  </si>
  <si>
    <t>štěrkodrť ŠDB tl. 150 mm</t>
  </si>
  <si>
    <t>56334</t>
  </si>
  <si>
    <t>VOZOVKOVÉ VRSTVY ZE ŠTĚRKODRTI TL. DO 200MM</t>
  </si>
  <si>
    <t>štěrkodrť ŠDA tl. 200 mm</t>
  </si>
  <si>
    <t>štěrkodrť ŠDB tl. 200 mm</t>
  </si>
  <si>
    <t>56362</t>
  </si>
  <si>
    <t>VOZOVKOVÉ VRSTVY Z RECYKLOVANÉHO MATERIÁLU TL DO 100MM</t>
  </si>
  <si>
    <t>R-materiál tl. 60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</si>
  <si>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</si>
  <si>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</si>
  <si>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</si>
  <si>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infiltrační postřik emulzní PI-C 0,8 kg/m2</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</si>
  <si>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</si>
  <si>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572213</t>
  </si>
  <si>
    <t>SPOJOVACÍ POSTŘIK Z EMULZE DO 0,5KG/M2</t>
  </si>
  <si>
    <t>spojovací postřik emulzní PS-C 0,5 kg/m2</t>
  </si>
  <si>
    <t>574A31</t>
  </si>
  <si>
    <t>ASFALTOVÝ BETON PRO OBRUSNÉ VRSTVY ACO 8 TL. 40MM</t>
  </si>
  <si>
    <t>asfaltový beton pro obrusné vrstvy ACO 8CH tl. 40 mm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</si>
  <si>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</si>
  <si>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574A33</t>
  </si>
  <si>
    <t>ASFALTOVÝ BETON PRO OBRUSNÉ VRSTVY ACO 11 TL. 40MM</t>
  </si>
  <si>
    <t>asfaltový beton pro obrusné vrstvy ACO 11 tl. 40 mm; včetně příplatku za použití druhého finišeru pro pokládku obrusné asfaltové vrstvy na "teplou spáru"</t>
  </si>
  <si>
    <t>574C56</t>
  </si>
  <si>
    <t>ASFALTOVÝ BETON PRO LOŽNÍ VRSTVY ACL 16+, 16S TL. 60MM</t>
  </si>
  <si>
    <t>asfaltový beton pro ložné vrstvy ACL 16+ tl. 60 mm</t>
  </si>
  <si>
    <t>574E46</t>
  </si>
  <si>
    <t>ASFALTOVÝ BETON PRO PODKLADNÍ VRSTVY ACP 16+, 16S TL. 50MM</t>
  </si>
  <si>
    <t>asfaltový beton pro podkladní vrstvy ACP 16+ tl. 50 mm</t>
  </si>
  <si>
    <t>574E88</t>
  </si>
  <si>
    <t>ASFALTOVÝ BETON PRO PODKLADNÍ VRSTVY ACP 22+, 22S TL. 90MM</t>
  </si>
  <si>
    <t>asfaltový beton pro podkladní vrstvy ACP 22+ tl. 90 mm</t>
  </si>
  <si>
    <t>58220</t>
  </si>
  <si>
    <t>D01,02</t>
  </si>
  <si>
    <t>DLÁŽDĚNÉ KRYTY Z DROBNÝCH KOSTEK BEZ LOŽE</t>
  </si>
  <si>
    <t>kamenná dlažba tl. 60 mm (D.01, D.02); lože vykázáno zvlášť v položkách 451***</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</si>
  <si>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</si>
  <si>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D10</t>
  </si>
  <si>
    <t>kamenná dlažba tl. 60 mm (D.10) - "Kolínský mozaik"; lože vykázáno zvlášť v položkách 451***</t>
  </si>
  <si>
    <t>D13</t>
  </si>
  <si>
    <t>kamenná dlažba tl. 60 mm (D.13) - přechod pro chodce "bílá"; lože vykázáno zvlášť v položkách 451***</t>
  </si>
  <si>
    <t>D18</t>
  </si>
  <si>
    <t>kamenná dlažba tl. 60 mm (D.18) - historická dlažba; lože vykázáno zvlášť v položkách 451***</t>
  </si>
  <si>
    <t>D03,04</t>
  </si>
  <si>
    <t>kamenná dlažba tl. 80 mm (D.03, D.04); lože vykázáno zvlášť v položkách 451***</t>
  </si>
  <si>
    <t>D11</t>
  </si>
  <si>
    <t>kamenná dlažba tl. 80 mm (D.11) - logo invalida; lože vykázáno zvlášť v položkách 451***</t>
  </si>
  <si>
    <t>D14</t>
  </si>
  <si>
    <t>kamenná dlažba tl. 80 mm (D.14) - přechod pro chodce "šedá"; lože vykázáno zvlášť v položkách 451***</t>
  </si>
  <si>
    <t>D06</t>
  </si>
  <si>
    <t>kamenná dlažba tl. 80 mm - 100 x 180 mm (D.06); lože vykázáno zvlášť v položkách 451***</t>
  </si>
  <si>
    <t>D07,08</t>
  </si>
  <si>
    <t>kamenná dlažba tl. 80 mm - 100 x 180 mm (D.07, D.08) - černá; lože vykázáno zvlášť v položkách 451***</t>
  </si>
  <si>
    <t>D12</t>
  </si>
  <si>
    <t>kamenná dlažba tl. 80 mm (D.12) - znázornění ornamentu, vysoká pracnost; lože vykázáno zvlášť v položkách 451***</t>
  </si>
  <si>
    <t>D05,09</t>
  </si>
  <si>
    <t>kamenná dlažba tl. 120 mm (D.05, D.09); lože vykázáno zvlášť v položkách 451***</t>
  </si>
  <si>
    <t>DKP</t>
  </si>
  <si>
    <t>kontrastní pás š. 350 mm u nástupní hrany BUS, kamenné desky tl. 60 mm; lože vykázáno zvlášť v položkách 451***</t>
  </si>
  <si>
    <t>D15</t>
  </si>
  <si>
    <t>hmatové úpravy pro nevidomé - hmatná kamenná dlažba tl. 60 mm (D.15); lože vykázáno zvlášť v položkách 451***</t>
  </si>
  <si>
    <t>D16</t>
  </si>
  <si>
    <t>hladká kamenná dlažba bez zkosených hran (lemování hmatných pásů) tl. 60 mm (D.16); lože vykázáno zvlášť v položkách 451***</t>
  </si>
  <si>
    <t>D17</t>
  </si>
  <si>
    <t>umělá vodící linie - kamenná drážkovaná dlažba tl. 60 mm (D.17); lože vykázáno zvlášť v položkách 451***</t>
  </si>
  <si>
    <t>587202</t>
  </si>
  <si>
    <t>PŘEDLÁŽDĚNÍ KRYTU Z DROBNÝCH KOSTEK</t>
  </si>
  <si>
    <t>předláždění stávající vozovky z kamenné dlažby</t>
  </si>
  <si>
    <t>Položka zahrnuje:
- pod pojmem *předláždění* se rozumí rozebrání stávající dlažby a pokládka dlažby ze stávajícího dlažebního materiálu (bez dodávky nového)
- nezbytnou manipulaci s tímto materiálem (nakládání, doprava, složení, očištění)
- dodání a rozprostření materiálu pro lože a jeho tloušťku předepsanou dokumentací a pro předepsanou výplň spar
Položka nezahrnuje:
- doplnění plochy s použitím nového materiálu (vykazuje se v položce č.582)</t>
  </si>
  <si>
    <t>předláždění stávajícího chodníku z kamenné dlažby</t>
  </si>
  <si>
    <t>6</t>
  </si>
  <si>
    <t>Úpravy povrchů, podlahy, výplně otvorů</t>
  </si>
  <si>
    <t>62543</t>
  </si>
  <si>
    <t>ÚPRAVA POVRCHŮ VNĚJŠ KONSTR BETON OMÍTKOU Z UMĚL KAMENE</t>
  </si>
  <si>
    <t>oprava fasády v místech snížení stávající nivelety chodníku</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</si>
  <si>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</si>
  <si>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7</t>
  </si>
  <si>
    <t>Přidružená stavební výroba</t>
  </si>
  <si>
    <t>711132</t>
  </si>
  <si>
    <t>IZOLACE BĚŽNÝCH KONSTRUKCÍ PROTI VOLNĚ STÉKAJÍCÍ VODĚ ASFALTOVÝMI PÁSY</t>
  </si>
  <si>
    <t>hydroizolace proti stékající vodě a zemní vlhkosti</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</si>
  <si>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</si>
  <si>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8</t>
  </si>
  <si>
    <t>Potrubí</t>
  </si>
  <si>
    <t>89712</t>
  </si>
  <si>
    <t>VPUSŤ KANALIZAČNÍ ULIČNÍ KOMPLETNÍ Z BETONOVÝCH DÍLCŮ</t>
  </si>
  <si>
    <t>vpusťový komplet uliční</t>
  </si>
  <si>
    <t>KUS</t>
  </si>
  <si>
    <t>odečteno ze Situace</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</si>
  <si>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</si>
  <si>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89742</t>
  </si>
  <si>
    <t>VPUSŤ CHODNÍKOVÁ Z BETON DÍLCŮ</t>
  </si>
  <si>
    <t>vpusťový komplet obrubníkový</t>
  </si>
  <si>
    <t>Položka zahrnuje:
- dodávku a osazení předepsaného dílce včetně mříže
- předepsané podkladní konstrukce
Položka nezahrnuje:
- x</t>
  </si>
  <si>
    <t>89921</t>
  </si>
  <si>
    <t>VÝŠKOVÁ ÚPRAVA POKLOPŮ</t>
  </si>
  <si>
    <t>výšková úprava poklopu</t>
  </si>
  <si>
    <t>Položka zahrnuje:
- všechny nutné práce a materiály pro zvýšení nebo snížení zařízení (včetně nutné úpravy stávajícího povrchu vozovky nebo chodníku)
Položka nezahrnuje:
- x</t>
  </si>
  <si>
    <t>89923</t>
  </si>
  <si>
    <t>VÝŠKOVÁ ÚPRAVA KRYCÍCH HRNCŮ</t>
  </si>
  <si>
    <t>výšková úprava šoupěte</t>
  </si>
  <si>
    <t>9</t>
  </si>
  <si>
    <t>Ostatní konstrukce a práce, bourání</t>
  </si>
  <si>
    <t>914161</t>
  </si>
  <si>
    <t>DOPRAVNÍ ZNAČKY ZÁKLADNÍ VELIKOSTI HLINÍKOVÉ FÓLIE TŘ 1 - DODÁVKA A MONTÁŽ</t>
  </si>
  <si>
    <t>nová dopravní značka (dodávka + montáž)</t>
  </si>
  <si>
    <t>Položka zahrnuje:
- dodávku a montáž značek v požadovaném provedení
Položka nezahrnuje:
- x</t>
  </si>
  <si>
    <t>914162</t>
  </si>
  <si>
    <t>DOPRAVNÍ ZNAČKY ZÁKLADNÍ VELIKOSTI HLINÍKOVÉ FÓLIE TŘ 1 - MONTÁŽ S PŘEMÍSTĚNÍM</t>
  </si>
  <si>
    <t>stávající dopravní značka (PŘESUN) přesun + montáž</t>
  </si>
  <si>
    <t>Položka zahrnuje:
- dopravu demontované značky z dočasné skládky
- osazení a montáž značky na místě určeném projektem
- nutnou opravu poškozených částí
Položka nezahrnuje:
- dodávku značky</t>
  </si>
  <si>
    <t>914163</t>
  </si>
  <si>
    <t>DOPRAVNÍ ZNAČKY ZÁKLADNÍ VELIKOSTI HLINÍKOVÉ FÓLIE TŘ 1 - DEMONTÁŽ</t>
  </si>
  <si>
    <t>stávající dopravní značka (PŘESUN) - demontáž</t>
  </si>
  <si>
    <t>Položka zahrnuje:
- odstranění, demontáž a odklizení materiálu s odvozem na předepsané místo
Položka nezahrnuje:
- x</t>
  </si>
  <si>
    <t>stávající dopravní značka (ZRUŠENÍ) - demontáž včetně odvozu na skládku</t>
  </si>
  <si>
    <t>914911</t>
  </si>
  <si>
    <t>SLOUPKY A STOJKY DOPRAVNÍCH ZNAČEK Z OCEL TRUBEK SE ZABETONOVÁNÍM - DODÁVKA A MONTÁŽ</t>
  </si>
  <si>
    <t>nový sloupek dopravní značky včetně betonového základu (dodávka + montáž)</t>
  </si>
  <si>
    <t>Položka zahrnuje:
- sloupky
- upevňovací zařízení
- osazení (betonová patka, zemní práce)
Položka nezahrnuje:
- x</t>
  </si>
  <si>
    <t>914913</t>
  </si>
  <si>
    <t>SLOUPKY A STOJKY DZ Z OCEL TRUBEK ZABETON DEMONTÁŽ</t>
  </si>
  <si>
    <t>stávající sloupek dopravní značky - vybourání včetně odvozu na skládku</t>
  </si>
  <si>
    <t>915111</t>
  </si>
  <si>
    <t>VODOROVNÉ DOPRAVNÍ ZNAČENÍ BARVOU HLADKÉ - DODÁVKA A POKLÁDKA</t>
  </si>
  <si>
    <t>vodorovné značení barvou (dočasné)</t>
  </si>
  <si>
    <t>Položka zahrnuje:
- dodání a pokládku nátěrového materiálu
- předznačení a reflexní úpravu
Položka nezahrnuje:
- x
Způsob měření:
- měří se pouze natíraná plocha</t>
  </si>
  <si>
    <t>915115</t>
  </si>
  <si>
    <t>VODOR DOPRAV ZNAČ BARVOU HLADKÉ - ODSTRANĚNÍ VODNÍM PAPRSKEM</t>
  </si>
  <si>
    <t>mechanické odstranění stávajícího vodorovného značení (otryskáním, vodním paprskem aj.)</t>
  </si>
  <si>
    <t>Položka zahrnuje:
- odstranění značení předepsaným způsobem provedení
- odklizení vzniklé suti
Položka nezahrnuje:
- x</t>
  </si>
  <si>
    <t>915211</t>
  </si>
  <si>
    <t>VODOROVNÉ DOPRAVNÍ ZNAČENÍ PLASTEM HLADKÉ - DODÁVKA A POKLÁDKA</t>
  </si>
  <si>
    <t>vodorovné značení plastem (trvalé)</t>
  </si>
  <si>
    <t>915641</t>
  </si>
  <si>
    <t>VODOR DOPRAV ZNAČ - KNOFLÍKY SKLENĚNÉ OBRUBNÍKOVÉ - DOD A POKLÁD</t>
  </si>
  <si>
    <t>všesměrové reflexní oko (dodávka + montáž) včetně frézování otvorů do kamenných obrub</t>
  </si>
  <si>
    <t>Položka zahrnuje:
- dodávku a osazení knoflíků předepsaným způsobem
Položka nezahrnuje:
- x</t>
  </si>
  <si>
    <t>R916A1</t>
  </si>
  <si>
    <t>PARKOVACÍ SLOUPKY A ZÁBRANY KOVOVÉ - DEMONTÁŽ</t>
  </si>
  <si>
    <t>vybourání stávajících ocelových zahrazovacích sloupků, včetně betonového základu</t>
  </si>
  <si>
    <t>R-položka</t>
  </si>
  <si>
    <t>917424</t>
  </si>
  <si>
    <t>CHODNÍKOVÉ OBRUBY Z KAMENNÝCH OBRUBNÍKŮ ŠÍŘ 150MM</t>
  </si>
  <si>
    <t>kamenný obrubník OP7, do bet. lože s opěrou (tl. 100 mm) - přímý</t>
  </si>
  <si>
    <t>Položka zahrnuje:
- dodání a pokládku betonových obrubníků o rozměrech předepsaných zadávací dokumentací
- betonové lože i boční betonovou opěrku
Položka nezahrnuje:
- x</t>
  </si>
  <si>
    <t>kamenný obrubník OP7, do bet. lože s opěrou (tl. 100 mm) - obloukový; včetně příplatku za pracnost při zaoblení rohů obrubníků</t>
  </si>
  <si>
    <t>kamenný obrubník OP6, do bet. lože s opěrou (tl. 100 mm) - přímý</t>
  </si>
  <si>
    <t>kamenný obrubník OP6, do bet. lože s opěrou (tl. 100 mm) - obloukový; včetně příplatku za pracnost při zaoblení rohů obrubníků</t>
  </si>
  <si>
    <t>917425</t>
  </si>
  <si>
    <t>CHODNÍKOVÉ OBRUBY Z KAMENNÝCH OBRUBNÍKŮ ŠÍŘ 200MM</t>
  </si>
  <si>
    <t>kamenný obrubník OP4, do bet. lože s opěrou (tl. 100 mm) - obloukový; včetně příplatku za pracnost při zaoblení rohů obrubníků</t>
  </si>
  <si>
    <t>919111</t>
  </si>
  <si>
    <t>ŘEZÁNÍ ASFALTOVÉHO KRYTU VOZOVEK TL DO 50MM</t>
  </si>
  <si>
    <t>řezání nového asfaltového krytu vozovky před zalitím zálivkou do hl. 50 mm</t>
  </si>
  <si>
    <t>Položka zahrnuje:
- řezání vozovkové vrstvy v předepsané tloušťce
- spotřeba vody
Položka nezahrnuje:
- x</t>
  </si>
  <si>
    <t>919113</t>
  </si>
  <si>
    <t>ŘEZÁNÍ ASFALTOVÉHO KRYTU VOZOVEK TL DO 150MM</t>
  </si>
  <si>
    <t>řezání stávajícího asfaltového krytu vozovky do hl. 150 mm</t>
  </si>
  <si>
    <t>931312</t>
  </si>
  <si>
    <t>TĚSNĚNÍ DILATAČ SPAR ASF ZÁLIVKOU PRŮŘ DO 200MM2</t>
  </si>
  <si>
    <t>těsnění dilatačních spar asfaltovou zálivkou průřezu přes 100 mm2</t>
  </si>
  <si>
    <t>Položka zahrnuje:
- dodávku a osazení předepsaného materiálu
- očištění ploch spáry před úpravou
- očištění okolí spáry po úpravě
Položka nezahrnuje:
- těsnící profil</t>
  </si>
  <si>
    <t>R94490</t>
  </si>
  <si>
    <t>OCHRANNÁ KONSTRUKCE KOLEKTORU</t>
  </si>
  <si>
    <t>provedení ochrany kolektoru parovodu během realizace</t>
  </si>
  <si>
    <t>Položka zahrnuje:
- dovoz, montáž, údržbu, opotřebení (nájemné), demontáž, konzervaci, odvoz
Položka nezahrnuje:
- x</t>
  </si>
  <si>
    <t>96687</t>
  </si>
  <si>
    <t>VYBOURÁNÍ ULIČNÍCH VPUSTÍ KOMPLETNÍCH</t>
  </si>
  <si>
    <t>vybourání stávající uliční vpusti</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</si>
  <si>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</si>
  <si>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 xml:space="preserve">Stavba:  </t>
  </si>
  <si>
    <t>REKONSTRUKCE UL. KUTNOHORSKÁ, KOLÍN</t>
  </si>
  <si>
    <t xml:space="preserve">Objekt: </t>
  </si>
  <si>
    <t xml:space="preserve">Část:   </t>
  </si>
  <si>
    <t>SO 801 - KRAJINÁŘSKÉ ÚPRAVY</t>
  </si>
  <si>
    <t xml:space="preserve">Zadavatel:   </t>
  </si>
  <si>
    <t>Město Kolín, Karlovo náměstí 78, Kolín I, 28002 Kolí</t>
  </si>
  <si>
    <t xml:space="preserve">Projektant:  </t>
  </si>
  <si>
    <t>Ing. Tomáš Sklenář 
Ruská 473/8, Praha 10
IČ: 88896501
+420 608 342 846
tomas.sklenar@hotmail.cz</t>
  </si>
  <si>
    <t xml:space="preserve">Zhotovitel:   </t>
  </si>
  <si>
    <t xml:space="preserve">Datum: </t>
  </si>
  <si>
    <t>2024/11</t>
  </si>
  <si>
    <t xml:space="preserve">Místo:   </t>
  </si>
  <si>
    <t>Kolín</t>
  </si>
  <si>
    <t xml:space="preserve">Zpracoval:  </t>
  </si>
  <si>
    <t xml:space="preserve">  Ing. Gabriela Kortusová</t>
  </si>
  <si>
    <t>Kód položky</t>
  </si>
  <si>
    <t>Množství celkem</t>
  </si>
  <si>
    <t>Cena jednotková</t>
  </si>
  <si>
    <t>Cena celkem</t>
  </si>
  <si>
    <t>HSV</t>
  </si>
  <si>
    <t xml:space="preserve">Práce a dodávky HSV   </t>
  </si>
  <si>
    <t xml:space="preserve">Zemní práce   </t>
  </si>
  <si>
    <t>Pokácení stromu postupné se spouštěním částí kmene a koruny o průměru na řezné ploše pařezu přes 100 do 200 mm</t>
  </si>
  <si>
    <t>ks</t>
  </si>
  <si>
    <t>CS ÚRS 2024/II</t>
  </si>
  <si>
    <t>Pokácení stromu postupné se spouštěním částí kmene a koruny o průměru na řezné ploše pařezu přes 200 do 300 mm</t>
  </si>
  <si>
    <t>Odstranění pařezu v rovině nebo na svahu do 1:5 o průměru pařezu na řezné ploše přes 100 do 200 mm</t>
  </si>
  <si>
    <t xml:space="preserve">	Odstranění pařezu v rovině nebo na svahu do 1:5 o průměru pařezu na řezné ploše přes 200 do 300 mm</t>
  </si>
  <si>
    <t>Odstranění nevhodných dřevin průměru kmene do 100 mm výšky do 1 m s odstraněním pařezu do 100 m2 v rovině nebo na svahu do 1:5</t>
  </si>
  <si>
    <t xml:space="preserve">	Poplatek za uložení stavebního odpadu na recyklační skládce (skládkovné) z rostlinných pletiv zatříděného do Katalogu odpadů pod kódem 02 01 03</t>
  </si>
  <si>
    <t>D1</t>
  </si>
  <si>
    <t>D+M Ochrana stromu během výstavby drátěný plot výšky 2m s informační cedulí</t>
  </si>
  <si>
    <t>D2</t>
  </si>
  <si>
    <t>D+M Vyfoukání stávající zhutnělé zeminy z prostoru kořenové zóny stromů (metoda airspade), do hloubky 15 cm dle možností, cca 90% plochy</t>
  </si>
  <si>
    <t>Rozprostření a urovnání ornice v rovině nebo ve svahu sklonu do 1:5 ručně při souvislé ploše, tl. vrstvy přes 200 do 250 mm</t>
  </si>
  <si>
    <t>Sspm</t>
  </si>
  <si>
    <t>Strukturální substrát prokořenitelný materiál pro stromy a do průlehů - 70% štěrkfr.32/64mm, biouhel, kompost, tl.250mm</t>
  </si>
  <si>
    <t>Hloubení nezapažených jam a zářezů strojně s urovnáním dna do předepsaného profilu a spádu v hornině třídy těžitelnosti I skupiny 3 přes 100 do 500 m3</t>
  </si>
  <si>
    <t xml:space="preserve">	Vodorovné přemístění výkopku nebo sypaniny po suchu na obvyklém dopravním prostředku, bez naložení výkopku, avšak se složením bez rozhrnutí z horniny třídy těžitelnosti I skupiny 1 až 3 na vzdálenost přes 50 do 500 m m</t>
  </si>
  <si>
    <t>Nakládání, skládání a překládání neulehlého výkopku nebo sypaniny strojně nakládání, množství přes 100 m3, z hornin třídy těžitelnosti I, skupiny 1 až 3</t>
  </si>
  <si>
    <t xml:space="preserve">Uložení sypaniny  na skládky   </t>
  </si>
  <si>
    <t>Podklad ze štěrkodrti ŠD s rozprostřením a zhutněním plochy přes 100 m2, po zhutnění tl. 40 mm</t>
  </si>
  <si>
    <t xml:space="preserve">	181311107</t>
  </si>
  <si>
    <t>Rozprostření a urovnání ornice v rovině nebo ve svahu sklonu do 1:5 ručně při souvislé ploše, tl. vrstvy přes 400 do 500 mm (350-550mm)</t>
  </si>
  <si>
    <t>Strukturální substrát prokořenitelný materiál pro stromy a do průlehů - 70% štěrkfr.32/64mm, biouhel, kompost, tl.350-550mm</t>
  </si>
  <si>
    <t>Sub spodní</t>
  </si>
  <si>
    <t>Substrát pro sázení stromů spodní - strukturální (vrstva 0,25m, 70% drcené kamenivo fr.16/32mm, 30% biouhel) 5% ztratné</t>
  </si>
  <si>
    <t xml:space="preserve">Rozprostření a urovnání ornice v rovině nebo ve svahu sklonu do 1:5 ručně při souvislé ploše, tl. vrstvy přes 250 do 300 mm </t>
  </si>
  <si>
    <t>Sub svrchní</t>
  </si>
  <si>
    <t>Substrát pro sázení stromů svrchní (0,35m vrstva, 25%ornice, ev pokud je propustná, tak stávající zemina), 5%kompost, 10% biouhel, 60% drcené kamenivo, fr.16/32mm, příměs Terracotem 0,5kg/m3) slehnutí a ztratné 10%</t>
  </si>
  <si>
    <t xml:space="preserve">	18491</t>
  </si>
  <si>
    <t xml:space="preserve">Položení separačních pásů jutovýchv rovině nebo na svahu do 1:5 pokládka </t>
  </si>
  <si>
    <t>jutový pásek separační, ochranná, filtrační, drenážní PP 900g/m2</t>
  </si>
  <si>
    <t>Výsadba stromů</t>
  </si>
  <si>
    <t>Vytyčení výsadeb s rozmístěním rostlin dle projektové dokumentace solitérních přes 50 kusů</t>
  </si>
  <si>
    <t>Výsadba dřeviny s balem do předem vyhloubené jamky se zalitím v rovině nebo na svahu do 1:5, při průměru balu přes 600 do 800 mm</t>
  </si>
  <si>
    <t>ACCA</t>
  </si>
  <si>
    <t>Acer campestre ´Elsrijk´  18-20, koruna nasazena ve 2m</t>
  </si>
  <si>
    <t>ok18-20, koruna nasazena ve 2m</t>
  </si>
  <si>
    <t xml:space="preserve">	184215211</t>
  </si>
  <si>
    <t xml:space="preserve">	Ukotvení dřeviny podzemním kotvením do volné zeminy skupiny 1 až 4, obvodu kmene do 250 mm</t>
  </si>
  <si>
    <t>sada pro podzemní kotvení stromu za kořenový bal do volné zeminy obvodu kmene do 400mm výšky kmene do 8m</t>
  </si>
  <si>
    <t xml:space="preserve">	184215412</t>
  </si>
  <si>
    <t>Zhotovení závlahové mísy u solitérních dřevin v rovině nebo na svahu do 1:5, o průměru mísy přes 0,5 do 1 m</t>
  </si>
  <si>
    <t xml:space="preserve">	184806111</t>
  </si>
  <si>
    <t>Řez stromů, keřů nebo růží průklestem stromů netrnitých, o průměru koruny do 2 m</t>
  </si>
  <si>
    <t>D3</t>
  </si>
  <si>
    <t xml:space="preserve">D+M Ostatní materiál potřebný k výsadbě - ošetření stromů typu Arboflex </t>
  </si>
  <si>
    <t>185802114</t>
  </si>
  <si>
    <t>Hnojení půdy nebo trávníku v rovině nebo na svahu do 1:5 umělým hnojivem s rozdělením k jednotlivým rostlinám</t>
  </si>
  <si>
    <t>hnojivo průmyslové</t>
  </si>
  <si>
    <t>kg</t>
  </si>
  <si>
    <t>CS ÚRS 2024</t>
  </si>
  <si>
    <t xml:space="preserve"> Zalití rostlin vodou plocha přes 20 m2</t>
  </si>
  <si>
    <t>185851121</t>
  </si>
  <si>
    <t>Dovoz vody pro zálivku rostlin za vzdálenost do 1000 m</t>
  </si>
  <si>
    <t>voda pitná pro ostatní odběratele</t>
  </si>
  <si>
    <t>Výsadby keřů, trvalek, travin a jarních efemér</t>
  </si>
  <si>
    <t>Vytyčení výsadeb s rozmístěním rostlin dle projektové dokumentace zapojených nebo v záhonu, plochy přes 100 m2 do plochy individuálně</t>
  </si>
  <si>
    <t xml:space="preserve">Chemické odplevelení půdy před založením kultury, trávníku nebo zpevněných ploch  o výměře jednotlivě přes 20 m2 v rovině nebo na svahu do 1:5 postřikem na široko   </t>
  </si>
  <si>
    <t>25234001</t>
  </si>
  <si>
    <t xml:space="preserve">herbicid totální systémový neselektivní   </t>
  </si>
  <si>
    <t>litr</t>
  </si>
  <si>
    <t>294* 0,0005</t>
  </si>
  <si>
    <t>Sub zahr</t>
  </si>
  <si>
    <t>Substrát zahradnický</t>
  </si>
  <si>
    <t>Založení záhonu pro výsadbu rostlin v rovině nebo na svahu do 1:5 v zemině skupiny 3</t>
  </si>
  <si>
    <t>183403153</t>
  </si>
  <si>
    <t xml:space="preserve">Obdělání půdy  hrabáním v rovině nebo na svahu do 1:5   </t>
  </si>
  <si>
    <t xml:space="preserve">	183111112</t>
  </si>
  <si>
    <t>Hloubení jamek pro vysazování rostlin v zemině skupiny 1 až 4 bez výměny půdy v rovině nebo na svahu do 1:5, objemu přes 0,002 do 0,005 m3</t>
  </si>
  <si>
    <t>Výsadba dřeviny s balem do předem vyhloubené jamky se zalitím v rovině nebo na svahu do 1:5, při průměru balu přes 200 do 300 mm</t>
  </si>
  <si>
    <t>ArMe</t>
  </si>
  <si>
    <t>Aronia melanocarpa</t>
  </si>
  <si>
    <t>40-60</t>
  </si>
  <si>
    <t>SpBeT</t>
  </si>
  <si>
    <t xml:space="preserve">Spiraea betulifolia Tor </t>
  </si>
  <si>
    <t>Zpětný řez keřů po výsadbě netrnitých, výšky do 0,5 m</t>
  </si>
  <si>
    <t>183211312</t>
  </si>
  <si>
    <t xml:space="preserve">Výsadba květin do připravené půdy se zalitím do připravené půdy, se zalitím trvalek   </t>
  </si>
  <si>
    <t>asfrBR</t>
  </si>
  <si>
    <t xml:space="preserve">Aster amellus Brilliant </t>
  </si>
  <si>
    <t>K9</t>
  </si>
  <si>
    <t>becoER</t>
  </si>
  <si>
    <t>Bergenia cordifolia Eroica</t>
  </si>
  <si>
    <t>k9</t>
  </si>
  <si>
    <t>caneBCS</t>
  </si>
  <si>
    <t xml:space="preserve">Calamintha nepeta Blue Cloud Strain </t>
  </si>
  <si>
    <t>decae</t>
  </si>
  <si>
    <t xml:space="preserve">Deschampsia caespitosa </t>
  </si>
  <si>
    <t>euamBB</t>
  </si>
  <si>
    <t xml:space="preserve">Euphorbia amygdaloides Black Bird </t>
  </si>
  <si>
    <t>gali</t>
  </si>
  <si>
    <t>Gaura lindheimierii</t>
  </si>
  <si>
    <t>gemaIV</t>
  </si>
  <si>
    <t>Geranium macrorrhizum Ingversen Variety</t>
  </si>
  <si>
    <t>gesast</t>
  </si>
  <si>
    <t xml:space="preserve">Geranium sanguineum var. striatum </t>
  </si>
  <si>
    <t>paviPD</t>
  </si>
  <si>
    <t xml:space="preserve">Panicum virgatum Prairie Dance </t>
  </si>
  <si>
    <t>saneCA</t>
  </si>
  <si>
    <t>Salvia nemorosa Caradonna</t>
  </si>
  <si>
    <t>seau</t>
  </si>
  <si>
    <t xml:space="preserve">Sesleria autumnalis </t>
  </si>
  <si>
    <t>seteAF</t>
  </si>
  <si>
    <t xml:space="preserve">Sedum telephium Autumn Fire </t>
  </si>
  <si>
    <t>183211313</t>
  </si>
  <si>
    <t xml:space="preserve">Výsadba květin do připravené půdy se zalitím do připravené půdy, se zalitím cibulí nebo hlíz   </t>
  </si>
  <si>
    <t>aa</t>
  </si>
  <si>
    <t xml:space="preserve">Allium atropurpureum </t>
  </si>
  <si>
    <t>as</t>
  </si>
  <si>
    <t xml:space="preserve">Allium sphaereocephalon </t>
  </si>
  <si>
    <t>gn</t>
  </si>
  <si>
    <t>Galanthus nivalis</t>
  </si>
  <si>
    <t>la</t>
  </si>
  <si>
    <t>Leucojum aestivum</t>
  </si>
  <si>
    <t>ntt</t>
  </si>
  <si>
    <t>Narcis Tete á Tete</t>
  </si>
  <si>
    <t xml:space="preserve">	184911151</t>
  </si>
  <si>
    <t>Mulčování záhonů kačírkem nebo drceným kamenivem tloušťky mulče přes 20 do 50 mm v rovině nebo na svahu do 1:5</t>
  </si>
  <si>
    <t xml:space="preserve">	kamenivo dekorační (kačírek) frakce 4/8</t>
  </si>
  <si>
    <t>Ošetření vysazených květin jednorázové v rovině</t>
  </si>
  <si>
    <t>Zalití rostlin vodou plochy záhonů jednotlivě přes 20 m2</t>
  </si>
  <si>
    <t>Příplatek k dovozu vody pro zálivku rostlin do 1000 m ZKD 1000 m</t>
  </si>
  <si>
    <t>Trávník</t>
  </si>
  <si>
    <t>60 * 0,0005</t>
  </si>
  <si>
    <t>182303111</t>
  </si>
  <si>
    <t xml:space="preserve">Doplnění zeminy nebo substrátu na travnatých plochách tloušťky do 50 mm v rovině nebo na svahu do 1:5   </t>
  </si>
  <si>
    <t>substrát pro trávníky VL</t>
  </si>
  <si>
    <t>181111111</t>
  </si>
  <si>
    <t xml:space="preserve">Plošná úprava terénu v zemině tř. 1 až 4 s urovnáním povrchu bez doplnění ornice souvislé plochy do 500 m2 při nerovnostech terénu přes 50 do 100 mm v rovině nebo na svahu do 1:5   </t>
  </si>
  <si>
    <t>183403114</t>
  </si>
  <si>
    <t xml:space="preserve">Obdělání půdy  kultivátorováním v rovině nebo na svahu do 1:5   </t>
  </si>
  <si>
    <t>183403152</t>
  </si>
  <si>
    <t xml:space="preserve">Obdělání půdy  vláčením v rovině nebo na svahu do 1:5   </t>
  </si>
  <si>
    <t>Založení parkového trávníku výsevem pl do 1000 m2 v rovině a ve svahu do 1:5</t>
  </si>
  <si>
    <t>OSLu</t>
  </si>
  <si>
    <t>Travní osivo</t>
  </si>
  <si>
    <t>60* 0,02</t>
  </si>
  <si>
    <t>183403161</t>
  </si>
  <si>
    <t xml:space="preserve">Obdělání půdy  válením v rovině nebo na svahu do 1:5   </t>
  </si>
  <si>
    <t>Hnojení půdy nebo trávníku v rovině nebo na svahu do 1:5 umělým hnojivem na široko</t>
  </si>
  <si>
    <t xml:space="preserve">	hnojivo průmyslové</t>
  </si>
  <si>
    <t xml:space="preserve">	111151121</t>
  </si>
  <si>
    <t>Pokosení trávníku při souvislé ploše do 1000 m2 parkového v rovině nebo svahu do 1:5</t>
  </si>
  <si>
    <t xml:space="preserve"> Zalití rostlin vodou plocha přes 20 m2 (10x opakování)</t>
  </si>
  <si>
    <t>Vybavení</t>
  </si>
  <si>
    <t>D4</t>
  </si>
  <si>
    <t>D+M Ocelové ohrazení stromů (tvar U), rozměr: 700 x 700 mm, ocelové trubky pr. 60 mm</t>
  </si>
  <si>
    <t>D5</t>
  </si>
  <si>
    <t>D+M Betonový prefabrikát 1500x1500x600 (ref.typ Trädgropsfundament)</t>
  </si>
  <si>
    <t>D6</t>
  </si>
  <si>
    <t>D+M Oplocení záhonů priti psům (ocelový sloupek s nerezovým lankem pr.3mm)</t>
  </si>
  <si>
    <t>bm</t>
  </si>
  <si>
    <t>998</t>
  </si>
  <si>
    <t xml:space="preserve">Přesun hmot   </t>
  </si>
  <si>
    <t>998231311</t>
  </si>
  <si>
    <t xml:space="preserve">Přesun hmot pro sadovnické a krajinářské úpravy - strojně dopravní vzdálenost do 5000 m   </t>
  </si>
  <si>
    <t>Následná péče</t>
  </si>
  <si>
    <t>Č.</t>
  </si>
  <si>
    <t>Množství</t>
  </si>
  <si>
    <t>Roční četnost</t>
  </si>
  <si>
    <t>Počet let</t>
  </si>
  <si>
    <t>Stromy</t>
  </si>
  <si>
    <t>184852321</t>
  </si>
  <si>
    <t>Řez stromu vzrostlého výchovný - 1x ročně</t>
  </si>
  <si>
    <t>185804312</t>
  </si>
  <si>
    <t>Trvalkové a keřové  výsadby</t>
  </si>
  <si>
    <t>Vypletí v rovině nebo na svahu do 1:5 záhonu květin</t>
  </si>
  <si>
    <t>Řez trvalek během vegetačního období v rovině nebo na svahu do 1:5 jarní řez</t>
  </si>
  <si>
    <t>Řez trvalek během vegetačního období v rovině nebo na svahu do 1:5 odstranění odkvetlých květů a květenství plošně</t>
  </si>
  <si>
    <t>R1</t>
  </si>
  <si>
    <t>Ruční sběr odpadků z výsadeb včetně likvidace odpadu</t>
  </si>
  <si>
    <t>CENA bez DPH</t>
  </si>
  <si>
    <t>DPH 21%</t>
  </si>
  <si>
    <t>CELKOVÁ CENA</t>
  </si>
  <si>
    <t>SADOVÉ ÚPRAVY - KRAJINÁŘSKÉ ÚPRAVY</t>
  </si>
  <si>
    <t>SADOVÉ ÚPRAVY - NÁSLEDNÁ PÉČE</t>
  </si>
  <si>
    <t>MĚSTSKÝ KAMEROVÝ A INFORMAČNÍ SYSTÉM - ŘEŠENO SAMOSTATNĚ INVESTOREM</t>
  </si>
  <si>
    <t/>
  </si>
  <si>
    <t>název akce: Rekonstrukce ulice Kutnohorská, Kolín</t>
  </si>
  <si>
    <t>objekt: SO 403 - Označníky zastávek MHD a světelné dopravní značky vč. připojení</t>
  </si>
  <si>
    <t>Rekapitulace ceny</t>
  </si>
  <si>
    <t>p.č.</t>
  </si>
  <si>
    <t>základ</t>
  </si>
  <si>
    <t>cena /Kč/</t>
  </si>
  <si>
    <t>sazbaDPH</t>
  </si>
  <si>
    <t>dphZ</t>
  </si>
  <si>
    <t>dodávky zařízení</t>
  </si>
  <si>
    <t>doprava dodávek</t>
  </si>
  <si>
    <t>přesun dodávek</t>
  </si>
  <si>
    <t>materiál elektromontážní</t>
  </si>
  <si>
    <t>prořez</t>
  </si>
  <si>
    <t>materiál podružný</t>
  </si>
  <si>
    <t>materiál zemní+stavební</t>
  </si>
  <si>
    <t>elektromontáže</t>
  </si>
  <si>
    <t>demontáže</t>
  </si>
  <si>
    <t>zemní práce</t>
  </si>
  <si>
    <t>PPV pro elektromontáže</t>
  </si>
  <si>
    <t>PPV pro zemní práce</t>
  </si>
  <si>
    <t>dodávky celkem</t>
  </si>
  <si>
    <t>materiál+výkony celkem</t>
  </si>
  <si>
    <t>ostatní náklady+recyklace</t>
  </si>
  <si>
    <t>NÁKLADY hl.III celkem</t>
  </si>
  <si>
    <t>zařízení staveniště</t>
  </si>
  <si>
    <t>PV/ rušení provozem investora</t>
  </si>
  <si>
    <t>NÁKLADY hl.VI celkem</t>
  </si>
  <si>
    <t>kompletační činnost</t>
  </si>
  <si>
    <t>revize</t>
  </si>
  <si>
    <t>investorská činnost</t>
  </si>
  <si>
    <t>NÁKLADY hl.XI celkem</t>
  </si>
  <si>
    <t>projekty</t>
  </si>
  <si>
    <t>autorský dozor</t>
  </si>
  <si>
    <t>NÁKLADY hl.I celkem</t>
  </si>
  <si>
    <t>CENA bez DPH (Kč)</t>
  </si>
  <si>
    <t>Datum: 21.1.2025</t>
  </si>
  <si>
    <t>Zpracováno v programu Celektro v.12.18.DS</t>
  </si>
  <si>
    <t xml:space="preserve">Vypracoval: Ing. Vladimír Kočí </t>
  </si>
  <si>
    <t>Soupis položek</t>
  </si>
  <si>
    <t>č.položky</t>
  </si>
  <si>
    <t>popis položky</t>
  </si>
  <si>
    <t>mj.</t>
  </si>
  <si>
    <t>množství</t>
  </si>
  <si>
    <t xml:space="preserve">cena/mj.    </t>
  </si>
  <si>
    <t>cena celkem</t>
  </si>
  <si>
    <t>Rc/Nh/mj.</t>
  </si>
  <si>
    <t>Rc/Nh/Sum</t>
  </si>
  <si>
    <t>VKP</t>
  </si>
  <si>
    <t>TC</t>
  </si>
  <si>
    <t>kap.</t>
  </si>
  <si>
    <t>proř/ON09</t>
  </si>
  <si>
    <t>recy/ON</t>
  </si>
  <si>
    <t>recZ</t>
  </si>
  <si>
    <t>Dodávky zařízení</t>
  </si>
  <si>
    <t>recy/mj</t>
  </si>
  <si>
    <t>recySuma</t>
  </si>
  <si>
    <t>(P)stožár osv kuželový v=3,5m, vrch.prum=60,žár.Zn</t>
  </si>
  <si>
    <t>*</t>
  </si>
  <si>
    <t>DE</t>
  </si>
  <si>
    <t>součet</t>
  </si>
  <si>
    <t>Materiál elektromontážní</t>
  </si>
  <si>
    <t>kabel CYKY-J 3x2,5</t>
  </si>
  <si>
    <t>ME</t>
  </si>
  <si>
    <t>kabel CYKY-J 4x16</t>
  </si>
  <si>
    <t>roura korugovaná KOPOFLEX KF09050 pr.50/41mm</t>
  </si>
  <si>
    <t>štítek kabelový 40x15mm střední</t>
  </si>
  <si>
    <t>vedení FeZn pr.10mm(0,63kg/m)</t>
  </si>
  <si>
    <t>kabel 1kV YY 1x50</t>
  </si>
  <si>
    <t>elvýzbr.stož.Schmachtl 1,5-35, průběžná, 2 okruhy</t>
  </si>
  <si>
    <t>Materiál zemní+stavební</t>
  </si>
  <si>
    <t>písek kopaný 0-2mm</t>
  </si>
  <si>
    <t>MZ</t>
  </si>
  <si>
    <t>deska betonová 50/20/5cm</t>
  </si>
  <si>
    <t>beton B13,5</t>
  </si>
  <si>
    <t>stožárové pouzdro plast SP200/1000</t>
  </si>
  <si>
    <t>stožárové pouzdro plast SP250/1000</t>
  </si>
  <si>
    <t>Elektromontáže</t>
  </si>
  <si>
    <t>Nh/mj</t>
  </si>
  <si>
    <t>NhSuma</t>
  </si>
  <si>
    <t>stožár osvětlovací sadový ocelový</t>
  </si>
  <si>
    <t>CE</t>
  </si>
  <si>
    <t>(P)svítidlo reflektorové venkovní na sadový</t>
  </si>
  <si>
    <t>stožár, opětná montáž</t>
  </si>
  <si>
    <t>&amp;</t>
  </si>
  <si>
    <t>kabel(-CYKY) volně uložený do 3x6/4x4/7x2,5</t>
  </si>
  <si>
    <t>příplatek na zatažení do prostupu kabel do 0,75kg</t>
  </si>
  <si>
    <t>kabel Cu(-1kV CYKY) volně uložený do 3x35/4x25</t>
  </si>
  <si>
    <t>příplatek na zatažení do prostupu kabel do 2kg</t>
  </si>
  <si>
    <t>trubka plast volně uložená do pr.50mm</t>
  </si>
  <si>
    <t>ukončení na svorkovnici vodič do 16mm2</t>
  </si>
  <si>
    <t>označovací štítek na kabel</t>
  </si>
  <si>
    <t>ukončení na svorkovnici vodič do 50mm2</t>
  </si>
  <si>
    <t>uzemňov.vedení v zemi úplná mtž FeZn pr.8-10mm</t>
  </si>
  <si>
    <t>kabel Cu(-1kV YY) volně uložený do 1x120</t>
  </si>
  <si>
    <t>elektrovýzbroj stožárů pro 2 okruhy</t>
  </si>
  <si>
    <t>Demontáže</t>
  </si>
  <si>
    <t>stožár osvětlovací sadový ocelový            /dmtž</t>
  </si>
  <si>
    <t>CD</t>
  </si>
  <si>
    <t>stožár /dmtž</t>
  </si>
  <si>
    <t>ukončení na svorkovnici vodič do 16mm2       /dmtž</t>
  </si>
  <si>
    <t>výkop kabel.rýhy šířka 35/hloubka 40cm tz.3/ko1.2</t>
  </si>
  <si>
    <t>CZ</t>
  </si>
  <si>
    <t>kabel.lože písek 2x10-15cm betondesky50/20 na20cm</t>
  </si>
  <si>
    <t>zához kabelové rýhy šířka 35/hloubka 40cm tz.3</t>
  </si>
  <si>
    <t>odvoz zeminy do 10km vč.poplatku za skládku</t>
  </si>
  <si>
    <t>odvoz zeminy za dalších 10 km (3,52*10=35,2)</t>
  </si>
  <si>
    <t>provizorní úprava terénu třída zeminy 3</t>
  </si>
  <si>
    <t>(P)pouzdrový základ stož. pro SDZ mimo trasu</t>
  </si>
  <si>
    <t>kabelu pr.0,25/1,5m</t>
  </si>
  <si>
    <t>výkop jámy do 2m3 pro stožár VO ruční tz.3/ko1.2</t>
  </si>
  <si>
    <t>odvoz zeminy za dalších 10 km (0,25*10=2,50)</t>
  </si>
  <si>
    <t>pouzdrový základ VO mimo trasu kabelu pr.0,25/1,5m</t>
  </si>
  <si>
    <t>odvoz zeminy za dalších 10 km (0,50*10=5,00)</t>
  </si>
  <si>
    <t>vytyčení trasy kabelu v zastavěném prostoru vč.mat</t>
  </si>
  <si>
    <t>km</t>
  </si>
  <si>
    <t>geodetické zaměření skutečné polohy-členitá trasa</t>
  </si>
  <si>
    <t>Ostatní náklady</t>
  </si>
  <si>
    <t>dozory správců inženýrských sítí</t>
  </si>
  <si>
    <t>hod</t>
  </si>
  <si>
    <t>ON</t>
  </si>
  <si>
    <t>součinnost správce veřejného osvětlení</t>
  </si>
  <si>
    <t>Revize</t>
  </si>
  <si>
    <t>vypracování zprávy VR/cena akce do 10.000 Kč</t>
  </si>
  <si>
    <t>Z</t>
  </si>
  <si>
    <t>RE</t>
  </si>
  <si>
    <t>objekt: SO 401 - Veřejné osvětlení</t>
  </si>
  <si>
    <t>provozní vlivy</t>
  </si>
  <si>
    <t>recyklace bez DPH(v ceně)</t>
  </si>
  <si>
    <t>Datum: 16.1.2025</t>
  </si>
  <si>
    <t>Vypracoval: Ing. V ladimír Kočí</t>
  </si>
  <si>
    <t>(P)stožár osv kuželový v=6m,vrch.prum=60,žárZn</t>
  </si>
  <si>
    <t>(P)stožár osv kuželový v=8m,vrch.prum=89,žárZn</t>
  </si>
  <si>
    <t>(P)stožár osv kuželový v=10m,vrch.prum=89,žárZn</t>
  </si>
  <si>
    <t>výložník dvouram.rovný 180,2-100 mm na</t>
  </si>
  <si>
    <t>prum=60(zkrácený z 2-300),žárZn</t>
  </si>
  <si>
    <t>(P)výložník osvětlovací rovný 1-1500 na prum=89</t>
  </si>
  <si>
    <t>žárZn</t>
  </si>
  <si>
    <t>(P)svítidlo venkovní Schréder Ampera EVO 1/20 LED</t>
  </si>
  <si>
    <t>(P)konektor ZHAGA</t>
  </si>
  <si>
    <t>(P) svítidlo venkovní Schréder Ampera EVO 3/60 LED</t>
  </si>
  <si>
    <t>svítidlo venkovní Schréder AMPERA EVO 3/60 LED +</t>
  </si>
  <si>
    <t>backlight</t>
  </si>
  <si>
    <t>(P)svítidlo LED Ampera EVO - autonomní stmívání</t>
  </si>
  <si>
    <t>(P)svítidlo LED Ampera EVO - funkce</t>
  </si>
  <si>
    <t>CLO(konst.světel.tok)</t>
  </si>
  <si>
    <t>(P)elvýzbr.stož.Schmachtl 1,5-35, průběžná, 3</t>
  </si>
  <si>
    <t>okruhy</t>
  </si>
  <si>
    <t>elvýzbr.stož.Schmachtl 1,5-35, odbočná, 2 okruhy</t>
  </si>
  <si>
    <t>(P)elvýzbr.stož.Schmachtl 1,5-35, odbočná, 3</t>
  </si>
  <si>
    <t>elvýzbr.stož.Schmachtl 1,5-35, odbočná, 4 okruhy</t>
  </si>
  <si>
    <t>(P)elvýzbr.stož.Schmachtl 1,5-35, průběžná, 4</t>
  </si>
  <si>
    <t>smršťovací trubice KZ4X/6-25(4x10), kabel Al</t>
  </si>
  <si>
    <t>smršťovací trubice KZ4X/6-25(4x16), kabel Cu</t>
  </si>
  <si>
    <t>smršťovací trubice KZ4X/16-50(4x25), kabel Al</t>
  </si>
  <si>
    <t>Al štítek pro ozn.stožáru vč.vyražení ev.čísla</t>
  </si>
  <si>
    <t>kabelové oko Cu lisovací 50x10 KU</t>
  </si>
  <si>
    <t>(P)RVO S1 vestav pro veřejné osvětlení</t>
  </si>
  <si>
    <t>asfalt 80</t>
  </si>
  <si>
    <t>krycí deska KD2(50/23/4,5cm)</t>
  </si>
  <si>
    <t>beton B10</t>
  </si>
  <si>
    <t>roura korugovaná KOPODUR KD09160 pr.160/136mm</t>
  </si>
  <si>
    <t>/roura korugovaná 09160/ spojka 02160</t>
  </si>
  <si>
    <t>stožárové pouzdro plast SP315/1000</t>
  </si>
  <si>
    <t>stožárové pouzdro plast SP400/1500</t>
  </si>
  <si>
    <t>prkno 2,5cm SM,BO</t>
  </si>
  <si>
    <t>(P)kotevní základ I stožáru typ 01A Pechlát</t>
  </si>
  <si>
    <t>(P)příplatek za práškový lak stož.do 6m (u</t>
  </si>
  <si>
    <t>výrobce)</t>
  </si>
  <si>
    <t>příplatek za vnitřní uzemňovací šroub stožáru</t>
  </si>
  <si>
    <t>stožár osvětlovací ocelový do 12m</t>
  </si>
  <si>
    <t>(P)příplatek za práškový lak stož.do 8m (u</t>
  </si>
  <si>
    <t>(P)příplatek za práškový lak stož.do 10m (u</t>
  </si>
  <si>
    <t>výložník na stožár 2-ramenný do 70kg</t>
  </si>
  <si>
    <t>(P)příplatek za práškový lak výložník 2-100 (u</t>
  </si>
  <si>
    <t>výložník na stožár 1-ramenný do 35kg</t>
  </si>
  <si>
    <t>(P)příplatek za práškový lak výložník 1-1500 (u</t>
  </si>
  <si>
    <t>(P)stož.osvětlovací historizující litinový</t>
  </si>
  <si>
    <t>přírubový Pechlát typ 01A - zpětná montáž</t>
  </si>
  <si>
    <t>svítidlo výbojkové venkovní na sadový stožár</t>
  </si>
  <si>
    <t>svítidlo výbojkové venkovní na výložník</t>
  </si>
  <si>
    <t>(P)svítidlo výbojkové venkovní Pechlát 01A na</t>
  </si>
  <si>
    <t>sadový stožár - zpětná montáž</t>
  </si>
  <si>
    <t>elektrovýzbroj stožárů pro 3 okruhy</t>
  </si>
  <si>
    <t>elektrovýzbroj stožárů pro 4 okruhy</t>
  </si>
  <si>
    <t>utěsnění konců chrániček montážní pěnou</t>
  </si>
  <si>
    <t>Al označovací štítek nýtovaný na stožár</t>
  </si>
  <si>
    <t>(P)ukončení v zemní svorce vč.zapojení vodiče do</t>
  </si>
  <si>
    <t>50mm2</t>
  </si>
  <si>
    <t>ukončení v rozvaděči vč.zapojení vodiče do 50mm2</t>
  </si>
  <si>
    <t>ochrana zemní svorky asfaltovým nátěrem</t>
  </si>
  <si>
    <t>vodič Cu(-CY,CYA) v zatažené trubce do 1x50</t>
  </si>
  <si>
    <t>skříň osvětlení RVO /osazení bez ukončení vodičů</t>
  </si>
  <si>
    <t>(P)stožár osvětlovací přechodový ocelový     /dmtž</t>
  </si>
  <si>
    <t>výložník na stožár 1-ramenný do 35kg         /dmtž</t>
  </si>
  <si>
    <t>stožár osvětlovací ocelový do 12m            /dmtž</t>
  </si>
  <si>
    <t>patice stožárová plastová                    /dmtž</t>
  </si>
  <si>
    <t>patice stožárová litinová                    /dmtž</t>
  </si>
  <si>
    <t>(P)stožár osvětlovací sadový litinový        /dmtž</t>
  </si>
  <si>
    <t>výložník 1-ramenný na zeď (bez zednických pr /dmtž</t>
  </si>
  <si>
    <t>elektrovýzbroj stožárů pro 1 okruh           /dmtž</t>
  </si>
  <si>
    <t>elektrovýzbroj stožárů pro 2 okruhy          /dmtž</t>
  </si>
  <si>
    <t>elektrovýzbroj stožárů pro 3 okruhy          /dmtž</t>
  </si>
  <si>
    <t>svítidlo výbojkové venkovní na sadový stožár /dmtž</t>
  </si>
  <si>
    <t>svítidlo výbojkové venkovní na výložník      /dmtž</t>
  </si>
  <si>
    <t>ukončení na svorkovnici vodič do 50mm2       /dmtž</t>
  </si>
  <si>
    <t>kabel Al(-AYKY) volně uložený do 4x16/5x10/7 /dmtž</t>
  </si>
  <si>
    <t>skříň osvětlení RVO /osazení bez ukončení vo /dmtž</t>
  </si>
  <si>
    <t>odvoz zeminy za další 10km (10x41,68)</t>
  </si>
  <si>
    <t>kabel.lože písek 2x10-15cm betondesky50/25 na25cm</t>
  </si>
  <si>
    <t>odvoz zeminy za další 10km (10x2,48)</t>
  </si>
  <si>
    <t>výkop kabel.rýhy šířka 35/hloubka 60cm tz.3/ko1.2</t>
  </si>
  <si>
    <t>zához kabelové rýhy šířka 35/hloubka 60cm tz.3</t>
  </si>
  <si>
    <t>výkop kabel.rýhy šířka 80/hloubka 80cm tz.5/ko1.2</t>
  </si>
  <si>
    <t>kabelový prostup z ohebné roury plast pr.160mm</t>
  </si>
  <si>
    <t>zához kabelové rýhy šířka 80/hloubka 80cm tz.5</t>
  </si>
  <si>
    <t>odvoz zeminy za další 10km (10x7.32)</t>
  </si>
  <si>
    <t>provizorní úprava terénu třída zeminy 5</t>
  </si>
  <si>
    <t>podklad a obetonování chrániček</t>
  </si>
  <si>
    <t>výkop kabel.rýhy šířka 100/hloubka 80cm tz.5/ko1.2</t>
  </si>
  <si>
    <t>zához kabelové rýhy šířka 100/hloubka 80cm tz.5</t>
  </si>
  <si>
    <t>odvoz zeminy za další 10km (10x4.06)</t>
  </si>
  <si>
    <t>pouzdrový základ VO mimo trasu kabelu pr.0,3/1,5m</t>
  </si>
  <si>
    <t>výkop jámy do 2m3 pro stožár VO ruční tz.3/ko1.5</t>
  </si>
  <si>
    <t>odvoz zeminy za další 10km (10x2.40)</t>
  </si>
  <si>
    <t>odvoz zeminy za další 10km (10x5.81)</t>
  </si>
  <si>
    <t>odvoz zeminy za další 10km (10x12.00)</t>
  </si>
  <si>
    <t>betonový základ do bednění</t>
  </si>
  <si>
    <t>odvoz zeminy za další 10km (10x0.20)</t>
  </si>
  <si>
    <t>(P)geodetické zaměření skutečné polohy-členitá</t>
  </si>
  <si>
    <t>případ</t>
  </si>
  <si>
    <t>trasa</t>
  </si>
  <si>
    <t>(P)vytyčení trasy kabelu v zastavěném prostoru</t>
  </si>
  <si>
    <t>vč.vyznačení a materiálu</t>
  </si>
  <si>
    <t>rozbourání betonového základu stožáru VO</t>
  </si>
  <si>
    <t>násyp zeminy vč.hutnění třída zeminy 3-4</t>
  </si>
  <si>
    <t>odvoz zeminy za další 10km (10x18.23)</t>
  </si>
  <si>
    <t>poplatek za recyklaci svítidla přes 50cm</t>
  </si>
  <si>
    <t>poplatek za recyklaci světelného zdroje</t>
  </si>
  <si>
    <t>Dokumentace skutečného provedení stavby</t>
  </si>
  <si>
    <t>(P)vypracování zprávy VR/cena akce do 1.500.000 kč</t>
  </si>
  <si>
    <t>0</t>
  </si>
  <si>
    <t>Zařízení staveniště</t>
  </si>
  <si>
    <t>045002000</t>
  </si>
  <si>
    <t>k.ú. Kolín, ulice Kutnohorská</t>
  </si>
  <si>
    <t>SO 301 A - odstranění stáv. kanalizace</t>
  </si>
  <si>
    <t>Technická specifikace (kompletní)</t>
  </si>
  <si>
    <t>dle pol. 132738 * 1,8 t/m3</t>
  </si>
  <si>
    <t>015112</t>
  </si>
  <si>
    <t>POPLATKY ZA LIKVIDACI ODPADŮ NEKONTAMINOVANÝCH - 17 05 04  VYTĚŽENÉ ZEMINY A HORNINY -  II. TŘÍDA TĚŽITELNOSTI</t>
  </si>
  <si>
    <t>dle pol. 132838 * 2,0 t/m3</t>
  </si>
  <si>
    <t>z demolice šachet a potrubí</t>
  </si>
  <si>
    <t>125731</t>
  </si>
  <si>
    <t>VYKOPÁVKY ZE ZEMNÍKŮ A SKLÁDEK TŘ. I, ODVOZ DO 1KM</t>
  </si>
  <si>
    <t>naložení a dovoz z dočasné deponie</t>
  </si>
  <si>
    <t>dle pol. 132731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</si>
  <si>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</si>
  <si>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132731</t>
  </si>
  <si>
    <t>HLOUBENÍ RÝH ŠÍŘ DO 2M PAŽ I NEPAŽ TŘ. I, ODVOZ DO 1KM</t>
  </si>
  <si>
    <t>zemina určená pro zpětný zásyp</t>
  </si>
  <si>
    <t>1,6*2,5*20</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</si>
  <si>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
</t>
  </si>
  <si>
    <t>132738</t>
  </si>
  <si>
    <t>HLOUBENÍ RÝH ŠÍŘ DO 2M PAŽ I NEPAŽ TŘ. I, ODVOZ DO 20KM</t>
  </si>
  <si>
    <t>ruční výkop - zemina určená k likvidaci na skládce</t>
  </si>
  <si>
    <t>245*1,4*1,6+107,520</t>
  </si>
  <si>
    <t>132838</t>
  </si>
  <si>
    <t>HLOUBENÍ RÝH ŠÍŘ DO 2M PAŽ I NEPAŽ TŘ. II, ODVOZ DO 20KM</t>
  </si>
  <si>
    <t>zemina určená k likvidaci na skládce</t>
  </si>
  <si>
    <t>0,5*(1,6*1,6*48+2,4*1,6*24)</t>
  </si>
  <si>
    <t>17120</t>
  </si>
  <si>
    <t>ULOŽENÍ SYPANINY DO NÁSYPŮ A NA SKLÁDKY BEZ ZHUTNĚNÍ</t>
  </si>
  <si>
    <t>dočasná deponie zeminy pro zpětné zásypy</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</si>
  <si>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t>
  </si>
  <si>
    <t>17481</t>
  </si>
  <si>
    <t>ZÁSYP JAM A RÝH Z NAKUPOVANÝCH MATERIÁLŮ</t>
  </si>
  <si>
    <t>zpětný zásyp zeminou z hloubení</t>
  </si>
  <si>
    <t>po zrušení</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</si>
  <si>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t>
  </si>
  <si>
    <t>87445</t>
  </si>
  <si>
    <t>POTRUBÍ Z TRUB PLASTOVÝCH ODPADNÍCH DN DO 300MM</t>
  </si>
  <si>
    <t>Provozorní přepojení kanalizace</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</si>
  <si>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</si>
  <si>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894145</t>
  </si>
  <si>
    <t>ŠACHTY KANALIZAČNÍ Z BETON DÍLCŮ NA POTRUBÍ DN DO 300MM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</si>
  <si>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</si>
  <si>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899901</t>
  </si>
  <si>
    <t>PŘEPOJENÍ PŘÍPOJEK stáv. kanalizace</t>
  </si>
  <si>
    <t>přepojení přípojek stávající kanalizace</t>
  </si>
  <si>
    <t>Položka zahrnuje:
- řez na potrubí
- dodání a osazení příslušných tvarovek a armatur
Položka nezahrnuje:
- x</t>
  </si>
  <si>
    <t>96688</t>
  </si>
  <si>
    <t>VYBOURÁNÍ KANALIZAČ ŠACHET KOMPLETNÍCH</t>
  </si>
  <si>
    <t>stáv. kanalizace Kutnohorská: 7 ks 
stáv. kanalizace Mostní: 4 ks</t>
  </si>
  <si>
    <t>969246</t>
  </si>
  <si>
    <t>VYBOURÁNÍ POTRUBÍ DN DO 400MM KANALIZAČ</t>
  </si>
  <si>
    <t>stáv. kanalizace Kutnohorská - potrubí betonové do DN400</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</si>
  <si>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</si>
  <si>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969258</t>
  </si>
  <si>
    <t>VYBOURÁNÍ POTRUBÍ DN DO 600MM KANALIZAČ</t>
  </si>
  <si>
    <t>stáv. kanalizace Mostní - betonové potrubí do DN600</t>
  </si>
  <si>
    <t>SO 301 B - Kanalizace DN600 ul. Mostní, Politických vězňů</t>
  </si>
  <si>
    <t>02911</t>
  </si>
  <si>
    <t>OSTATNÍ POŽADAVKY - GEODETICKÉ ZAMĚŘENÍ</t>
  </si>
  <si>
    <t>HM</t>
  </si>
  <si>
    <t>02943</t>
  </si>
  <si>
    <t>OSTATNÍ POŽADAVKY - VYPRACOVÁNÍ RDS</t>
  </si>
  <si>
    <t>02944</t>
  </si>
  <si>
    <t>OSTAT POŽADAVKY - DOKUMENTACE SKUTEČ PROVEDENÍ V DIGIT FORMĚ</t>
  </si>
  <si>
    <t>02946</t>
  </si>
  <si>
    <t>OSTAT POŽADAVKY - FOTODOKUMENTACE</t>
  </si>
  <si>
    <t>Položka zahrnuje:
- fotodokumentaci zadavatelem požadovaného děje a konstrukcí v požadovaných časových intervalech
- zadavatelem specifikované výstupy (fotografie v papírovém a digitálním formátu) v požadovaném počtu
Položka nezahrnuje:
- x</t>
  </si>
  <si>
    <t>03730</t>
  </si>
  <si>
    <t>POMOC PRÁCE ZAJIŠŤ NEBO ZŘÍZ OCHRANU INŽENÝRSKÝCH SÍTÍ</t>
  </si>
  <si>
    <t>Položka zahrnuje:
- objednatelem povolené náklady na požadovaná zařízení zhotovitele
Položka nezahrnuje:
- x</t>
  </si>
  <si>
    <t>03770</t>
  </si>
  <si>
    <t>POMOC PRÁCE ZAJIŠŤ NEBO ZŘÍZ ČERPÁNÍ VODY</t>
  </si>
  <si>
    <t>11523</t>
  </si>
  <si>
    <t>PŘEVEDENÍ VODY POTRUBÍM DN 300 NEBO ŽLABY R.O. DO 1,0M</t>
  </si>
  <si>
    <t>Položka zahrnuje:
- převedení vody na povrchu
- zřízení, udržování a odstranění příslušného zařízení
Položka nezahrnuje:
- x
Způsob měření:
- převedení vody se uvádí buď průměrem potrubí (DN) nebo délkou rozvinutého obvodu žlabu (r.o.)</t>
  </si>
  <si>
    <t>naložení a dovoz zeminy z dočasné deponie</t>
  </si>
  <si>
    <t>129958</t>
  </si>
  <si>
    <t>ČIŠTĚNÍ POTRUBÍ DN DO 600MM</t>
  </si>
  <si>
    <t>včetně likvidace odpadu</t>
  </si>
  <si>
    <t>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</si>
  <si>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17411</t>
  </si>
  <si>
    <t>ZÁSYP JAM A RÝH ZEMINOU SE ZHUTNĚNÍM</t>
  </si>
  <si>
    <t>zpětný zásyp zeminou z dočasné 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</si>
  <si>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t>
  </si>
  <si>
    <t>0,5*(0,7*1,6*48+1,5*1,6*24)</t>
  </si>
  <si>
    <t>17581</t>
  </si>
  <si>
    <t>OBSYP POTRUBÍ A OBJEKTŮ Z NAKUPOVANÝCH MATERIÁLŮ</t>
  </si>
  <si>
    <t>0,8*70</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</si>
  <si>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</si>
  <si>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83458</t>
  </si>
  <si>
    <t>POTRUBÍ Z TRUB KAMENINOVÝCH DN DO 600MM</t>
  </si>
  <si>
    <t>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zkoušky vodotěsnosti a televizní prohlídku</t>
  </si>
  <si>
    <t>894158</t>
  </si>
  <si>
    <t>ŠACHTY KANALIZAČNÍ Z BETON DÍLCŮ NA POTRUBÍ DN DO 600MM</t>
  </si>
  <si>
    <t>896158</t>
  </si>
  <si>
    <t>SPADIŠTĚ KANALIZAČ Z BETON DÍLCŮ NA POTRUBÍ DN DO 600MM</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</si>
  <si>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
Položka nezahrnuje:
- x</t>
  </si>
  <si>
    <t>899522</t>
  </si>
  <si>
    <t>OBETONOVÁNÍ POTRUBÍ Z PROSTÉHO BETONU DO C12/15</t>
  </si>
  <si>
    <t>0,46*80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</si>
  <si>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</si>
  <si>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899672</t>
  </si>
  <si>
    <t>ZKOUŠKA VODOTĚSNOSTI POTRUBÍ DN DO 600MM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</si>
  <si>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</si>
  <si>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89980</t>
  </si>
  <si>
    <t>TELEVIZNÍ PROHLÍDKA POTRUBÍ</t>
  </si>
  <si>
    <t>Položka zahrnuje:
- prohlídku potrubí televizní kamerou
- záznam prohlídky na nosičích DVD
- vyhotovení závěrečného písemného protokolu
Položka nezahrnuje:
- x</t>
  </si>
  <si>
    <t>PŘEPOJENÍ PŘÍPOJEK</t>
  </si>
  <si>
    <t>pozn. uvažováno s snížením výkopu a zásypů o konstrukci vozovky a výkop rýhy součástí rušení kanalizace DN 600</t>
  </si>
  <si>
    <t>SO 301 C - Kanalizace DN300-400 ul. Kutnohorská</t>
  </si>
  <si>
    <t>polovina zeminy zpět - naložení a dovoz z dočasné deponie</t>
  </si>
  <si>
    <t>polovina z výkopu v tř. I použita pro zpětné zásypy</t>
  </si>
  <si>
    <t>0,5*((1,4*25*1,2)+(1,4*50*1,7)+(1,4*50*1,5)+(80,5*1,4*1,3)+(38*1,4*1,4))</t>
  </si>
  <si>
    <t>ruční výkop, odvoz zeminy na skládku</t>
  </si>
  <si>
    <t>((1,4*25*1)+(1,4*50*1,1)+(1,4*50*0,8)+(80,5*1,4*0,7))</t>
  </si>
  <si>
    <t>129945</t>
  </si>
  <si>
    <t>ČIŠTĚNÍ POTRUBÍ DN DO 300MM</t>
  </si>
  <si>
    <t>129946</t>
  </si>
  <si>
    <t>ČIŠTĚNÍ POTRUBÍ DN DO 400MM</t>
  </si>
  <si>
    <t>0,7*145*1,4+1,4*63*0,8+31*1,2*0,6</t>
  </si>
  <si>
    <t>87434</t>
  </si>
  <si>
    <t>POTRUBÍ Z TRUB PLASTOVÝCH ODPADNÍCH DN DO 200MM</t>
  </si>
  <si>
    <t>PP UR2 SN12</t>
  </si>
  <si>
    <t>PP UR2 SN16</t>
  </si>
  <si>
    <t>87446</t>
  </si>
  <si>
    <t>POTRUBÍ Z TRUB PLASTOVÝCH ODPADNÍCH DN DO 400MM</t>
  </si>
  <si>
    <t>894146</t>
  </si>
  <si>
    <t>ŠACHTY KANALIZAČNÍ Z BETON DÍLCŮ NA POTRUBÍ DN DO 400MM</t>
  </si>
  <si>
    <t>899309</t>
  </si>
  <si>
    <t>DOPLŇKY NA POTRUBÍ - VÝSTRAŽNÁ FÓLIE</t>
  </si>
  <si>
    <t>Položka zahrnuje:
- veškerý materiál, výrobky a polotovary
- mimostaveništní a vnitrostaveništní dopravy (rovněž přesuny), včetně naložení a složení,případně s uložením
Položka nezahrnuje:
- x</t>
  </si>
  <si>
    <t>899642</t>
  </si>
  <si>
    <t>ZKOUŠKA VODOTĚSNOSTI POTRUBÍ DN DO 200MM</t>
  </si>
  <si>
    <t>899652</t>
  </si>
  <si>
    <t>ZKOUŠKA VODOTĚSNOSTI POTRUBÍ DN DO 300MM</t>
  </si>
  <si>
    <t>899662</t>
  </si>
  <si>
    <t>ZKOUŠKA VODOTĚSNOSTI POTRUBÍ DN DO 400MM</t>
  </si>
  <si>
    <t>pozn. uvažováno s snížením výkopu a zásypů o konstrukci vozovky</t>
  </si>
  <si>
    <t>SO 301 D - Kanalizační přípojky</t>
  </si>
  <si>
    <t>zemina použita pro zpětné zásypy</t>
  </si>
  <si>
    <t>452/2</t>
  </si>
  <si>
    <t>197+452/2</t>
  </si>
  <si>
    <t>56+150</t>
  </si>
  <si>
    <t>141+56</t>
  </si>
  <si>
    <t>83433</t>
  </si>
  <si>
    <t>POTRUBÍ Z TRUB KAMENINOVÝCH DN DO 150MM</t>
  </si>
  <si>
    <t>vč. tvarovek</t>
  </si>
  <si>
    <t>83434</t>
  </si>
  <si>
    <t>POTRUBÍ Z TRUB KAMENINOVÝCH DN DO 200MM</t>
  </si>
  <si>
    <t>87433</t>
  </si>
  <si>
    <t>POTRUBÍ Z TRUB PLASTOVÝCH ODPADNÍCH DN DO 150MM</t>
  </si>
  <si>
    <t>PP UR2 DN200 SN12, vč. tvarovek</t>
  </si>
  <si>
    <t>894857</t>
  </si>
  <si>
    <t>ŠACHTY KANALIZAČNÍ PLASTOVÉ D 500MM</t>
  </si>
  <si>
    <t>plastová kanalizační šachta (d425, se zadlažďovacím poklopem D400)</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</si>
  <si>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</si>
  <si>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899632</t>
  </si>
  <si>
    <t>ZKOUŠKA VODOTĚSNOSTI POTRUBÍ DN DO 150MM</t>
  </si>
  <si>
    <t>dle pol. 87433</t>
  </si>
  <si>
    <t>pozn. uvažováno s snížením výkopu a zásypů o konstrukci vozovky, dešťové svody - ruční výkop</t>
  </si>
  <si>
    <t>SO 302 Přípojky UV</t>
  </si>
  <si>
    <t>56/2</t>
  </si>
  <si>
    <t>55+56/2</t>
  </si>
  <si>
    <t>94-28</t>
  </si>
  <si>
    <t>PP UR2 DN200 SN16, vč. tvarovek</t>
  </si>
  <si>
    <t>899523</t>
  </si>
  <si>
    <t>OBETONOVÁNÍ POTRUBÍ Z PROSTÉHO BETONU DO C16/20</t>
  </si>
  <si>
    <t>SO 301_A</t>
  </si>
  <si>
    <t>SO 301_B</t>
  </si>
  <si>
    <t>REKONSTRUKCE KANALIZACE
ODSTRANĚNÍ STÁVAJÍCÍ KANALIZACE</t>
  </si>
  <si>
    <t>REKONSTRUKCE KANALIZACE
KANALIZACE DN 600 - UL. MOSTNÍ, POLITICKÝCH VĚZŇŮ</t>
  </si>
  <si>
    <t>REKONSTRUKCE KANALIZACE
KANALIZACE DN 300-400 - UL. KUTNOHORSKÁ</t>
  </si>
  <si>
    <t>REKONSTRUKCE KANALIZACE
KANALIZAČNÍ PŘÍPOJKY</t>
  </si>
  <si>
    <t>SO 301_C</t>
  </si>
  <si>
    <t>SO 301_D</t>
  </si>
  <si>
    <t>CELKEM</t>
  </si>
  <si>
    <t>Dopravně inženýrská opatření (DIO)</t>
  </si>
  <si>
    <t>staveništní náklady zhotovitele</t>
  </si>
  <si>
    <t>03710</t>
  </si>
  <si>
    <t>POMOC PRÁCE ZAJIŠŤ NEBO ZŘÍZ OBJÍŽĎKY A PŘÍSTUP CESTY</t>
  </si>
  <si>
    <t>DIO
Součástí položky jsou kompletní práce spojené s potřebnými pracemi pro zajíštění objízdných tras po celou dobu trvání stavby a ve všech etapách výstavby.
Vypracování podrobné DIO zhotovitelem na základě skutečně zastiženého stavu a s respektováním všech zastižených podmínek v lokalitě a v daném časovém období.
Projednání realizační DIO zpracované zhotovitelem s dotčenými orgány, Policie ČR, aj.
Osazení značek, pronájem značek, demontáž značek aj. po celou dobu výstavby a ve všech etapách.
Upozorňujeme zhotovitele na velký dopravní význam komunikace, uzavírek a s tím spojených všech dopravně inženýrských opatření, které jsou pro danou lokalitu velmi rozsáhlá!
Návrh DIO je součásti PD v objektu SO 102.
Nabídková cena musí být kompletní se zohledněním všech výše uvedených informací.</t>
  </si>
  <si>
    <t>viz příloha "SO102_000_00_DIO"</t>
  </si>
  <si>
    <t>OBECNÉ POŽADAVKY</t>
  </si>
  <si>
    <t>Jedn. cena</t>
  </si>
  <si>
    <t>Vedlejší rozpočtové náklady (platné pro celou výstavbu)</t>
  </si>
  <si>
    <t>V01: Průzkumné, geodetické a projektové práce</t>
  </si>
  <si>
    <t>012103000</t>
  </si>
  <si>
    <t>Geodetické práce před výstavbou</t>
  </si>
  <si>
    <t>012203000</t>
  </si>
  <si>
    <t>Geodetické práce při provádění stavby</t>
  </si>
  <si>
    <t>012303000</t>
  </si>
  <si>
    <t>Geodetické práce po výstavbě</t>
  </si>
  <si>
    <t>012403000</t>
  </si>
  <si>
    <t>Dokumentace stavby - Realizační, dílenská a dodavatelská (výrobní) dokumentace. Dodavatel předloží ke schválení všechny potřebné detaily dodavatelské dokumentace k odsouhlasení generálnímu projektantovi.</t>
  </si>
  <si>
    <t>012503000</t>
  </si>
  <si>
    <t xml:space="preserve">Dokumentaci skutečného provedení stavby. Bude provedena a členěna v souladu s přílohou č. 3 k vyhlášce č. 499/2006 Sb. ve smyslu § 125 odst. 6 stavebního zákona. 
Dodavatel zajistí dokumentaci skutečné realizace jednotlivých profesí. Tyto předá jako výkresovou část ve formátu dwg, textovou část ve formátu doc. a kopie dokladové části ve formátu pdf, vše 1 x na CD a ve trojím vyhotovení v tištěné podobě. 
</t>
  </si>
  <si>
    <t>V03: Zařízení staveniště</t>
  </si>
  <si>
    <t>034303000</t>
  </si>
  <si>
    <t>V04: Inženýrská činnost</t>
  </si>
  <si>
    <t>Kompletační a koordinační činnost dodavatele stavby</t>
  </si>
  <si>
    <t>040001000</t>
  </si>
  <si>
    <t>Inženýrská činnost</t>
  </si>
  <si>
    <t>V06: Územní vlivy</t>
  </si>
  <si>
    <t>062002000</t>
  </si>
  <si>
    <t>Mimostaveništní doprava</t>
  </si>
  <si>
    <t>V07: Provozní vlivy</t>
  </si>
  <si>
    <t>070001000</t>
  </si>
  <si>
    <t>Provozní vlivy</t>
  </si>
  <si>
    <t>OBECNÉ PODMÍNKY</t>
  </si>
  <si>
    <t>1) Při zpracování nabídky je nutné využít všech částí (dílů) projektu pro výběr zhotovitele, tj. technické zprávy, všechny výkresy, tabulky a specifikace materiálů.</t>
  </si>
  <si>
    <t xml:space="preserve">2) Součástí nabídkové ceny musí být veškeré náklady, aby cena byla konečná a zahrnovala celou dodávku a montáž, včetně přesunu hmot, lešení, pomocné konstrukce, zvedací mechanismy, povinné zkoušky, vzorky, atesty, apod.  (pokud není uvedeno zvlášť). </t>
  </si>
  <si>
    <t>3) Součástí jednotkových cen položek je i inženýrská činnost zhotovitele, komplexní zkoušky, včetně zkušebního provozu a zaregulování,  včetně nákladů na spotřebu energií, kompletační a koordinační činnost, pojištění stavby, provozní řády, včetně zásahové dokumentace, návodů na obsluhu, potvrzení o shodě, apod. Tyto náklady musejí být rozpuštěny do nabídkových cen a nebudou zvlášť hrazeny.</t>
  </si>
  <si>
    <t xml:space="preserve">4) Každá uchazečem vyplněná položka musí obsahovat veškeré technicky a logicky dovoditélné součásti dodávky a montáže. </t>
  </si>
  <si>
    <t>5) Dodávky a montáže uvedené v nabídce musí být, včetně veškerého souvisejícího doplňkového, podružného a montážního materiálu, tak, aby celé zařízení bylo funkční a splňovalo všechny předpisy, které se na ně vztahují  (např. hmoždinky, šrouby, upevňovací prvky, návlečky, popisky, štítky, apod).</t>
  </si>
  <si>
    <t>6) V průběhu provádění prací budou respektovány všechny příslušné platné předpisy a požadavky BOZP. Náklady vyplývající z jejich dodržení jsou součástí jednotkových cen a nebudou zvlášť hrazeny.</t>
  </si>
  <si>
    <t>7) Označení výrobků konkrétním výrobcem v projektu vyjadřuje standard požadované kvality. Pokud uchazeč nabídne produkt od jiného výrobce je povinen dodržet standard technických parametrů a vzhledu a zároveň, přejímá odpovědnost za správnost náhrady a koordinaci se všemi navazujícími profesemi.</t>
  </si>
  <si>
    <t>8)  Materiály a výrobky jmenovitě uvedené ve výkazu výměr či projektové dokumentaci nejsou závazné, ale jsou jen reprezentanty určeného kvalitativního standardu. Pokud zadávací dokumentace, resp. výkazy výměru obsahují požadavky na určité obchodní názvy materiálů a výrobků nebo odkazy na obchodní názvy firem nebo označení původu, uchazeč to při zpracování nabídky bude chápat jako vymezení kvalitativního standardu. Zadavatel v takovém případě umožňuje pro plnění veřejné zakázky použití i jiných, kvalitativně, esteticky a technicky vhodných řešení, pokud bude vymezený kvalitativní standard dodržen nebo bude mít lepší parametry.</t>
  </si>
  <si>
    <t>9)  Dodavatel provede a zajistí na svůj účet veškeré potřebné pomocné a ochranné konstrukce  - včetně lešení. V ceně lešení bude jeho doprava, montáž, demontáž a náklady spojené s pronájmem.</t>
  </si>
  <si>
    <t>10)  V případě vzniklých škod zaviněných dodavatelem na veřejném či soukromém majetku - v souvislosti s pracemi dle tohoto popisu, uhradí tyto škody plně dodavatel.</t>
  </si>
  <si>
    <t>11)  V ceně dodávky musí být zahrnuty ceny za spotřebované energie, plyn a vodu v době výstavby.</t>
  </si>
  <si>
    <t>12)  Při stanovení ceny dle výkazu výměr je potřeba započítat všechny předpokládané doplňkové související - prvky a činnosti s touto položkou související tak, aby cena byla kompletní a prvek funkční.</t>
  </si>
  <si>
    <t>13)  Ve výkazu výměr jsou výměry stanoveny jako čisté změřené z projektové dokumentace (pokud není uvedeno jinak), zhotovitel musí v rámci nabídky započítat veškeré nadměrné výměry (přesahy, prořezy aj.).</t>
  </si>
  <si>
    <t>14)  Veškeré zařízení a dodávky budou dokompletovány, nainstalovány, přikotveny a propojeny  tak, aby byly při předání plně funkční.</t>
  </si>
  <si>
    <t>15)  Všechny použité materiály a výrobky budou 1. jakostní třídy, musí mít příslušné atesty, homologace - prohlášení o shodě a certifikáty pro použití v ČR dle platných předpisů.</t>
  </si>
  <si>
    <t>16)  Součástí každé dodávky je i funkční odskoušení jednotlivých částí zařízení a zařízení jako celku.</t>
  </si>
  <si>
    <t>17)  Součástí každé dodávky je i příprava na komplexní zkoušky a provedení komplexních zkoušek - včetně výchozí revize.</t>
  </si>
  <si>
    <t>18)  Součástí každé dodávky je i příslušná dokumentace - atesty, návody, aj.</t>
  </si>
  <si>
    <t>19)  Součástí dodávky, která to vyžaduje, jsou i náklady na zaškolení obsluhy a údržby.</t>
  </si>
  <si>
    <t>20)  Stavební materiály nebudou používány pokud jejich hmotnostní aktivita Radonu je větší než 120 Bg/kg.</t>
  </si>
  <si>
    <t>21)  Součástí dodávky stavby bude veškerá stavební připravenost dle požadavků navazujících stavebních objektů nebo profesí.</t>
  </si>
  <si>
    <t>Rekonstrukce ulice Kutnohorská</t>
  </si>
  <si>
    <t>REKONSTRUKCE VODOVODU - SAMOSTATNÝ VÝKAZ VÝMĚR</t>
  </si>
  <si>
    <t>CELKOVÝ VÝKAZ VÝMĚR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</si>
</sst>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64" formatCode="_(#,##0_);[Red]\-\ #,##0_);&quot;–&quot;??;_(@_)"/>
    <numFmt numFmtId="165" formatCode="_(#,##0.00_);[Red]\-\ #,##0.00_);&quot;–&quot;??;_(@_)"/>
    <numFmt numFmtId="166" formatCode="_(#,##0.000_);[Red]\-\ #,##0.000_);&quot;–&quot;??;_(@_)"/>
    <numFmt numFmtId="167" formatCode="_(#,##0&quot;.&quot;_);;;_(@_)"/>
    <numFmt numFmtId="168" formatCode="#,##0\ &quot;Kč&quot;"/>
    <numFmt numFmtId="169" formatCode="###\ ###\ ###\ ##0.00"/>
    <numFmt numFmtId="170" formatCode="###\ ###\ ###\ ##0.000"/>
    <numFmt numFmtId="171" formatCode="######\ ###\ ###\ ##0.000"/>
    <numFmt numFmtId="172" formatCode="0."/>
    <numFmt numFmtId="173" formatCode="#,##0.00&quot; Kč&quot;"/>
    <numFmt numFmtId="174" formatCode="#,##0.000;\-#,##0.000"/>
    <numFmt numFmtId="175" formatCode="#,##0.00\ &quot;Kč&quot;"/>
    <numFmt numFmtId="176" formatCode="#,##0.000"/>
    <numFmt numFmtId="177" formatCode="#\ ###\ ##0;#\ ###\ ##0;"/>
    <numFmt numFmtId="178" formatCode="##\ ###\ ##0;##\ ###\ ##0;"/>
    <numFmt numFmtId="179" formatCode="#\ ###\ ###"/>
    <numFmt numFmtId="180" formatCode="000000000"/>
    <numFmt numFmtId="181" formatCode="0.000;0.000;"/>
    <numFmt numFmtId="182" formatCode="0.00;0.00;"/>
    <numFmt numFmtId="183" formatCode="_(#,##0.0??;\-\ #,##0.0??;&quot;–&quot;???;_(@_)"/>
    <numFmt numFmtId="184" formatCode="[$-405]General"/>
  </numFmts>
  <fonts count="71">
    <font>
      <sz val="10"/>
      <color theme="1"/>
      <name val="Arial"/>
      <family val="2"/>
      <charset val="238"/>
    </font>
    <font>
      <sz val="11"/>
      <color theme="1"/>
      <name val="Calibri"/>
      <family val="2"/>
      <charset val="238"/>
      <scheme val="minor"/>
    </font>
    <font>
      <b/>
      <sz val="12"/>
      <color rgb="FF000000"/>
      <name val="Arial"/>
      <family val="2"/>
      <charset val="238"/>
    </font>
    <font>
      <sz val="9"/>
      <color theme="1"/>
      <name val="Arial"/>
      <family val="2"/>
      <charset val="238"/>
    </font>
    <font>
      <sz val="6"/>
      <color theme="1"/>
      <name val="Arial"/>
      <family val="2"/>
      <charset val="238"/>
    </font>
    <font>
      <b/>
      <sz val="8"/>
      <color rgb="FF000000"/>
      <name val="Arial"/>
      <family val="2"/>
      <charset val="238"/>
    </font>
    <font>
      <sz val="6"/>
      <color rgb="FFC00000"/>
      <name val="Arial"/>
      <family val="2"/>
      <charset val="238"/>
    </font>
    <font>
      <sz val="6"/>
      <color rgb="FF777777"/>
      <name val="Arial"/>
      <family val="2"/>
      <charset val="238"/>
    </font>
    <font>
      <sz val="6"/>
      <color rgb="FF0070C0"/>
      <name val="Arial"/>
      <family val="2"/>
      <charset val="238"/>
    </font>
    <font>
      <b/>
      <i/>
      <sz val="9"/>
      <color rgb="FF000000"/>
      <name val="Arial"/>
      <family val="2"/>
      <charset val="238"/>
    </font>
    <font>
      <b/>
      <sz val="9"/>
      <color rgb="FF000000"/>
      <name val="Arial"/>
      <family val="2"/>
      <charset val="238"/>
    </font>
    <font>
      <b/>
      <sz val="12"/>
      <color rgb="FFC00000"/>
      <name val="Arial"/>
      <family val="2"/>
      <charset val="238"/>
    </font>
    <font>
      <b/>
      <sz val="11"/>
      <color rgb="FF000000"/>
      <name val="Arial"/>
      <family val="2"/>
      <charset val="238"/>
    </font>
    <font>
      <sz val="9"/>
      <color rgb="FFC00000"/>
      <name val="Arial"/>
      <family val="2"/>
      <charset val="238"/>
    </font>
    <font>
      <sz val="9"/>
      <color rgb="FF0070C0"/>
      <name val="Arial"/>
      <family val="2"/>
      <charset val="238"/>
    </font>
    <font>
      <sz val="9"/>
      <color rgb="FF000000"/>
      <name val="Arial"/>
      <family val="2"/>
      <charset val="238"/>
    </font>
    <font>
      <sz val="9"/>
      <color rgb="FF008000"/>
      <name val="Arial"/>
      <family val="2"/>
      <charset val="238"/>
    </font>
    <font>
      <sz val="9"/>
      <color rgb="FF777777"/>
      <name val="Arial"/>
      <family val="2"/>
      <charset val="238"/>
    </font>
    <font>
      <sz val="10"/>
      <color theme="1"/>
      <name val="Arial"/>
      <family val="2"/>
      <charset val="238"/>
    </font>
    <font>
      <sz val="10"/>
      <name val="Arial"/>
      <family val="2"/>
      <charset val="238"/>
    </font>
    <font>
      <sz val="9"/>
      <name val="Arial"/>
      <family val="2"/>
      <charset val="238"/>
    </font>
    <font>
      <b/>
      <sz val="12"/>
      <color indexed="25"/>
      <name val="Arial"/>
      <family val="2"/>
      <charset val="238"/>
    </font>
    <font>
      <sz val="10"/>
      <color indexed="53"/>
      <name val="Arial"/>
      <family val="2"/>
      <charset val="238"/>
    </font>
    <font>
      <sz val="8"/>
      <name val="Arial"/>
      <family val="2"/>
      <charset val="238"/>
    </font>
    <font>
      <b/>
      <sz val="11"/>
      <name val="Arial"/>
      <family val="2"/>
      <charset val="238"/>
    </font>
    <font>
      <b/>
      <sz val="11"/>
      <color indexed="25"/>
      <name val="Arial"/>
      <family val="2"/>
      <charset val="238"/>
    </font>
    <font>
      <b/>
      <sz val="9"/>
      <color indexed="18"/>
      <name val="Arial"/>
      <family val="2"/>
      <charset val="238"/>
    </font>
    <font>
      <b/>
      <sz val="9"/>
      <name val="Arial"/>
      <family val="2"/>
      <charset val="238"/>
    </font>
    <font>
      <b/>
      <sz val="10"/>
      <name val="Arial"/>
      <family val="2"/>
      <charset val="238"/>
    </font>
    <font>
      <sz val="9"/>
      <color indexed="18"/>
      <name val="Arial"/>
      <family val="2"/>
      <charset val="238"/>
    </font>
    <font>
      <b/>
      <sz val="12"/>
      <name val="Arial"/>
      <family val="2"/>
      <charset val="238"/>
    </font>
    <font>
      <b/>
      <sz val="11"/>
      <color rgb="FFFF0000"/>
      <name val="Arial"/>
      <family val="2"/>
      <charset val="238"/>
    </font>
    <font>
      <sz val="10"/>
      <color rgb="FFFF0000"/>
      <name val="Arial"/>
      <family val="2"/>
      <charset val="238"/>
    </font>
    <font>
      <b/>
      <sz val="9"/>
      <color theme="1"/>
      <name val="Arial"/>
      <family val="2"/>
      <charset val="238"/>
    </font>
    <font>
      <sz val="8"/>
      <color theme="1"/>
      <name val="Arial"/>
      <family val="2"/>
      <charset val="238"/>
    </font>
    <font>
      <sz val="11"/>
      <color theme="1"/>
      <name val="Arial"/>
      <family val="2"/>
      <charset val="238"/>
    </font>
    <font>
      <sz val="10"/>
      <name val="Arial CE"/>
      <family val="2"/>
      <charset val="238"/>
    </font>
    <font>
      <sz val="8"/>
      <name val="Arial CE"/>
      <family val="2"/>
      <charset val="238"/>
    </font>
    <font>
      <b/>
      <sz val="9"/>
      <color indexed="81"/>
      <name val="Tahoma"/>
      <family val="2"/>
      <charset val="238"/>
    </font>
    <font>
      <sz val="8"/>
      <name val="MS Sans Serif"/>
      <charset val="1"/>
    </font>
    <font>
      <b/>
      <sz val="9"/>
      <name val="Calibri"/>
      <family val="2"/>
      <charset val="238"/>
      <scheme val="minor"/>
    </font>
    <font>
      <b/>
      <sz val="9"/>
      <color indexed="18"/>
      <name val="Calibri"/>
      <family val="2"/>
      <charset val="238"/>
      <scheme val="minor"/>
    </font>
    <font>
      <sz val="9"/>
      <name val="Calibri"/>
      <family val="2"/>
      <charset val="238"/>
      <scheme val="minor"/>
    </font>
    <font>
      <sz val="8"/>
      <name val="Calibri"/>
      <family val="2"/>
      <charset val="238"/>
      <scheme val="minor"/>
    </font>
    <font>
      <b/>
      <sz val="8"/>
      <name val="Calibri"/>
      <family val="2"/>
      <charset val="238"/>
      <scheme val="minor"/>
    </font>
    <font>
      <sz val="7"/>
      <name val="Calibri"/>
      <family val="2"/>
      <charset val="238"/>
      <scheme val="minor"/>
    </font>
    <font>
      <i/>
      <sz val="9"/>
      <color indexed="12"/>
      <name val="Calibri"/>
      <family val="2"/>
      <charset val="238"/>
      <scheme val="minor"/>
    </font>
    <font>
      <sz val="9"/>
      <color indexed="12"/>
      <name val="Calibri"/>
      <family val="2"/>
      <charset val="238"/>
      <scheme val="minor"/>
    </font>
    <font>
      <sz val="9"/>
      <color indexed="25"/>
      <name val="Calibri"/>
      <family val="2"/>
      <charset val="238"/>
      <scheme val="minor"/>
    </font>
    <font>
      <sz val="8"/>
      <color indexed="61"/>
      <name val="Calibri"/>
      <family val="2"/>
      <charset val="238"/>
      <scheme val="minor"/>
    </font>
    <font>
      <sz val="8"/>
      <name val="MS Sans Serif"/>
      <family val="2"/>
      <charset val="238"/>
    </font>
    <font>
      <b/>
      <sz val="10"/>
      <color indexed="18"/>
      <name val="Calibri"/>
      <family val="2"/>
      <charset val="238"/>
      <scheme val="minor"/>
    </font>
    <font>
      <sz val="9"/>
      <color rgb="FF0070C0"/>
      <name val="Calibri"/>
      <family val="2"/>
      <charset val="238"/>
      <scheme val="minor"/>
    </font>
    <font>
      <sz val="9"/>
      <color rgb="FF0070C0"/>
      <name val="Arial CE"/>
      <family val="2"/>
      <charset val="238"/>
    </font>
    <font>
      <b/>
      <sz val="10"/>
      <color indexed="18"/>
      <name val="Arial CE"/>
      <family val="2"/>
      <charset val="238"/>
    </font>
    <font>
      <sz val="10"/>
      <color indexed="18"/>
      <name val="Calibri"/>
      <family val="2"/>
      <charset val="238"/>
      <scheme val="minor"/>
    </font>
    <font>
      <sz val="12"/>
      <name val="Arial CE"/>
      <charset val="238"/>
    </font>
    <font>
      <sz val="12"/>
      <name val="Times New Roman CE"/>
      <family val="1"/>
      <charset val="238"/>
    </font>
    <font>
      <b/>
      <sz val="12"/>
      <name val="Times New Roman CE"/>
      <family val="1"/>
      <charset val="238"/>
    </font>
    <font>
      <b/>
      <sz val="16"/>
      <name val="Times New Roman CE"/>
      <family val="1"/>
      <charset val="238"/>
    </font>
    <font>
      <sz val="8"/>
      <name val="Arial CE"/>
      <family val="2"/>
    </font>
    <font>
      <sz val="11"/>
      <name val="Arial"/>
      <family val="2"/>
      <charset val="238"/>
    </font>
    <font>
      <sz val="8"/>
      <color theme="1"/>
      <name val="Calibri"/>
      <family val="2"/>
      <charset val="238"/>
      <scheme val="minor"/>
    </font>
    <font>
      <sz val="11"/>
      <name val="Calibri"/>
      <family val="2"/>
      <charset val="238"/>
      <scheme val="minor"/>
    </font>
    <font>
      <sz val="10"/>
      <name val="Arial"/>
      <charset val="238"/>
    </font>
    <font>
      <b/>
      <sz val="10"/>
      <color indexed="61"/>
      <name val="Arial"/>
      <family val="2"/>
      <charset val="238"/>
    </font>
    <font>
      <sz val="9"/>
      <color indexed="8"/>
      <name val="Arial"/>
      <family val="2"/>
      <charset val="238"/>
    </font>
    <font>
      <sz val="9"/>
      <color indexed="8"/>
      <name val="Arial CE"/>
      <charset val="238"/>
    </font>
    <font>
      <b/>
      <i/>
      <sz val="1"/>
      <color theme="0"/>
      <name val="Calibri"/>
      <family val="2"/>
      <charset val="238"/>
      <scheme val="minor"/>
    </font>
    <font>
      <sz val="10"/>
      <color rgb="FF000000"/>
      <name val="Arial11"/>
      <charset val="238"/>
    </font>
    <font>
      <b/>
      <sz val="10"/>
      <color rgb="FFC00000"/>
      <name val="Arial"/>
      <family val="2"/>
      <charset val="238"/>
    </font>
  </fonts>
  <fills count="8">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rgb="FFFFFFCC"/>
        <bgColor indexed="64"/>
      </patternFill>
    </fill>
    <fill>
      <patternFill patternType="solid">
        <fgColor theme="0" tint="-0.14999847407452621"/>
        <bgColor indexed="64"/>
      </patternFill>
    </fill>
    <fill>
      <patternFill patternType="solid">
        <fgColor indexed="9"/>
        <bgColor indexed="26"/>
      </patternFill>
    </fill>
    <fill>
      <patternFill patternType="solid">
        <fgColor indexed="22"/>
        <bgColor indexed="64"/>
      </patternFill>
    </fill>
  </fills>
  <borders count="57">
    <border>
      <left/>
      <right/>
      <top/>
      <bottom/>
      <diagonal/>
    </border>
    <border>
      <left/>
      <right/>
      <top/>
      <bottom style="thin">
        <color rgb="FFDB303B"/>
      </bottom>
      <diagonal/>
    </border>
    <border>
      <left/>
      <right/>
      <top style="hair">
        <color rgb="FF000000"/>
      </top>
      <bottom style="hair">
        <color rgb="FF000000"/>
      </bottom>
      <diagonal/>
    </border>
    <border>
      <left style="hair">
        <color rgb="FF000000"/>
      </left>
      <right/>
      <top style="hair">
        <color rgb="FF000000"/>
      </top>
      <bottom style="hair">
        <color rgb="FF000000"/>
      </bottom>
      <diagonal/>
    </border>
    <border>
      <left/>
      <right/>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8"/>
      </left>
      <right style="thin">
        <color indexed="8"/>
      </right>
      <top style="thin">
        <color indexed="8"/>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right/>
      <top style="medium">
        <color indexed="64"/>
      </top>
      <bottom style="medium">
        <color indexed="64"/>
      </bottom>
      <diagonal/>
    </border>
    <border>
      <left style="thick">
        <color indexed="64"/>
      </left>
      <right style="medium">
        <color indexed="64"/>
      </right>
      <top style="thick">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ck">
        <color indexed="64"/>
      </left>
      <right style="medium">
        <color indexed="64"/>
      </right>
      <top style="thick">
        <color indexed="64"/>
      </top>
      <bottom style="thick">
        <color indexed="64"/>
      </bottom>
      <diagonal/>
    </border>
    <border>
      <left/>
      <right/>
      <top style="hair">
        <color indexed="64"/>
      </top>
      <bottom style="medium">
        <color indexed="64"/>
      </bottom>
      <diagonal/>
    </border>
    <border>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s>
  <cellStyleXfs count="14">
    <xf numFmtId="0" fontId="0" fillId="0" borderId="0"/>
    <xf numFmtId="0" fontId="19" fillId="0" borderId="0"/>
    <xf numFmtId="0" fontId="18" fillId="0" borderId="0"/>
    <xf numFmtId="0" fontId="36" fillId="0" borderId="0"/>
    <xf numFmtId="0" fontId="39" fillId="0" borderId="0">
      <alignment vertical="top"/>
      <protection locked="0"/>
    </xf>
    <xf numFmtId="0" fontId="50" fillId="0" borderId="0">
      <alignment vertical="top"/>
      <protection locked="0"/>
    </xf>
    <xf numFmtId="0" fontId="56" fillId="0" borderId="0"/>
    <xf numFmtId="0" fontId="60" fillId="0" borderId="0"/>
    <xf numFmtId="0" fontId="1" fillId="0" borderId="0"/>
    <xf numFmtId="0" fontId="19" fillId="0" borderId="0"/>
    <xf numFmtId="0" fontId="64" fillId="0" borderId="0"/>
    <xf numFmtId="0" fontId="19" fillId="0" borderId="0"/>
    <xf numFmtId="184" fontId="69" fillId="0" borderId="0" applyBorder="0" applyProtection="0"/>
    <xf numFmtId="0" fontId="19" fillId="0" borderId="0"/>
  </cellStyleXfs>
  <cellXfs count="610">
    <xf numFmtId="0" fontId="0" fillId="0" borderId="0" xfId="0"/>
    <xf numFmtId="0" fontId="4" fillId="0" borderId="0" xfId="0" applyFont="1"/>
    <xf numFmtId="0" fontId="4" fillId="0" borderId="0" xfId="0" applyFont="1" applyAlignment="1">
      <alignment horizontal="center"/>
    </xf>
    <xf numFmtId="0" fontId="5" fillId="0" borderId="1" xfId="0" applyFont="1" applyBorder="1" applyAlignment="1">
      <alignment horizontal="center"/>
    </xf>
    <xf numFmtId="0" fontId="6" fillId="0" borderId="0" xfId="0" applyFont="1"/>
    <xf numFmtId="0" fontId="7" fillId="0" borderId="0" xfId="0" applyFont="1"/>
    <xf numFmtId="0" fontId="8" fillId="0" borderId="0" xfId="0" applyFont="1"/>
    <xf numFmtId="0" fontId="2" fillId="0" borderId="0" xfId="0" applyFont="1" applyAlignment="1">
      <alignment horizontal="center" vertical="top"/>
    </xf>
    <xf numFmtId="49" fontId="4" fillId="0" borderId="0" xfId="0" applyNumberFormat="1" applyFont="1"/>
    <xf numFmtId="164" fontId="4" fillId="0" borderId="0" xfId="0" applyNumberFormat="1" applyFont="1"/>
    <xf numFmtId="166" fontId="4" fillId="0" borderId="0" xfId="0" applyNumberFormat="1" applyFont="1"/>
    <xf numFmtId="166" fontId="8" fillId="0" borderId="0" xfId="0" applyNumberFormat="1" applyFont="1"/>
    <xf numFmtId="164" fontId="8" fillId="0" borderId="0" xfId="0" applyNumberFormat="1" applyFont="1"/>
    <xf numFmtId="49" fontId="5" fillId="0" borderId="1" xfId="0" applyNumberFormat="1" applyFont="1" applyBorder="1" applyAlignment="1">
      <alignment horizontal="center"/>
    </xf>
    <xf numFmtId="164" fontId="5" fillId="0" borderId="1" xfId="0" applyNumberFormat="1" applyFont="1" applyBorder="1" applyAlignment="1">
      <alignment horizontal="center"/>
    </xf>
    <xf numFmtId="166" fontId="5" fillId="0" borderId="1" xfId="0" applyNumberFormat="1" applyFont="1" applyBorder="1" applyAlignment="1">
      <alignment horizontal="center"/>
    </xf>
    <xf numFmtId="0" fontId="10" fillId="0" borderId="0" xfId="0" applyFont="1" applyAlignment="1">
      <alignment horizontal="right" vertical="top"/>
    </xf>
    <xf numFmtId="49" fontId="10" fillId="0" borderId="0" xfId="0" applyNumberFormat="1" applyFont="1" applyAlignment="1">
      <alignment horizontal="left" vertical="top" wrapText="1"/>
    </xf>
    <xf numFmtId="164" fontId="10" fillId="0" borderId="0" xfId="0" applyNumberFormat="1" applyFont="1" applyAlignment="1">
      <alignment horizontal="right" vertical="top"/>
    </xf>
    <xf numFmtId="166" fontId="10" fillId="0" borderId="0" xfId="0" applyNumberFormat="1" applyFont="1" applyAlignment="1">
      <alignment horizontal="right" vertical="top"/>
    </xf>
    <xf numFmtId="0" fontId="9" fillId="0" borderId="0" xfId="0" applyFont="1" applyAlignment="1">
      <alignment horizontal="right" vertical="top"/>
    </xf>
    <xf numFmtId="164" fontId="9" fillId="0" borderId="0" xfId="0" applyNumberFormat="1" applyFont="1" applyAlignment="1">
      <alignment horizontal="right" vertical="top"/>
    </xf>
    <xf numFmtId="166" fontId="9" fillId="0" borderId="0" xfId="0" applyNumberFormat="1" applyFont="1" applyAlignment="1">
      <alignment horizontal="right" vertical="top"/>
    </xf>
    <xf numFmtId="1" fontId="4" fillId="0" borderId="0" xfId="0" applyNumberFormat="1" applyFont="1"/>
    <xf numFmtId="1" fontId="6" fillId="0" borderId="0" xfId="0" applyNumberFormat="1" applyFont="1"/>
    <xf numFmtId="49" fontId="8" fillId="0" borderId="0" xfId="0" applyNumberFormat="1" applyFont="1"/>
    <xf numFmtId="165" fontId="4" fillId="0" borderId="0" xfId="0" applyNumberFormat="1" applyFont="1"/>
    <xf numFmtId="1" fontId="5" fillId="0" borderId="1" xfId="0" applyNumberFormat="1" applyFont="1" applyBorder="1" applyAlignment="1">
      <alignment horizontal="center"/>
    </xf>
    <xf numFmtId="165" fontId="5" fillId="0" borderId="1" xfId="0" applyNumberFormat="1" applyFont="1" applyBorder="1" applyAlignment="1">
      <alignment horizontal="center"/>
    </xf>
    <xf numFmtId="1" fontId="10" fillId="0" borderId="0" xfId="0" applyNumberFormat="1" applyFont="1" applyAlignment="1">
      <alignment horizontal="right" vertical="top"/>
    </xf>
    <xf numFmtId="1" fontId="10" fillId="0" borderId="0" xfId="0" applyNumberFormat="1" applyFont="1"/>
    <xf numFmtId="49" fontId="10" fillId="0" borderId="0" xfId="0" applyNumberFormat="1" applyFont="1"/>
    <xf numFmtId="166" fontId="10" fillId="0" borderId="0" xfId="0" applyNumberFormat="1" applyFont="1"/>
    <xf numFmtId="165" fontId="10" fillId="0" borderId="0" xfId="0" applyNumberFormat="1" applyFont="1"/>
    <xf numFmtId="164" fontId="10" fillId="0" borderId="0" xfId="0" applyNumberFormat="1" applyFont="1"/>
    <xf numFmtId="1" fontId="9" fillId="0" borderId="0" xfId="0" applyNumberFormat="1" applyFont="1" applyAlignment="1">
      <alignment horizontal="right" vertical="top"/>
    </xf>
    <xf numFmtId="1" fontId="9" fillId="0" borderId="0" xfId="0" applyNumberFormat="1" applyFont="1"/>
    <xf numFmtId="49" fontId="9" fillId="0" borderId="0" xfId="0" applyNumberFormat="1" applyFont="1"/>
    <xf numFmtId="49" fontId="9" fillId="0" borderId="0" xfId="0" applyNumberFormat="1" applyFont="1" applyAlignment="1">
      <alignment horizontal="left" vertical="top" wrapText="1"/>
    </xf>
    <xf numFmtId="166" fontId="9" fillId="0" borderId="0" xfId="0" applyNumberFormat="1" applyFont="1"/>
    <xf numFmtId="165" fontId="9" fillId="0" borderId="0" xfId="0" applyNumberFormat="1" applyFont="1"/>
    <xf numFmtId="164" fontId="9" fillId="0" borderId="0" xfId="0" applyNumberFormat="1" applyFont="1"/>
    <xf numFmtId="49" fontId="11" fillId="0" borderId="0" xfId="0" applyNumberFormat="1" applyFont="1" applyAlignment="1">
      <alignment horizontal="left" vertical="top" wrapText="1"/>
    </xf>
    <xf numFmtId="49" fontId="11" fillId="0" borderId="0" xfId="0" applyNumberFormat="1" applyFont="1"/>
    <xf numFmtId="166" fontId="11" fillId="0" borderId="0" xfId="0" applyNumberFormat="1" applyFont="1"/>
    <xf numFmtId="165" fontId="11" fillId="0" borderId="0" xfId="0" applyNumberFormat="1" applyFont="1"/>
    <xf numFmtId="164" fontId="11" fillId="0" borderId="0" xfId="0" applyNumberFormat="1" applyFont="1" applyAlignment="1">
      <alignment horizontal="right" vertical="top"/>
    </xf>
    <xf numFmtId="49" fontId="12" fillId="0" borderId="0" xfId="0" applyNumberFormat="1" applyFont="1" applyAlignment="1">
      <alignment horizontal="left" vertical="top" wrapText="1"/>
    </xf>
    <xf numFmtId="49" fontId="12" fillId="0" borderId="0" xfId="0" applyNumberFormat="1" applyFont="1"/>
    <xf numFmtId="166" fontId="12" fillId="0" borderId="0" xfId="0" applyNumberFormat="1" applyFont="1"/>
    <xf numFmtId="165" fontId="12" fillId="0" borderId="0" xfId="0" applyNumberFormat="1" applyFont="1"/>
    <xf numFmtId="164" fontId="12" fillId="0" borderId="0" xfId="0" applyNumberFormat="1" applyFont="1" applyAlignment="1">
      <alignment horizontal="right" vertical="top"/>
    </xf>
    <xf numFmtId="0" fontId="13" fillId="0" borderId="0" xfId="0" applyFont="1"/>
    <xf numFmtId="0" fontId="14" fillId="0" borderId="0" xfId="0" applyFont="1"/>
    <xf numFmtId="0" fontId="3" fillId="0" borderId="0" xfId="0" applyFont="1"/>
    <xf numFmtId="0" fontId="15" fillId="0" borderId="0" xfId="0" applyFont="1"/>
    <xf numFmtId="1" fontId="15" fillId="0" borderId="0" xfId="0" applyNumberFormat="1" applyFont="1" applyAlignment="1">
      <alignment horizontal="right" vertical="top"/>
    </xf>
    <xf numFmtId="1" fontId="15" fillId="0" borderId="2" xfId="0" applyNumberFormat="1" applyFont="1" applyBorder="1" applyAlignment="1">
      <alignment horizontal="center" vertical="top"/>
    </xf>
    <xf numFmtId="49" fontId="15" fillId="0" borderId="3" xfId="0" applyNumberFormat="1" applyFont="1" applyBorder="1" applyAlignment="1">
      <alignment horizontal="center" vertical="top"/>
    </xf>
    <xf numFmtId="49" fontId="15" fillId="0" borderId="3" xfId="0" applyNumberFormat="1" applyFont="1" applyBorder="1" applyAlignment="1">
      <alignment horizontal="right" vertical="top"/>
    </xf>
    <xf numFmtId="49" fontId="15" fillId="0" borderId="3" xfId="0" applyNumberFormat="1" applyFont="1" applyBorder="1" applyAlignment="1">
      <alignment horizontal="left" vertical="top" wrapText="1"/>
    </xf>
    <xf numFmtId="166" fontId="15" fillId="0" borderId="3" xfId="0" applyNumberFormat="1" applyFont="1" applyBorder="1" applyAlignment="1">
      <alignment horizontal="right" vertical="top"/>
    </xf>
    <xf numFmtId="164" fontId="15" fillId="0" borderId="3" xfId="0" applyNumberFormat="1" applyFont="1" applyBorder="1" applyAlignment="1">
      <alignment horizontal="right" vertical="top"/>
    </xf>
    <xf numFmtId="0" fontId="16" fillId="0" borderId="0" xfId="0" applyFont="1"/>
    <xf numFmtId="1" fontId="16" fillId="0" borderId="0" xfId="0" applyNumberFormat="1" applyFont="1" applyAlignment="1">
      <alignment horizontal="right" vertical="top"/>
    </xf>
    <xf numFmtId="49" fontId="16" fillId="0" borderId="0" xfId="0" applyNumberFormat="1" applyFont="1" applyAlignment="1">
      <alignment horizontal="center" vertical="top"/>
    </xf>
    <xf numFmtId="49" fontId="16" fillId="0" borderId="0" xfId="0" applyNumberFormat="1" applyFont="1" applyAlignment="1">
      <alignment horizontal="right" vertical="top"/>
    </xf>
    <xf numFmtId="49" fontId="16" fillId="0" borderId="0" xfId="0" applyNumberFormat="1" applyFont="1" applyAlignment="1">
      <alignment horizontal="left" vertical="top" wrapText="1"/>
    </xf>
    <xf numFmtId="166" fontId="16" fillId="0" borderId="0" xfId="0" applyNumberFormat="1" applyFont="1" applyAlignment="1">
      <alignment horizontal="right" vertical="top"/>
    </xf>
    <xf numFmtId="165" fontId="16" fillId="0" borderId="0" xfId="0" applyNumberFormat="1" applyFont="1" applyAlignment="1">
      <alignment horizontal="right" vertical="top"/>
    </xf>
    <xf numFmtId="164" fontId="16" fillId="0" borderId="0" xfId="0" applyNumberFormat="1" applyFont="1" applyAlignment="1">
      <alignment horizontal="right" vertical="top"/>
    </xf>
    <xf numFmtId="1" fontId="17" fillId="0" borderId="0" xfId="0" applyNumberFormat="1" applyFont="1" applyAlignment="1">
      <alignment horizontal="right" vertical="top"/>
    </xf>
    <xf numFmtId="1" fontId="3" fillId="0" borderId="0" xfId="0" applyNumberFormat="1" applyFont="1" applyAlignment="1">
      <alignment horizontal="right" vertical="top"/>
    </xf>
    <xf numFmtId="49" fontId="3" fillId="0" borderId="0" xfId="0" applyNumberFormat="1" applyFont="1" applyAlignment="1">
      <alignment horizontal="center" vertical="top"/>
    </xf>
    <xf numFmtId="49" fontId="3" fillId="0" borderId="0" xfId="0" applyNumberFormat="1" applyFont="1" applyAlignment="1">
      <alignment horizontal="left" vertical="top"/>
    </xf>
    <xf numFmtId="49" fontId="14" fillId="0" borderId="0" xfId="0" applyNumberFormat="1" applyFont="1" applyAlignment="1">
      <alignment horizontal="left" vertical="top"/>
    </xf>
    <xf numFmtId="166" fontId="13" fillId="0" borderId="0" xfId="0" applyNumberFormat="1" applyFont="1" applyAlignment="1">
      <alignment horizontal="right" vertical="top"/>
    </xf>
    <xf numFmtId="165" fontId="3" fillId="0" borderId="0" xfId="0" applyNumberFormat="1" applyFont="1" applyAlignment="1">
      <alignment horizontal="right" vertical="top"/>
    </xf>
    <xf numFmtId="164" fontId="3" fillId="0" borderId="0" xfId="0" applyNumberFormat="1" applyFont="1" applyAlignment="1">
      <alignment horizontal="right" vertical="top"/>
    </xf>
    <xf numFmtId="166" fontId="3" fillId="0" borderId="0" xfId="0" applyNumberFormat="1" applyFont="1" applyAlignment="1">
      <alignment horizontal="right" vertical="top"/>
    </xf>
    <xf numFmtId="167" fontId="20" fillId="0" borderId="0" xfId="1" applyNumberFormat="1" applyFont="1" applyAlignment="1"/>
    <xf numFmtId="0" fontId="19" fillId="0" borderId="0" xfId="1"/>
    <xf numFmtId="49" fontId="21" fillId="0" borderId="0" xfId="1" applyNumberFormat="1" applyFont="1" applyAlignment="1"/>
    <xf numFmtId="49" fontId="22" fillId="0" borderId="0" xfId="1" applyNumberFormat="1" applyFont="1" applyAlignment="1">
      <alignment horizontal="left" vertical="top"/>
    </xf>
    <xf numFmtId="167" fontId="20" fillId="0" borderId="0" xfId="1" applyNumberFormat="1" applyFont="1" applyAlignment="1">
      <alignment vertical="center"/>
    </xf>
    <xf numFmtId="0" fontId="19" fillId="0" borderId="0" xfId="1" applyAlignment="1">
      <alignment vertical="center"/>
    </xf>
    <xf numFmtId="49" fontId="21" fillId="0" borderId="4" xfId="1" applyNumberFormat="1" applyFont="1" applyBorder="1" applyAlignment="1">
      <alignment horizontal="center"/>
    </xf>
    <xf numFmtId="49" fontId="21" fillId="0" borderId="0" xfId="1" applyNumberFormat="1" applyFont="1" applyAlignment="1">
      <alignment horizontal="center"/>
    </xf>
    <xf numFmtId="49" fontId="23" fillId="0" borderId="0" xfId="1" applyNumberFormat="1" applyFont="1" applyAlignment="1">
      <alignment horizontal="right" vertical="top"/>
    </xf>
    <xf numFmtId="49" fontId="25" fillId="0" borderId="0" xfId="1" applyNumberFormat="1" applyFont="1" applyAlignment="1">
      <alignment horizontal="center"/>
    </xf>
    <xf numFmtId="49" fontId="24" fillId="0" borderId="0" xfId="1" applyNumberFormat="1" applyFont="1" applyFill="1" applyAlignment="1">
      <alignment horizontal="left"/>
    </xf>
    <xf numFmtId="167" fontId="21" fillId="0" borderId="0" xfId="1" applyNumberFormat="1" applyFont="1" applyAlignment="1"/>
    <xf numFmtId="0" fontId="19" fillId="0" borderId="4" xfId="1" applyNumberFormat="1" applyFont="1" applyBorder="1"/>
    <xf numFmtId="0" fontId="26" fillId="0" borderId="4" xfId="1" applyNumberFormat="1" applyFont="1" applyBorder="1" applyAlignment="1">
      <alignment horizontal="center"/>
    </xf>
    <xf numFmtId="0" fontId="19" fillId="0" borderId="0" xfId="1" applyNumberFormat="1" applyBorder="1"/>
    <xf numFmtId="0" fontId="19" fillId="0" borderId="0" xfId="1" applyNumberFormat="1"/>
    <xf numFmtId="0" fontId="26" fillId="0" borderId="0" xfId="1" applyNumberFormat="1" applyFont="1" applyBorder="1" applyAlignment="1">
      <alignment horizontal="left"/>
    </xf>
    <xf numFmtId="0" fontId="26" fillId="0" borderId="0" xfId="1" applyNumberFormat="1" applyFont="1" applyBorder="1" applyAlignment="1">
      <alignment horizontal="right"/>
    </xf>
    <xf numFmtId="0" fontId="27" fillId="0" borderId="0" xfId="1" applyNumberFormat="1" applyFont="1" applyAlignment="1"/>
    <xf numFmtId="49" fontId="27" fillId="0" borderId="5" xfId="1" applyNumberFormat="1" applyFont="1" applyFill="1" applyBorder="1" applyAlignment="1">
      <alignment vertical="center"/>
    </xf>
    <xf numFmtId="49" fontId="27" fillId="0" borderId="5" xfId="1" applyNumberFormat="1" applyFont="1" applyFill="1" applyBorder="1" applyAlignment="1">
      <alignment horizontal="left" vertical="center" wrapText="1"/>
    </xf>
    <xf numFmtId="168" fontId="28" fillId="0" borderId="5" xfId="1" applyNumberFormat="1" applyFont="1" applyFill="1" applyBorder="1" applyAlignment="1">
      <alignment horizontal="center" vertical="center"/>
    </xf>
    <xf numFmtId="49" fontId="27" fillId="0" borderId="5" xfId="1" applyNumberFormat="1" applyFont="1" applyFill="1" applyBorder="1" applyAlignment="1">
      <alignment vertical="center" wrapText="1"/>
    </xf>
    <xf numFmtId="0" fontId="29" fillId="0" borderId="0" xfId="1" applyFont="1"/>
    <xf numFmtId="49" fontId="26" fillId="0" borderId="0" xfId="1" applyNumberFormat="1" applyFont="1" applyAlignment="1">
      <alignment horizontal="left" indent="1"/>
    </xf>
    <xf numFmtId="164" fontId="26" fillId="0" borderId="0" xfId="1" applyNumberFormat="1" applyFont="1" applyAlignment="1"/>
    <xf numFmtId="0" fontId="19" fillId="0" borderId="5" xfId="1" applyFont="1" applyBorder="1"/>
    <xf numFmtId="49" fontId="28" fillId="0" borderId="5" xfId="1" applyNumberFormat="1" applyFont="1" applyBorder="1" applyAlignment="1">
      <alignment horizontal="center"/>
    </xf>
    <xf numFmtId="168" fontId="30" fillId="0" borderId="5" xfId="1" applyNumberFormat="1" applyFont="1" applyBorder="1" applyAlignment="1">
      <alignment horizontal="center"/>
    </xf>
    <xf numFmtId="167" fontId="20" fillId="0" borderId="4" xfId="1" applyNumberFormat="1" applyFont="1" applyBorder="1" applyAlignment="1"/>
    <xf numFmtId="49" fontId="24" fillId="3" borderId="5" xfId="1" applyNumberFormat="1" applyFont="1" applyFill="1" applyBorder="1" applyAlignment="1">
      <alignment horizontal="center" vertical="center"/>
    </xf>
    <xf numFmtId="49" fontId="24" fillId="3" borderId="5" xfId="1" applyNumberFormat="1" applyFont="1" applyFill="1" applyBorder="1" applyAlignment="1">
      <alignment horizontal="left" vertical="center" wrapText="1"/>
    </xf>
    <xf numFmtId="168" fontId="24" fillId="3" borderId="5" xfId="1" applyNumberFormat="1" applyFont="1" applyFill="1" applyBorder="1" applyAlignment="1">
      <alignment horizontal="center" vertical="center"/>
    </xf>
    <xf numFmtId="167" fontId="20" fillId="3" borderId="0" xfId="1" applyNumberFormat="1" applyFont="1" applyFill="1" applyAlignment="1"/>
    <xf numFmtId="49" fontId="25" fillId="3" borderId="0" xfId="1" applyNumberFormat="1" applyFont="1" applyFill="1" applyAlignment="1">
      <alignment horizontal="center"/>
    </xf>
    <xf numFmtId="0" fontId="24" fillId="0" borderId="0" xfId="0" applyFont="1" applyAlignment="1">
      <alignment vertical="center"/>
    </xf>
    <xf numFmtId="49" fontId="19" fillId="0" borderId="0" xfId="0" applyNumberFormat="1" applyFont="1" applyAlignment="1">
      <alignment vertical="center"/>
    </xf>
    <xf numFmtId="0" fontId="24" fillId="0" borderId="0" xfId="0" applyFont="1" applyAlignment="1">
      <alignment horizontal="center" vertical="center"/>
    </xf>
    <xf numFmtId="0" fontId="19" fillId="0" borderId="0" xfId="0" applyFont="1" applyAlignment="1">
      <alignment vertical="center"/>
    </xf>
    <xf numFmtId="4" fontId="19" fillId="0" borderId="0" xfId="0" applyNumberFormat="1" applyFont="1" applyAlignment="1">
      <alignment vertical="center"/>
    </xf>
    <xf numFmtId="0" fontId="19" fillId="0" borderId="0" xfId="0" applyFont="1" applyAlignment="1">
      <alignment horizontal="center" vertical="center"/>
    </xf>
    <xf numFmtId="49" fontId="24" fillId="0" borderId="0" xfId="0" applyNumberFormat="1" applyFont="1" applyAlignment="1">
      <alignment horizontal="right" vertical="center"/>
    </xf>
    <xf numFmtId="0" fontId="31" fillId="4" borderId="6" xfId="0" applyFont="1" applyFill="1" applyBorder="1" applyAlignment="1">
      <alignment horizontal="right" vertical="center"/>
    </xf>
    <xf numFmtId="0" fontId="31" fillId="4" borderId="7" xfId="0" applyFont="1" applyFill="1" applyBorder="1" applyAlignment="1">
      <alignment vertical="center"/>
    </xf>
    <xf numFmtId="0" fontId="31" fillId="4" borderId="8" xfId="0" applyFont="1" applyFill="1" applyBorder="1" applyAlignment="1">
      <alignment horizontal="center" vertical="center"/>
    </xf>
    <xf numFmtId="14" fontId="32" fillId="4" borderId="7" xfId="0" applyNumberFormat="1" applyFont="1" applyFill="1" applyBorder="1" applyAlignment="1">
      <alignment vertical="center"/>
    </xf>
    <xf numFmtId="0" fontId="19" fillId="4" borderId="6" xfId="0" applyFont="1" applyFill="1" applyBorder="1" applyAlignment="1">
      <alignment vertical="center"/>
    </xf>
    <xf numFmtId="49" fontId="28" fillId="4" borderId="9" xfId="0" applyNumberFormat="1" applyFont="1" applyFill="1" applyBorder="1" applyAlignment="1">
      <alignment vertical="center"/>
    </xf>
    <xf numFmtId="0" fontId="24" fillId="4" borderId="9" xfId="0" applyFont="1" applyFill="1" applyBorder="1" applyAlignment="1">
      <alignment vertical="center"/>
    </xf>
    <xf numFmtId="0" fontId="19" fillId="4" borderId="10" xfId="0" applyFont="1" applyFill="1" applyBorder="1" applyAlignment="1">
      <alignment vertical="center"/>
    </xf>
    <xf numFmtId="4" fontId="28" fillId="0" borderId="6" xfId="0" applyNumberFormat="1" applyFont="1" applyBorder="1" applyAlignment="1">
      <alignment horizontal="center" vertical="center"/>
    </xf>
    <xf numFmtId="169" fontId="33" fillId="0" borderId="7" xfId="0" applyNumberFormat="1" applyFont="1" applyBorder="1" applyAlignment="1">
      <alignment horizontal="center" vertical="center"/>
    </xf>
    <xf numFmtId="0" fontId="24" fillId="4" borderId="6" xfId="0" applyFont="1" applyFill="1" applyBorder="1" applyAlignment="1">
      <alignment vertical="center"/>
    </xf>
    <xf numFmtId="14" fontId="23" fillId="4" borderId="10" xfId="0" applyNumberFormat="1" applyFont="1" applyFill="1" applyBorder="1" applyAlignment="1">
      <alignment horizontal="center" vertical="center"/>
    </xf>
    <xf numFmtId="0" fontId="20" fillId="0" borderId="0" xfId="0" applyFont="1" applyAlignment="1">
      <alignment horizontal="center" vertical="center" wrapText="1"/>
    </xf>
    <xf numFmtId="0" fontId="20" fillId="0" borderId="0" xfId="0" applyFont="1" applyAlignment="1">
      <alignment vertical="center"/>
    </xf>
    <xf numFmtId="4" fontId="20" fillId="0" borderId="7" xfId="0" applyNumberFormat="1" applyFont="1" applyBorder="1" applyAlignment="1">
      <alignment horizontal="center" vertical="center" wrapText="1"/>
    </xf>
    <xf numFmtId="0" fontId="20" fillId="0" borderId="7" xfId="0" applyFont="1" applyBorder="1" applyAlignment="1">
      <alignment horizontal="center" vertical="center" wrapText="1"/>
    </xf>
    <xf numFmtId="0" fontId="19" fillId="0" borderId="7" xfId="0" applyFont="1" applyBorder="1" applyAlignment="1">
      <alignment horizontal="center" vertical="center" wrapText="1"/>
    </xf>
    <xf numFmtId="49" fontId="19" fillId="0" borderId="7" xfId="0" applyNumberFormat="1" applyFont="1" applyBorder="1" applyAlignment="1">
      <alignment horizontal="center" vertical="center" wrapText="1"/>
    </xf>
    <xf numFmtId="3" fontId="19" fillId="0" borderId="7" xfId="0" applyNumberFormat="1" applyFont="1" applyBorder="1" applyAlignment="1">
      <alignment horizontal="center" vertical="center" wrapText="1"/>
    </xf>
    <xf numFmtId="0" fontId="19" fillId="0" borderId="0" xfId="0" applyFont="1" applyAlignment="1">
      <alignment horizontal="center" vertical="center" wrapText="1"/>
    </xf>
    <xf numFmtId="0" fontId="27" fillId="5" borderId="6" xfId="0" applyFont="1" applyFill="1" applyBorder="1" applyAlignment="1">
      <alignment vertical="center"/>
    </xf>
    <xf numFmtId="49" fontId="27" fillId="5" borderId="9" xfId="0" applyNumberFormat="1" applyFont="1" applyFill="1" applyBorder="1" applyAlignment="1">
      <alignment horizontal="right" vertical="center"/>
    </xf>
    <xf numFmtId="0" fontId="27" fillId="5" borderId="9" xfId="0" applyFont="1" applyFill="1" applyBorder="1" applyAlignment="1">
      <alignment vertical="center"/>
    </xf>
    <xf numFmtId="0" fontId="24" fillId="5" borderId="9" xfId="0" applyFont="1" applyFill="1" applyBorder="1" applyAlignment="1">
      <alignment vertical="center"/>
    </xf>
    <xf numFmtId="4" fontId="27" fillId="5" borderId="9" xfId="0" applyNumberFormat="1" applyFont="1" applyFill="1" applyBorder="1" applyAlignment="1">
      <alignment vertical="center"/>
    </xf>
    <xf numFmtId="0" fontId="27" fillId="5" borderId="10" xfId="0" applyFont="1" applyFill="1" applyBorder="1" applyAlignment="1">
      <alignment horizontal="center" vertical="center"/>
    </xf>
    <xf numFmtId="0" fontId="27" fillId="0" borderId="0" xfId="0" applyFont="1" applyFill="1" applyAlignment="1">
      <alignment vertical="center"/>
    </xf>
    <xf numFmtId="0" fontId="27" fillId="5" borderId="7" xfId="0" applyFont="1" applyFill="1" applyBorder="1" applyAlignment="1">
      <alignment horizontal="center" vertical="center"/>
    </xf>
    <xf numFmtId="0" fontId="3" fillId="0" borderId="0" xfId="0" applyFont="1" applyFill="1" applyAlignment="1">
      <alignment vertical="center"/>
    </xf>
    <xf numFmtId="0" fontId="3" fillId="0" borderId="0" xfId="0" applyFont="1" applyFill="1"/>
    <xf numFmtId="0" fontId="34" fillId="0" borderId="7" xfId="0" applyFont="1" applyFill="1" applyBorder="1" applyAlignment="1">
      <alignment vertical="center" wrapText="1"/>
    </xf>
    <xf numFmtId="49" fontId="23" fillId="0" borderId="7" xfId="0" quotePrefix="1" applyNumberFormat="1" applyFont="1" applyBorder="1" applyAlignment="1">
      <alignment vertical="center" wrapText="1"/>
    </xf>
    <xf numFmtId="0" fontId="34" fillId="0" borderId="7" xfId="0" applyFont="1" applyBorder="1" applyAlignment="1">
      <alignment vertical="center" wrapText="1"/>
    </xf>
    <xf numFmtId="0" fontId="34" fillId="0" borderId="7" xfId="0" applyFont="1" applyBorder="1" applyAlignment="1">
      <alignment vertical="center"/>
    </xf>
    <xf numFmtId="0" fontId="34" fillId="0" borderId="7" xfId="0" applyFont="1" applyBorder="1" applyAlignment="1">
      <alignment horizontal="center" vertical="center" wrapText="1"/>
    </xf>
    <xf numFmtId="170" fontId="34" fillId="0" borderId="7" xfId="0" applyNumberFormat="1" applyFont="1" applyBorder="1" applyAlignment="1">
      <alignment vertical="center"/>
    </xf>
    <xf numFmtId="4" fontId="34" fillId="0" borderId="7" xfId="0" applyNumberFormat="1" applyFont="1" applyBorder="1" applyAlignment="1">
      <alignment vertical="center"/>
    </xf>
    <xf numFmtId="169" fontId="34" fillId="0" borderId="7" xfId="0" applyNumberFormat="1" applyFont="1" applyBorder="1" applyAlignment="1">
      <alignment vertical="center"/>
    </xf>
    <xf numFmtId="49" fontId="34" fillId="0" borderId="7" xfId="0" applyNumberFormat="1" applyFont="1" applyBorder="1" applyAlignment="1">
      <alignment vertical="center" wrapText="1"/>
    </xf>
    <xf numFmtId="49" fontId="34" fillId="0" borderId="7" xfId="0" applyNumberFormat="1" applyFont="1" applyBorder="1" applyAlignment="1">
      <alignment vertical="center"/>
    </xf>
    <xf numFmtId="49" fontId="34" fillId="0" borderId="7" xfId="0" applyNumberFormat="1" applyFont="1" applyBorder="1" applyAlignment="1">
      <alignment horizontal="center" vertical="center"/>
    </xf>
    <xf numFmtId="0" fontId="35" fillId="0" borderId="0" xfId="0" applyFont="1"/>
    <xf numFmtId="170" fontId="34" fillId="0" borderId="7" xfId="0" applyNumberFormat="1" applyFont="1" applyFill="1" applyBorder="1" applyAlignment="1">
      <alignment vertical="center"/>
    </xf>
    <xf numFmtId="49" fontId="34" fillId="0" borderId="7" xfId="0" quotePrefix="1" applyNumberFormat="1" applyFont="1" applyBorder="1" applyAlignment="1">
      <alignment vertical="center" wrapText="1"/>
    </xf>
    <xf numFmtId="49" fontId="34" fillId="0" borderId="0" xfId="0" applyNumberFormat="1" applyFont="1" applyFill="1" applyBorder="1" applyAlignment="1">
      <alignment vertical="center" wrapText="1"/>
    </xf>
    <xf numFmtId="171" fontId="34" fillId="0" borderId="7" xfId="0" applyNumberFormat="1" applyFont="1" applyBorder="1" applyAlignment="1">
      <alignment vertical="center"/>
    </xf>
    <xf numFmtId="172" fontId="37" fillId="0" borderId="13" xfId="3" applyNumberFormat="1" applyFont="1" applyBorder="1" applyAlignment="1">
      <alignment horizontal="justify" vertical="center"/>
    </xf>
    <xf numFmtId="0" fontId="0" fillId="0" borderId="0" xfId="0" applyAlignment="1">
      <alignment horizontal="center"/>
    </xf>
    <xf numFmtId="0" fontId="40" fillId="0" borderId="0" xfId="4" applyFont="1" applyFill="1" applyAlignment="1">
      <alignment horizontal="left"/>
      <protection locked="0"/>
    </xf>
    <xf numFmtId="0" fontId="41" fillId="0" borderId="0" xfId="4" applyFont="1" applyBorder="1" applyAlignment="1">
      <alignment horizontal="left" wrapText="1"/>
      <protection locked="0"/>
    </xf>
    <xf numFmtId="0" fontId="42" fillId="0" borderId="0" xfId="4" applyFont="1" applyAlignment="1">
      <alignment horizontal="left" vertical="center"/>
      <protection locked="0"/>
    </xf>
    <xf numFmtId="2" fontId="42" fillId="0" borderId="0" xfId="4" applyNumberFormat="1" applyFont="1" applyFill="1" applyAlignment="1">
      <alignment horizontal="right" vertical="center"/>
      <protection locked="0"/>
    </xf>
    <xf numFmtId="173" fontId="42" fillId="0" borderId="0" xfId="4" applyNumberFormat="1" applyFont="1" applyAlignment="1">
      <alignment horizontal="right" vertical="center"/>
      <protection locked="0"/>
    </xf>
    <xf numFmtId="173" fontId="42" fillId="0" borderId="0" xfId="4" applyNumberFormat="1" applyFont="1" applyAlignment="1">
      <alignment horizontal="left" vertical="top"/>
      <protection locked="0"/>
    </xf>
    <xf numFmtId="0" fontId="43" fillId="0" borderId="0" xfId="4" applyFont="1" applyAlignment="1">
      <alignment horizontal="left"/>
      <protection locked="0"/>
    </xf>
    <xf numFmtId="0" fontId="43" fillId="0" borderId="0" xfId="4" applyFont="1" applyAlignment="1">
      <alignment horizontal="left" vertical="top"/>
      <protection locked="0"/>
    </xf>
    <xf numFmtId="0" fontId="43" fillId="0" borderId="0" xfId="4" applyFont="1">
      <alignment vertical="top"/>
      <protection locked="0"/>
    </xf>
    <xf numFmtId="37" fontId="40" fillId="0" borderId="0" xfId="4" applyNumberFormat="1" applyFont="1" applyFill="1" applyAlignment="1">
      <alignment horizontal="right" vertical="top"/>
      <protection locked="0"/>
    </xf>
    <xf numFmtId="0" fontId="42" fillId="0" borderId="0" xfId="4" applyFont="1" applyAlignment="1">
      <alignment horizontal="left" vertical="top"/>
      <protection locked="0"/>
    </xf>
    <xf numFmtId="0" fontId="42" fillId="0" borderId="0" xfId="4" applyFont="1" applyAlignment="1">
      <alignment horizontal="left" vertical="top" wrapText="1"/>
      <protection locked="0"/>
    </xf>
    <xf numFmtId="2" fontId="42" fillId="0" borderId="0" xfId="4" applyNumberFormat="1" applyFont="1" applyFill="1" applyAlignment="1">
      <alignment horizontal="right" vertical="top"/>
      <protection locked="0"/>
    </xf>
    <xf numFmtId="173" fontId="42" fillId="0" borderId="0" xfId="4" applyNumberFormat="1" applyFont="1" applyAlignment="1">
      <alignment horizontal="right" vertical="top"/>
      <protection locked="0"/>
    </xf>
    <xf numFmtId="0" fontId="42" fillId="0" borderId="0" xfId="4" applyFont="1" applyFill="1" applyAlignment="1">
      <alignment horizontal="left" vertical="top"/>
      <protection locked="0"/>
    </xf>
    <xf numFmtId="173" fontId="42" fillId="0" borderId="0" xfId="4" applyNumberFormat="1" applyFont="1" applyAlignment="1">
      <alignment horizontal="left"/>
      <protection locked="0"/>
    </xf>
    <xf numFmtId="0" fontId="43" fillId="0" borderId="0" xfId="4" applyFont="1" applyAlignment="1">
      <alignment horizontal="left" wrapText="1"/>
      <protection locked="0"/>
    </xf>
    <xf numFmtId="0" fontId="42" fillId="0" borderId="0" xfId="4" applyFont="1" applyFill="1" applyAlignment="1">
      <alignment horizontal="left"/>
      <protection locked="0"/>
    </xf>
    <xf numFmtId="0" fontId="42" fillId="0" borderId="0" xfId="4" applyFont="1" applyAlignment="1">
      <alignment horizontal="left"/>
      <protection locked="0"/>
    </xf>
    <xf numFmtId="14" fontId="43" fillId="0" borderId="0" xfId="4" applyNumberFormat="1" applyFont="1" applyAlignment="1">
      <alignment horizontal="left"/>
      <protection locked="0"/>
    </xf>
    <xf numFmtId="0" fontId="43" fillId="0" borderId="0" xfId="4" applyFont="1" applyFill="1" applyAlignment="1">
      <alignment horizontal="left" vertical="top"/>
      <protection locked="0"/>
    </xf>
    <xf numFmtId="0" fontId="43" fillId="0" borderId="0" xfId="4" applyFont="1" applyAlignment="1">
      <alignment horizontal="left" vertical="center"/>
      <protection locked="0"/>
    </xf>
    <xf numFmtId="39" fontId="43" fillId="0" borderId="0" xfId="4" applyNumberFormat="1" applyFont="1" applyFill="1" applyAlignment="1">
      <alignment vertical="center"/>
      <protection locked="0"/>
    </xf>
    <xf numFmtId="173" fontId="43" fillId="0" borderId="0" xfId="4" applyNumberFormat="1" applyFont="1" applyAlignment="1">
      <alignment horizontal="right" vertical="center"/>
      <protection locked="0"/>
    </xf>
    <xf numFmtId="173" fontId="43" fillId="0" borderId="0" xfId="4" applyNumberFormat="1" applyFont="1" applyAlignment="1">
      <alignment horizontal="left" vertical="top"/>
      <protection locked="0"/>
    </xf>
    <xf numFmtId="0" fontId="44" fillId="0" borderId="14" xfId="4" applyFont="1" applyFill="1" applyBorder="1" applyAlignment="1">
      <alignment horizontal="center" vertical="center" wrapText="1"/>
      <protection locked="0"/>
    </xf>
    <xf numFmtId="0" fontId="44" fillId="6" borderId="14" xfId="4" applyFont="1" applyFill="1" applyBorder="1" applyAlignment="1">
      <alignment horizontal="center" vertical="center" wrapText="1"/>
      <protection locked="0"/>
    </xf>
    <xf numFmtId="39" fontId="44" fillId="0" borderId="14" xfId="4" applyNumberFormat="1" applyFont="1" applyFill="1" applyBorder="1" applyAlignment="1">
      <alignment vertical="center" wrapText="1"/>
      <protection locked="0"/>
    </xf>
    <xf numFmtId="173" fontId="44" fillId="6" borderId="14" xfId="4" applyNumberFormat="1" applyFont="1" applyFill="1" applyBorder="1" applyAlignment="1">
      <alignment horizontal="center" vertical="center" wrapText="1"/>
      <protection locked="0"/>
    </xf>
    <xf numFmtId="0" fontId="45" fillId="6" borderId="14" xfId="4" applyFont="1" applyFill="1" applyBorder="1" applyAlignment="1">
      <alignment horizontal="center" vertical="center" wrapText="1"/>
      <protection locked="0"/>
    </xf>
    <xf numFmtId="0" fontId="41" fillId="0" borderId="15" xfId="4" applyFont="1" applyFill="1" applyBorder="1" applyAlignment="1">
      <alignment horizontal="left"/>
      <protection locked="0"/>
    </xf>
    <xf numFmtId="0" fontId="41" fillId="0" borderId="16" xfId="4" applyFont="1" applyBorder="1" applyAlignment="1">
      <alignment horizontal="left" wrapText="1"/>
      <protection locked="0"/>
    </xf>
    <xf numFmtId="39" fontId="41" fillId="0" borderId="16" xfId="4" applyNumberFormat="1" applyFont="1" applyFill="1" applyBorder="1" applyAlignment="1">
      <protection locked="0"/>
    </xf>
    <xf numFmtId="173" fontId="41" fillId="0" borderId="16" xfId="4" applyNumberFormat="1" applyFont="1" applyBorder="1" applyAlignment="1">
      <alignment horizontal="right"/>
      <protection locked="0"/>
    </xf>
    <xf numFmtId="173" fontId="41" fillId="0" borderId="16" xfId="4" applyNumberFormat="1" applyFont="1" applyBorder="1" applyAlignment="1" applyProtection="1">
      <alignment horizontal="right"/>
    </xf>
    <xf numFmtId="0" fontId="42" fillId="0" borderId="17" xfId="4" applyFont="1" applyBorder="1" applyAlignment="1">
      <alignment horizontal="left"/>
      <protection locked="0"/>
    </xf>
    <xf numFmtId="0" fontId="41" fillId="0" borderId="18" xfId="4" applyFont="1" applyFill="1" applyBorder="1" applyAlignment="1">
      <alignment horizontal="left"/>
      <protection locked="0"/>
    </xf>
    <xf numFmtId="0" fontId="41" fillId="0" borderId="19" xfId="4" applyFont="1" applyBorder="1" applyAlignment="1">
      <alignment horizontal="left" wrapText="1"/>
      <protection locked="0"/>
    </xf>
    <xf numFmtId="39" fontId="41" fillId="0" borderId="19" xfId="4" applyNumberFormat="1" applyFont="1" applyFill="1" applyBorder="1" applyAlignment="1">
      <protection locked="0"/>
    </xf>
    <xf numFmtId="173" fontId="41" fillId="0" borderId="19" xfId="4" applyNumberFormat="1" applyFont="1" applyBorder="1" applyAlignment="1">
      <alignment horizontal="right"/>
      <protection locked="0"/>
    </xf>
    <xf numFmtId="173" fontId="41" fillId="0" borderId="19" xfId="4" applyNumberFormat="1" applyFont="1" applyBorder="1" applyAlignment="1" applyProtection="1">
      <alignment horizontal="right"/>
    </xf>
    <xf numFmtId="0" fontId="42" fillId="0" borderId="20" xfId="4" applyFont="1" applyBorder="1" applyAlignment="1">
      <alignment horizontal="left"/>
      <protection locked="0"/>
    </xf>
    <xf numFmtId="0" fontId="42" fillId="0" borderId="21" xfId="4" applyFont="1" applyFill="1" applyBorder="1" applyAlignment="1">
      <alignment horizontal="left" wrapText="1"/>
      <protection locked="0"/>
    </xf>
    <xf numFmtId="0" fontId="42" fillId="0" borderId="7" xfId="4" applyFont="1" applyFill="1" applyBorder="1" applyAlignment="1">
      <alignment horizontal="left" wrapText="1"/>
      <protection locked="0"/>
    </xf>
    <xf numFmtId="39" fontId="42" fillId="0" borderId="7" xfId="4" applyNumberFormat="1" applyFont="1" applyFill="1" applyBorder="1" applyAlignment="1">
      <protection locked="0"/>
    </xf>
    <xf numFmtId="173" fontId="42" fillId="0" borderId="7" xfId="4" applyNumberFormat="1" applyFont="1" applyFill="1" applyBorder="1" applyAlignment="1">
      <alignment horizontal="right"/>
      <protection locked="0"/>
    </xf>
    <xf numFmtId="0" fontId="42" fillId="0" borderId="22" xfId="4" applyFont="1" applyFill="1" applyBorder="1" applyAlignment="1" applyProtection="1">
      <alignment horizontal="left" wrapText="1"/>
    </xf>
    <xf numFmtId="0" fontId="42" fillId="0" borderId="21" xfId="4" applyFont="1" applyBorder="1" applyAlignment="1">
      <alignment horizontal="left"/>
      <protection locked="0"/>
    </xf>
    <xf numFmtId="0" fontId="42" fillId="0" borderId="7" xfId="4" applyFont="1" applyBorder="1" applyAlignment="1">
      <alignment horizontal="left" wrapText="1"/>
      <protection locked="0"/>
    </xf>
    <xf numFmtId="173" fontId="42" fillId="0" borderId="7" xfId="4" applyNumberFormat="1" applyFont="1" applyBorder="1" applyAlignment="1">
      <alignment horizontal="right"/>
      <protection locked="0"/>
    </xf>
    <xf numFmtId="0" fontId="42" fillId="0" borderId="21" xfId="4" applyFont="1" applyFill="1" applyBorder="1" applyAlignment="1">
      <alignment horizontal="left"/>
      <protection locked="0"/>
    </xf>
    <xf numFmtId="0" fontId="46" fillId="0" borderId="21" xfId="4" applyFont="1" applyFill="1" applyBorder="1" applyAlignment="1">
      <alignment horizontal="left"/>
      <protection locked="0"/>
    </xf>
    <xf numFmtId="0" fontId="46" fillId="0" borderId="7" xfId="4" applyFont="1" applyFill="1" applyBorder="1" applyAlignment="1">
      <alignment horizontal="left" wrapText="1"/>
      <protection locked="0"/>
    </xf>
    <xf numFmtId="39" fontId="46" fillId="0" borderId="7" xfId="4" applyNumberFormat="1" applyFont="1" applyFill="1" applyBorder="1" applyAlignment="1">
      <protection locked="0"/>
    </xf>
    <xf numFmtId="173" fontId="47" fillId="0" borderId="7" xfId="4" applyNumberFormat="1" applyFont="1" applyFill="1" applyBorder="1" applyAlignment="1">
      <alignment horizontal="right"/>
      <protection locked="0"/>
    </xf>
    <xf numFmtId="39" fontId="42" fillId="0" borderId="7" xfId="4" applyNumberFormat="1" applyFont="1" applyFill="1" applyBorder="1" applyAlignment="1" applyProtection="1">
      <alignment wrapText="1"/>
    </xf>
    <xf numFmtId="173" fontId="42" fillId="0" borderId="7" xfId="4" applyNumberFormat="1" applyFont="1" applyFill="1" applyBorder="1" applyAlignment="1" applyProtection="1">
      <alignment horizontal="right" wrapText="1"/>
    </xf>
    <xf numFmtId="39" fontId="42" fillId="0" borderId="7" xfId="4" applyNumberFormat="1" applyFont="1" applyFill="1" applyBorder="1" applyAlignment="1" applyProtection="1"/>
    <xf numFmtId="0" fontId="46" fillId="0" borderId="22" xfId="4" applyFont="1" applyFill="1" applyBorder="1" applyAlignment="1">
      <alignment horizontal="left" wrapText="1"/>
      <protection locked="0"/>
    </xf>
    <xf numFmtId="0" fontId="41" fillId="0" borderId="21" xfId="4" applyFont="1" applyFill="1" applyBorder="1" applyAlignment="1">
      <alignment horizontal="left"/>
      <protection locked="0"/>
    </xf>
    <xf numFmtId="0" fontId="41" fillId="0" borderId="7" xfId="4" applyFont="1" applyFill="1" applyBorder="1" applyAlignment="1">
      <alignment horizontal="left" wrapText="1"/>
      <protection locked="0"/>
    </xf>
    <xf numFmtId="39" fontId="41" fillId="0" borderId="7" xfId="4" applyNumberFormat="1" applyFont="1" applyFill="1" applyBorder="1" applyAlignment="1" applyProtection="1"/>
    <xf numFmtId="173" fontId="41" fillId="0" borderId="7" xfId="4" applyNumberFormat="1" applyFont="1" applyFill="1" applyBorder="1" applyAlignment="1">
      <alignment horizontal="right"/>
      <protection locked="0"/>
    </xf>
    <xf numFmtId="173" fontId="41" fillId="0" borderId="7" xfId="4" applyNumberFormat="1" applyFont="1" applyFill="1" applyBorder="1" applyAlignment="1" applyProtection="1">
      <alignment horizontal="right"/>
    </xf>
    <xf numFmtId="0" fontId="42" fillId="0" borderId="22" xfId="4" applyFont="1" applyFill="1" applyBorder="1" applyAlignment="1">
      <alignment horizontal="left"/>
      <protection locked="0"/>
    </xf>
    <xf numFmtId="173" fontId="42" fillId="0" borderId="7" xfId="4" applyNumberFormat="1" applyFont="1" applyFill="1" applyBorder="1" applyAlignment="1" applyProtection="1">
      <alignment horizontal="right"/>
    </xf>
    <xf numFmtId="174" fontId="43" fillId="0" borderId="0" xfId="4" applyNumberFormat="1" applyFont="1" applyAlignment="1">
      <alignment horizontal="left" vertical="top"/>
      <protection locked="0"/>
    </xf>
    <xf numFmtId="0" fontId="46" fillId="0" borderId="21" xfId="4" applyFont="1" applyFill="1" applyBorder="1" applyAlignment="1" applyProtection="1">
      <alignment horizontal="left" vertical="center"/>
    </xf>
    <xf numFmtId="0" fontId="46" fillId="0" borderId="7" xfId="4" applyFont="1" applyFill="1" applyBorder="1" applyAlignment="1" applyProtection="1"/>
    <xf numFmtId="39" fontId="47" fillId="0" borderId="7" xfId="4" applyNumberFormat="1" applyFont="1" applyFill="1" applyBorder="1" applyAlignment="1" applyProtection="1"/>
    <xf numFmtId="0" fontId="43" fillId="0" borderId="0" xfId="4" applyFont="1" applyBorder="1" applyAlignment="1">
      <alignment horizontal="left" vertical="top"/>
      <protection locked="0"/>
    </xf>
    <xf numFmtId="0" fontId="42" fillId="0" borderId="0" xfId="4" applyFont="1" applyBorder="1" applyAlignment="1" applyProtection="1">
      <alignment horizontal="center" vertical="center" wrapText="1"/>
    </xf>
    <xf numFmtId="39" fontId="46" fillId="0" borderId="7" xfId="4" applyNumberFormat="1" applyFont="1" applyFill="1" applyBorder="1" applyAlignment="1" applyProtection="1"/>
    <xf numFmtId="173" fontId="47" fillId="0" borderId="7" xfId="4" applyNumberFormat="1" applyFont="1" applyFill="1" applyBorder="1" applyAlignment="1" applyProtection="1">
      <alignment horizontal="right"/>
    </xf>
    <xf numFmtId="49" fontId="42" fillId="0" borderId="21" xfId="4" applyNumberFormat="1" applyFont="1" applyFill="1" applyBorder="1" applyAlignment="1" applyProtection="1">
      <alignment horizontal="left" vertical="center" wrapText="1"/>
    </xf>
    <xf numFmtId="0" fontId="42" fillId="0" borderId="7" xfId="4" applyFont="1" applyFill="1" applyBorder="1" applyAlignment="1" applyProtection="1">
      <alignment horizontal="left" vertical="center" wrapText="1"/>
    </xf>
    <xf numFmtId="0" fontId="41" fillId="0" borderId="7" xfId="4" applyFont="1" applyBorder="1" applyAlignment="1">
      <alignment horizontal="left" wrapText="1"/>
      <protection locked="0"/>
    </xf>
    <xf numFmtId="0" fontId="42" fillId="0" borderId="22" xfId="4" applyFont="1" applyBorder="1" applyAlignment="1">
      <alignment horizontal="left"/>
      <protection locked="0"/>
    </xf>
    <xf numFmtId="0" fontId="46" fillId="0" borderId="21" xfId="4" applyFont="1" applyBorder="1" applyAlignment="1">
      <alignment horizontal="left"/>
      <protection locked="0"/>
    </xf>
    <xf numFmtId="0" fontId="46" fillId="0" borderId="7" xfId="4" applyFont="1" applyBorder="1" applyAlignment="1">
      <alignment horizontal="left" wrapText="1"/>
      <protection locked="0"/>
    </xf>
    <xf numFmtId="173" fontId="47" fillId="0" borderId="7" xfId="4" applyNumberFormat="1" applyFont="1" applyBorder="1" applyAlignment="1">
      <alignment horizontal="right"/>
      <protection locked="0"/>
    </xf>
    <xf numFmtId="0" fontId="48" fillId="0" borderId="21" xfId="4" applyFont="1" applyBorder="1" applyAlignment="1">
      <alignment horizontal="left"/>
      <protection locked="0"/>
    </xf>
    <xf numFmtId="0" fontId="48" fillId="0" borderId="7" xfId="4" applyFont="1" applyBorder="1" applyAlignment="1">
      <alignment horizontal="left" wrapText="1"/>
      <protection locked="0"/>
    </xf>
    <xf numFmtId="39" fontId="48" fillId="0" borderId="7" xfId="4" applyNumberFormat="1" applyFont="1" applyFill="1" applyBorder="1" applyAlignment="1">
      <protection locked="0"/>
    </xf>
    <xf numFmtId="173" fontId="48" fillId="0" borderId="7" xfId="4" applyNumberFormat="1" applyFont="1" applyBorder="1" applyAlignment="1">
      <alignment horizontal="right"/>
      <protection locked="0"/>
    </xf>
    <xf numFmtId="0" fontId="47" fillId="0" borderId="22" xfId="4" applyFont="1" applyBorder="1" applyAlignment="1">
      <alignment horizontal="left" wrapText="1"/>
      <protection locked="0"/>
    </xf>
    <xf numFmtId="0" fontId="46" fillId="0" borderId="21" xfId="4" applyFont="1" applyBorder="1" applyAlignment="1" applyProtection="1">
      <alignment horizontal="left" vertical="center"/>
    </xf>
    <xf numFmtId="0" fontId="46" fillId="0" borderId="7" xfId="4" applyFont="1" applyBorder="1" applyAlignment="1" applyProtection="1"/>
    <xf numFmtId="0" fontId="41" fillId="0" borderId="21" xfId="4" applyFont="1" applyBorder="1" applyAlignment="1">
      <alignment horizontal="left"/>
      <protection locked="0"/>
    </xf>
    <xf numFmtId="2" fontId="41" fillId="0" borderId="7" xfId="4" applyNumberFormat="1" applyFont="1" applyFill="1" applyBorder="1" applyAlignment="1" applyProtection="1">
      <alignment horizontal="right"/>
    </xf>
    <xf numFmtId="175" fontId="41" fillId="0" borderId="7" xfId="4" applyNumberFormat="1" applyFont="1" applyBorder="1" applyAlignment="1">
      <alignment horizontal="right"/>
      <protection locked="0"/>
    </xf>
    <xf numFmtId="175" fontId="41" fillId="0" borderId="7" xfId="4" applyNumberFormat="1" applyFont="1" applyBorder="1" applyAlignment="1" applyProtection="1">
      <alignment horizontal="right"/>
    </xf>
    <xf numFmtId="0" fontId="46" fillId="0" borderId="22" xfId="4" applyFont="1" applyBorder="1" applyAlignment="1">
      <alignment horizontal="left" wrapText="1"/>
      <protection locked="0"/>
    </xf>
    <xf numFmtId="0" fontId="49" fillId="0" borderId="21" xfId="4" applyFont="1" applyBorder="1" applyAlignment="1">
      <alignment horizontal="left"/>
      <protection locked="0"/>
    </xf>
    <xf numFmtId="0" fontId="49" fillId="0" borderId="7" xfId="4" applyFont="1" applyBorder="1" applyAlignment="1">
      <alignment horizontal="left" wrapText="1"/>
      <protection locked="0"/>
    </xf>
    <xf numFmtId="2" fontId="49" fillId="0" borderId="7" xfId="4" applyNumberFormat="1" applyFont="1" applyFill="1" applyBorder="1" applyAlignment="1" applyProtection="1">
      <alignment horizontal="right"/>
    </xf>
    <xf numFmtId="175" fontId="49" fillId="0" borderId="7" xfId="4" applyNumberFormat="1" applyFont="1" applyBorder="1" applyAlignment="1">
      <alignment horizontal="right"/>
      <protection locked="0"/>
    </xf>
    <xf numFmtId="175" fontId="43" fillId="0" borderId="7" xfId="4" applyNumberFormat="1" applyFont="1" applyBorder="1" applyAlignment="1" applyProtection="1">
      <alignment horizontal="right"/>
    </xf>
    <xf numFmtId="0" fontId="43" fillId="0" borderId="22" xfId="4" applyFont="1" applyBorder="1" applyAlignment="1">
      <alignment horizontal="left"/>
      <protection locked="0"/>
    </xf>
    <xf numFmtId="2" fontId="41" fillId="0" borderId="7" xfId="4" applyNumberFormat="1" applyFont="1" applyBorder="1" applyAlignment="1" applyProtection="1">
      <alignment horizontal="right"/>
    </xf>
    <xf numFmtId="0" fontId="43" fillId="0" borderId="21" xfId="4" applyFont="1" applyFill="1" applyBorder="1" applyAlignment="1">
      <alignment horizontal="left" vertical="top"/>
      <protection locked="0"/>
    </xf>
    <xf numFmtId="0" fontId="43" fillId="0" borderId="7" xfId="4" applyFont="1" applyBorder="1" applyAlignment="1">
      <alignment horizontal="left" vertical="top"/>
      <protection locked="0"/>
    </xf>
    <xf numFmtId="2" fontId="43" fillId="0" borderId="7" xfId="4" applyNumberFormat="1" applyFont="1" applyFill="1" applyBorder="1" applyAlignment="1">
      <alignment horizontal="right" vertical="top"/>
      <protection locked="0"/>
    </xf>
    <xf numFmtId="173" fontId="43" fillId="0" borderId="7" xfId="4" applyNumberFormat="1" applyFont="1" applyBorder="1" applyAlignment="1">
      <alignment horizontal="right" vertical="top"/>
      <protection locked="0"/>
    </xf>
    <xf numFmtId="0" fontId="43" fillId="0" borderId="22" xfId="4" applyFont="1" applyBorder="1" applyAlignment="1">
      <alignment horizontal="left" vertical="top"/>
      <protection locked="0"/>
    </xf>
    <xf numFmtId="0" fontId="43" fillId="0" borderId="7" xfId="4" applyFont="1" applyBorder="1" applyAlignment="1">
      <alignment horizontal="left" vertical="top" wrapText="1"/>
      <protection locked="0"/>
    </xf>
    <xf numFmtId="39" fontId="43" fillId="0" borderId="7" xfId="4" applyNumberFormat="1" applyFont="1" applyFill="1" applyBorder="1" applyAlignment="1">
      <alignment vertical="top"/>
      <protection locked="0"/>
    </xf>
    <xf numFmtId="39" fontId="41" fillId="0" borderId="7" xfId="4" applyNumberFormat="1" applyFont="1" applyBorder="1" applyAlignment="1" applyProtection="1"/>
    <xf numFmtId="173" fontId="41" fillId="0" borderId="7" xfId="4" applyNumberFormat="1" applyFont="1" applyBorder="1" applyAlignment="1">
      <alignment horizontal="right"/>
      <protection locked="0"/>
    </xf>
    <xf numFmtId="173" fontId="41" fillId="0" borderId="7" xfId="4" applyNumberFormat="1" applyFont="1" applyBorder="1" applyAlignment="1" applyProtection="1">
      <alignment horizontal="right"/>
    </xf>
    <xf numFmtId="0" fontId="42" fillId="0" borderId="23" xfId="4" applyFont="1" applyBorder="1" applyAlignment="1">
      <alignment horizontal="left"/>
      <protection locked="0"/>
    </xf>
    <xf numFmtId="0" fontId="42" fillId="0" borderId="24" xfId="4" applyFont="1" applyBorder="1" applyAlignment="1">
      <alignment horizontal="left" wrapText="1"/>
      <protection locked="0"/>
    </xf>
    <xf numFmtId="39" fontId="42" fillId="0" borderId="24" xfId="4" applyNumberFormat="1" applyFont="1" applyFill="1" applyBorder="1" applyAlignment="1" applyProtection="1"/>
    <xf numFmtId="173" fontId="42" fillId="0" borderId="24" xfId="4" applyNumberFormat="1" applyFont="1" applyBorder="1" applyAlignment="1" applyProtection="1">
      <alignment horizontal="right"/>
    </xf>
    <xf numFmtId="0" fontId="42" fillId="0" borderId="25" xfId="4" applyFont="1" applyFill="1" applyBorder="1" applyAlignment="1" applyProtection="1">
      <alignment horizontal="left" wrapText="1"/>
    </xf>
    <xf numFmtId="0" fontId="43" fillId="0" borderId="0" xfId="4" applyFont="1" applyAlignment="1">
      <alignment horizontal="left" vertical="top" wrapText="1"/>
      <protection locked="0"/>
    </xf>
    <xf numFmtId="39" fontId="43" fillId="0" borderId="0" xfId="4" applyNumberFormat="1" applyFont="1" applyFill="1" applyAlignment="1">
      <alignment vertical="top"/>
      <protection locked="0"/>
    </xf>
    <xf numFmtId="173" fontId="43" fillId="0" borderId="0" xfId="4" applyNumberFormat="1" applyFont="1" applyAlignment="1">
      <alignment horizontal="right" vertical="top"/>
      <protection locked="0"/>
    </xf>
    <xf numFmtId="0" fontId="42" fillId="0" borderId="18" xfId="5" applyFont="1" applyBorder="1">
      <alignment vertical="top"/>
      <protection locked="0"/>
    </xf>
    <xf numFmtId="0" fontId="51" fillId="0" borderId="19" xfId="4" applyFont="1" applyBorder="1" applyAlignment="1">
      <alignment horizontal="left" wrapText="1"/>
      <protection locked="0"/>
    </xf>
    <xf numFmtId="0" fontId="42" fillId="0" borderId="19" xfId="5" applyFont="1" applyBorder="1" applyAlignment="1">
      <alignment horizontal="center" vertical="top"/>
      <protection locked="0"/>
    </xf>
    <xf numFmtId="2" fontId="42" fillId="0" borderId="19" xfId="5" applyNumberFormat="1" applyFont="1" applyBorder="1">
      <alignment vertical="top"/>
      <protection locked="0"/>
    </xf>
    <xf numFmtId="0" fontId="42" fillId="0" borderId="19" xfId="5" applyFont="1" applyBorder="1">
      <alignment vertical="top"/>
      <protection locked="0"/>
    </xf>
    <xf numFmtId="175" fontId="42" fillId="0" borderId="19" xfId="5" applyNumberFormat="1" applyFont="1" applyBorder="1">
      <alignment vertical="top"/>
      <protection locked="0"/>
    </xf>
    <xf numFmtId="175" fontId="42" fillId="0" borderId="20" xfId="5" applyNumberFormat="1" applyFont="1" applyBorder="1">
      <alignment vertical="top"/>
      <protection locked="0"/>
    </xf>
    <xf numFmtId="0" fontId="42" fillId="0" borderId="0" xfId="4" applyFont="1">
      <alignment vertical="top"/>
      <protection locked="0"/>
    </xf>
    <xf numFmtId="0" fontId="51" fillId="0" borderId="21" xfId="4" applyFont="1" applyBorder="1" applyAlignment="1">
      <alignment horizontal="center" wrapText="1"/>
      <protection locked="0"/>
    </xf>
    <xf numFmtId="0" fontId="51" fillId="0" borderId="7" xfId="4" applyFont="1" applyBorder="1" applyAlignment="1">
      <alignment horizontal="center" wrapText="1"/>
      <protection locked="0"/>
    </xf>
    <xf numFmtId="0" fontId="51" fillId="0" borderId="22" xfId="4" applyFont="1" applyBorder="1" applyAlignment="1">
      <alignment horizontal="center" wrapText="1"/>
      <protection locked="0"/>
    </xf>
    <xf numFmtId="0" fontId="42" fillId="0" borderId="0" xfId="4" applyFont="1" applyAlignment="1">
      <alignment horizontal="center" vertical="top"/>
      <protection locked="0"/>
    </xf>
    <xf numFmtId="0" fontId="52" fillId="0" borderId="21" xfId="5" applyFont="1" applyBorder="1" applyAlignment="1">
      <alignment horizontal="center" vertical="center"/>
      <protection locked="0"/>
    </xf>
    <xf numFmtId="0" fontId="51" fillId="0" borderId="7" xfId="4" applyFont="1" applyBorder="1" applyAlignment="1">
      <alignment horizontal="left" wrapText="1"/>
      <protection locked="0"/>
    </xf>
    <xf numFmtId="0" fontId="52" fillId="0" borderId="7" xfId="5" applyFont="1" applyBorder="1" applyAlignment="1">
      <alignment horizontal="center" vertical="top"/>
      <protection locked="0"/>
    </xf>
    <xf numFmtId="2" fontId="52" fillId="0" borderId="7" xfId="5" applyNumberFormat="1" applyFont="1" applyBorder="1" applyProtection="1">
      <alignment vertical="top"/>
    </xf>
    <xf numFmtId="0" fontId="52" fillId="0" borderId="7" xfId="5" applyFont="1" applyBorder="1">
      <alignment vertical="top"/>
      <protection locked="0"/>
    </xf>
    <xf numFmtId="175" fontId="52" fillId="0" borderId="7" xfId="5" applyNumberFormat="1" applyFont="1" applyBorder="1">
      <alignment vertical="top"/>
      <protection locked="0"/>
    </xf>
    <xf numFmtId="175" fontId="52" fillId="0" borderId="22" xfId="5" applyNumberFormat="1" applyFont="1" applyBorder="1" applyProtection="1">
      <alignment vertical="top"/>
    </xf>
    <xf numFmtId="49" fontId="43" fillId="0" borderId="21" xfId="4" applyNumberFormat="1" applyFont="1" applyBorder="1" applyAlignment="1" applyProtection="1">
      <alignment horizontal="left" vertical="center" wrapText="1"/>
    </xf>
    <xf numFmtId="0" fontId="43" fillId="0" borderId="7" xfId="4" applyFont="1" applyBorder="1" applyAlignment="1" applyProtection="1">
      <alignment horizontal="left" vertical="center" wrapText="1"/>
    </xf>
    <xf numFmtId="0" fontId="43" fillId="0" borderId="7" xfId="4" applyFont="1" applyBorder="1" applyAlignment="1" applyProtection="1">
      <alignment horizontal="center" vertical="center" wrapText="1"/>
    </xf>
    <xf numFmtId="176" fontId="43" fillId="0" borderId="7" xfId="4" applyNumberFormat="1" applyFont="1" applyBorder="1" applyAlignment="1" applyProtection="1">
      <alignment vertical="center"/>
    </xf>
    <xf numFmtId="0" fontId="43" fillId="0" borderId="7" xfId="4" applyFont="1" applyBorder="1">
      <alignment vertical="top"/>
      <protection locked="0"/>
    </xf>
    <xf numFmtId="175" fontId="43" fillId="0" borderId="22" xfId="4" applyNumberFormat="1" applyFont="1" applyBorder="1">
      <alignment vertical="top"/>
      <protection locked="0"/>
    </xf>
    <xf numFmtId="2" fontId="43" fillId="0" borderId="7" xfId="4" applyNumberFormat="1" applyFont="1" applyBorder="1">
      <alignment vertical="top"/>
      <protection locked="0"/>
    </xf>
    <xf numFmtId="0" fontId="53" fillId="0" borderId="21" xfId="5" applyFont="1" applyBorder="1" applyAlignment="1">
      <alignment horizontal="center" vertical="center"/>
      <protection locked="0"/>
    </xf>
    <xf numFmtId="0" fontId="54" fillId="0" borderId="7" xfId="4" applyFont="1" applyBorder="1" applyAlignment="1">
      <alignment horizontal="left" wrapText="1"/>
      <protection locked="0"/>
    </xf>
    <xf numFmtId="0" fontId="53" fillId="0" borderId="7" xfId="5" applyFont="1" applyBorder="1" applyAlignment="1">
      <alignment horizontal="center" vertical="top"/>
      <protection locked="0"/>
    </xf>
    <xf numFmtId="2" fontId="53" fillId="0" borderId="7" xfId="5" applyNumberFormat="1" applyFont="1" applyBorder="1" applyProtection="1">
      <alignment vertical="top"/>
    </xf>
    <xf numFmtId="0" fontId="53" fillId="0" borderId="7" xfId="5" applyFont="1" applyBorder="1">
      <alignment vertical="top"/>
      <protection locked="0"/>
    </xf>
    <xf numFmtId="175" fontId="53" fillId="0" borderId="7" xfId="5" applyNumberFormat="1" applyFont="1" applyBorder="1">
      <alignment vertical="top"/>
      <protection locked="0"/>
    </xf>
    <xf numFmtId="175" fontId="53" fillId="0" borderId="22" xfId="5" applyNumberFormat="1" applyFont="1" applyBorder="1" applyProtection="1">
      <alignment vertical="top"/>
    </xf>
    <xf numFmtId="0" fontId="37" fillId="0" borderId="21" xfId="4" applyFont="1" applyBorder="1" applyAlignment="1">
      <alignment vertical="center" wrapText="1"/>
      <protection locked="0"/>
    </xf>
    <xf numFmtId="0" fontId="37" fillId="0" borderId="7" xfId="4" applyFont="1" applyBorder="1">
      <alignment vertical="top"/>
      <protection locked="0"/>
    </xf>
    <xf numFmtId="0" fontId="37" fillId="0" borderId="7" xfId="4" applyFont="1" applyBorder="1" applyAlignment="1">
      <alignment horizontal="center" vertical="top"/>
      <protection locked="0"/>
    </xf>
    <xf numFmtId="2" fontId="37" fillId="0" borderId="7" xfId="4" applyNumberFormat="1" applyFont="1" applyBorder="1">
      <alignment vertical="top"/>
      <protection locked="0"/>
    </xf>
    <xf numFmtId="175" fontId="37" fillId="0" borderId="7" xfId="4" applyNumberFormat="1" applyFont="1" applyBorder="1">
      <alignment vertical="top"/>
      <protection locked="0"/>
    </xf>
    <xf numFmtId="175" fontId="37" fillId="0" borderId="22" xfId="4" applyNumberFormat="1" applyFont="1" applyBorder="1">
      <alignment vertical="top"/>
      <protection locked="0"/>
    </xf>
    <xf numFmtId="0" fontId="37" fillId="0" borderId="21" xfId="4" applyFont="1" applyBorder="1">
      <alignment vertical="top"/>
      <protection locked="0"/>
    </xf>
    <xf numFmtId="0" fontId="37" fillId="0" borderId="7" xfId="4" applyFont="1" applyBorder="1" applyAlignment="1">
      <alignment vertical="top" wrapText="1"/>
      <protection locked="0"/>
    </xf>
    <xf numFmtId="0" fontId="37" fillId="0" borderId="21" xfId="4" applyFont="1" applyFill="1" applyBorder="1">
      <alignment vertical="top"/>
      <protection locked="0"/>
    </xf>
    <xf numFmtId="0" fontId="42" fillId="0" borderId="21" xfId="5" applyFont="1" applyBorder="1">
      <alignment vertical="top"/>
      <protection locked="0"/>
    </xf>
    <xf numFmtId="175" fontId="51" fillId="0" borderId="22" xfId="4" applyNumberFormat="1" applyFont="1" applyBorder="1" applyAlignment="1">
      <alignment horizontal="right" wrapText="1"/>
      <protection locked="0"/>
    </xf>
    <xf numFmtId="0" fontId="55" fillId="0" borderId="7" xfId="4" applyFont="1" applyBorder="1" applyAlignment="1">
      <alignment horizontal="left" wrapText="1"/>
      <protection locked="0"/>
    </xf>
    <xf numFmtId="175" fontId="55" fillId="0" borderId="22" xfId="4" applyNumberFormat="1" applyFont="1" applyBorder="1" applyAlignment="1">
      <alignment horizontal="right" wrapText="1"/>
      <protection locked="0"/>
    </xf>
    <xf numFmtId="0" fontId="42" fillId="0" borderId="23" xfId="5" applyFont="1" applyBorder="1">
      <alignment vertical="top"/>
      <protection locked="0"/>
    </xf>
    <xf numFmtId="0" fontId="51" fillId="0" borderId="24" xfId="4" applyFont="1" applyBorder="1" applyAlignment="1">
      <alignment horizontal="left" wrapText="1"/>
      <protection locked="0"/>
    </xf>
    <xf numFmtId="175" fontId="51" fillId="0" borderId="25" xfId="4" applyNumberFormat="1" applyFont="1" applyBorder="1" applyAlignment="1">
      <alignment horizontal="right" wrapText="1"/>
      <protection locked="0"/>
    </xf>
    <xf numFmtId="2" fontId="42" fillId="0" borderId="0" xfId="4" applyNumberFormat="1" applyFont="1">
      <alignment vertical="top"/>
      <protection locked="0"/>
    </xf>
    <xf numFmtId="175" fontId="42" fillId="0" borderId="0" xfId="4" applyNumberFormat="1" applyFont="1">
      <alignment vertical="top"/>
      <protection locked="0"/>
    </xf>
    <xf numFmtId="175" fontId="42" fillId="0" borderId="0" xfId="4" applyNumberFormat="1" applyFont="1" applyAlignment="1">
      <alignment horizontal="right" vertical="top"/>
      <protection locked="0"/>
    </xf>
    <xf numFmtId="0" fontId="57" fillId="0" borderId="0" xfId="6" applyFont="1"/>
    <xf numFmtId="0" fontId="58" fillId="0" borderId="0" xfId="6" quotePrefix="1" applyFont="1"/>
    <xf numFmtId="2" fontId="57" fillId="0" borderId="0" xfId="6" applyNumberFormat="1" applyFont="1"/>
    <xf numFmtId="177" fontId="57" fillId="0" borderId="0" xfId="6" applyNumberFormat="1" applyFont="1"/>
    <xf numFmtId="178" fontId="57" fillId="0" borderId="0" xfId="6" applyNumberFormat="1" applyFont="1"/>
    <xf numFmtId="0" fontId="57" fillId="0" borderId="0" xfId="6" applyFont="1" applyAlignment="1">
      <alignment horizontal="center"/>
    </xf>
    <xf numFmtId="0" fontId="57" fillId="0" borderId="0" xfId="6" applyFont="1" applyAlignment="1">
      <alignment horizontal="right"/>
    </xf>
    <xf numFmtId="0" fontId="59" fillId="7" borderId="15" xfId="6" applyFont="1" applyFill="1" applyBorder="1" applyAlignment="1">
      <alignment vertical="center"/>
    </xf>
    <xf numFmtId="0" fontId="59" fillId="7" borderId="16" xfId="6" applyFont="1" applyFill="1" applyBorder="1" applyAlignment="1">
      <alignment vertical="center"/>
    </xf>
    <xf numFmtId="2" fontId="59" fillId="7" borderId="16" xfId="6" applyNumberFormat="1" applyFont="1" applyFill="1" applyBorder="1" applyAlignment="1">
      <alignment vertical="center"/>
    </xf>
    <xf numFmtId="177" fontId="59" fillId="7" borderId="16" xfId="6" applyNumberFormat="1" applyFont="1" applyFill="1" applyBorder="1" applyAlignment="1">
      <alignment vertical="center"/>
    </xf>
    <xf numFmtId="178" fontId="59" fillId="7" borderId="17" xfId="6" applyNumberFormat="1" applyFont="1" applyFill="1" applyBorder="1" applyAlignment="1">
      <alignment vertical="center"/>
    </xf>
    <xf numFmtId="0" fontId="59" fillId="0" borderId="0" xfId="6" applyFont="1" applyAlignment="1">
      <alignment vertical="center"/>
    </xf>
    <xf numFmtId="0" fontId="59" fillId="0" borderId="0" xfId="6" applyFont="1" applyAlignment="1">
      <alignment horizontal="right" vertical="center"/>
    </xf>
    <xf numFmtId="0" fontId="57" fillId="0" borderId="26" xfId="6" applyFont="1" applyBorder="1" applyAlignment="1">
      <alignment horizontal="right"/>
    </xf>
    <xf numFmtId="0" fontId="57" fillId="0" borderId="27" xfId="6" applyFont="1" applyBorder="1" applyAlignment="1">
      <alignment horizontal="right"/>
    </xf>
    <xf numFmtId="2" fontId="57" fillId="0" borderId="27" xfId="6" applyNumberFormat="1" applyFont="1" applyBorder="1" applyAlignment="1">
      <alignment horizontal="right"/>
    </xf>
    <xf numFmtId="177" fontId="57" fillId="0" borderId="27" xfId="6" applyNumberFormat="1" applyFont="1" applyBorder="1" applyAlignment="1">
      <alignment horizontal="right"/>
    </xf>
    <xf numFmtId="178" fontId="57" fillId="0" borderId="28" xfId="6" applyNumberFormat="1" applyFont="1" applyBorder="1" applyAlignment="1">
      <alignment horizontal="right"/>
    </xf>
    <xf numFmtId="0" fontId="57" fillId="0" borderId="29" xfId="6" applyFont="1" applyBorder="1"/>
    <xf numFmtId="49" fontId="57" fillId="0" borderId="30" xfId="6" applyNumberFormat="1" applyFont="1" applyBorder="1"/>
    <xf numFmtId="2" fontId="57" fillId="0" borderId="5" xfId="6" applyNumberFormat="1" applyFont="1" applyBorder="1"/>
    <xf numFmtId="177" fontId="57" fillId="0" borderId="5" xfId="6" applyNumberFormat="1" applyFont="1" applyBorder="1"/>
    <xf numFmtId="178" fontId="57" fillId="0" borderId="31" xfId="6" applyNumberFormat="1" applyFont="1" applyBorder="1"/>
    <xf numFmtId="0" fontId="57" fillId="0" borderId="32" xfId="6" applyFont="1" applyBorder="1"/>
    <xf numFmtId="49" fontId="57" fillId="0" borderId="33" xfId="6" applyNumberFormat="1" applyFont="1" applyBorder="1"/>
    <xf numFmtId="2" fontId="57" fillId="0" borderId="34" xfId="6" applyNumberFormat="1" applyFont="1" applyBorder="1"/>
    <xf numFmtId="177" fontId="57" fillId="0" borderId="34" xfId="6" applyNumberFormat="1" applyFont="1" applyBorder="1"/>
    <xf numFmtId="178" fontId="57" fillId="0" borderId="35" xfId="6" applyNumberFormat="1" applyFont="1" applyBorder="1"/>
    <xf numFmtId="0" fontId="57" fillId="7" borderId="15" xfId="6" applyFont="1" applyFill="1" applyBorder="1"/>
    <xf numFmtId="49" fontId="57" fillId="7" borderId="16" xfId="6" applyNumberFormat="1" applyFont="1" applyFill="1" applyBorder="1"/>
    <xf numFmtId="2" fontId="57" fillId="7" borderId="16" xfId="6" applyNumberFormat="1" applyFont="1" applyFill="1" applyBorder="1"/>
    <xf numFmtId="177" fontId="57" fillId="7" borderId="16" xfId="6" applyNumberFormat="1" applyFont="1" applyFill="1" applyBorder="1"/>
    <xf numFmtId="178" fontId="57" fillId="7" borderId="17" xfId="6" applyNumberFormat="1" applyFont="1" applyFill="1" applyBorder="1"/>
    <xf numFmtId="0" fontId="57" fillId="0" borderId="36" xfId="6" applyFont="1" applyBorder="1"/>
    <xf numFmtId="49" fontId="57" fillId="0" borderId="37" xfId="6" applyNumberFormat="1" applyFont="1" applyBorder="1"/>
    <xf numFmtId="2" fontId="57" fillId="0" borderId="38" xfId="6" applyNumberFormat="1" applyFont="1" applyBorder="1"/>
    <xf numFmtId="177" fontId="57" fillId="0" borderId="38" xfId="6" applyNumberFormat="1" applyFont="1" applyBorder="1"/>
    <xf numFmtId="178" fontId="57" fillId="0" borderId="39" xfId="6" applyNumberFormat="1" applyFont="1" applyBorder="1"/>
    <xf numFmtId="0" fontId="58" fillId="0" borderId="26" xfId="6" applyFont="1" applyBorder="1"/>
    <xf numFmtId="49" fontId="58" fillId="0" borderId="40" xfId="6" applyNumberFormat="1" applyFont="1" applyBorder="1"/>
    <xf numFmtId="2" fontId="58" fillId="0" borderId="27" xfId="6" applyNumberFormat="1" applyFont="1" applyBorder="1"/>
    <xf numFmtId="177" fontId="58" fillId="0" borderId="27" xfId="6" applyNumberFormat="1" applyFont="1" applyBorder="1"/>
    <xf numFmtId="178" fontId="58" fillId="0" borderId="41" xfId="6" applyNumberFormat="1" applyFont="1" applyBorder="1"/>
    <xf numFmtId="179" fontId="57" fillId="0" borderId="0" xfId="6" applyNumberFormat="1" applyFont="1" applyAlignment="1">
      <alignment horizontal="right"/>
    </xf>
    <xf numFmtId="0" fontId="58" fillId="0" borderId="0" xfId="6" applyFont="1"/>
    <xf numFmtId="0" fontId="58" fillId="0" borderId="0" xfId="6" applyFont="1" applyAlignment="1">
      <alignment horizontal="center"/>
    </xf>
    <xf numFmtId="0" fontId="59" fillId="7" borderId="0" xfId="6" applyFont="1" applyFill="1" applyAlignment="1">
      <alignment vertical="center"/>
    </xf>
    <xf numFmtId="0" fontId="59" fillId="7" borderId="0" xfId="6" applyFont="1" applyFill="1" applyAlignment="1">
      <alignment horizontal="center" vertical="center"/>
    </xf>
    <xf numFmtId="0" fontId="57" fillId="0" borderId="26" xfId="6" applyFont="1" applyBorder="1"/>
    <xf numFmtId="180" fontId="57" fillId="0" borderId="27" xfId="6" applyNumberFormat="1" applyFont="1" applyBorder="1"/>
    <xf numFmtId="0" fontId="57" fillId="0" borderId="27" xfId="6" applyFont="1" applyBorder="1"/>
    <xf numFmtId="2" fontId="57" fillId="0" borderId="27" xfId="6" applyNumberFormat="1" applyFont="1" applyBorder="1"/>
    <xf numFmtId="179" fontId="57" fillId="0" borderId="27" xfId="6" applyNumberFormat="1" applyFont="1" applyBorder="1"/>
    <xf numFmtId="181" fontId="57" fillId="0" borderId="27" xfId="6" applyNumberFormat="1" applyFont="1" applyBorder="1"/>
    <xf numFmtId="182" fontId="57" fillId="0" borderId="28" xfId="6" applyNumberFormat="1" applyFont="1" applyBorder="1"/>
    <xf numFmtId="0" fontId="57" fillId="0" borderId="27" xfId="6" applyFont="1" applyBorder="1" applyAlignment="1">
      <alignment horizontal="center"/>
    </xf>
    <xf numFmtId="0" fontId="58" fillId="0" borderId="42" xfId="6" applyFont="1" applyBorder="1"/>
    <xf numFmtId="180" fontId="57" fillId="0" borderId="0" xfId="6" applyNumberFormat="1" applyFont="1" applyBorder="1"/>
    <xf numFmtId="0" fontId="57" fillId="0" borderId="0" xfId="6" applyFont="1" applyBorder="1"/>
    <xf numFmtId="2" fontId="57" fillId="0" borderId="0" xfId="6" applyNumberFormat="1" applyFont="1" applyBorder="1"/>
    <xf numFmtId="179" fontId="57" fillId="0" borderId="0" xfId="6" applyNumberFormat="1" applyFont="1" applyBorder="1"/>
    <xf numFmtId="181" fontId="57" fillId="0" borderId="0" xfId="6" applyNumberFormat="1" applyFont="1" applyBorder="1"/>
    <xf numFmtId="182" fontId="57" fillId="0" borderId="43" xfId="6" applyNumberFormat="1" applyFont="1" applyBorder="1"/>
    <xf numFmtId="0" fontId="57" fillId="0" borderId="44" xfId="6" applyFont="1" applyBorder="1"/>
    <xf numFmtId="180" fontId="57" fillId="0" borderId="45" xfId="6" applyNumberFormat="1" applyFont="1" applyBorder="1"/>
    <xf numFmtId="49" fontId="57" fillId="0" borderId="45" xfId="6" applyNumberFormat="1" applyFont="1" applyBorder="1"/>
    <xf numFmtId="2" fontId="57" fillId="0" borderId="45" xfId="6" applyNumberFormat="1" applyFont="1" applyBorder="1"/>
    <xf numFmtId="179" fontId="57" fillId="0" borderId="45" xfId="6" applyNumberFormat="1" applyFont="1" applyBorder="1"/>
    <xf numFmtId="181" fontId="57" fillId="0" borderId="45" xfId="6" applyNumberFormat="1" applyFont="1" applyBorder="1"/>
    <xf numFmtId="182" fontId="57" fillId="0" borderId="46" xfId="6" applyNumberFormat="1" applyFont="1" applyBorder="1"/>
    <xf numFmtId="49" fontId="57" fillId="0" borderId="45" xfId="6" applyNumberFormat="1" applyFont="1" applyBorder="1" applyAlignment="1">
      <alignment horizontal="center"/>
    </xf>
    <xf numFmtId="49" fontId="57" fillId="0" borderId="0" xfId="6" applyNumberFormat="1" applyFont="1"/>
    <xf numFmtId="0" fontId="58" fillId="7" borderId="42" xfId="6" applyFont="1" applyFill="1" applyBorder="1"/>
    <xf numFmtId="180" fontId="58" fillId="7" borderId="0" xfId="6" applyNumberFormat="1" applyFont="1" applyFill="1" applyBorder="1"/>
    <xf numFmtId="49" fontId="58" fillId="7" borderId="0" xfId="6" applyNumberFormat="1" applyFont="1" applyFill="1" applyBorder="1"/>
    <xf numFmtId="2" fontId="58" fillId="7" borderId="0" xfId="6" applyNumberFormat="1" applyFont="1" applyFill="1" applyBorder="1"/>
    <xf numFmtId="179" fontId="58" fillId="7" borderId="0" xfId="6" applyNumberFormat="1" applyFont="1" applyFill="1" applyBorder="1"/>
    <xf numFmtId="181" fontId="58" fillId="7" borderId="0" xfId="6" applyNumberFormat="1" applyFont="1" applyFill="1" applyBorder="1"/>
    <xf numFmtId="182" fontId="58" fillId="7" borderId="43" xfId="6" applyNumberFormat="1" applyFont="1" applyFill="1" applyBorder="1"/>
    <xf numFmtId="49" fontId="58" fillId="7" borderId="0" xfId="6" applyNumberFormat="1" applyFont="1" applyFill="1" applyBorder="1" applyAlignment="1">
      <alignment horizontal="center"/>
    </xf>
    <xf numFmtId="49" fontId="58" fillId="0" borderId="0" xfId="6" applyNumberFormat="1" applyFont="1"/>
    <xf numFmtId="0" fontId="58" fillId="0" borderId="0" xfId="6" applyFont="1" applyAlignment="1">
      <alignment horizontal="right"/>
    </xf>
    <xf numFmtId="182" fontId="58" fillId="0" borderId="0" xfId="6" applyNumberFormat="1" applyFont="1" applyAlignment="1">
      <alignment horizontal="right"/>
    </xf>
    <xf numFmtId="0" fontId="58" fillId="0" borderId="47" xfId="6" applyFont="1" applyBorder="1"/>
    <xf numFmtId="180" fontId="57" fillId="0" borderId="37" xfId="6" applyNumberFormat="1" applyFont="1" applyBorder="1"/>
    <xf numFmtId="2" fontId="57" fillId="0" borderId="37" xfId="6" applyNumberFormat="1" applyFont="1" applyBorder="1"/>
    <xf numFmtId="179" fontId="57" fillId="0" borderId="37" xfId="6" applyNumberFormat="1" applyFont="1" applyBorder="1"/>
    <xf numFmtId="181" fontId="57" fillId="0" borderId="37" xfId="6" applyNumberFormat="1" applyFont="1" applyBorder="1"/>
    <xf numFmtId="182" fontId="57" fillId="0" borderId="48" xfId="6" applyNumberFormat="1" applyFont="1" applyBorder="1"/>
    <xf numFmtId="49" fontId="57" fillId="0" borderId="37" xfId="6" applyNumberFormat="1" applyFont="1" applyBorder="1" applyAlignment="1">
      <alignment horizontal="center"/>
    </xf>
    <xf numFmtId="180" fontId="57" fillId="0" borderId="5" xfId="6" applyNumberFormat="1" applyFont="1" applyBorder="1"/>
    <xf numFmtId="49" fontId="57" fillId="0" borderId="5" xfId="6" applyNumberFormat="1" applyFont="1" applyBorder="1"/>
    <xf numFmtId="179" fontId="57" fillId="0" borderId="5" xfId="6" applyNumberFormat="1" applyFont="1" applyBorder="1"/>
    <xf numFmtId="181" fontId="57" fillId="0" borderId="5" xfId="6" applyNumberFormat="1" applyFont="1" applyBorder="1"/>
    <xf numFmtId="182" fontId="57" fillId="0" borderId="31" xfId="6" applyNumberFormat="1" applyFont="1" applyBorder="1"/>
    <xf numFmtId="49" fontId="57" fillId="0" borderId="5" xfId="6" applyNumberFormat="1" applyFont="1" applyBorder="1" applyAlignment="1">
      <alignment horizontal="center"/>
    </xf>
    <xf numFmtId="0" fontId="57" fillId="0" borderId="45" xfId="6" applyFont="1" applyBorder="1" applyAlignment="1">
      <alignment horizontal="center"/>
    </xf>
    <xf numFmtId="0" fontId="58" fillId="7" borderId="0" xfId="6" applyFont="1" applyFill="1" applyBorder="1" applyAlignment="1">
      <alignment horizontal="center"/>
    </xf>
    <xf numFmtId="0" fontId="57" fillId="0" borderId="37" xfId="6" applyFont="1" applyBorder="1" applyAlignment="1">
      <alignment horizontal="center"/>
    </xf>
    <xf numFmtId="0" fontId="57" fillId="0" borderId="5" xfId="6" applyFont="1" applyBorder="1"/>
    <xf numFmtId="0" fontId="57" fillId="0" borderId="5" xfId="6" applyFont="1" applyBorder="1" applyAlignment="1">
      <alignment horizontal="center"/>
    </xf>
    <xf numFmtId="0" fontId="58" fillId="7" borderId="49" xfId="6" applyFont="1" applyFill="1" applyBorder="1"/>
    <xf numFmtId="180" fontId="58" fillId="7" borderId="4" xfId="6" applyNumberFormat="1" applyFont="1" applyFill="1" applyBorder="1"/>
    <xf numFmtId="0" fontId="58" fillId="7" borderId="4" xfId="6" applyFont="1" applyFill="1" applyBorder="1"/>
    <xf numFmtId="2" fontId="58" fillId="7" borderId="4" xfId="6" applyNumberFormat="1" applyFont="1" applyFill="1" applyBorder="1"/>
    <xf numFmtId="179" fontId="58" fillId="7" borderId="4" xfId="6" applyNumberFormat="1" applyFont="1" applyFill="1" applyBorder="1"/>
    <xf numFmtId="181" fontId="58" fillId="7" borderId="4" xfId="6" applyNumberFormat="1" applyFont="1" applyFill="1" applyBorder="1"/>
    <xf numFmtId="182" fontId="58" fillId="7" borderId="50" xfId="6" applyNumberFormat="1" applyFont="1" applyFill="1" applyBorder="1"/>
    <xf numFmtId="0" fontId="58" fillId="7" borderId="0" xfId="6" applyFont="1" applyFill="1" applyAlignment="1">
      <alignment horizontal="center"/>
    </xf>
    <xf numFmtId="180" fontId="57" fillId="0" borderId="0" xfId="6" applyNumberFormat="1" applyFont="1"/>
    <xf numFmtId="179" fontId="57" fillId="0" borderId="0" xfId="6" applyNumberFormat="1" applyFont="1"/>
    <xf numFmtId="181" fontId="57" fillId="0" borderId="0" xfId="6" applyNumberFormat="1" applyFont="1"/>
    <xf numFmtId="182" fontId="57" fillId="0" borderId="0" xfId="6" applyNumberFormat="1" applyFont="1"/>
    <xf numFmtId="173" fontId="42" fillId="2" borderId="7" xfId="4" applyNumberFormat="1" applyFont="1" applyFill="1" applyBorder="1" applyAlignment="1">
      <alignment horizontal="right"/>
      <protection locked="0"/>
    </xf>
    <xf numFmtId="173" fontId="46" fillId="2" borderId="7" xfId="4" applyNumberFormat="1" applyFont="1" applyFill="1" applyBorder="1" applyAlignment="1">
      <alignment horizontal="right"/>
      <protection locked="0"/>
    </xf>
    <xf numFmtId="173" fontId="42" fillId="2" borderId="7" xfId="4" applyNumberFormat="1" applyFont="1" applyFill="1" applyBorder="1" applyAlignment="1">
      <alignment horizontal="right" wrapText="1"/>
      <protection locked="0"/>
    </xf>
    <xf numFmtId="175" fontId="43" fillId="2" borderId="7" xfId="4" applyNumberFormat="1" applyFont="1" applyFill="1" applyBorder="1" applyAlignment="1">
      <alignment horizontal="right" vertical="top"/>
      <protection locked="0"/>
    </xf>
    <xf numFmtId="173" fontId="42" fillId="2" borderId="24" xfId="4" applyNumberFormat="1" applyFont="1" applyFill="1" applyBorder="1" applyAlignment="1">
      <alignment horizontal="right"/>
      <protection locked="0"/>
    </xf>
    <xf numFmtId="0" fontId="58" fillId="0" borderId="32" xfId="6" applyFont="1" applyBorder="1"/>
    <xf numFmtId="49" fontId="58" fillId="0" borderId="33" xfId="6" applyNumberFormat="1" applyFont="1" applyBorder="1"/>
    <xf numFmtId="2" fontId="58" fillId="0" borderId="34" xfId="6" applyNumberFormat="1" applyFont="1" applyBorder="1"/>
    <xf numFmtId="177" fontId="58" fillId="0" borderId="34" xfId="6" applyNumberFormat="1" applyFont="1" applyBorder="1"/>
    <xf numFmtId="178" fontId="58" fillId="0" borderId="51" xfId="6" applyNumberFormat="1" applyFont="1" applyBorder="1"/>
    <xf numFmtId="49" fontId="57" fillId="0" borderId="52" xfId="6" applyNumberFormat="1" applyFont="1" applyBorder="1"/>
    <xf numFmtId="177" fontId="57" fillId="0" borderId="45" xfId="6" applyNumberFormat="1" applyFont="1" applyBorder="1"/>
    <xf numFmtId="178" fontId="57" fillId="0" borderId="46" xfId="6" applyNumberFormat="1" applyFont="1" applyBorder="1"/>
    <xf numFmtId="0" fontId="57" fillId="0" borderId="45" xfId="6" applyFont="1" applyBorder="1"/>
    <xf numFmtId="0" fontId="58" fillId="7" borderId="0" xfId="6" applyFont="1" applyFill="1" applyBorder="1"/>
    <xf numFmtId="0" fontId="57" fillId="0" borderId="37" xfId="6" applyFont="1" applyBorder="1"/>
    <xf numFmtId="0" fontId="24" fillId="0" borderId="0" xfId="8" applyFont="1" applyAlignment="1">
      <alignment vertical="center"/>
    </xf>
    <xf numFmtId="49" fontId="19" fillId="0" borderId="0" xfId="8" applyNumberFormat="1" applyFont="1" applyAlignment="1">
      <alignment vertical="center"/>
    </xf>
    <xf numFmtId="0" fontId="24" fillId="0" borderId="0" xfId="8" applyFont="1" applyAlignment="1">
      <alignment horizontal="center" vertical="center"/>
    </xf>
    <xf numFmtId="0" fontId="19" fillId="0" borderId="0" xfId="8" applyFont="1" applyAlignment="1">
      <alignment vertical="center"/>
    </xf>
    <xf numFmtId="4" fontId="19" fillId="0" borderId="0" xfId="8" applyNumberFormat="1" applyFont="1" applyAlignment="1">
      <alignment vertical="center"/>
    </xf>
    <xf numFmtId="0" fontId="1" fillId="0" borderId="0" xfId="8"/>
    <xf numFmtId="49" fontId="24" fillId="0" borderId="0" xfId="8" applyNumberFormat="1" applyFont="1" applyAlignment="1">
      <alignment horizontal="right" vertical="center"/>
    </xf>
    <xf numFmtId="0" fontId="31" fillId="4" borderId="6" xfId="8" applyFont="1" applyFill="1" applyBorder="1" applyAlignment="1">
      <alignment horizontal="left" vertical="center"/>
    </xf>
    <xf numFmtId="0" fontId="31" fillId="4" borderId="7" xfId="8" applyFont="1" applyFill="1" applyBorder="1" applyAlignment="1">
      <alignment vertical="center"/>
    </xf>
    <xf numFmtId="0" fontId="31" fillId="4" borderId="8" xfId="8" applyFont="1" applyFill="1" applyBorder="1" applyAlignment="1">
      <alignment horizontal="center" vertical="center"/>
    </xf>
    <xf numFmtId="14" fontId="19" fillId="4" borderId="7" xfId="8" applyNumberFormat="1" applyFont="1" applyFill="1" applyBorder="1" applyAlignment="1">
      <alignment vertical="center"/>
    </xf>
    <xf numFmtId="0" fontId="61" fillId="0" borderId="0" xfId="8" applyFont="1" applyAlignment="1">
      <alignment horizontal="center" vertical="center" wrapText="1"/>
    </xf>
    <xf numFmtId="4" fontId="61" fillId="0" borderId="7" xfId="8" applyNumberFormat="1" applyFont="1" applyBorder="1" applyAlignment="1">
      <alignment horizontal="center" vertical="center" wrapText="1"/>
    </xf>
    <xf numFmtId="0" fontId="61" fillId="0" borderId="7" xfId="8" applyFont="1" applyBorder="1" applyAlignment="1">
      <alignment horizontal="center" vertical="center" wrapText="1"/>
    </xf>
    <xf numFmtId="0" fontId="27" fillId="5" borderId="6" xfId="8" applyFont="1" applyFill="1" applyBorder="1" applyAlignment="1">
      <alignment horizontal="left" vertical="center" wrapText="1"/>
    </xf>
    <xf numFmtId="49" fontId="27" fillId="5" borderId="9" xfId="8" applyNumberFormat="1" applyFont="1" applyFill="1" applyBorder="1" applyAlignment="1">
      <alignment horizontal="center" vertical="center" wrapText="1"/>
    </xf>
    <xf numFmtId="0" fontId="23" fillId="5" borderId="9" xfId="8" applyFont="1" applyFill="1" applyBorder="1" applyAlignment="1">
      <alignment horizontal="center" vertical="center" wrapText="1"/>
    </xf>
    <xf numFmtId="0" fontId="27" fillId="5" borderId="9" xfId="8" applyFont="1" applyFill="1" applyBorder="1" applyAlignment="1">
      <alignment horizontal="left" vertical="center" wrapText="1"/>
    </xf>
    <xf numFmtId="4" fontId="23" fillId="5" borderId="9" xfId="8" applyNumberFormat="1" applyFont="1" applyFill="1" applyBorder="1" applyAlignment="1">
      <alignment horizontal="center" vertical="center" wrapText="1"/>
    </xf>
    <xf numFmtId="0" fontId="23" fillId="5" borderId="10" xfId="8" applyFont="1" applyFill="1" applyBorder="1" applyAlignment="1">
      <alignment horizontal="center" vertical="center" wrapText="1"/>
    </xf>
    <xf numFmtId="0" fontId="23" fillId="0" borderId="0" xfId="8" applyFont="1" applyAlignment="1">
      <alignment horizontal="center" vertical="center" wrapText="1"/>
    </xf>
    <xf numFmtId="0" fontId="23" fillId="5" borderId="7" xfId="8" applyFont="1" applyFill="1" applyBorder="1" applyAlignment="1">
      <alignment horizontal="center" vertical="center" wrapText="1"/>
    </xf>
    <xf numFmtId="0" fontId="23" fillId="0" borderId="0" xfId="8" applyFont="1" applyAlignment="1">
      <alignment vertical="center"/>
    </xf>
    <xf numFmtId="0" fontId="62" fillId="0" borderId="0" xfId="8" applyFont="1"/>
    <xf numFmtId="0" fontId="23" fillId="0" borderId="7" xfId="8" applyFont="1" applyBorder="1" applyAlignment="1">
      <alignment vertical="center" wrapText="1"/>
    </xf>
    <xf numFmtId="49" fontId="23" fillId="0" borderId="7" xfId="8" quotePrefix="1" applyNumberFormat="1" applyFont="1" applyBorder="1" applyAlignment="1">
      <alignment vertical="center" wrapText="1"/>
    </xf>
    <xf numFmtId="49" fontId="23" fillId="0" borderId="7" xfId="8" applyNumberFormat="1" applyFont="1" applyBorder="1" applyAlignment="1">
      <alignment vertical="center" wrapText="1"/>
    </xf>
    <xf numFmtId="0" fontId="23" fillId="0" borderId="7" xfId="8" applyFont="1" applyBorder="1" applyAlignment="1">
      <alignment horizontal="center" vertical="center" wrapText="1"/>
    </xf>
    <xf numFmtId="170" fontId="23" fillId="0" borderId="7" xfId="8" applyNumberFormat="1" applyFont="1" applyBorder="1" applyAlignment="1">
      <alignment vertical="center"/>
    </xf>
    <xf numFmtId="4" fontId="23" fillId="0" borderId="7" xfId="8" applyNumberFormat="1" applyFont="1" applyBorder="1" applyAlignment="1">
      <alignment vertical="center"/>
    </xf>
    <xf numFmtId="169" fontId="23" fillId="0" borderId="7" xfId="8" applyNumberFormat="1" applyFont="1" applyBorder="1" applyAlignment="1">
      <alignment vertical="center"/>
    </xf>
    <xf numFmtId="49" fontId="23" fillId="0" borderId="7" xfId="8" applyNumberFormat="1" applyFont="1" applyBorder="1" applyAlignment="1">
      <alignment vertical="center"/>
    </xf>
    <xf numFmtId="49" fontId="23" fillId="0" borderId="7" xfId="8" applyNumberFormat="1" applyFont="1" applyBorder="1" applyAlignment="1">
      <alignment horizontal="center" vertical="center"/>
    </xf>
    <xf numFmtId="0" fontId="23" fillId="0" borderId="7" xfId="8" applyFont="1" applyBorder="1" applyAlignment="1">
      <alignment vertical="center"/>
    </xf>
    <xf numFmtId="0" fontId="63" fillId="0" borderId="0" xfId="8" applyFont="1"/>
    <xf numFmtId="0" fontId="61" fillId="0" borderId="0" xfId="8" applyFont="1"/>
    <xf numFmtId="0" fontId="43" fillId="0" borderId="0" xfId="8" applyFont="1"/>
    <xf numFmtId="176" fontId="23" fillId="0" borderId="7" xfId="8" applyNumberFormat="1" applyFont="1" applyBorder="1" applyAlignment="1">
      <alignment vertical="center"/>
    </xf>
    <xf numFmtId="4" fontId="28" fillId="0" borderId="6" xfId="8" applyNumberFormat="1" applyFont="1" applyBorder="1" applyAlignment="1">
      <alignment horizontal="center" vertical="center"/>
    </xf>
    <xf numFmtId="169" fontId="28" fillId="0" borderId="10" xfId="8" applyNumberFormat="1" applyFont="1" applyBorder="1" applyAlignment="1">
      <alignment vertical="center"/>
    </xf>
    <xf numFmtId="14" fontId="32" fillId="4" borderId="7" xfId="8" applyNumberFormat="1" applyFont="1" applyFill="1" applyBorder="1" applyAlignment="1">
      <alignment vertical="center"/>
    </xf>
    <xf numFmtId="0" fontId="34" fillId="0" borderId="7" xfId="8" applyFont="1" applyBorder="1" applyAlignment="1">
      <alignment vertical="center" wrapText="1"/>
    </xf>
    <xf numFmtId="49" fontId="34" fillId="0" borderId="7" xfId="8" quotePrefix="1" applyNumberFormat="1" applyFont="1" applyBorder="1" applyAlignment="1">
      <alignment vertical="center" wrapText="1"/>
    </xf>
    <xf numFmtId="49" fontId="34" fillId="0" borderId="7" xfId="8" applyNumberFormat="1" applyFont="1" applyBorder="1" applyAlignment="1">
      <alignment vertical="center" wrapText="1"/>
    </xf>
    <xf numFmtId="0" fontId="34" fillId="0" borderId="7" xfId="8" applyFont="1" applyBorder="1" applyAlignment="1">
      <alignment horizontal="center" vertical="center" wrapText="1"/>
    </xf>
    <xf numFmtId="170" fontId="34" fillId="0" borderId="7" xfId="8" applyNumberFormat="1" applyFont="1" applyBorder="1" applyAlignment="1">
      <alignment vertical="center"/>
    </xf>
    <xf numFmtId="4" fontId="34" fillId="0" borderId="7" xfId="8" applyNumberFormat="1" applyFont="1" applyBorder="1" applyAlignment="1">
      <alignment vertical="center"/>
    </xf>
    <xf numFmtId="169" fontId="34" fillId="0" borderId="7" xfId="8" applyNumberFormat="1" applyFont="1" applyBorder="1" applyAlignment="1">
      <alignment vertical="center"/>
    </xf>
    <xf numFmtId="49" fontId="34" fillId="0" borderId="7" xfId="8" applyNumberFormat="1" applyFont="1" applyBorder="1" applyAlignment="1">
      <alignment vertical="center"/>
    </xf>
    <xf numFmtId="49" fontId="34" fillId="0" borderId="7" xfId="8" applyNumberFormat="1" applyFont="1" applyBorder="1" applyAlignment="1">
      <alignment horizontal="center" vertical="center"/>
    </xf>
    <xf numFmtId="0" fontId="35" fillId="0" borderId="0" xfId="8" applyFont="1"/>
    <xf numFmtId="0" fontId="34" fillId="0" borderId="7" xfId="8" applyFont="1" applyBorder="1" applyAlignment="1">
      <alignment vertical="center"/>
    </xf>
    <xf numFmtId="0" fontId="1" fillId="0" borderId="0" xfId="8" applyAlignment="1">
      <alignment horizontal="center"/>
    </xf>
    <xf numFmtId="0" fontId="24" fillId="4" borderId="6" xfId="8" applyFont="1" applyFill="1" applyBorder="1" applyAlignment="1">
      <alignment horizontal="left" vertical="center"/>
    </xf>
    <xf numFmtId="0" fontId="24" fillId="4" borderId="8" xfId="8" applyFont="1" applyFill="1" applyBorder="1" applyAlignment="1">
      <alignment horizontal="center" vertical="center"/>
    </xf>
    <xf numFmtId="0" fontId="27" fillId="0" borderId="0" xfId="0" applyFont="1" applyAlignment="1">
      <alignment vertical="center"/>
    </xf>
    <xf numFmtId="0" fontId="3" fillId="0" borderId="0" xfId="0" applyFont="1" applyAlignment="1">
      <alignment vertical="center"/>
    </xf>
    <xf numFmtId="167" fontId="21" fillId="0" borderId="0" xfId="9" applyNumberFormat="1" applyFont="1" applyAlignment="1"/>
    <xf numFmtId="49" fontId="21" fillId="0" borderId="0" xfId="9" applyNumberFormat="1" applyFont="1" applyAlignment="1"/>
    <xf numFmtId="183" fontId="21" fillId="0" borderId="0" xfId="9" applyNumberFormat="1" applyFont="1" applyFill="1" applyBorder="1" applyAlignment="1"/>
    <xf numFmtId="165" fontId="21" fillId="0" borderId="0" xfId="9" applyNumberFormat="1" applyFont="1" applyAlignment="1"/>
    <xf numFmtId="164" fontId="21" fillId="0" borderId="0" xfId="9" applyNumberFormat="1" applyFont="1" applyAlignment="1"/>
    <xf numFmtId="0" fontId="64" fillId="0" borderId="0" xfId="10"/>
    <xf numFmtId="49" fontId="30" fillId="0" borderId="0" xfId="10" applyNumberFormat="1" applyFont="1" applyAlignment="1"/>
    <xf numFmtId="49" fontId="28" fillId="0" borderId="0" xfId="10" applyNumberFormat="1" applyFont="1" applyAlignment="1"/>
    <xf numFmtId="49" fontId="26" fillId="0" borderId="4" xfId="9" applyNumberFormat="1" applyFont="1" applyBorder="1" applyAlignment="1">
      <alignment horizontal="center"/>
    </xf>
    <xf numFmtId="49" fontId="26" fillId="0" borderId="4" xfId="9" applyNumberFormat="1" applyFont="1" applyBorder="1" applyAlignment="1"/>
    <xf numFmtId="49" fontId="26" fillId="0" borderId="4" xfId="11" applyNumberFormat="1" applyFont="1" applyBorder="1" applyAlignment="1">
      <alignment horizontal="center"/>
    </xf>
    <xf numFmtId="49" fontId="26" fillId="0" borderId="0" xfId="9" applyNumberFormat="1" applyFont="1" applyAlignment="1">
      <alignment horizontal="right"/>
    </xf>
    <xf numFmtId="49" fontId="26" fillId="0" borderId="0" xfId="9" applyNumberFormat="1" applyFont="1" applyAlignment="1"/>
    <xf numFmtId="49" fontId="26" fillId="0" borderId="0" xfId="9" applyNumberFormat="1" applyFont="1" applyAlignment="1">
      <alignment horizontal="center"/>
    </xf>
    <xf numFmtId="167" fontId="65" fillId="0" borderId="0" xfId="9" applyNumberFormat="1" applyFont="1"/>
    <xf numFmtId="0" fontId="65" fillId="0" borderId="0" xfId="9" applyFont="1"/>
    <xf numFmtId="167" fontId="26" fillId="0" borderId="0" xfId="10" applyNumberFormat="1" applyFont="1"/>
    <xf numFmtId="0" fontId="26" fillId="0" borderId="0" xfId="10" applyFont="1"/>
    <xf numFmtId="49" fontId="26" fillId="0" borderId="0" xfId="10" applyNumberFormat="1" applyFont="1"/>
    <xf numFmtId="183" fontId="26" fillId="0" borderId="0" xfId="10" applyNumberFormat="1" applyFont="1"/>
    <xf numFmtId="165" fontId="26" fillId="0" borderId="0" xfId="10" applyNumberFormat="1" applyFont="1"/>
    <xf numFmtId="164" fontId="26" fillId="0" borderId="0" xfId="10" applyNumberFormat="1" applyFont="1"/>
    <xf numFmtId="167" fontId="66" fillId="0" borderId="5" xfId="10" applyNumberFormat="1" applyFont="1" applyBorder="1" applyAlignment="1">
      <alignment horizontal="right" vertical="top"/>
    </xf>
    <xf numFmtId="49" fontId="66" fillId="0" borderId="5" xfId="10" applyNumberFormat="1" applyFont="1" applyBorder="1" applyAlignment="1">
      <alignment horizontal="left" vertical="top"/>
    </xf>
    <xf numFmtId="49" fontId="66" fillId="0" borderId="5" xfId="10" applyNumberFormat="1" applyFont="1" applyBorder="1" applyAlignment="1">
      <alignment horizontal="left" vertical="top" wrapText="1"/>
    </xf>
    <xf numFmtId="49" fontId="66" fillId="0" borderId="5" xfId="10" applyNumberFormat="1" applyFont="1" applyBorder="1" applyAlignment="1">
      <alignment horizontal="center" vertical="top"/>
    </xf>
    <xf numFmtId="183" fontId="67" fillId="0" borderId="5" xfId="10" applyNumberFormat="1" applyFont="1" applyBorder="1" applyAlignment="1">
      <alignment horizontal="right" vertical="top"/>
    </xf>
    <xf numFmtId="164" fontId="66" fillId="0" borderId="5" xfId="10" applyNumberFormat="1" applyFont="1" applyBorder="1" applyAlignment="1">
      <alignment horizontal="right" vertical="top"/>
    </xf>
    <xf numFmtId="167" fontId="66" fillId="0" borderId="5" xfId="11" applyNumberFormat="1" applyFont="1" applyBorder="1" applyAlignment="1">
      <alignment horizontal="right" vertical="top"/>
    </xf>
    <xf numFmtId="49" fontId="66" fillId="0" borderId="5" xfId="11" applyNumberFormat="1" applyFont="1" applyBorder="1" applyAlignment="1">
      <alignment horizontal="left" vertical="top" wrapText="1"/>
    </xf>
    <xf numFmtId="49" fontId="66" fillId="0" borderId="5" xfId="11" applyNumberFormat="1" applyFont="1" applyBorder="1" applyAlignment="1">
      <alignment horizontal="center" vertical="top"/>
    </xf>
    <xf numFmtId="183" fontId="67" fillId="0" borderId="5" xfId="11" applyNumberFormat="1" applyFont="1" applyBorder="1" applyAlignment="1">
      <alignment horizontal="right" vertical="top"/>
    </xf>
    <xf numFmtId="164" fontId="66" fillId="0" borderId="5" xfId="11" applyNumberFormat="1" applyFont="1" applyBorder="1" applyAlignment="1">
      <alignment horizontal="right" vertical="top"/>
    </xf>
    <xf numFmtId="0" fontId="66" fillId="0" borderId="5" xfId="9" applyFont="1" applyBorder="1" applyAlignment="1">
      <alignment horizontal="left" vertical="top" wrapText="1"/>
    </xf>
    <xf numFmtId="49" fontId="66" fillId="0" borderId="5" xfId="9" applyNumberFormat="1" applyFont="1" applyBorder="1" applyAlignment="1">
      <alignment horizontal="center" vertical="top"/>
    </xf>
    <xf numFmtId="183" fontId="67" fillId="0" borderId="5" xfId="9" applyNumberFormat="1" applyFont="1" applyBorder="1" applyAlignment="1">
      <alignment horizontal="right" vertical="top"/>
    </xf>
    <xf numFmtId="167" fontId="68" fillId="0" borderId="0" xfId="10" applyNumberFormat="1" applyFont="1" applyAlignment="1">
      <alignment horizontal="center" vertical="center"/>
    </xf>
    <xf numFmtId="49" fontId="27" fillId="0" borderId="0" xfId="10" applyNumberFormat="1" applyFont="1" applyAlignment="1">
      <alignment horizontal="center" vertical="center"/>
    </xf>
    <xf numFmtId="49" fontId="68" fillId="0" borderId="0" xfId="10" applyNumberFormat="1" applyFont="1" applyAlignment="1">
      <alignment horizontal="center" vertical="center"/>
    </xf>
    <xf numFmtId="183" fontId="68" fillId="0" borderId="0" xfId="10" applyNumberFormat="1" applyFont="1" applyAlignment="1">
      <alignment horizontal="center" vertical="center"/>
    </xf>
    <xf numFmtId="165" fontId="68" fillId="0" borderId="0" xfId="10" applyNumberFormat="1" applyFont="1" applyAlignment="1" applyProtection="1">
      <alignment horizontal="center" vertical="center"/>
      <protection locked="0"/>
    </xf>
    <xf numFmtId="164" fontId="68" fillId="0" borderId="0" xfId="10" applyNumberFormat="1" applyFont="1" applyAlignment="1">
      <alignment horizontal="center" vertical="center"/>
    </xf>
    <xf numFmtId="165" fontId="26" fillId="0" borderId="0" xfId="10" applyNumberFormat="1" applyFont="1" applyProtection="1">
      <protection locked="0"/>
    </xf>
    <xf numFmtId="167" fontId="26" fillId="0" borderId="0" xfId="9" applyNumberFormat="1" applyFont="1"/>
    <xf numFmtId="0" fontId="26" fillId="0" borderId="0" xfId="9" applyFont="1"/>
    <xf numFmtId="49" fontId="26" fillId="0" borderId="0" xfId="9" applyNumberFormat="1" applyFont="1"/>
    <xf numFmtId="183" fontId="26" fillId="0" borderId="0" xfId="9" applyNumberFormat="1" applyFont="1"/>
    <xf numFmtId="165" fontId="26" fillId="0" borderId="0" xfId="9" applyNumberFormat="1" applyFont="1" applyProtection="1">
      <protection locked="0"/>
    </xf>
    <xf numFmtId="164" fontId="26" fillId="0" borderId="0" xfId="9" applyNumberFormat="1" applyFont="1"/>
    <xf numFmtId="0" fontId="64" fillId="0" borderId="53" xfId="10" applyBorder="1"/>
    <xf numFmtId="0" fontId="64" fillId="0" borderId="53" xfId="10" applyBorder="1" applyProtection="1">
      <protection locked="0"/>
    </xf>
    <xf numFmtId="165" fontId="15" fillId="2" borderId="3" xfId="0" applyNumberFormat="1" applyFont="1" applyFill="1" applyBorder="1" applyAlignment="1" applyProtection="1">
      <alignment horizontal="right" vertical="top"/>
      <protection locked="0"/>
    </xf>
    <xf numFmtId="165" fontId="66" fillId="2" borderId="5" xfId="10" applyNumberFormat="1" applyFont="1" applyFill="1" applyBorder="1" applyAlignment="1" applyProtection="1">
      <alignment horizontal="right" vertical="top"/>
      <protection locked="0"/>
    </xf>
    <xf numFmtId="49" fontId="70" fillId="0" borderId="0" xfId="9" applyNumberFormat="1" applyFont="1"/>
    <xf numFmtId="183" fontId="70" fillId="0" borderId="0" xfId="9" applyNumberFormat="1" applyFont="1"/>
    <xf numFmtId="165" fontId="70" fillId="0" borderId="0" xfId="9" applyNumberFormat="1" applyFont="1"/>
    <xf numFmtId="164" fontId="70" fillId="0" borderId="0" xfId="9" applyNumberFormat="1" applyFont="1"/>
    <xf numFmtId="175" fontId="43" fillId="2" borderId="7" xfId="4" applyNumberFormat="1" applyFont="1" applyFill="1" applyBorder="1">
      <alignment vertical="top"/>
      <protection locked="0"/>
    </xf>
    <xf numFmtId="175" fontId="37" fillId="2" borderId="7" xfId="4" applyNumberFormat="1" applyFont="1" applyFill="1" applyBorder="1">
      <alignment vertical="top"/>
      <protection locked="0"/>
    </xf>
    <xf numFmtId="0" fontId="2" fillId="0" borderId="0" xfId="0" applyFont="1" applyAlignment="1">
      <alignment horizontal="center" vertical="center"/>
    </xf>
    <xf numFmtId="0" fontId="2" fillId="0" borderId="0" xfId="0" applyFont="1" applyAlignment="1">
      <alignment horizontal="center" vertical="top"/>
    </xf>
    <xf numFmtId="49" fontId="30" fillId="3" borderId="5" xfId="1" applyNumberFormat="1" applyFont="1" applyFill="1" applyBorder="1" applyAlignment="1">
      <alignment horizontal="center"/>
    </xf>
    <xf numFmtId="0" fontId="2" fillId="0" borderId="0" xfId="2" applyFont="1" applyAlignment="1">
      <alignment horizontal="center" vertical="center"/>
    </xf>
    <xf numFmtId="49" fontId="24" fillId="3" borderId="0" xfId="1" applyNumberFormat="1" applyFont="1" applyFill="1" applyAlignment="1">
      <alignment horizontal="left"/>
    </xf>
    <xf numFmtId="49" fontId="24" fillId="0" borderId="0" xfId="1" applyNumberFormat="1" applyFont="1" applyFill="1" applyAlignment="1">
      <alignment horizontal="left"/>
    </xf>
    <xf numFmtId="0" fontId="19" fillId="0" borderId="54" xfId="13" applyFont="1" applyBorder="1" applyAlignment="1">
      <alignment horizontal="left" vertical="top" wrapText="1"/>
    </xf>
    <xf numFmtId="0" fontId="19" fillId="0" borderId="55" xfId="13" applyFont="1" applyBorder="1" applyAlignment="1">
      <alignment horizontal="left" vertical="top" wrapText="1"/>
    </xf>
    <xf numFmtId="0" fontId="19" fillId="0" borderId="56" xfId="13" applyFont="1" applyBorder="1" applyAlignment="1">
      <alignment horizontal="left" vertical="top" wrapText="1"/>
    </xf>
    <xf numFmtId="0" fontId="19" fillId="0" borderId="54" xfId="13" applyFont="1" applyBorder="1" applyAlignment="1">
      <alignment horizontal="left" vertical="top"/>
    </xf>
    <xf numFmtId="0" fontId="19" fillId="0" borderId="55" xfId="13" applyFont="1" applyBorder="1" applyAlignment="1">
      <alignment horizontal="left" vertical="top"/>
    </xf>
    <xf numFmtId="0" fontId="19" fillId="0" borderId="56" xfId="13" applyFont="1" applyBorder="1" applyAlignment="1">
      <alignment horizontal="left" vertical="top"/>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49" fontId="20" fillId="0" borderId="11" xfId="0" applyNumberFormat="1" applyFont="1" applyBorder="1" applyAlignment="1">
      <alignment horizontal="center" vertical="center" wrapText="1"/>
    </xf>
    <xf numFmtId="49" fontId="20" fillId="0" borderId="12" xfId="0" applyNumberFormat="1" applyFont="1" applyBorder="1" applyAlignment="1">
      <alignment horizontal="center" vertical="center" wrapText="1"/>
    </xf>
    <xf numFmtId="0" fontId="20" fillId="0" borderId="6" xfId="0" applyFont="1" applyBorder="1" applyAlignment="1">
      <alignment horizontal="center" vertical="center" wrapText="1"/>
    </xf>
    <xf numFmtId="0" fontId="20" fillId="0" borderId="10" xfId="0" applyFont="1" applyBorder="1" applyAlignment="1">
      <alignment horizontal="center" vertical="center" wrapText="1"/>
    </xf>
    <xf numFmtId="0" fontId="61" fillId="0" borderId="11" xfId="8" applyFont="1" applyBorder="1" applyAlignment="1">
      <alignment horizontal="center" vertical="center" wrapText="1"/>
    </xf>
    <xf numFmtId="0" fontId="61" fillId="0" borderId="12" xfId="8" applyFont="1" applyBorder="1" applyAlignment="1">
      <alignment horizontal="center" vertical="center" wrapText="1"/>
    </xf>
    <xf numFmtId="49" fontId="61" fillId="0" borderId="11" xfId="8" applyNumberFormat="1" applyFont="1" applyBorder="1" applyAlignment="1">
      <alignment horizontal="center" vertical="center" wrapText="1"/>
    </xf>
    <xf numFmtId="49" fontId="61" fillId="0" borderId="12" xfId="8" applyNumberFormat="1" applyFont="1" applyBorder="1" applyAlignment="1">
      <alignment horizontal="center" vertical="center" wrapText="1"/>
    </xf>
    <xf numFmtId="0" fontId="61" fillId="0" borderId="6" xfId="8" applyFont="1" applyBorder="1" applyAlignment="1">
      <alignment horizontal="center" vertical="center" wrapText="1"/>
    </xf>
    <xf numFmtId="0" fontId="61" fillId="0" borderId="10" xfId="8" applyFont="1" applyBorder="1" applyAlignment="1">
      <alignment horizontal="center" vertical="center" wrapText="1"/>
    </xf>
  </cellXfs>
  <cellStyles count="14">
    <cellStyle name="Normální" xfId="0" builtinId="0"/>
    <cellStyle name="Normální 10_SO01_D.1.4.5_BS_ROZP" xfId="11" xr:uid="{E753DF42-687C-4051-AC31-A1B949A3B88F}"/>
    <cellStyle name="Normální 15 3" xfId="12" xr:uid="{60720954-63F9-4CCD-99C5-7F9872BF28C8}"/>
    <cellStyle name="normální 18 2" xfId="9" xr:uid="{875433C4-7595-4ECA-8510-2A78FDD38983}"/>
    <cellStyle name="Normální 2" xfId="4" xr:uid="{63ADA51C-4972-4237-9F01-BC23BA686645}"/>
    <cellStyle name="Normální 2 2" xfId="1" xr:uid="{1B0B869A-C8B3-447E-8C96-000CD8885776}"/>
    <cellStyle name="Normální 28" xfId="2" xr:uid="{6AEBFCAD-97BE-4D96-BDD9-9D001F10742B}"/>
    <cellStyle name="Normální 3" xfId="6" xr:uid="{150FBA42-F0A2-4087-BB4B-F4ABE2ED3651}"/>
    <cellStyle name="normální 4" xfId="5" xr:uid="{83CADEC1-1453-4C38-981D-5566093208CE}"/>
    <cellStyle name="Normální 5" xfId="7" xr:uid="{12CBD40A-547F-4719-AE65-0285864E65C9}"/>
    <cellStyle name="Normální 6" xfId="8" xr:uid="{1058EE58-CC3F-4E4B-9404-EE83D6A04532}"/>
    <cellStyle name="Normální 7" xfId="10" xr:uid="{EDF49E22-1121-4652-A167-5E19AC14E6B8}"/>
    <cellStyle name="normální_Klementinum 2.etapa rozpočet_2010-05" xfId="13" xr:uid="{5A986DBE-FBBD-46BE-930C-BE13B637F13C}"/>
    <cellStyle name="normální_rozpočty svršek, spodek, komunikace, přejezdy" xfId="3" xr:uid="{9E4928A6-16E0-4C0A-919D-5EBB9964A1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8.xml"/><Relationship Id="rId39" Type="http://schemas.openxmlformats.org/officeDocument/2006/relationships/externalLink" Target="externalLinks/externalLink21.xml"/><Relationship Id="rId21" Type="http://schemas.openxmlformats.org/officeDocument/2006/relationships/externalLink" Target="externalLinks/externalLink3.xml"/><Relationship Id="rId34" Type="http://schemas.openxmlformats.org/officeDocument/2006/relationships/externalLink" Target="externalLinks/externalLink16.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29" Type="http://schemas.openxmlformats.org/officeDocument/2006/relationships/externalLink" Target="externalLinks/externalLink11.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6.xml"/><Relationship Id="rId32" Type="http://schemas.openxmlformats.org/officeDocument/2006/relationships/externalLink" Target="externalLinks/externalLink14.xml"/><Relationship Id="rId37" Type="http://schemas.openxmlformats.org/officeDocument/2006/relationships/externalLink" Target="externalLinks/externalLink19.xml"/><Relationship Id="rId40" Type="http://schemas.openxmlformats.org/officeDocument/2006/relationships/externalLink" Target="externalLinks/externalLink2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5.xml"/><Relationship Id="rId28" Type="http://schemas.openxmlformats.org/officeDocument/2006/relationships/externalLink" Target="externalLinks/externalLink10.xml"/><Relationship Id="rId36" Type="http://schemas.openxmlformats.org/officeDocument/2006/relationships/externalLink" Target="externalLinks/externalLink18.xml"/><Relationship Id="rId10" Type="http://schemas.openxmlformats.org/officeDocument/2006/relationships/worksheet" Target="worksheets/sheet10.xml"/><Relationship Id="rId19" Type="http://schemas.openxmlformats.org/officeDocument/2006/relationships/externalLink" Target="externalLinks/externalLink1.xml"/><Relationship Id="rId31" Type="http://schemas.openxmlformats.org/officeDocument/2006/relationships/externalLink" Target="externalLinks/externalLink13.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4.xml"/><Relationship Id="rId27" Type="http://schemas.openxmlformats.org/officeDocument/2006/relationships/externalLink" Target="externalLinks/externalLink9.xml"/><Relationship Id="rId30" Type="http://schemas.openxmlformats.org/officeDocument/2006/relationships/externalLink" Target="externalLinks/externalLink12.xml"/><Relationship Id="rId35" Type="http://schemas.openxmlformats.org/officeDocument/2006/relationships/externalLink" Target="externalLinks/externalLink17.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7.xml"/><Relationship Id="rId33" Type="http://schemas.openxmlformats.org/officeDocument/2006/relationships/externalLink" Target="externalLinks/externalLink15.xml"/><Relationship Id="rId38" Type="http://schemas.openxmlformats.org/officeDocument/2006/relationships/externalLink" Target="externalLinks/externalLink20.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F!"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rchiv\as\v&#253;kresy\UP%20Olomouc-TKB\LF%20UP%20Olomouc%20-%20ZDS\SO01-4.9\SO01-4.9%20Rozpo&#269;et_formul&#225;&#345;.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rchiv\as\Documents%20and%20Settings\uzivatel\Local%20Settings\Temporary%20Internet%20Files\Content.IE5\F9EBPWV1\F1.1-R%20Rozpo&#269;et.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rchiv\as\_Akce_2009\9058_HIT%20Litom&#283;&#345;ice\Podklady_od_zakaznika\aktualizovan&#233;%20profese\_Akce\3130_Jedli&#269;k&#367;v%20&#250;stav\V&#253;stupy_2\RO_Dostavba%20Jedli&#269;kova%20&#250;stavu%20a%20&#353;kol%20-%20II.etap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_Akce/3130_Jedli&#269;k&#367;v%20&#250;stav/V&#253;stupy_2/RO_Dostavba%20Jedli&#269;kova%20&#250;stavu%20a%20&#353;kol%20-%20II.etap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_Akce\3130_Jedli&#269;k&#367;v%20&#250;stav\V&#253;stupy_2\RO_Dostavba%20Jedli&#269;kova%20&#250;stavu%20a%20&#353;kol%20-%20II.etapa.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aa\data1\Documents%20and%20Settings\zdanskyd\Local%20Settings\Temporary%20Internet%20Files\OLK149\p&#345;ipom&#237;nky%20k%20zapracov&#225;n&#237;%2013.11.%20a%20d&#225;le\&#352;tefan-VV%201.kolo%20-%2013110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ajkl\DWGS-pevn&#233;\Akce%202004\47-DPS%20Kunratice\04-09-22_DIGI\&#269;.%2041%20Zelen&#253;%20ostrov%20roz.%20rozpo&#269;tu%20na%20DC%20(bez%20list.%20v&#253;stupu)\Rozpo&#269;et%20stavby%20dle%20DC\sa_SO51_4_vv_0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rchiv\as\Projekty\Specifikace%202008\WINDOWS\TEMP\&#269;.%2041%20Zelen&#253;%20ostrov%20roz.%20rozpo&#269;tu%20na%20DC%20(bez%20list.%20v&#253;stupu)\Rozpo&#269;et%20stavby%20dle%20DC\sa_SO51_4_vv_0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ZIPKY\ARCHIV%20AKC&#237;\TIPA%20TELEKOM\L&#233;KA&#345;SK&#225;%20FAKULTA%20MU\ROZPO&#268;TY\HIP\Rozpo&#269;et%20celkov&#253;%20DP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Archiv\as\questima\Zak&#225;zky\9078_Alzheimer\Other\9069_BD%20Belgick&#225;%2024%20a%2026_RO_upr.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k&#233;ta%20Vesel&#225;/Desktop/Mark&#233;ta/CN/DRAW/khun%20Ostrava/v&#253;kazy_odevzd&#225;n&#237;/KUHN_SERVISNI_AREAL_VVsouhrn_cena.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Archiv\as\Documents%20and%20Settings\Jirka\Dokumenty\p&#237;semnosti\Akce%20kongresov&#253;%20hotel%20Aldis\rozpo&#269;et\zabalen&#233;%20subky.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Archiv\as\_Akce_2009\9058_HIT%20Litom&#283;&#345;ice\Podklady_od_zakaznika\aktualizovan&#233;%20profese\_Akce_2007\7071_Gymn&#225;zium%20Zborovsk&#225;\Podklady_od_zakaznika\E%20ZTI%20Gymn&#225;zium%20Zborovsk&#22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CELEKTRO\25001a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rk&#233;ta%20Vesel&#225;/Desktop/Cho&#357;&#225;nky/v&#253;kazy_odevzd&#225;n&#237;/SO02_D1e_R0_DPS_OVV.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urianek-xp\dokumenty\DOKUMENTY\6842%20IPS%20HALA%20F%20-%20PNS\v&#253;kaz%20v&#253;m&#283;r%20investor\VYKAZ%20VYMER\SO%20001%20-%20SKLADOV&#193;%20HALA%20-%20F\d)%20%20Zdravotn&#283;%20technick&#233;%20instalace%20-%20ZTI\PO_F-001d_ZTI%20vykaz%20vymer_TD-0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rchiv\as\Documents%20and%20Settings\firichova\Local%20Settings\Temporary%20Internet%20Files\Content.IE5\SLIR0P6R\Polo&#382;kov&#253;%20rozpo&#269;e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praha\rozpo&#269;ty\projekty2007\007_07%20-%20V&#253;m&#283;n&#237;kov&#225;%20stanice%20Hole&#353;ovick&#253;%20pivovar\Nab&#237;dka\Nab&#237;dka%20komplet\166_PP_101_ENN_SP%20objekt%20A.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rchiv\as\Documents%20and%20Settings\mcerny\Plocha\VZOR%20PRO%20NAB&#205;DKY%20a%20V&#221;KAZ\Dokumenty\NAB\H0132%20&#352;KODA%20I&#381;EVSK\Alarmcom-EPS,EZ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Users/Mark&#233;ta%20Vesel&#225;/Desktop/Mark&#233;ta/CN/DRAW/khun%20Ostrava/v&#253;kazy_odevzd&#225;n&#237;/Firemn&#237;%20archiv%20a.s/Zak&#225;zky%20rok%202001/22%20Zelen&#253;%20ostrov%20SP/Kniha%20spec.+%20v&#253;kaz%20v&#253;m&#283;r%20TENDR%203.%20stavba/SO%2011.1%20A%20Architektonicko-stavebn&#237;%20autorizovan&#253;%20Helika.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Dokumenty\NAB\H0132%20&#352;KODA%20I&#381;EVSK\Alarmcom-EPS,EZ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F!"/>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 val="IO 0X"/>
      <sheetName val="1ps 6"/>
    </sheetNames>
    <sheetDataSet>
      <sheetData sheetId="0" refreshError="1">
        <row r="2">
          <cell r="C2" t="str">
            <v>4.9 Technické plyny</v>
          </cell>
        </row>
        <row r="5">
          <cell r="A5" t="str">
            <v xml:space="preserve">SO 01 </v>
          </cell>
          <cell r="C5" t="str">
            <v>Dostavba</v>
          </cell>
        </row>
      </sheetData>
      <sheetData sheetId="1" refreshError="1">
        <row r="22">
          <cell r="E22">
            <v>0</v>
          </cell>
          <cell r="F22">
            <v>0</v>
          </cell>
          <cell r="H22">
            <v>0</v>
          </cell>
          <cell r="I22">
            <v>0</v>
          </cell>
        </row>
        <row r="35">
          <cell r="H35">
            <v>0</v>
          </cell>
        </row>
      </sheetData>
      <sheetData sheetId="2" refreshError="1"/>
      <sheetData sheetId="3" refreshError="1"/>
      <sheetData sheetId="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 val="nabídka - ezs alarmcom (česky)"/>
    </sheetNames>
    <sheetDataSet>
      <sheetData sheetId="0" refreshError="1">
        <row r="7">
          <cell r="C7" t="str">
            <v>ON Příbram - Rekonstrukce křídla D1 monobloku</v>
          </cell>
        </row>
      </sheetData>
      <sheetData sheetId="1" refreshError="1"/>
      <sheetData sheetId="2" refreshError="1"/>
      <sheetData sheetId="3"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
      <sheetName val="Krycí list"/>
      <sheetName val="Rekapitulace"/>
      <sheetName val="IO 0X"/>
      <sheetName val="1ps 6"/>
      <sheetName val="so 01c_as"/>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Rekapitulace_"/>
      <sheetName val="Statická_část"/>
      <sheetName val="stavebni_C-D"/>
      <sheetName val="Stavební_F"/>
      <sheetName val="venkovní_rampa"/>
      <sheetName val="pěší_komunikace"/>
    </sheetNames>
    <sheetDataSet>
      <sheetData sheetId="0"/>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R"/>
      <sheetName val="titul"/>
      <sheetName val="Rekapitulace "/>
      <sheetName val="Statická část"/>
      <sheetName val="stavebni C-D"/>
      <sheetName val="Stavební F"/>
      <sheetName val="venkovní rampa"/>
      <sheetName val="pěší komunikace"/>
      <sheetName val="ZTI_C"/>
      <sheetName val="ZTI_D"/>
      <sheetName val="ÚT-C"/>
      <sheetName val="ÚT-D"/>
      <sheetName val="silnoproud"/>
      <sheetName val="slaboproud"/>
      <sheetName val="VZT"/>
      <sheetName val="Rekapitulace_"/>
      <sheetName val="Statická_část"/>
      <sheetName val="stavebni_C-D"/>
      <sheetName val="Stavební_F"/>
      <sheetName val="venkovní_rampa"/>
      <sheetName val="pěší_komunikace"/>
    </sheetNames>
    <sheetDataSet>
      <sheetData sheetId="0"/>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ce"/>
      <sheetName val="tech_zař"/>
      <sheetName val="HSV"/>
      <sheetName val="rekap_stat"/>
      <sheetName val="pol_stat"/>
      <sheetName val="kom"/>
      <sheetName val="podl_skladb"/>
      <sheetName val="tesař"/>
      <sheetName val="podhledy"/>
      <sheetName val="revdv"/>
      <sheetName val="klempíř"/>
      <sheetName val="balk_střechy"/>
      <sheetName val="truhlář"/>
      <sheetName val="okna"/>
      <sheetName val="dveře"/>
      <sheetName val="prosklené"/>
      <sheetName val="výkl"/>
      <sheetName val="zámečník"/>
      <sheetName val="nášlapy"/>
      <sheetName val="kameník"/>
      <sheetName val="ostat"/>
      <sheetName val="rest"/>
      <sheetName val="bazén"/>
      <sheetName val="koupelny"/>
      <sheetName val="kan"/>
      <sheetName val="vod"/>
      <sheetName val="ZP"/>
      <sheetName val="UT"/>
      <sheetName val="EI"/>
      <sheetName val="MaR"/>
      <sheetName val="NZ"/>
      <sheetName val="SLRek"/>
      <sheetName val="EPS"/>
      <sheetName val="ACS"/>
      <sheetName val="CCTV"/>
      <sheetName val="Stru"/>
      <sheetName val="STA"/>
      <sheetName val="Zvo"/>
      <sheetName val="Koup"/>
      <sheetName val="pbu"/>
      <sheetName val="ERO"/>
      <sheetName val="EZS"/>
      <sheetName val="VZT"/>
      <sheetName val="CH"/>
      <sheetName val="CH_gastro"/>
      <sheetName val="CCE001A_B_C"/>
      <sheetName val="AVrek"/>
      <sheetName val="AVboard"/>
      <sheetName val="AVmeet"/>
      <sheetName val="AVball"/>
      <sheetName val="HasPlyn"/>
      <sheetName val="sprink"/>
      <sheetName val="plynvni"/>
      <sheetName val="plynvně"/>
      <sheetName val="výtah"/>
      <sheetName val="VO"/>
      <sheetName val="TS"/>
      <sheetName val="vodpříp"/>
      <sheetName val="Plpříp"/>
      <sheetName val="S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refreshError="1"/>
      <sheetData sheetId="25" refreshError="1"/>
      <sheetData sheetId="26" refreshError="1"/>
      <sheetData sheetId="27"/>
      <sheetData sheetId="28"/>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sheetData sheetId="39" refreshError="1"/>
      <sheetData sheetId="40" refreshError="1"/>
      <sheetData sheetId="41" refreshError="1"/>
      <sheetData sheetId="42"/>
      <sheetData sheetId="43"/>
      <sheetData sheetId="44"/>
      <sheetData sheetId="45"/>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sheetData sheetId="57"/>
      <sheetData sheetId="58" refreshError="1"/>
      <sheetData sheetId="5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 val="SO_51_4_Výkaz_výměr"/>
      <sheetName val="SO_51_4_Výkaz_výměr1"/>
      <sheetName val="Oceněný VV 11 2018"/>
      <sheetName val="Systém slabo"/>
      <sheetName val="VRN Slabo 11-2017"/>
      <sheetName val="Oceněný VV 11 2018 (2)"/>
      <sheetName val="Systém nové p+r Stand."/>
      <sheetName val="Personál-mzdy"/>
    </sheetNames>
    <sheetDataSet>
      <sheetData sheetId="0"/>
      <sheetData sheetId="1"/>
      <sheetData sheetId="2"/>
      <sheetData sheetId="3"/>
      <sheetData sheetId="4"/>
      <sheetData sheetId="5"/>
      <sheetData sheetId="6"/>
      <sheetData sheetId="7"/>
      <sheetData sheetId="8"/>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_4 Výkaz výměr"/>
      <sheetName val="SO 51.4 Výkaz výměr"/>
      <sheetName val="SO_51_4_Výkaz_výměr"/>
      <sheetName val="SO_51_4_Výkaz_výměr1"/>
    </sheetNames>
    <sheetDataSet>
      <sheetData sheetId="0"/>
      <sheetData sheetId="1" refreshError="1"/>
      <sheetData sheetId="2"/>
      <sheetData sheetId="3"/>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S-dodávky"/>
      <sheetName val="PS11-kr"/>
      <sheetName val="PS11-pol"/>
      <sheetName val="Kabely HD BO"/>
      <sheetName val="Kabely R SOK"/>
      <sheetName val="Kabely RD BV"/>
      <sheetName val="Kabely POS BV"/>
      <sheetName val="Kabely CEB"/>
      <sheetName val="PS_dodávk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TAVBY"/>
      <sheetName val="Rekapitulace"/>
      <sheetName val="Všeobecné práce"/>
      <sheetName val="Stavební část"/>
      <sheetName val="Výrobky"/>
      <sheetName val="Rekapitulace TZB"/>
      <sheetName val="ZTI"/>
      <sheetName val="ÚT"/>
      <sheetName val="VZT"/>
      <sheetName val="Silnoproud"/>
      <sheetName val="Slaboproud"/>
      <sheetName val="MaR"/>
      <sheetName val="Gastro"/>
      <sheetName val="SÚ"/>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VRN"/>
      <sheetName val="SO01_D11a"/>
      <sheetName val="SO01_D11b"/>
      <sheetName val="SO01_D141"/>
      <sheetName val="SO01_D142_VZT"/>
      <sheetName val="SO01_D143"/>
      <sheetName val="SO01_02_D144"/>
      <sheetName val="SO01_D145"/>
      <sheetName val="SO01_D146"/>
      <sheetName val="SO01_D147"/>
      <sheetName val="SO02"/>
      <sheetName val="SO03"/>
      <sheetName val="SO04"/>
      <sheetName val="SO05"/>
      <sheetName val="SO06"/>
      <sheetName val="SO07a"/>
      <sheetName val="SO07b"/>
      <sheetName val="SO08"/>
      <sheetName val="SO09"/>
      <sheetName val="SO10"/>
      <sheetName val="List2"/>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02 Rozvod tepla a chladu"/>
      <sheetName val="SO 02 Gastro"/>
      <sheetName val="SO 02 SHZ"/>
      <sheetName val="SO 04 Rozvod tepla a chladu"/>
      <sheetName val="SO_02_Rozvod_tepla_a_chladu"/>
      <sheetName val="SO_02_Gastro"/>
      <sheetName val="SO_02_SHZ"/>
      <sheetName val="SO_04_Rozvod_tepla_a_chladu"/>
      <sheetName val="IO_0X"/>
      <sheetName val="Nabídka_-_EZS_Alarmcom_(Česky)"/>
      <sheetName val="Nabídka - EZS Alarmcom (Česky)"/>
      <sheetName val="položky"/>
      <sheetName val="IO 0X"/>
      <sheetName val="1ps 6"/>
    </sheetNames>
    <sheetDataSet>
      <sheetData sheetId="0"/>
      <sheetData sheetId="1" refreshError="1">
        <row r="1">
          <cell r="I1">
            <v>1</v>
          </cell>
          <cell r="J1" t="str">
            <v>dílčí koef</v>
          </cell>
        </row>
        <row r="2">
          <cell r="A2" t="str">
            <v>Pozice</v>
          </cell>
          <cell r="B2" t="str">
            <v>Číslo zboží</v>
          </cell>
          <cell r="C2" t="str">
            <v>Název</v>
          </cell>
          <cell r="D2" t="str">
            <v>Množství</v>
          </cell>
          <cell r="F2" t="str">
            <v>Cena</v>
          </cell>
          <cell r="G2" t="str">
            <v>Cena celkem</v>
          </cell>
          <cell r="I2">
            <v>1</v>
          </cell>
          <cell r="J2" t="str">
            <v>celk koef</v>
          </cell>
        </row>
        <row r="4">
          <cell r="C4" t="str">
            <v>1.01 Snídárna</v>
          </cell>
        </row>
        <row r="5">
          <cell r="A5" t="str">
            <v>10101</v>
          </cell>
          <cell r="C5" t="str">
            <v>Stůl s chlazenou vanou - saladeta - atyp</v>
          </cell>
          <cell r="D5" t="str">
            <v>1</v>
          </cell>
          <cell r="E5" t="str">
            <v>ks</v>
          </cell>
          <cell r="F5">
            <v>77352.800000000003</v>
          </cell>
          <cell r="G5">
            <v>77352.800000000003</v>
          </cell>
          <cell r="I5">
            <v>77352.800000000003</v>
          </cell>
        </row>
        <row r="6">
          <cell r="C6" t="str">
            <v>-použitý materiál : DIN 1.4301</v>
          </cell>
          <cell r="F6">
            <v>0</v>
          </cell>
        </row>
        <row r="7">
          <cell r="C7" t="str">
            <v>-základní výška stolu 850 mm</v>
          </cell>
          <cell r="F7">
            <v>0</v>
          </cell>
        </row>
        <row r="8">
          <cell r="C8" t="str">
            <v>-povrch: granitová deska</v>
          </cell>
          <cell r="F8">
            <v>0</v>
          </cell>
        </row>
        <row r="9">
          <cell r="C9" t="str">
            <v>-Rozměr pracovní desky:1500x800mm</v>
          </cell>
          <cell r="F9">
            <v>0</v>
          </cell>
        </row>
        <row r="10">
          <cell r="C10" t="str">
            <v>-výšková stavitelnost +45 mm</v>
          </cell>
          <cell r="F10">
            <v>0</v>
          </cell>
        </row>
        <row r="11">
          <cell r="C11" t="str">
            <v>-1x plná police ve výšce 150 mm,1x vana GN 3/1,</v>
          </cell>
          <cell r="F11">
            <v>0</v>
          </cell>
        </row>
        <row r="12">
          <cell r="C12" t="str">
            <v>-opláštění ze tří stran - dodávka interiéru</v>
          </cell>
          <cell r="F12">
            <v>0</v>
          </cell>
        </row>
        <row r="13">
          <cell r="C13" t="str">
            <v>-posuvné dveře</v>
          </cell>
          <cell r="F13">
            <v>0</v>
          </cell>
        </row>
        <row r="14">
          <cell r="C14" t="str">
            <v>-výdejní police s osvětlením</v>
          </cell>
          <cell r="F14">
            <v>0</v>
          </cell>
        </row>
        <row r="15">
          <cell r="C15" t="str">
            <v>-bez oboustrané pojezdové dráhy, chladící agregát vpravo</v>
          </cell>
          <cell r="F15">
            <v>0</v>
          </cell>
        </row>
        <row r="16">
          <cell r="C16" t="str">
            <v>-vana slouží k dočasnému skladování předem vychlazených pokrmů a</v>
          </cell>
          <cell r="F16">
            <v>0</v>
          </cell>
        </row>
        <row r="17">
          <cell r="C17" t="str">
            <v>nápojů</v>
          </cell>
          <cell r="F17">
            <v>0</v>
          </cell>
        </row>
        <row r="18">
          <cell r="C18" t="str">
            <v>-technické údaje : regulace teploty +2*C B8141až +8*C, přívodní</v>
          </cell>
          <cell r="F18">
            <v>0</v>
          </cell>
        </row>
        <row r="19">
          <cell r="C19" t="str">
            <v>napětí 230V/50Hz</v>
          </cell>
          <cell r="F19">
            <v>0</v>
          </cell>
        </row>
        <row r="20">
          <cell r="C20" t="str">
            <v>-chladivo R134a, pohyblivý přívod s vidlicí</v>
          </cell>
          <cell r="F20">
            <v>0</v>
          </cell>
        </row>
        <row r="21">
          <cell r="C21" t="str">
            <v>-pojízdné provedení</v>
          </cell>
          <cell r="F21">
            <v>0</v>
          </cell>
        </row>
        <row r="22">
          <cell r="C22" t="str">
            <v>Rozměr: 1500x800x850 mm</v>
          </cell>
          <cell r="F22">
            <v>0</v>
          </cell>
        </row>
        <row r="23">
          <cell r="C23" t="str">
            <v>Příkon [230V]: 0,38 kW</v>
          </cell>
          <cell r="F23">
            <v>0</v>
          </cell>
        </row>
        <row r="24">
          <cell r="A24" t="str">
            <v>10102</v>
          </cell>
          <cell r="B24" t="str">
            <v>JIP-S07-15080</v>
          </cell>
          <cell r="C24" t="str">
            <v>Pracovní stůl s dvěma policemi - atyp</v>
          </cell>
          <cell r="D24" t="str">
            <v>2</v>
          </cell>
          <cell r="E24" t="str">
            <v>ks</v>
          </cell>
          <cell r="F24">
            <v>36988.6</v>
          </cell>
          <cell r="G24">
            <v>73977.2</v>
          </cell>
          <cell r="I24">
            <v>36988.6</v>
          </cell>
        </row>
        <row r="25">
          <cell r="C25" t="str">
            <v>-použitý materiál :DIN 1.4301</v>
          </cell>
          <cell r="F25">
            <v>0</v>
          </cell>
        </row>
        <row r="26">
          <cell r="C26" t="str">
            <v>-pracovní deska - granitová</v>
          </cell>
          <cell r="F26">
            <v>0</v>
          </cell>
        </row>
        <row r="27">
          <cell r="C27" t="str">
            <v>-opláštění ze tří stran - řešeno interiérovým obkladem</v>
          </cell>
          <cell r="F27">
            <v>0</v>
          </cell>
        </row>
        <row r="28">
          <cell r="C28" t="str">
            <v>-křídlové dveře - řešeno interiérem</v>
          </cell>
          <cell r="F28">
            <v>0</v>
          </cell>
        </row>
        <row r="29">
          <cell r="C29" t="str">
            <v>-bez zadního lemu</v>
          </cell>
          <cell r="F29">
            <v>0</v>
          </cell>
        </row>
        <row r="30">
          <cell r="C30" t="str">
            <v>-výdejní police s osvětlením</v>
          </cell>
          <cell r="F30">
            <v>0</v>
          </cell>
        </row>
        <row r="31">
          <cell r="C31" t="str">
            <v>-základní výška stolu 850 mm</v>
          </cell>
          <cell r="F31">
            <v>0</v>
          </cell>
        </row>
        <row r="32">
          <cell r="C32" t="str">
            <v>-výšková stavitelnost +45 mm</v>
          </cell>
          <cell r="F32">
            <v>0</v>
          </cell>
        </row>
        <row r="33">
          <cell r="C33" t="str">
            <v>-spodní police ve výšce 150 mm</v>
          </cell>
          <cell r="F33">
            <v>0</v>
          </cell>
        </row>
        <row r="34">
          <cell r="C34" t="str">
            <v>-pojízdné provedení</v>
          </cell>
          <cell r="F34">
            <v>0</v>
          </cell>
        </row>
        <row r="35">
          <cell r="C35" t="str">
            <v>Objednací číslo: JIP-S07-15080</v>
          </cell>
          <cell r="F35">
            <v>0</v>
          </cell>
        </row>
        <row r="36">
          <cell r="C36" t="str">
            <v>Rozměr: 1500x800x850 mm</v>
          </cell>
          <cell r="F36">
            <v>0</v>
          </cell>
        </row>
        <row r="37">
          <cell r="C37" t="str">
            <v>1.02 Bar</v>
          </cell>
          <cell r="F37">
            <v>0</v>
          </cell>
        </row>
        <row r="38">
          <cell r="A38" t="str">
            <v>10201</v>
          </cell>
          <cell r="C38" t="str">
            <v>Keramické umyvadlo s bezdotykovou baterií - dodávka ZT</v>
          </cell>
          <cell r="D38" t="str">
            <v>1</v>
          </cell>
          <cell r="E38" t="str">
            <v>ks</v>
          </cell>
          <cell r="F38">
            <v>0</v>
          </cell>
          <cell r="I38">
            <v>0</v>
          </cell>
        </row>
        <row r="39">
          <cell r="A39" t="str">
            <v>10202</v>
          </cell>
          <cell r="B39" t="str">
            <v>VSF-FKG370</v>
          </cell>
          <cell r="C39" t="str">
            <v>Chladící skříň bílá 347 lt.- 2 prosklené dveře</v>
          </cell>
          <cell r="D39" t="str">
            <v>2</v>
          </cell>
          <cell r="E39" t="str">
            <v>ks</v>
          </cell>
          <cell r="F39">
            <v>19152</v>
          </cell>
          <cell r="G39">
            <v>38304</v>
          </cell>
          <cell r="I39">
            <v>19152</v>
          </cell>
        </row>
        <row r="40">
          <cell r="C40" t="str">
            <v>Rozsah teplot + 1 až + 12*C,</v>
          </cell>
          <cell r="F40">
            <v>0</v>
          </cell>
          <cell r="G40">
            <v>0</v>
          </cell>
        </row>
        <row r="41">
          <cell r="C41" t="str">
            <v>dvoje dveře - neoddělený vnitřní prostor,</v>
          </cell>
          <cell r="F41">
            <v>0</v>
          </cell>
        </row>
        <row r="42">
          <cell r="C42" t="str">
            <v>ventilované chlazení, termostat,</v>
          </cell>
          <cell r="F42">
            <v>0</v>
          </cell>
        </row>
        <row r="43">
          <cell r="C43" t="str">
            <v>automatické odtávání, osvětlení chladícího prostoru,</v>
          </cell>
          <cell r="F43">
            <v>0</v>
          </cell>
        </row>
        <row r="44">
          <cell r="C44" t="str">
            <v>roštové police, zámek, kolečka.</v>
          </cell>
          <cell r="F44">
            <v>0</v>
          </cell>
        </row>
        <row r="45">
          <cell r="C45" t="str">
            <v>Objednací číslo: VSF-FKG370</v>
          </cell>
          <cell r="F45">
            <v>0</v>
          </cell>
        </row>
        <row r="46">
          <cell r="C46" t="str">
            <v>Rozměr: 600x600x1850 mm</v>
          </cell>
          <cell r="F46">
            <v>0</v>
          </cell>
        </row>
        <row r="47">
          <cell r="C47" t="str">
            <v>Příkon [230V]: 0,3 kW</v>
          </cell>
          <cell r="F47">
            <v>0</v>
          </cell>
        </row>
        <row r="48">
          <cell r="A48" t="str">
            <v>10203</v>
          </cell>
          <cell r="B48" t="str">
            <v>LIE-GG1550</v>
          </cell>
          <cell r="C48" t="str">
            <v>Mrazící skříň nerezová 140 lt.</v>
          </cell>
          <cell r="D48" t="str">
            <v>1</v>
          </cell>
          <cell r="E48" t="str">
            <v>ks</v>
          </cell>
          <cell r="F48">
            <v>19949.099999999999</v>
          </cell>
          <cell r="G48">
            <v>19949.099999999999</v>
          </cell>
          <cell r="I48">
            <v>19949.099999999999</v>
          </cell>
        </row>
        <row r="49">
          <cell r="C49" t="str">
            <v>Objem 140 l,</v>
          </cell>
          <cell r="F49">
            <v>0</v>
          </cell>
        </row>
        <row r="50">
          <cell r="C50" t="str">
            <v>nerezové opláštění,</v>
          </cell>
          <cell r="F50">
            <v>0</v>
          </cell>
        </row>
        <row r="51">
          <cell r="C51" t="str">
            <v>digitální ukazatel teploty,</v>
          </cell>
          <cell r="F51">
            <v>0</v>
          </cell>
        </row>
        <row r="52">
          <cell r="C52" t="str">
            <v>teplotní rozsah - 9 až - 26*C.</v>
          </cell>
          <cell r="F52">
            <v>0</v>
          </cell>
        </row>
        <row r="53">
          <cell r="C53" t="str">
            <v>Objednací číslo: LIE-GG1550</v>
          </cell>
          <cell r="F53">
            <v>0</v>
          </cell>
        </row>
        <row r="54">
          <cell r="C54" t="str">
            <v>Rozměr: 600x620x850 mm</v>
          </cell>
          <cell r="F54">
            <v>0</v>
          </cell>
        </row>
        <row r="55">
          <cell r="C55" t="str">
            <v>Příkon [230V]: 0,1 kW</v>
          </cell>
          <cell r="F55">
            <v>0</v>
          </cell>
        </row>
        <row r="56">
          <cell r="A56" t="str">
            <v>10204</v>
          </cell>
          <cell r="B56" t="str">
            <v>MAS-6170784-EC-85</v>
          </cell>
          <cell r="C56" t="str">
            <v>Zchlazovač skla - plné dveře nerezové</v>
          </cell>
          <cell r="D56" t="str">
            <v>1</v>
          </cell>
          <cell r="E56" t="str">
            <v>ks</v>
          </cell>
          <cell r="F56">
            <v>23275</v>
          </cell>
          <cell r="G56">
            <v>23275</v>
          </cell>
          <cell r="I56">
            <v>23275</v>
          </cell>
        </row>
        <row r="57">
          <cell r="C57" t="str">
            <v>pracovní teplota -8 až -10*C,</v>
          </cell>
          <cell r="F57">
            <v>0</v>
          </cell>
        </row>
        <row r="58">
          <cell r="C58" t="str">
            <v>celonerezové provedení (vyjma zadního panelu).</v>
          </cell>
          <cell r="F58">
            <v>0</v>
          </cell>
        </row>
        <row r="59">
          <cell r="C59" t="str">
            <v>Objednací číslo: MAS-6170784-EC-85</v>
          </cell>
          <cell r="F59">
            <v>0</v>
          </cell>
        </row>
        <row r="60">
          <cell r="C60" t="str">
            <v>Rozměr: 507x507x850 mm</v>
          </cell>
          <cell r="F60">
            <v>0</v>
          </cell>
        </row>
        <row r="61">
          <cell r="C61" t="str">
            <v>Příkon [230V]: 0,25 kW</v>
          </cell>
          <cell r="F61">
            <v>0</v>
          </cell>
        </row>
        <row r="62">
          <cell r="A62" t="str">
            <v>10205</v>
          </cell>
          <cell r="B62" t="str">
            <v>MAS-5490705-SL60W</v>
          </cell>
          <cell r="C62" t="str">
            <v>Výrobník ledu chlazený vodou SL 60</v>
          </cell>
          <cell r="D62" t="str">
            <v>1</v>
          </cell>
          <cell r="E62" t="str">
            <v>ks</v>
          </cell>
          <cell r="F62">
            <v>23740.5</v>
          </cell>
          <cell r="G62">
            <v>23740.5</v>
          </cell>
          <cell r="I62">
            <v>23740.5</v>
          </cell>
        </row>
        <row r="63">
          <cell r="C63" t="str">
            <v>výkon 29kg/24h,</v>
          </cell>
          <cell r="F63">
            <v>0</v>
          </cell>
        </row>
        <row r="64">
          <cell r="C64" t="str">
            <v>kapacita zásobníku 9 kg,</v>
          </cell>
          <cell r="F64">
            <v>0</v>
          </cell>
        </row>
        <row r="65">
          <cell r="C65" t="str">
            <v>tvar ledu kalíšky 31x32 mm/14 g,</v>
          </cell>
          <cell r="F65">
            <v>0</v>
          </cell>
        </row>
        <row r="66">
          <cell r="C66" t="str">
            <v>chlazení vodou,</v>
          </cell>
          <cell r="F66">
            <v>0</v>
          </cell>
        </row>
        <row r="67">
          <cell r="C67" t="str">
            <v>min. a max. teplota okolí +10/+38*C,</v>
          </cell>
          <cell r="F67">
            <v>0</v>
          </cell>
        </row>
        <row r="68">
          <cell r="C68" t="str">
            <v>min. a max. teplota vody +5/+32*C,</v>
          </cell>
          <cell r="F68">
            <v>0</v>
          </cell>
        </row>
        <row r="69">
          <cell r="C69" t="str">
            <v>odpad vody průměr 24 mm,</v>
          </cell>
          <cell r="F69">
            <v>0</v>
          </cell>
        </row>
        <row r="70">
          <cell r="C70" t="str">
            <v>celonerezové provedení, kromě dvířek, které jsou</v>
          </cell>
          <cell r="F70">
            <v>0</v>
          </cell>
        </row>
        <row r="71">
          <cell r="C71" t="str">
            <v>z ABS plastu, led je vytvářen nástřikem do</v>
          </cell>
          <cell r="F71">
            <v>0</v>
          </cell>
        </row>
        <row r="72">
          <cell r="C72" t="str">
            <v>formových kalíšků kovovými tryskami.</v>
          </cell>
          <cell r="F72">
            <v>0</v>
          </cell>
        </row>
        <row r="73">
          <cell r="C73" t="str">
            <v>Objednací číslo: MAS-5490705-SL60W</v>
          </cell>
          <cell r="F73">
            <v>0</v>
          </cell>
        </row>
        <row r="74">
          <cell r="C74" t="str">
            <v>Rozměr: 390x517x705 mm</v>
          </cell>
          <cell r="F74">
            <v>0</v>
          </cell>
        </row>
        <row r="75">
          <cell r="A75" t="str">
            <v>10206</v>
          </cell>
          <cell r="B75" t="str">
            <v>JIP-SCHV22N1-15470</v>
          </cell>
          <cell r="C75" t="str">
            <v>Chlazený stůl nápojový s vanou</v>
          </cell>
          <cell r="D75" t="str">
            <v>1</v>
          </cell>
          <cell r="E75" t="str">
            <v>ks</v>
          </cell>
          <cell r="F75">
            <v>72141</v>
          </cell>
          <cell r="G75">
            <v>72141</v>
          </cell>
          <cell r="I75">
            <v>72141</v>
          </cell>
        </row>
        <row r="76">
          <cell r="C76" t="str">
            <v>-použitý materiál : DIN 1.4301</v>
          </cell>
          <cell r="F76">
            <v>0</v>
          </cell>
        </row>
        <row r="77">
          <cell r="C77" t="str">
            <v>-pracovní deska tl.36 mm</v>
          </cell>
          <cell r="F77">
            <v>0</v>
          </cell>
        </row>
        <row r="78">
          <cell r="C78" t="str">
            <v>-základní výška stolu 900 mm</v>
          </cell>
          <cell r="F78">
            <v>0</v>
          </cell>
        </row>
        <row r="79">
          <cell r="C79" t="str">
            <v>-výšková stavitelnost +25 mm</v>
          </cell>
          <cell r="F79">
            <v>0</v>
          </cell>
        </row>
        <row r="80">
          <cell r="C80" t="str">
            <v>-podpěry pro GN 1/1,1x křídlové dveře,2x zásuvka 425x515x310,1x vana</v>
          </cell>
          <cell r="F80">
            <v>0</v>
          </cell>
        </row>
        <row r="81">
          <cell r="C81" t="str">
            <v>GN 1/1, chladící agregát vpravo</v>
          </cell>
          <cell r="F81">
            <v>0</v>
          </cell>
        </row>
        <row r="82">
          <cell r="C82" t="str">
            <v>-vana slouží k dočasnému skladování předem vychlazených pokrmů a</v>
          </cell>
          <cell r="F82">
            <v>0</v>
          </cell>
        </row>
        <row r="83">
          <cell r="C83" t="str">
            <v>nápojů</v>
          </cell>
          <cell r="F83">
            <v>0</v>
          </cell>
        </row>
        <row r="84">
          <cell r="C84" t="str">
            <v>-technické údaje : regulace teploty +2*C až +8*C, přívodní napětí</v>
          </cell>
          <cell r="F84">
            <v>0</v>
          </cell>
        </row>
        <row r="85">
          <cell r="C85" t="str">
            <v>230V/50Hz</v>
          </cell>
          <cell r="F85">
            <v>0</v>
          </cell>
        </row>
        <row r="86">
          <cell r="C86" t="str">
            <v>-chladivo R134a, pohyblivý přívod s vidlicí</v>
          </cell>
          <cell r="F86">
            <v>0</v>
          </cell>
        </row>
        <row r="87">
          <cell r="C87" t="str">
            <v>Objednací číslo: JIP-SCHV22N1-15470</v>
          </cell>
          <cell r="F87">
            <v>0</v>
          </cell>
        </row>
        <row r="88">
          <cell r="C88" t="str">
            <v>Rozměr: 1540x700x900 mm</v>
          </cell>
          <cell r="F88">
            <v>0</v>
          </cell>
        </row>
        <row r="89">
          <cell r="C89" t="str">
            <v>Příkon [230V]: 0,38 kW</v>
          </cell>
          <cell r="F89">
            <v>0</v>
          </cell>
        </row>
        <row r="90">
          <cell r="A90" t="str">
            <v>10207</v>
          </cell>
          <cell r="B90" t="str">
            <v>KAR-SMOOTHER</v>
          </cell>
          <cell r="C90" t="str">
            <v>Barový mixér Blendtec Smoother</v>
          </cell>
          <cell r="D90" t="str">
            <v>1</v>
          </cell>
          <cell r="E90" t="str">
            <v>ks</v>
          </cell>
          <cell r="F90">
            <v>28405</v>
          </cell>
          <cell r="G90">
            <v>28405</v>
          </cell>
          <cell r="I90">
            <v>28405</v>
          </cell>
        </row>
        <row r="91">
          <cell r="C91" t="str">
            <v>-váha 6,8 kg</v>
          </cell>
          <cell r="F91">
            <v>0</v>
          </cell>
        </row>
        <row r="92">
          <cell r="C92" t="str">
            <v>-průhledný druhý kryt snižuje hlučnost s zvyšuje bezpečnost provozu,</v>
          </cell>
          <cell r="F92">
            <v>0</v>
          </cell>
        </row>
        <row r="93">
          <cell r="C93" t="str">
            <v>možno jej zabudovat do pracovní desky pro úsporu místa, v ceně jsou 2</v>
          </cell>
          <cell r="F93">
            <v>0</v>
          </cell>
        </row>
        <row r="94">
          <cell r="C94" t="str">
            <v>polykarbonátové nádoby GE Lexan o obsahu 1,8 litrů</v>
          </cell>
          <cell r="F94">
            <v>0</v>
          </cell>
        </row>
        <row r="95">
          <cell r="C95" t="str">
            <v>-počítadlo jednotlivých provozních cyklů na LCD displeji</v>
          </cell>
          <cell r="F95">
            <v>0</v>
          </cell>
        </row>
        <row r="96">
          <cell r="C96" t="str">
            <v>-automatická regulace otáček mixování</v>
          </cell>
          <cell r="F96">
            <v>0</v>
          </cell>
        </row>
        <row r="97">
          <cell r="C97" t="str">
            <v>-plně automatický mixér</v>
          </cell>
          <cell r="F97">
            <v>0</v>
          </cell>
        </row>
        <row r="98">
          <cell r="C98" t="str">
            <v>Objednací číslo: KAR-SMOOTHER</v>
          </cell>
          <cell r="F98">
            <v>0</v>
          </cell>
        </row>
        <row r="99">
          <cell r="C99" t="str">
            <v>Rozměr: 230x230x430 mm</v>
          </cell>
          <cell r="F99">
            <v>0</v>
          </cell>
        </row>
        <row r="100">
          <cell r="C100" t="str">
            <v>Příkon [230V]: 2 kW</v>
          </cell>
          <cell r="F100">
            <v>0</v>
          </cell>
        </row>
        <row r="101">
          <cell r="A101" t="str">
            <v>10208</v>
          </cell>
          <cell r="C101" t="str">
            <v>neobsazeno</v>
          </cell>
          <cell r="D101" t="str">
            <v>1</v>
          </cell>
          <cell r="E101" t="str">
            <v>ks</v>
          </cell>
          <cell r="F101">
            <v>0</v>
          </cell>
          <cell r="G101">
            <v>0</v>
          </cell>
          <cell r="I101">
            <v>0</v>
          </cell>
        </row>
        <row r="102">
          <cell r="A102" t="str">
            <v>10209</v>
          </cell>
          <cell r="B102" t="str">
            <v>CAR-M3</v>
          </cell>
          <cell r="C102" t="str">
            <v>Mlýnek M3 ke kávovarům</v>
          </cell>
          <cell r="D102" t="str">
            <v>1</v>
          </cell>
          <cell r="E102" t="str">
            <v>ks</v>
          </cell>
          <cell r="F102">
            <v>16625</v>
          </cell>
          <cell r="G102">
            <v>16625</v>
          </cell>
          <cell r="I102">
            <v>16625</v>
          </cell>
        </row>
        <row r="103">
          <cell r="C103" t="str">
            <v>-automatické vypnutí a zapnutí</v>
          </cell>
          <cell r="F103">
            <v>0</v>
          </cell>
        </row>
        <row r="104">
          <cell r="C104" t="str">
            <v>-možnost nastavení velikosti dávek a hrubosti mletí</v>
          </cell>
          <cell r="F104">
            <v>0</v>
          </cell>
        </row>
        <row r="105">
          <cell r="C105" t="str">
            <v>-mechanické počítadlo dávek</v>
          </cell>
          <cell r="F105">
            <v>0</v>
          </cell>
        </row>
        <row r="106">
          <cell r="C106" t="str">
            <v>-pěchovadlo</v>
          </cell>
          <cell r="F106">
            <v>0</v>
          </cell>
        </row>
        <row r="107">
          <cell r="C107" t="str">
            <v>-mlecí kameny o průměru 63,5 mm</v>
          </cell>
          <cell r="F107">
            <v>0</v>
          </cell>
        </row>
        <row r="108">
          <cell r="C108" t="str">
            <v>-zásobník zrnkové kávy 1000 g</v>
          </cell>
          <cell r="F108">
            <v>0</v>
          </cell>
        </row>
        <row r="109">
          <cell r="C109" t="str">
            <v>-zásobník mleté kávy na 300 g</v>
          </cell>
          <cell r="F109">
            <v>0</v>
          </cell>
        </row>
        <row r="110">
          <cell r="C110" t="str">
            <v>Objednací číslo: CAR-M3</v>
          </cell>
          <cell r="F110">
            <v>0</v>
          </cell>
        </row>
        <row r="111">
          <cell r="C111" t="str">
            <v>Rozměr: 185x350x560 mm</v>
          </cell>
          <cell r="F111">
            <v>0</v>
          </cell>
        </row>
        <row r="112">
          <cell r="C112" t="str">
            <v>Příkon [230V]: 0,5 kW</v>
          </cell>
          <cell r="F112">
            <v>0</v>
          </cell>
        </row>
        <row r="113">
          <cell r="A113" t="str">
            <v>10210</v>
          </cell>
          <cell r="B113" t="str">
            <v>CAR-Tema-e2</v>
          </cell>
          <cell r="C113" t="str">
            <v>Kávovar dvoupákový Tema e2</v>
          </cell>
          <cell r="D113" t="str">
            <v>1</v>
          </cell>
          <cell r="E113" t="str">
            <v>ks</v>
          </cell>
          <cell r="F113">
            <v>91105</v>
          </cell>
          <cell r="G113">
            <v>91105</v>
          </cell>
          <cell r="I113">
            <v>91105</v>
          </cell>
        </row>
        <row r="114">
          <cell r="C114" t="str">
            <v>-pevný přívod vody</v>
          </cell>
          <cell r="F114">
            <v>0</v>
          </cell>
        </row>
        <row r="115">
          <cell r="C115" t="str">
            <v>-automatický výdej nastavených dávek</v>
          </cell>
          <cell r="F115">
            <v>0</v>
          </cell>
        </row>
        <row r="116">
          <cell r="C116" t="str">
            <v>-automatický výdej horké vody, 2x pára</v>
          </cell>
          <cell r="F116">
            <v>0</v>
          </cell>
        </row>
        <row r="117">
          <cell r="C117" t="str">
            <v>-vestatěné rotační čerpadlo</v>
          </cell>
          <cell r="F117">
            <v>0</v>
          </cell>
        </row>
        <row r="118">
          <cell r="C118" t="str">
            <v>-boiler 13,5 litrů</v>
          </cell>
          <cell r="F118">
            <v>0</v>
          </cell>
        </row>
        <row r="119">
          <cell r="C119" t="str">
            <v>-ohřívání šálků</v>
          </cell>
          <cell r="F119">
            <v>0</v>
          </cell>
        </row>
        <row r="120">
          <cell r="C120" t="str">
            <v>-kapacita: max. 120 šálků/hod</v>
          </cell>
          <cell r="F120">
            <v>0</v>
          </cell>
        </row>
        <row r="121">
          <cell r="C121" t="str">
            <v>-elektronická bezpečnostní sada</v>
          </cell>
          <cell r="F121">
            <v>0</v>
          </cell>
        </row>
        <row r="122">
          <cell r="C122" t="str">
            <v>-sada měření úrovně vody v boileru</v>
          </cell>
          <cell r="F122">
            <v>0</v>
          </cell>
        </row>
        <row r="123">
          <cell r="C123" t="str">
            <v>-ukazatel tlaku čerpadla a tlaku v boileru</v>
          </cell>
          <cell r="F123">
            <v>0</v>
          </cell>
        </row>
        <row r="124">
          <cell r="C124" t="str">
            <v>-barevné provedení: modrá/stříbrná</v>
          </cell>
          <cell r="F124">
            <v>0</v>
          </cell>
        </row>
        <row r="125">
          <cell r="C125" t="str">
            <v>Objednací číslo: CAR-Tema-e2</v>
          </cell>
          <cell r="F125">
            <v>0</v>
          </cell>
        </row>
        <row r="126">
          <cell r="C126" t="str">
            <v>Rozměr: 710x552x532 mm</v>
          </cell>
          <cell r="F126">
            <v>0</v>
          </cell>
        </row>
        <row r="127">
          <cell r="C127" t="str">
            <v>Příkon [230V]: 3,85 kW</v>
          </cell>
          <cell r="F127">
            <v>0</v>
          </cell>
        </row>
        <row r="128">
          <cell r="A128" t="str">
            <v>10211</v>
          </cell>
          <cell r="B128" t="str">
            <v>KAR-DELICE S</v>
          </cell>
          <cell r="C128" t="str">
            <v>Výrobník horké čokolády DELICE S</v>
          </cell>
          <cell r="D128" t="str">
            <v>1</v>
          </cell>
          <cell r="E128" t="str">
            <v>ks</v>
          </cell>
          <cell r="F128">
            <v>16435</v>
          </cell>
          <cell r="G128">
            <v>16435</v>
          </cell>
          <cell r="I128">
            <v>16435</v>
          </cell>
        </row>
        <row r="129">
          <cell r="C129" t="str">
            <v>-systém ohřívání čokolády přímým ohřevem bez vody</v>
          </cell>
          <cell r="F129">
            <v>0</v>
          </cell>
        </row>
        <row r="130">
          <cell r="C130" t="str">
            <v>-stírací rotační plastové lopatky zabraňují připalování</v>
          </cell>
          <cell r="F130">
            <v>0</v>
          </cell>
        </row>
        <row r="131">
          <cell r="C131" t="str">
            <v>-rovnoměrné míchání zamezuje tvrobě usazenin a sraženin</v>
          </cell>
          <cell r="F131">
            <v>0</v>
          </cell>
        </row>
        <row r="132">
          <cell r="C132" t="str">
            <v>-regulace teploty termostatem 0 - 90°C</v>
          </cell>
          <cell r="F132">
            <v>0</v>
          </cell>
        </row>
        <row r="133">
          <cell r="C133" t="str">
            <v>-odnímatelná nádoba 5 litrů z čistého netříštivého plastu s víčkem</v>
          </cell>
          <cell r="F133">
            <v>0</v>
          </cell>
        </row>
        <row r="134">
          <cell r="C134" t="str">
            <v>-snadno odnímatelná nádoba i s nápojem</v>
          </cell>
          <cell r="F134">
            <v>0</v>
          </cell>
        </row>
        <row r="135">
          <cell r="C135" t="str">
            <v>-speciální snadno demontovatelný kohout pro vypouštění hustého</v>
          </cell>
          <cell r="F135">
            <v>0</v>
          </cell>
        </row>
        <row r="136">
          <cell r="C136" t="str">
            <v>nápoje</v>
          </cell>
          <cell r="F136">
            <v>0</v>
          </cell>
        </row>
        <row r="137">
          <cell r="C137" t="str">
            <v>-přístroj je koncipován pro výrobu a prezentaci horké čokolády</v>
          </cell>
          <cell r="F137">
            <v>0</v>
          </cell>
        </row>
        <row r="138">
          <cell r="C138" t="str">
            <v>-umořňuje přípravu a prezentaci, čaje, kávy, mléka, svařeného vína a</v>
          </cell>
          <cell r="F138">
            <v>0</v>
          </cell>
        </row>
        <row r="139">
          <cell r="C139" t="str">
            <v>především horké čokolády</v>
          </cell>
          <cell r="F139">
            <v>0</v>
          </cell>
        </row>
        <row r="140">
          <cell r="C140" t="str">
            <v>Objednací číslo: KAR-DELICE S</v>
          </cell>
          <cell r="F140">
            <v>0</v>
          </cell>
        </row>
        <row r="141">
          <cell r="C141" t="str">
            <v>Rozměr: 260x320x495 mm</v>
          </cell>
          <cell r="F141">
            <v>0</v>
          </cell>
        </row>
        <row r="142">
          <cell r="C142" t="str">
            <v>Příkon [230V]: 1,3 kW</v>
          </cell>
          <cell r="F142">
            <v>0</v>
          </cell>
        </row>
        <row r="143">
          <cell r="A143" t="str">
            <v>10212</v>
          </cell>
          <cell r="B143" t="str">
            <v>RMG-B-08</v>
          </cell>
          <cell r="C143" t="str">
            <v>Změkčovač vody - automatický B-08</v>
          </cell>
          <cell r="D143" t="str">
            <v>1</v>
          </cell>
          <cell r="E143" t="str">
            <v>ks</v>
          </cell>
          <cell r="F143">
            <v>14231</v>
          </cell>
          <cell r="G143">
            <v>14231</v>
          </cell>
          <cell r="I143">
            <v>14231</v>
          </cell>
        </row>
        <row r="144">
          <cell r="C144" t="str">
            <v>-změkčovač vody pro kávovary,</v>
          </cell>
          <cell r="F144">
            <v>0</v>
          </cell>
        </row>
        <row r="145">
          <cell r="C145" t="str">
            <v>myčky a konvektomaty</v>
          </cell>
          <cell r="F145">
            <v>0</v>
          </cell>
        </row>
        <row r="146">
          <cell r="C146" t="str">
            <v>-nerezová nádoba změkčovače</v>
          </cell>
          <cell r="F146">
            <v>0</v>
          </cell>
        </row>
        <row r="147">
          <cell r="C147" t="str">
            <v>-elektromechanická řídící jednotka</v>
          </cell>
          <cell r="F147">
            <v>0</v>
          </cell>
        </row>
        <row r="148">
          <cell r="C148" t="str">
            <v>-nastavení regenerace na dny v týdnu</v>
          </cell>
          <cell r="F148">
            <v>0</v>
          </cell>
        </row>
        <row r="149">
          <cell r="C149" t="str">
            <v>-umožňuje regenerovat každý den</v>
          </cell>
          <cell r="F149">
            <v>0</v>
          </cell>
        </row>
        <row r="150">
          <cell r="C150" t="str">
            <v>-max. hodinový průtok 1500 l/h</v>
          </cell>
          <cell r="F150">
            <v>0</v>
          </cell>
        </row>
        <row r="151">
          <cell r="C151" t="str">
            <v>-mechanické ovládání ventilů</v>
          </cell>
          <cell r="F151">
            <v>0</v>
          </cell>
        </row>
        <row r="152">
          <cell r="C152" t="str">
            <v>-regenerace se provádí tabletovanou solí</v>
          </cell>
          <cell r="F152">
            <v>0</v>
          </cell>
        </row>
        <row r="153">
          <cell r="C153" t="str">
            <v>-funkce: zabraňuje zavápňování zařízení a</v>
          </cell>
          <cell r="F153">
            <v>0</v>
          </cell>
        </row>
        <row r="154">
          <cell r="C154" t="str">
            <v>tím chrání přístroj před poškozením</v>
          </cell>
          <cell r="F154">
            <v>0</v>
          </cell>
        </row>
        <row r="155">
          <cell r="C155" t="str">
            <v>-připojení na šroubení 3/4 s vnitřním závitem</v>
          </cell>
          <cell r="F155">
            <v>0</v>
          </cell>
        </row>
        <row r="156">
          <cell r="C156" t="str">
            <v>Objednací číslo: RMG-B-08</v>
          </cell>
          <cell r="F156">
            <v>0</v>
          </cell>
        </row>
        <row r="157">
          <cell r="A157" t="str">
            <v>10213</v>
          </cell>
          <cell r="B157" t="str">
            <v>COM-619748-BHC30</v>
          </cell>
          <cell r="C157" t="str">
            <v>Myčka na sklo dvouplášťová BHC30 (SV)</v>
          </cell>
          <cell r="D157" t="str">
            <v>1</v>
          </cell>
          <cell r="E157" t="str">
            <v>ks</v>
          </cell>
          <cell r="F157">
            <v>56565.9</v>
          </cell>
          <cell r="G157">
            <v>56565.9</v>
          </cell>
          <cell r="I157">
            <v>56565.9</v>
          </cell>
        </row>
        <row r="158">
          <cell r="C158" t="str">
            <v>Rozměr koše / zásuvná výška :  400x400 mm / 285 mm</v>
          </cell>
          <cell r="F158">
            <v>0</v>
          </cell>
        </row>
        <row r="159">
          <cell r="C159" t="str">
            <v>Jeden mycí cyklus 120 sec., 30 košů/hod.</v>
          </cell>
          <cell r="F159">
            <v>0</v>
          </cell>
        </row>
        <row r="160">
          <cell r="C160" t="str">
            <v>Spotřeba vody za cyklus : 2,0 litru</v>
          </cell>
          <cell r="F160">
            <v>0</v>
          </cell>
        </row>
        <row r="161">
          <cell r="C161" t="str">
            <v>Obsah / příkon bojleru : 6,0 lt. / 3,2 kW</v>
          </cell>
          <cell r="F161">
            <v>0</v>
          </cell>
        </row>
        <row r="162">
          <cell r="C162" t="str">
            <v>Připojení na studenou vodu 3/4", odpad DN 25.</v>
          </cell>
          <cell r="F162">
            <v>0</v>
          </cell>
        </row>
        <row r="163">
          <cell r="C163" t="str">
            <v>Základní výbava : 2x koš hladký, 1x vložka na sklenice, 1x vložka na</v>
          </cell>
          <cell r="F163">
            <v>0</v>
          </cell>
        </row>
        <row r="164">
          <cell r="C164" t="str">
            <v>podšálky, 1x vložka na příbory.</v>
          </cell>
          <cell r="F164">
            <v>0</v>
          </cell>
        </row>
        <row r="165">
          <cell r="C165" t="str">
            <v>Objednací číslo: COM-619748-BHC30</v>
          </cell>
          <cell r="F165">
            <v>0</v>
          </cell>
        </row>
        <row r="166">
          <cell r="C166" t="str">
            <v>Rozměr: 480x540x700 mm</v>
          </cell>
          <cell r="F166">
            <v>0</v>
          </cell>
        </row>
        <row r="167">
          <cell r="C167" t="str">
            <v>Příkon [230V]: 3,3 kW</v>
          </cell>
          <cell r="F167">
            <v>0</v>
          </cell>
        </row>
        <row r="168">
          <cell r="C168" t="str">
            <v>Váha: 37,5 kg</v>
          </cell>
          <cell r="F168">
            <v>0</v>
          </cell>
        </row>
        <row r="169">
          <cell r="A169" t="str">
            <v>10214</v>
          </cell>
          <cell r="B169" t="str">
            <v>JIP-PDP/Z/3535-09070</v>
          </cell>
          <cell r="C169" t="str">
            <v>Pracovní deska prolamovaná - dřezy lisované vevařené</v>
          </cell>
          <cell r="D169" t="str">
            <v>1</v>
          </cell>
          <cell r="E169" t="str">
            <v>ks</v>
          </cell>
          <cell r="F169">
            <v>13901</v>
          </cell>
          <cell r="G169">
            <v>13901</v>
          </cell>
          <cell r="I169">
            <v>13901</v>
          </cell>
        </row>
        <row r="170">
          <cell r="C170" t="str">
            <v>-použitý materiál : DIN 1.4301</v>
          </cell>
          <cell r="F170">
            <v>0</v>
          </cell>
        </row>
        <row r="171">
          <cell r="C171" t="str">
            <v>-nerezový plech tl.1 mm</v>
          </cell>
          <cell r="F171">
            <v>0</v>
          </cell>
        </row>
        <row r="172">
          <cell r="C172" t="str">
            <v>-celková tl. desky 36 mm</v>
          </cell>
          <cell r="F172">
            <v>0</v>
          </cell>
        </row>
        <row r="173">
          <cell r="C173" t="str">
            <v>-výška zadního lemu 40 mm</v>
          </cell>
          <cell r="F173">
            <v>0</v>
          </cell>
        </row>
        <row r="174">
          <cell r="C174" t="str">
            <v>-2x dřez 300x500x300</v>
          </cell>
          <cell r="F174">
            <v>0</v>
          </cell>
        </row>
        <row r="175">
          <cell r="C175" t="str">
            <v>Objednací číslo: JIP-PDP/Z/3535-09070</v>
          </cell>
          <cell r="F175">
            <v>0</v>
          </cell>
        </row>
        <row r="176">
          <cell r="C176" t="str">
            <v>Rozměr: 900x700 mm</v>
          </cell>
          <cell r="F176">
            <v>0</v>
          </cell>
        </row>
        <row r="177">
          <cell r="A177" t="str">
            <v>10215</v>
          </cell>
          <cell r="B177" t="str">
            <v>LZ-QMP CR1220</v>
          </cell>
          <cell r="C177" t="str">
            <v>Registrační pokladna QMP CR1220-RS-PCSCOLFM</v>
          </cell>
          <cell r="D177" t="str">
            <v>1</v>
          </cell>
          <cell r="E177" t="str">
            <v>ks</v>
          </cell>
          <cell r="F177">
            <v>20985.5</v>
          </cell>
          <cell r="G177">
            <v>20985.5</v>
          </cell>
          <cell r="I177">
            <v>20985.5</v>
          </cell>
        </row>
        <row r="178">
          <cell r="C178" t="str">
            <v>-plně programovatelná, plochá klávesnice</v>
          </cell>
          <cell r="F178">
            <v>0</v>
          </cell>
        </row>
        <row r="179">
          <cell r="C179" t="str">
            <v>-restaurační funkce</v>
          </cell>
          <cell r="F179">
            <v>0</v>
          </cell>
        </row>
        <row r="180">
          <cell r="C180" t="str">
            <v>-možnost připojení scaneru</v>
          </cell>
          <cell r="F180">
            <v>0</v>
          </cell>
        </row>
        <row r="181">
          <cell r="C181" t="str">
            <v>-účtenka 2x38 mm</v>
          </cell>
          <cell r="F181">
            <v>0</v>
          </cell>
        </row>
        <row r="182">
          <cell r="C182" t="str">
            <v>-šuplík,</v>
          </cell>
          <cell r="F182">
            <v>0</v>
          </cell>
        </row>
        <row r="183">
          <cell r="C183" t="str">
            <v>-disleplej zákazníka - prodavače: numerický</v>
          </cell>
          <cell r="F183">
            <v>0</v>
          </cell>
        </row>
        <row r="184">
          <cell r="C184" t="str">
            <v>-PLU 1000, euro měna</v>
          </cell>
          <cell r="F184">
            <v>0</v>
          </cell>
        </row>
        <row r="185">
          <cell r="C185" t="str">
            <v>-grafické logo: horní + dolní</v>
          </cell>
          <cell r="F185">
            <v>0</v>
          </cell>
        </row>
        <row r="186">
          <cell r="C186" t="str">
            <v>-hmotnost: 2,6 kg</v>
          </cell>
          <cell r="F186">
            <v>0</v>
          </cell>
        </row>
        <row r="187">
          <cell r="C187" t="str">
            <v>-interface PC/scanner</v>
          </cell>
          <cell r="F187">
            <v>0</v>
          </cell>
        </row>
        <row r="188">
          <cell r="C188" t="str">
            <v>Objednací číslo: LZ-QMP CR1220</v>
          </cell>
          <cell r="F188">
            <v>0</v>
          </cell>
        </row>
        <row r="189">
          <cell r="C189" t="str">
            <v>1.03 Příruční sklad pro bar</v>
          </cell>
          <cell r="F189">
            <v>0</v>
          </cell>
        </row>
        <row r="190">
          <cell r="A190" t="str">
            <v>10301</v>
          </cell>
          <cell r="B190" t="str">
            <v>VSF-CFKS471</v>
          </cell>
          <cell r="C190" t="str">
            <v>Chladící skříň bílá 333 lt.- 1 plné dveře</v>
          </cell>
          <cell r="D190" t="str">
            <v>2</v>
          </cell>
          <cell r="E190" t="str">
            <v>ks</v>
          </cell>
          <cell r="F190">
            <v>15959.1</v>
          </cell>
          <cell r="G190">
            <v>31918.2</v>
          </cell>
          <cell r="I190">
            <v>15959.1</v>
          </cell>
        </row>
        <row r="191">
          <cell r="C191" t="str">
            <v>Rozsah teplot + 1 až + 12*C,</v>
          </cell>
          <cell r="F191">
            <v>0</v>
          </cell>
        </row>
        <row r="192">
          <cell r="C192" t="str">
            <v>jedny plné dveře - neoddělený vnitřní prostor,</v>
          </cell>
          <cell r="F192">
            <v>0</v>
          </cell>
        </row>
        <row r="193">
          <cell r="C193" t="str">
            <v>ventilované chlazení, termostat,</v>
          </cell>
          <cell r="F193">
            <v>0</v>
          </cell>
        </row>
        <row r="194">
          <cell r="C194" t="str">
            <v>automatické odtávání, osvětlení chladícího prostoru,</v>
          </cell>
          <cell r="F194">
            <v>0</v>
          </cell>
        </row>
        <row r="195">
          <cell r="C195" t="str">
            <v>5 roštových polic, zámek, kolečka.</v>
          </cell>
          <cell r="F195">
            <v>0</v>
          </cell>
        </row>
        <row r="196">
          <cell r="C196" t="str">
            <v>Objednací číslo: VSF-CFKS471</v>
          </cell>
          <cell r="F196">
            <v>0</v>
          </cell>
        </row>
        <row r="197">
          <cell r="C197" t="str">
            <v>Rozměr: 600x600x1860 mm</v>
          </cell>
          <cell r="F197">
            <v>0</v>
          </cell>
        </row>
        <row r="198">
          <cell r="A198" t="str">
            <v>10302</v>
          </cell>
          <cell r="B198" t="str">
            <v>JIP-R01/4-14050</v>
          </cell>
          <cell r="C198" t="str">
            <v>Regál policový</v>
          </cell>
          <cell r="D198" t="str">
            <v>1</v>
          </cell>
          <cell r="E198" t="str">
            <v>ks</v>
          </cell>
          <cell r="F198">
            <v>13011.7</v>
          </cell>
          <cell r="G198">
            <v>13011.7</v>
          </cell>
          <cell r="I198">
            <v>13011.7</v>
          </cell>
        </row>
        <row r="199">
          <cell r="C199" t="str">
            <v>-použitý materiál : DIN 1.4301</v>
          </cell>
          <cell r="F199">
            <v>0</v>
          </cell>
        </row>
        <row r="200">
          <cell r="C200" t="str">
            <v>-základní výška regálu 1800 mm</v>
          </cell>
          <cell r="F200">
            <v>0</v>
          </cell>
        </row>
        <row r="201">
          <cell r="C201" t="str">
            <v>-4x plná police</v>
          </cell>
          <cell r="F201">
            <v>0</v>
          </cell>
        </row>
        <row r="202">
          <cell r="C202" t="str">
            <v>-max. celoplošné zatížení jedné police 80kg</v>
          </cell>
          <cell r="F202">
            <v>0</v>
          </cell>
        </row>
        <row r="203">
          <cell r="C203" t="str">
            <v>Objednací číslo: JIP-R01/4-14050</v>
          </cell>
          <cell r="F203">
            <v>0</v>
          </cell>
        </row>
        <row r="204">
          <cell r="C204" t="str">
            <v>Rozměr: 1400x500x1800 mm</v>
          </cell>
          <cell r="F204">
            <v>0</v>
          </cell>
        </row>
        <row r="205">
          <cell r="C205" t="str">
            <v>1.04 Varna</v>
          </cell>
          <cell r="F205">
            <v>0</v>
          </cell>
        </row>
        <row r="206">
          <cell r="A206" t="str">
            <v>10401</v>
          </cell>
          <cell r="B206" t="str">
            <v>MAS-8710631</v>
          </cell>
          <cell r="C206" t="str">
            <v>Nerezové umyvadlo 04 - kolenové ovládání se zpožděním</v>
          </cell>
          <cell r="D206" t="str">
            <v>1</v>
          </cell>
          <cell r="E206" t="str">
            <v>ks</v>
          </cell>
          <cell r="F206">
            <v>5500.5</v>
          </cell>
          <cell r="G206">
            <v>5500.5</v>
          </cell>
          <cell r="I206">
            <v>5500.5</v>
          </cell>
        </row>
        <row r="207">
          <cell r="C207" t="str">
            <v>Celonerezové nástěnné umyvadlo,</v>
          </cell>
          <cell r="F207">
            <v>0</v>
          </cell>
        </row>
        <row r="208">
          <cell r="C208" t="str">
            <v>kolenové ovládání, sifon a baterie,</v>
          </cell>
          <cell r="F208">
            <v>0</v>
          </cell>
        </row>
        <row r="209">
          <cell r="C209" t="str">
            <v>nastavení teploty vody pomocí směšovacího ventilu (vč. zpětných</v>
          </cell>
          <cell r="F209">
            <v>0</v>
          </cell>
        </row>
        <row r="210">
          <cell r="C210" t="str">
            <v>klapek pod umyvadlem)</v>
          </cell>
          <cell r="F210">
            <v>0</v>
          </cell>
        </row>
        <row r="211">
          <cell r="C211" t="str">
            <v>s 1/2" šroubením pro teplou a studenou vodu.</v>
          </cell>
          <cell r="F211">
            <v>0</v>
          </cell>
        </row>
        <row r="212">
          <cell r="C212" t="str">
            <v>Voda je spuštěna stlačením ventilu, který má nastaveno automatické</v>
          </cell>
          <cell r="F212">
            <v>0</v>
          </cell>
        </row>
        <row r="213">
          <cell r="C213" t="str">
            <v>zpoždění vypínání vody.</v>
          </cell>
          <cell r="F213">
            <v>0</v>
          </cell>
        </row>
        <row r="214">
          <cell r="C214" t="str">
            <v>Objednací číslo: MAS-8710631</v>
          </cell>
          <cell r="F214">
            <v>0</v>
          </cell>
        </row>
        <row r="215">
          <cell r="C215" t="str">
            <v>Rozměr: 470x370x225 mm</v>
          </cell>
          <cell r="F215">
            <v>0</v>
          </cell>
        </row>
        <row r="216">
          <cell r="A216" t="str">
            <v>10402</v>
          </cell>
          <cell r="B216" t="str">
            <v>JIP-PNO/40</v>
          </cell>
          <cell r="C216" t="str">
            <v>Pojízdná nádoba na odpadky 40 litrů</v>
          </cell>
          <cell r="D216" t="str">
            <v>1</v>
          </cell>
          <cell r="E216" t="str">
            <v>ks</v>
          </cell>
          <cell r="F216">
            <v>5812.1</v>
          </cell>
          <cell r="G216">
            <v>5812.1</v>
          </cell>
          <cell r="I216">
            <v>5812.1</v>
          </cell>
        </row>
        <row r="217">
          <cell r="C217" t="str">
            <v>-použitý materiál : DIN 1.4301</v>
          </cell>
          <cell r="F217">
            <v>0</v>
          </cell>
        </row>
        <row r="218">
          <cell r="C218" t="str">
            <v>-opatřená víkem</v>
          </cell>
          <cell r="F218">
            <v>0</v>
          </cell>
        </row>
        <row r="219">
          <cell r="C219" t="str">
            <v>-3x otočné kolečko d=50</v>
          </cell>
          <cell r="F219">
            <v>0</v>
          </cell>
        </row>
        <row r="220">
          <cell r="C220" t="str">
            <v>Objednací číslo: JIP-PNO/40</v>
          </cell>
          <cell r="F220">
            <v>0</v>
          </cell>
        </row>
        <row r="221">
          <cell r="C221" t="str">
            <v>Rozměr: pr.350x620v mm</v>
          </cell>
          <cell r="F221">
            <v>0</v>
          </cell>
        </row>
        <row r="222">
          <cell r="A222" t="str">
            <v>10403</v>
          </cell>
          <cell r="B222" t="str">
            <v>JIP-SCH21GN-13070</v>
          </cell>
          <cell r="C222" t="str">
            <v>Chlazený stůl na GN</v>
          </cell>
          <cell r="D222" t="str">
            <v>1</v>
          </cell>
          <cell r="E222" t="str">
            <v>ks</v>
          </cell>
          <cell r="F222">
            <v>59539.5</v>
          </cell>
          <cell r="G222">
            <v>59539.5</v>
          </cell>
          <cell r="I222">
            <v>59539.5</v>
          </cell>
        </row>
        <row r="223">
          <cell r="C223" t="str">
            <v>-použitý materiál : DIN 1.4301</v>
          </cell>
          <cell r="F223">
            <v>0</v>
          </cell>
        </row>
        <row r="224">
          <cell r="C224" t="str">
            <v>-pracovní deska tl.36 mm</v>
          </cell>
          <cell r="F224">
            <v>0</v>
          </cell>
        </row>
        <row r="225">
          <cell r="C225" t="str">
            <v>-základní výška stolu 850 mm</v>
          </cell>
          <cell r="F225">
            <v>0</v>
          </cell>
        </row>
        <row r="226">
          <cell r="C226" t="str">
            <v>-výšková stavitelnost +25 mm</v>
          </cell>
          <cell r="F226">
            <v>0</v>
          </cell>
        </row>
        <row r="227">
          <cell r="C227" t="str">
            <v>-podpěry pro GN 1/1,2x křídlové dveře, chladící agregát vpravo</v>
          </cell>
          <cell r="F227">
            <v>0</v>
          </cell>
        </row>
        <row r="228">
          <cell r="C228" t="str">
            <v>-technické údaje : regulace teploty +2*C až +8*C, přívodní napětí</v>
          </cell>
          <cell r="F228">
            <v>0</v>
          </cell>
        </row>
        <row r="229">
          <cell r="C229" t="str">
            <v>230V/50Hz</v>
          </cell>
          <cell r="F229">
            <v>0</v>
          </cell>
        </row>
        <row r="230">
          <cell r="C230" t="str">
            <v>-chladivo R134a, pohyblivý přívod s vidlicí</v>
          </cell>
          <cell r="F230">
            <v>0</v>
          </cell>
        </row>
        <row r="231">
          <cell r="C231" t="str">
            <v>Objednací číslo: JIP-SCH21GN-13070</v>
          </cell>
          <cell r="F231">
            <v>0</v>
          </cell>
        </row>
        <row r="232">
          <cell r="C232" t="str">
            <v>Rozměr: 1350x700x850 mm</v>
          </cell>
          <cell r="F232">
            <v>0</v>
          </cell>
        </row>
        <row r="233">
          <cell r="C233" t="str">
            <v>Příkon [230V]: 0,38 kW</v>
          </cell>
          <cell r="F233">
            <v>0</v>
          </cell>
        </row>
        <row r="234">
          <cell r="A234" t="str">
            <v>10403a</v>
          </cell>
          <cell r="B234" t="str">
            <v>JIP-800018</v>
          </cell>
          <cell r="C234" t="str">
            <v>Vevaření dřezu 300x500 mm</v>
          </cell>
          <cell r="D234" t="str">
            <v>1</v>
          </cell>
          <cell r="E234" t="str">
            <v>ks</v>
          </cell>
          <cell r="F234">
            <v>3781</v>
          </cell>
          <cell r="G234">
            <v>3781</v>
          </cell>
          <cell r="I234">
            <v>3781</v>
          </cell>
        </row>
        <row r="235">
          <cell r="C235" t="str">
            <v>Objednací číslo: JIP-800018</v>
          </cell>
          <cell r="F235">
            <v>0</v>
          </cell>
        </row>
        <row r="236">
          <cell r="A236" t="str">
            <v>10404</v>
          </cell>
          <cell r="B236" t="str">
            <v>JIP-P1-12030</v>
          </cell>
          <cell r="C236" t="str">
            <v>Nástěnná police jednopatrová - plná</v>
          </cell>
          <cell r="D236" t="str">
            <v>1</v>
          </cell>
          <cell r="E236" t="str">
            <v>ks</v>
          </cell>
          <cell r="F236">
            <v>2914.8</v>
          </cell>
          <cell r="G236">
            <v>2914.8</v>
          </cell>
          <cell r="I236">
            <v>2914.8</v>
          </cell>
        </row>
        <row r="237">
          <cell r="C237" t="str">
            <v>-použitý materiál : DIN 1.4301</v>
          </cell>
          <cell r="F237">
            <v>0</v>
          </cell>
        </row>
        <row r="238">
          <cell r="C238" t="str">
            <v>-základní výška police 300 mm</v>
          </cell>
          <cell r="F238">
            <v>0</v>
          </cell>
        </row>
        <row r="239">
          <cell r="C239" t="str">
            <v>-1x plná police</v>
          </cell>
          <cell r="F239">
            <v>0</v>
          </cell>
        </row>
        <row r="240">
          <cell r="C240" t="str">
            <v>Objednací číslo: JIP-P1-12030</v>
          </cell>
          <cell r="F240">
            <v>0</v>
          </cell>
        </row>
        <row r="241">
          <cell r="C241" t="str">
            <v>Rozměr: 1200x300x300 mm</v>
          </cell>
          <cell r="F241">
            <v>0</v>
          </cell>
        </row>
        <row r="242">
          <cell r="A242" t="str">
            <v>10405</v>
          </cell>
          <cell r="B242" t="str">
            <v>NOV-DIGI DS-500</v>
          </cell>
          <cell r="C242" t="str">
            <v>Kontrolní váha digitální DS-500</v>
          </cell>
          <cell r="D242" t="str">
            <v>1</v>
          </cell>
          <cell r="E242" t="str">
            <v>ks</v>
          </cell>
          <cell r="F242">
            <v>7457.5</v>
          </cell>
          <cell r="G242">
            <v>7457.5</v>
          </cell>
          <cell r="I242">
            <v>7457.5</v>
          </cell>
        </row>
        <row r="243">
          <cell r="C243" t="str">
            <v>-display LCD</v>
          </cell>
          <cell r="F243">
            <v>0</v>
          </cell>
        </row>
        <row r="244">
          <cell r="C244" t="str">
            <v>-max. rozsah - přesnost 1,5 kg - 15 kg e=0,5-5g</v>
          </cell>
          <cell r="F244">
            <v>0</v>
          </cell>
        </row>
        <row r="245">
          <cell r="C245" t="str">
            <v>-funkce: nulování, tára, možnost automatického vypnutí po 3 nebo 10</v>
          </cell>
          <cell r="F245">
            <v>0</v>
          </cell>
        </row>
        <row r="246">
          <cell r="C246" t="str">
            <v>minutách</v>
          </cell>
          <cell r="F246">
            <v>0</v>
          </cell>
        </row>
        <row r="247">
          <cell r="C247" t="str">
            <v>-stupeň krytí: IP-65 (odolnost proti stříkající vodě)</v>
          </cell>
          <cell r="F247">
            <v>0</v>
          </cell>
        </row>
        <row r="248">
          <cell r="C248" t="str">
            <v>-provoz. tepolota -10 až +40°C</v>
          </cell>
          <cell r="F248">
            <v>0</v>
          </cell>
        </row>
        <row r="249">
          <cell r="C249" t="str">
            <v>-provoz. vlhkost max 85%</v>
          </cell>
          <cell r="F249">
            <v>0</v>
          </cell>
        </row>
        <row r="250">
          <cell r="C250" t="str">
            <v>-napájení 220/50Hz nebo baterie</v>
          </cell>
          <cell r="F250">
            <v>0</v>
          </cell>
        </row>
        <row r="251">
          <cell r="C251" t="str">
            <v>-adaptér HAMA</v>
          </cell>
          <cell r="F251">
            <v>0</v>
          </cell>
        </row>
        <row r="252">
          <cell r="C252" t="str">
            <v>Objednací číslo: NOV-DIGI DS-500</v>
          </cell>
          <cell r="F252">
            <v>0</v>
          </cell>
        </row>
        <row r="253">
          <cell r="C253" t="str">
            <v>Rozměr: 240x270x120 mm mm</v>
          </cell>
          <cell r="F253">
            <v>0</v>
          </cell>
        </row>
        <row r="254">
          <cell r="A254" t="str">
            <v>10406</v>
          </cell>
          <cell r="B254" t="str">
            <v>RMG-MD-53</v>
          </cell>
          <cell r="C254" t="str">
            <v>Dřevěná masodeska</v>
          </cell>
          <cell r="D254" t="str">
            <v>1</v>
          </cell>
          <cell r="E254" t="str">
            <v>ks</v>
          </cell>
          <cell r="F254">
            <v>1140</v>
          </cell>
          <cell r="G254">
            <v>1140</v>
          </cell>
          <cell r="I254">
            <v>1140</v>
          </cell>
        </row>
        <row r="255">
          <cell r="C255" t="str">
            <v>lepené z bukového dřeva</v>
          </cell>
          <cell r="F255">
            <v>0</v>
          </cell>
        </row>
        <row r="256">
          <cell r="C256" t="str">
            <v>oboustranné opracování</v>
          </cell>
          <cell r="F256">
            <v>0</v>
          </cell>
        </row>
        <row r="257">
          <cell r="C257" t="str">
            <v>Objednací číslo: RMG-MD-53</v>
          </cell>
          <cell r="F257">
            <v>0</v>
          </cell>
        </row>
        <row r="258">
          <cell r="C258" t="str">
            <v>Rozměr: 500x300x7 mm</v>
          </cell>
          <cell r="F258">
            <v>0</v>
          </cell>
        </row>
        <row r="259">
          <cell r="A259" t="str">
            <v>10407</v>
          </cell>
          <cell r="C259" t="str">
            <v>neobsazeno</v>
          </cell>
          <cell r="D259" t="str">
            <v>1</v>
          </cell>
          <cell r="E259" t="str">
            <v>ks</v>
          </cell>
          <cell r="F259">
            <v>0</v>
          </cell>
          <cell r="I259">
            <v>0</v>
          </cell>
        </row>
        <row r="260">
          <cell r="A260" t="str">
            <v>10408</v>
          </cell>
          <cell r="B260" t="str">
            <v>JIP-S01-12070</v>
          </cell>
          <cell r="C260" t="str">
            <v>Pracovní stůl jednoduchý</v>
          </cell>
          <cell r="D260" t="str">
            <v>1</v>
          </cell>
          <cell r="E260" t="str">
            <v>ks</v>
          </cell>
          <cell r="F260">
            <v>8823</v>
          </cell>
          <cell r="G260">
            <v>8823</v>
          </cell>
          <cell r="I260">
            <v>8823</v>
          </cell>
        </row>
        <row r="261">
          <cell r="C261" t="str">
            <v>-použitý materiál :DIN 1.4301</v>
          </cell>
          <cell r="F261">
            <v>0</v>
          </cell>
        </row>
        <row r="262">
          <cell r="C262" t="str">
            <v>-pracovní deska tl.36 mm</v>
          </cell>
          <cell r="F262">
            <v>0</v>
          </cell>
        </row>
        <row r="263">
          <cell r="C263" t="str">
            <v>-výška zadního lemu 40 mm</v>
          </cell>
          <cell r="F263">
            <v>0</v>
          </cell>
        </row>
        <row r="264">
          <cell r="C264" t="str">
            <v>-základní výška stolu 850 mm</v>
          </cell>
          <cell r="F264">
            <v>0</v>
          </cell>
        </row>
        <row r="265">
          <cell r="C265" t="str">
            <v>-podstavná výška 780 mm</v>
          </cell>
          <cell r="F265">
            <v>0</v>
          </cell>
        </row>
        <row r="266">
          <cell r="C266" t="str">
            <v>-výšková stavitelnost +45 mm</v>
          </cell>
          <cell r="F266">
            <v>0</v>
          </cell>
        </row>
        <row r="267">
          <cell r="C267" t="str">
            <v>Objednací číslo: JIP-S01-12070</v>
          </cell>
          <cell r="F267">
            <v>0</v>
          </cell>
        </row>
        <row r="268">
          <cell r="C268" t="str">
            <v>Rozměr: 1200x700x850 mm</v>
          </cell>
          <cell r="F268">
            <v>0</v>
          </cell>
        </row>
        <row r="269">
          <cell r="A269" t="str">
            <v>10409</v>
          </cell>
          <cell r="B269" t="str">
            <v>MAS-5410125-P82</v>
          </cell>
          <cell r="C269" t="str">
            <v>Řezačka masa 250 kg/h</v>
          </cell>
          <cell r="D269" t="str">
            <v>1</v>
          </cell>
          <cell r="E269" t="str">
            <v>ks</v>
          </cell>
          <cell r="F269">
            <v>39805</v>
          </cell>
          <cell r="G269">
            <v>39805</v>
          </cell>
          <cell r="I269">
            <v>39805</v>
          </cell>
        </row>
        <row r="270">
          <cell r="C270" t="str">
            <v>celonerezové provedení,</v>
          </cell>
          <cell r="F270">
            <v>0</v>
          </cell>
        </row>
        <row r="271">
          <cell r="C271" t="str">
            <v>vypínač se zpětným chodem,</v>
          </cell>
          <cell r="F271">
            <v>0</v>
          </cell>
        </row>
        <row r="272">
          <cell r="C272" t="str">
            <v>tepelná pojistka "reset",</v>
          </cell>
          <cell r="F272">
            <v>0</v>
          </cell>
        </row>
        <row r="273">
          <cell r="C273" t="str">
            <v>robustní šneková převodovka pro těžký provoz,</v>
          </cell>
          <cell r="F273">
            <v>0</v>
          </cell>
        </row>
        <row r="274">
          <cell r="C274" t="str">
            <v>průměr nože 82 mm,</v>
          </cell>
          <cell r="F274">
            <v>0</v>
          </cell>
        </row>
        <row r="275">
          <cell r="C275" t="str">
            <v>výkon dle prům. desky cca 250 kg/hod.</v>
          </cell>
          <cell r="F275">
            <v>0</v>
          </cell>
        </row>
        <row r="276">
          <cell r="C276" t="str">
            <v>Objednací číslo: MAS-5410125-P82</v>
          </cell>
          <cell r="F276">
            <v>0</v>
          </cell>
        </row>
        <row r="277">
          <cell r="C277" t="str">
            <v>Rozměr: 350x500x505 mm</v>
          </cell>
          <cell r="F277">
            <v>0</v>
          </cell>
        </row>
        <row r="278">
          <cell r="C278" t="str">
            <v>Příkon [400V]: 1,5 kW</v>
          </cell>
          <cell r="F278">
            <v>0</v>
          </cell>
        </row>
        <row r="279">
          <cell r="A279" t="str">
            <v>10410</v>
          </cell>
          <cell r="B279" t="str">
            <v>Z-ZRT16JBC</v>
          </cell>
          <cell r="C279" t="str">
            <v>Chladící skříň 159 l-bez mrazáku</v>
          </cell>
          <cell r="D279" t="str">
            <v>2</v>
          </cell>
          <cell r="E279" t="str">
            <v>ks</v>
          </cell>
          <cell r="F279">
            <v>5117.7</v>
          </cell>
          <cell r="G279">
            <v>10235.4</v>
          </cell>
          <cell r="I279">
            <v>5117.7</v>
          </cell>
        </row>
        <row r="280">
          <cell r="C280" t="str">
            <v>momoklimatická chladnička</v>
          </cell>
          <cell r="F280">
            <v>0</v>
          </cell>
        </row>
        <row r="281">
          <cell r="C281" t="str">
            <v>AUTO</v>
          </cell>
          <cell r="F281">
            <v>0</v>
          </cell>
        </row>
        <row r="282">
          <cell r="C282" t="str">
            <v>Sigma design</v>
          </cell>
          <cell r="F282">
            <v>0</v>
          </cell>
        </row>
        <row r="283">
          <cell r="C283" t="str">
            <v>BBS</v>
          </cell>
          <cell r="F283">
            <v>0</v>
          </cell>
        </row>
        <row r="284">
          <cell r="C284" t="str">
            <v>užitný objem 148 litrů</v>
          </cell>
          <cell r="F284">
            <v>0</v>
          </cell>
        </row>
        <row r="285">
          <cell r="C285" t="str">
            <v>Objednací číslo: Z-ZRT16JBC</v>
          </cell>
          <cell r="F285">
            <v>0</v>
          </cell>
        </row>
        <row r="286">
          <cell r="C286" t="str">
            <v>Rozměr: 550x612x850 mm</v>
          </cell>
          <cell r="F286">
            <v>0</v>
          </cell>
        </row>
        <row r="287">
          <cell r="C287" t="str">
            <v>Příkon [230V]: 0,4 kW</v>
          </cell>
          <cell r="F287">
            <v>0</v>
          </cell>
        </row>
        <row r="288">
          <cell r="A288" t="str">
            <v>10411</v>
          </cell>
          <cell r="C288" t="str">
            <v>Pracovní stůl skříňový - křídlové dveře</v>
          </cell>
          <cell r="D288" t="str">
            <v>1</v>
          </cell>
          <cell r="E288" t="str">
            <v>ks</v>
          </cell>
          <cell r="F288">
            <v>50162.9</v>
          </cell>
          <cell r="G288">
            <v>50162.9</v>
          </cell>
          <cell r="I288">
            <v>50162.9</v>
          </cell>
        </row>
        <row r="289">
          <cell r="C289" t="str">
            <v>-použitý materiál :DIN 1.4301</v>
          </cell>
          <cell r="F289">
            <v>0</v>
          </cell>
        </row>
        <row r="290">
          <cell r="C290" t="str">
            <v>-pracovní deska tl.36 mm</v>
          </cell>
          <cell r="F290">
            <v>0</v>
          </cell>
        </row>
        <row r="291">
          <cell r="C291" t="str">
            <v>-výška zadního lemu 40 mm</v>
          </cell>
          <cell r="F291">
            <v>0</v>
          </cell>
        </row>
        <row r="292">
          <cell r="C292" t="str">
            <v>-základní výška stolu 850 mm</v>
          </cell>
          <cell r="F292">
            <v>0</v>
          </cell>
        </row>
        <row r="293">
          <cell r="C293" t="str">
            <v>-výšková stavitelnost +45 mm</v>
          </cell>
          <cell r="F293">
            <v>0</v>
          </cell>
        </row>
        <row r="294">
          <cell r="C294" t="str">
            <v>-interiérové obložení - dle rautového provedení</v>
          </cell>
          <cell r="F294">
            <v>0</v>
          </cell>
        </row>
        <row r="295">
          <cell r="C295" t="str">
            <v>-dvě police, spodní police ve výšce 150 mm</v>
          </cell>
          <cell r="F295">
            <v>0</v>
          </cell>
        </row>
        <row r="296">
          <cell r="C296" t="str">
            <v>-křídlové dveře</v>
          </cell>
          <cell r="F296">
            <v>0</v>
          </cell>
        </row>
        <row r="297">
          <cell r="C297" t="str">
            <v>-snížená nástavba pro varné topy</v>
          </cell>
          <cell r="F297">
            <v>0</v>
          </cell>
        </row>
        <row r="298">
          <cell r="C298" t="str">
            <v>-včetně 6 ks samostatně jištěných zásuvek na nástavbě nerez desky</v>
          </cell>
          <cell r="F298">
            <v>0</v>
          </cell>
        </row>
        <row r="299">
          <cell r="C299" t="str">
            <v>Rozměr: 1400x800x850 mm</v>
          </cell>
          <cell r="F299">
            <v>0</v>
          </cell>
        </row>
        <row r="300">
          <cell r="A300" t="str">
            <v>10412</v>
          </cell>
          <cell r="B300" t="str">
            <v>M-1040243100-VBE40DB</v>
          </cell>
          <cell r="C300" t="str">
            <v>Elektrická MULTI pánev s vanou 13,0lt. DROP IN SYSTEM VBE40DB</v>
          </cell>
          <cell r="D300" t="str">
            <v>1</v>
          </cell>
          <cell r="E300" t="str">
            <v>ks</v>
          </cell>
          <cell r="F300">
            <v>37944.9</v>
          </cell>
          <cell r="G300">
            <v>37944.9</v>
          </cell>
          <cell r="I300">
            <v>37944.9</v>
          </cell>
        </row>
        <row r="301">
          <cell r="C301" t="str">
            <v>S ovládacím boxem.</v>
          </cell>
          <cell r="F301">
            <v>0</v>
          </cell>
        </row>
        <row r="302">
          <cell r="C302" t="str">
            <v>Objednací číslo: M-1040243100-VBE40DB</v>
          </cell>
          <cell r="F302">
            <v>0</v>
          </cell>
        </row>
        <row r="303">
          <cell r="C303" t="str">
            <v>Rozměr: 400x600x320 mm</v>
          </cell>
          <cell r="F303">
            <v>0</v>
          </cell>
        </row>
        <row r="304">
          <cell r="C304" t="str">
            <v>Příkon [400V]: 4 kW</v>
          </cell>
          <cell r="F304">
            <v>0</v>
          </cell>
        </row>
        <row r="305">
          <cell r="C305" t="str">
            <v>Objem: ,22 m3</v>
          </cell>
          <cell r="F305">
            <v>0</v>
          </cell>
        </row>
        <row r="306">
          <cell r="A306" t="str">
            <v>10413</v>
          </cell>
          <cell r="B306" t="str">
            <v>M-1040243514-BME40DMB</v>
          </cell>
          <cell r="C306" t="str">
            <v>Elektrická ohřívací vana (1x 1/1GN) DROP IN SYSTEM BME40DMB</v>
          </cell>
          <cell r="D306" t="str">
            <v>1</v>
          </cell>
          <cell r="E306" t="str">
            <v>ks</v>
          </cell>
          <cell r="F306">
            <v>15508.8</v>
          </cell>
          <cell r="G306">
            <v>15508.8</v>
          </cell>
          <cell r="I306">
            <v>15508.8</v>
          </cell>
        </row>
        <row r="307">
          <cell r="C307" t="str">
            <v>S ovládacím boxem.</v>
          </cell>
          <cell r="F307">
            <v>0</v>
          </cell>
        </row>
        <row r="308">
          <cell r="C308" t="str">
            <v>Objednací číslo: M-1040243514-BME40DMB</v>
          </cell>
          <cell r="F308">
            <v>0</v>
          </cell>
        </row>
        <row r="309">
          <cell r="C309" t="str">
            <v>Rozměr: 400x600x335 mm</v>
          </cell>
          <cell r="F309">
            <v>0</v>
          </cell>
        </row>
        <row r="310">
          <cell r="C310" t="str">
            <v>Příkon [230V]: 2 kW</v>
          </cell>
          <cell r="F310">
            <v>0</v>
          </cell>
        </row>
        <row r="311">
          <cell r="C311" t="str">
            <v>Objem: ,11 m3</v>
          </cell>
          <cell r="F311">
            <v>0</v>
          </cell>
        </row>
        <row r="312">
          <cell r="A312" t="str">
            <v>10414</v>
          </cell>
          <cell r="B312" t="str">
            <v>M-1040240714-PCVE40DB</v>
          </cell>
          <cell r="C312" t="str">
            <v>Elektrický sporák sklokeramický 2 varné zóny DROP IN SYSTEM PCVE40DB</v>
          </cell>
          <cell r="D312" t="str">
            <v>1</v>
          </cell>
          <cell r="E312" t="str">
            <v>ks</v>
          </cell>
          <cell r="F312">
            <v>25542.7</v>
          </cell>
          <cell r="G312">
            <v>25542.7</v>
          </cell>
          <cell r="I312">
            <v>25542.7</v>
          </cell>
        </row>
        <row r="313">
          <cell r="C313" t="str">
            <v>S ovládacím boxem.</v>
          </cell>
          <cell r="F313">
            <v>0</v>
          </cell>
        </row>
        <row r="314">
          <cell r="C314" t="str">
            <v>Objednací číslo: M-1040240714-PCVE40DB</v>
          </cell>
          <cell r="F314">
            <v>0</v>
          </cell>
        </row>
        <row r="315">
          <cell r="C315" t="str">
            <v>Rozměr: 400x600x70 mm</v>
          </cell>
          <cell r="F315">
            <v>0</v>
          </cell>
        </row>
        <row r="316">
          <cell r="C316" t="str">
            <v>Příkon [400V]: 4,2 kW</v>
          </cell>
          <cell r="F316">
            <v>0</v>
          </cell>
        </row>
        <row r="317">
          <cell r="C317" t="str">
            <v>Objem: ,13 m3</v>
          </cell>
          <cell r="F317">
            <v>0</v>
          </cell>
        </row>
        <row r="318">
          <cell r="A318" t="str">
            <v>10415</v>
          </cell>
          <cell r="B318" t="str">
            <v>ML-CUBE-ME061P</v>
          </cell>
          <cell r="C318" t="str">
            <v>Elektrický horkovzdušný konvektomat s parním generátorem The CUBE ME061P</v>
          </cell>
          <cell r="D318" t="str">
            <v>1</v>
          </cell>
          <cell r="E318" t="str">
            <v>ks</v>
          </cell>
          <cell r="F318">
            <v>182671.7</v>
          </cell>
          <cell r="G318">
            <v>182671.7</v>
          </cell>
          <cell r="I318">
            <v>182671.7</v>
          </cell>
        </row>
        <row r="319">
          <cell r="C319" t="str">
            <v>Elektronické programování - 99 programů s 9 varnými fázemi. Průběh</v>
          </cell>
          <cell r="F319">
            <v>0</v>
          </cell>
        </row>
        <row r="320">
          <cell r="C320" t="str">
            <v>kroků v automatickém sledu.</v>
          </cell>
          <cell r="F320">
            <v>0</v>
          </cell>
        </row>
        <row r="321">
          <cell r="C321" t="str">
            <v>Digitální numerické ukazatele. AUTOCLIMA - přesné nastavení zvolené</v>
          </cell>
          <cell r="F321">
            <v>0</v>
          </cell>
        </row>
        <row r="322">
          <cell r="C322" t="str">
            <v>vlhkosti v komoře. Samodiagnostika závad. Redukované - dvojité otáčky</v>
          </cell>
          <cell r="F322">
            <v>0</v>
          </cell>
        </row>
        <row r="323">
          <cell r="C323" t="str">
            <v>ventilátoru. Autoreve</v>
          </cell>
          <cell r="F323">
            <v>0</v>
          </cell>
        </row>
        <row r="324">
          <cell r="C324" t="str">
            <v>Objednací číslo: ML-CUBE-ME061P</v>
          </cell>
          <cell r="F324">
            <v>0</v>
          </cell>
        </row>
        <row r="325">
          <cell r="C325" t="str">
            <v>Rozměr: 930x750x810 mm</v>
          </cell>
          <cell r="F325">
            <v>0</v>
          </cell>
        </row>
        <row r="326">
          <cell r="C326" t="str">
            <v>Příkon [400V]: 8 kW</v>
          </cell>
          <cell r="F326">
            <v>0</v>
          </cell>
        </row>
        <row r="327">
          <cell r="A327" t="str">
            <v>10416</v>
          </cell>
          <cell r="B327" t="str">
            <v>JIP-PD02-09375</v>
          </cell>
          <cell r="C327" t="str">
            <v>Podstavec pod konvektomat THE CUBE 6x 1/1 s úchyty pro GN</v>
          </cell>
          <cell r="D327" t="str">
            <v>1</v>
          </cell>
          <cell r="E327" t="str">
            <v>ks</v>
          </cell>
          <cell r="F327">
            <v>11822</v>
          </cell>
          <cell r="G327">
            <v>11822</v>
          </cell>
          <cell r="I327">
            <v>11822</v>
          </cell>
        </row>
        <row r="328">
          <cell r="C328" t="str">
            <v>-použitý materiál : DIN 1.4301</v>
          </cell>
          <cell r="F328">
            <v>0</v>
          </cell>
        </row>
        <row r="329">
          <cell r="C329" t="str">
            <v>-základní výška podstavce 850 mm</v>
          </cell>
          <cell r="F329">
            <v>0</v>
          </cell>
        </row>
        <row r="330">
          <cell r="C330" t="str">
            <v>-výšková stavitelnost +45 mm</v>
          </cell>
          <cell r="F330">
            <v>0</v>
          </cell>
        </row>
        <row r="331">
          <cell r="C331" t="str">
            <v>-1x plná police</v>
          </cell>
          <cell r="F331">
            <v>0</v>
          </cell>
        </row>
        <row r="332">
          <cell r="C332" t="str">
            <v>-vlevo 7 párů podpěr pro GN 2/1 a 1/1</v>
          </cell>
          <cell r="F332">
            <v>0</v>
          </cell>
        </row>
        <row r="333">
          <cell r="C333" t="str">
            <v>-rozměry je nutné zadat dle typu zařízení</v>
          </cell>
          <cell r="F333">
            <v>0</v>
          </cell>
        </row>
        <row r="334">
          <cell r="C334" t="str">
            <v>Objednací číslo: JIP-PD02-09375</v>
          </cell>
          <cell r="F334">
            <v>0</v>
          </cell>
        </row>
        <row r="335">
          <cell r="C335" t="str">
            <v>Rozměr: 930x615x850 mm</v>
          </cell>
          <cell r="F335">
            <v>0</v>
          </cell>
        </row>
        <row r="336">
          <cell r="A336" t="str">
            <v>10417</v>
          </cell>
          <cell r="B336" t="str">
            <v>RMG-B-08</v>
          </cell>
          <cell r="C336" t="str">
            <v>Změkčovač vody - automatický B-08</v>
          </cell>
          <cell r="D336" t="str">
            <v>1</v>
          </cell>
          <cell r="E336" t="str">
            <v>ks</v>
          </cell>
          <cell r="F336">
            <v>14231</v>
          </cell>
          <cell r="G336">
            <v>14231</v>
          </cell>
          <cell r="I336">
            <v>14231</v>
          </cell>
        </row>
        <row r="337">
          <cell r="C337" t="str">
            <v>-změkčovač vody pro kávovary,</v>
          </cell>
          <cell r="F337">
            <v>0</v>
          </cell>
        </row>
        <row r="338">
          <cell r="C338" t="str">
            <v>myčky a konvektomaty</v>
          </cell>
          <cell r="F338">
            <v>0</v>
          </cell>
        </row>
        <row r="339">
          <cell r="C339" t="str">
            <v>-nerezová nádoba změkčovače</v>
          </cell>
          <cell r="F339">
            <v>0</v>
          </cell>
        </row>
        <row r="340">
          <cell r="C340" t="str">
            <v>-elektromechanická řídící jednotka 8W/230V</v>
          </cell>
          <cell r="F340">
            <v>0</v>
          </cell>
        </row>
        <row r="341">
          <cell r="C341" t="str">
            <v>-nastavení regenerace na dny v týdnu</v>
          </cell>
          <cell r="F341">
            <v>0</v>
          </cell>
        </row>
        <row r="342">
          <cell r="C342" t="str">
            <v>-umožňuje regenerovat každý den</v>
          </cell>
          <cell r="F342">
            <v>0</v>
          </cell>
        </row>
        <row r="343">
          <cell r="C343" t="str">
            <v>-max. hodinový průtok 1500 l/h</v>
          </cell>
          <cell r="F343">
            <v>0</v>
          </cell>
        </row>
        <row r="344">
          <cell r="C344" t="str">
            <v>-mechanické ovládání ventilů</v>
          </cell>
          <cell r="F344">
            <v>0</v>
          </cell>
        </row>
        <row r="345">
          <cell r="C345" t="str">
            <v>-regenerace se provádí tabletovanou solí</v>
          </cell>
          <cell r="F345">
            <v>0</v>
          </cell>
        </row>
        <row r="346">
          <cell r="C346" t="str">
            <v>-funkce: zabraňuje zavápňování zařízení a</v>
          </cell>
          <cell r="F346">
            <v>0</v>
          </cell>
        </row>
        <row r="347">
          <cell r="C347" t="str">
            <v>tím chrání přístroj před poškozením</v>
          </cell>
          <cell r="F347">
            <v>0</v>
          </cell>
        </row>
        <row r="348">
          <cell r="C348" t="str">
            <v>-připojení na šroubení 3/4 s vnitřním závitem</v>
          </cell>
          <cell r="F348">
            <v>0</v>
          </cell>
        </row>
        <row r="349">
          <cell r="C349" t="str">
            <v>Objednací číslo: RMG-B-08</v>
          </cell>
          <cell r="F349">
            <v>0</v>
          </cell>
        </row>
        <row r="350">
          <cell r="C350" t="str">
            <v>Příkon [230V]: 8W / 230V kW</v>
          </cell>
          <cell r="F350">
            <v>0</v>
          </cell>
        </row>
        <row r="351">
          <cell r="A351" t="str">
            <v>10418</v>
          </cell>
          <cell r="B351" t="str">
            <v>JIP-S01L-10070</v>
          </cell>
          <cell r="C351" t="str">
            <v>Pracovní stůl jednoduchý nad chladnice</v>
          </cell>
          <cell r="D351" t="str">
            <v>1</v>
          </cell>
          <cell r="E351" t="str">
            <v>ks</v>
          </cell>
          <cell r="F351">
            <v>8463.7000000000007</v>
          </cell>
          <cell r="G351">
            <v>8463.7000000000007</v>
          </cell>
          <cell r="I351">
            <v>8463.7000000000007</v>
          </cell>
        </row>
        <row r="352">
          <cell r="C352" t="str">
            <v>-použitý materiál :DIN 1.4301</v>
          </cell>
          <cell r="F352">
            <v>0</v>
          </cell>
        </row>
        <row r="353">
          <cell r="C353" t="str">
            <v>-pracovní deska tl.36 mm</v>
          </cell>
          <cell r="F353">
            <v>0</v>
          </cell>
        </row>
        <row r="354">
          <cell r="C354" t="str">
            <v>-výška zadního lemu 40 mm</v>
          </cell>
          <cell r="F354">
            <v>0</v>
          </cell>
        </row>
        <row r="355">
          <cell r="C355" t="str">
            <v>-základní výška stolu 900 mm</v>
          </cell>
          <cell r="F355">
            <v>0</v>
          </cell>
        </row>
        <row r="356">
          <cell r="C356" t="str">
            <v>-podstavná výška 860 mm</v>
          </cell>
          <cell r="F356">
            <v>0</v>
          </cell>
        </row>
        <row r="357">
          <cell r="C357" t="str">
            <v>-výšková stavitelnost +45 mm</v>
          </cell>
          <cell r="F357">
            <v>0</v>
          </cell>
        </row>
        <row r="358">
          <cell r="C358" t="str">
            <v>Objednací číslo: JIP-S01L-10070</v>
          </cell>
          <cell r="F358">
            <v>0</v>
          </cell>
        </row>
        <row r="359">
          <cell r="C359" t="str">
            <v>Rozměr: 1000x700x850 mm</v>
          </cell>
          <cell r="F359">
            <v>0</v>
          </cell>
        </row>
        <row r="360">
          <cell r="A360" t="str">
            <v>10419</v>
          </cell>
          <cell r="B360" t="str">
            <v>RMG-FE77</v>
          </cell>
          <cell r="C360" t="str">
            <v>Elektrická fritéza- stolní 2x7-8 litrů</v>
          </cell>
          <cell r="D360" t="str">
            <v>1</v>
          </cell>
          <cell r="E360" t="str">
            <v>ks</v>
          </cell>
          <cell r="F360">
            <v>11875</v>
          </cell>
          <cell r="G360">
            <v>11875</v>
          </cell>
          <cell r="I360">
            <v>11875</v>
          </cell>
        </row>
        <row r="361">
          <cell r="C361" t="str">
            <v>celonerezové provedení</v>
          </cell>
          <cell r="F361">
            <v>0</v>
          </cell>
        </row>
        <row r="362">
          <cell r="C362" t="str">
            <v>spec.uprav. nerezové  topné spirály</v>
          </cell>
          <cell r="F362">
            <v>0</v>
          </cell>
        </row>
        <row r="363">
          <cell r="C363" t="str">
            <v>studená zóna</v>
          </cell>
          <cell r="F363">
            <v>0</v>
          </cell>
        </row>
        <row r="364">
          <cell r="C364" t="str">
            <v>síťový vypínač</v>
          </cell>
          <cell r="F364">
            <v>0</v>
          </cell>
        </row>
        <row r="365">
          <cell r="C365" t="str">
            <v>regulace 50-190 Stupňů</v>
          </cell>
          <cell r="F365">
            <v>0</v>
          </cell>
        </row>
        <row r="366">
          <cell r="C366" t="str">
            <v>rozměr koše 195x245x120 mm</v>
          </cell>
          <cell r="F366">
            <v>0</v>
          </cell>
        </row>
        <row r="367">
          <cell r="C367" t="str">
            <v>Objednací číslo: RMG-FE77</v>
          </cell>
          <cell r="F367">
            <v>0</v>
          </cell>
        </row>
        <row r="368">
          <cell r="C368" t="str">
            <v>Rozměr: 540x420x300 mm</v>
          </cell>
          <cell r="F368">
            <v>0</v>
          </cell>
        </row>
        <row r="369">
          <cell r="C369" t="str">
            <v>Příkon [230V]: 2x3kW/220V kW</v>
          </cell>
          <cell r="F369">
            <v>0</v>
          </cell>
        </row>
        <row r="370">
          <cell r="A370" t="str">
            <v>10420</v>
          </cell>
          <cell r="B370" t="str">
            <v>TCH-TC3-0602-1W</v>
          </cell>
          <cell r="C370" t="str">
            <v>Vysokorychlostní horkovzdušná trouba Turbochef C3</v>
          </cell>
          <cell r="D370" t="str">
            <v>1</v>
          </cell>
          <cell r="E370" t="str">
            <v>ks</v>
          </cell>
          <cell r="F370">
            <v>284905</v>
          </cell>
          <cell r="G370">
            <v>284905</v>
          </cell>
          <cell r="I370">
            <v>284905</v>
          </cell>
        </row>
        <row r="371">
          <cell r="C371" t="str">
            <v>Zařízení pracuje na principu kombinace horkého vzduchu a precizních</v>
          </cell>
          <cell r="F371">
            <v>0</v>
          </cell>
        </row>
        <row r="372">
          <cell r="C372" t="str">
            <v>mikrovlných impulsů</v>
          </cell>
          <cell r="F372">
            <v>0</v>
          </cell>
        </row>
        <row r="373">
          <cell r="C373" t="str">
            <v>rozměr varné komory: 452x368x180</v>
          </cell>
          <cell r="F373">
            <v>0</v>
          </cell>
        </row>
        <row r="374">
          <cell r="C374" t="str">
            <v>obsah komory: 31l</v>
          </cell>
          <cell r="F374">
            <v>0</v>
          </cell>
        </row>
        <row r="375">
          <cell r="C375" t="str">
            <v>64 varných programů (procesů)</v>
          </cell>
          <cell r="F375">
            <v>0</v>
          </cell>
        </row>
        <row r="376">
          <cell r="C376" t="str">
            <v>interní „aktivní“ katalyzátor pachů</v>
          </cell>
          <cell r="F376">
            <v>0</v>
          </cell>
        </row>
        <row r="377">
          <cell r="C377" t="str">
            <v>nepotřebuje odsávací digestoře</v>
          </cell>
          <cell r="F377">
            <v>0</v>
          </cell>
        </row>
        <row r="378">
          <cell r="C378" t="str">
            <v>nepřenáší pachy a chutě na další připravované pokrmy</v>
          </cell>
          <cell r="F378">
            <v>0</v>
          </cell>
        </row>
        <row r="379">
          <cell r="F379">
            <v>0</v>
          </cell>
        </row>
        <row r="380">
          <cell r="C380" t="str">
            <v>Standardní výbava C3:</v>
          </cell>
          <cell r="F380">
            <v>0</v>
          </cell>
        </row>
        <row r="381">
          <cell r="F381">
            <v>0</v>
          </cell>
        </row>
        <row r="382">
          <cell r="C382" t="str">
            <v>- 2x keramická pečící deska C3</v>
          </cell>
          <cell r="F382">
            <v>0</v>
          </cell>
        </row>
        <row r="383">
          <cell r="C383" t="str">
            <v>- 2x keramický kryt magnetronu C3</v>
          </cell>
          <cell r="F383">
            <v>0</v>
          </cell>
        </row>
        <row r="384">
          <cell r="C384" t="str">
            <v xml:space="preserve">  UPOZORNĚNÍ:</v>
          </cell>
          <cell r="F384">
            <v>0</v>
          </cell>
        </row>
        <row r="385">
          <cell r="C385" t="str">
            <v xml:space="preserve">  Zařízení Turbo Chef C3 nesmí být používáno bez keramického krytu</v>
          </cell>
          <cell r="F385">
            <v>0</v>
          </cell>
        </row>
        <row r="386">
          <cell r="C386" t="str">
            <v>magnetronu!</v>
          </cell>
          <cell r="F386">
            <v>0</v>
          </cell>
        </row>
        <row r="387">
          <cell r="C387" t="str">
            <v>- 2x teflonová mřížka na pečení C3</v>
          </cell>
          <cell r="F387">
            <v>0</v>
          </cell>
        </row>
        <row r="388">
          <cell r="C388" t="str">
            <v>- dřevěná lopatka na vyndávání pokrmů z varného prostoru</v>
          </cell>
          <cell r="F388">
            <v>0</v>
          </cell>
        </row>
        <row r="389">
          <cell r="C389" t="str">
            <v>- chemie na čištění varného prostoru trouby Turbochef 1x 1000 ml</v>
          </cell>
          <cell r="F389">
            <v>0</v>
          </cell>
        </row>
        <row r="390">
          <cell r="C390" t="str">
            <v>(Turbo Chef oven Cleaner)</v>
          </cell>
          <cell r="F390">
            <v>0</v>
          </cell>
        </row>
        <row r="391">
          <cell r="C391" t="str">
            <v xml:space="preserve">  s rozprašovačem</v>
          </cell>
          <cell r="F391">
            <v>0</v>
          </cell>
        </row>
        <row r="392">
          <cell r="C392" t="str">
            <v>- chemie na ochranu varného prostoru trouby Turbochef 1x 1000 ml</v>
          </cell>
          <cell r="F392">
            <v>0</v>
          </cell>
        </row>
        <row r="393">
          <cell r="C393" t="str">
            <v>(Turbo Chef oven Guard)</v>
          </cell>
          <cell r="F393">
            <v>0</v>
          </cell>
        </row>
        <row r="394">
          <cell r="C394" t="str">
            <v xml:space="preserve">  s rozprašovačem</v>
          </cell>
          <cell r="F394">
            <v>0</v>
          </cell>
        </row>
        <row r="395">
          <cell r="C395" t="str">
            <v>- Připojení k elektrické síti přes pěktikolíkovou 32 A zásuvku,</v>
          </cell>
          <cell r="F395">
            <v>0</v>
          </cell>
        </row>
        <row r="396">
          <cell r="C396" t="str">
            <v>jistič 20 A charakteristiky D!</v>
          </cell>
          <cell r="F396">
            <v>0</v>
          </cell>
        </row>
        <row r="397">
          <cell r="F397">
            <v>0</v>
          </cell>
        </row>
        <row r="398">
          <cell r="C398" t="str">
            <v>UPOZORNĚNÍ</v>
          </cell>
          <cell r="F398">
            <v>0</v>
          </cell>
        </row>
        <row r="399">
          <cell r="F399">
            <v>0</v>
          </cell>
        </row>
        <row r="400">
          <cell r="C400" t="str">
            <v>Pro zachování záručních podmínek a provozních vlastností zařízení</v>
          </cell>
          <cell r="F400">
            <v>0</v>
          </cell>
        </row>
        <row r="401">
          <cell r="C401" t="str">
            <v>Turbo Chef je nutné používat předepsanou chemii na čištění varného</v>
          </cell>
          <cell r="F401">
            <v>0</v>
          </cell>
        </row>
        <row r="402">
          <cell r="C402" t="str">
            <v>prostoru trouby (Turbo Chef oven Cleaner, Turbo Chef oven Guard)</v>
          </cell>
          <cell r="F402">
            <v>0</v>
          </cell>
        </row>
        <row r="403">
          <cell r="C403" t="str">
            <v>Objednací číslo: TCH-029218-001-LM</v>
          </cell>
          <cell r="F403">
            <v>0</v>
          </cell>
        </row>
        <row r="404">
          <cell r="C404" t="str">
            <v>Rozměr: 737x749x546 mm</v>
          </cell>
          <cell r="F404">
            <v>0</v>
          </cell>
        </row>
        <row r="405">
          <cell r="C405" t="str">
            <v>Příkon [400V]: 7,2 kW</v>
          </cell>
          <cell r="F405">
            <v>0</v>
          </cell>
        </row>
        <row r="406">
          <cell r="C406" t="str">
            <v>Váha: 116 kg</v>
          </cell>
          <cell r="F406">
            <v>0</v>
          </cell>
        </row>
        <row r="407">
          <cell r="A407" t="str">
            <v>10421</v>
          </cell>
          <cell r="B407" t="str">
            <v>JIP-S010-08080</v>
          </cell>
          <cell r="C407" t="str">
            <v>Pracovní stůl skříňový - křídlové dveře</v>
          </cell>
          <cell r="D407" t="str">
            <v>2</v>
          </cell>
          <cell r="E407" t="str">
            <v>ks</v>
          </cell>
          <cell r="F407">
            <v>18594.400000000001</v>
          </cell>
          <cell r="G407">
            <v>37188.800000000003</v>
          </cell>
          <cell r="I407">
            <v>18594.400000000001</v>
          </cell>
        </row>
        <row r="408">
          <cell r="C408" t="str">
            <v>-použitý materiál :DIN 1.4301</v>
          </cell>
          <cell r="F408">
            <v>0</v>
          </cell>
        </row>
        <row r="409">
          <cell r="C409" t="str">
            <v>-pracovní deska tl.36 mm</v>
          </cell>
          <cell r="F409">
            <v>0</v>
          </cell>
        </row>
        <row r="410">
          <cell r="C410" t="str">
            <v>-výška zadního lemu 40 mm</v>
          </cell>
          <cell r="F410">
            <v>0</v>
          </cell>
        </row>
        <row r="411">
          <cell r="C411" t="str">
            <v>-základní výška stolu 850 mm</v>
          </cell>
          <cell r="F411">
            <v>0</v>
          </cell>
        </row>
        <row r="412">
          <cell r="C412" t="str">
            <v>-výšková stavitelnost +45 mm</v>
          </cell>
          <cell r="F412">
            <v>0</v>
          </cell>
        </row>
        <row r="413">
          <cell r="C413" t="str">
            <v>-dvě police, spodní police vevýšce 150 mm</v>
          </cell>
          <cell r="F413">
            <v>0</v>
          </cell>
        </row>
        <row r="414">
          <cell r="C414" t="str">
            <v>-opláštění ze tří stran</v>
          </cell>
          <cell r="F414">
            <v>0</v>
          </cell>
        </row>
        <row r="415">
          <cell r="C415" t="str">
            <v>-křídlové dveře</v>
          </cell>
          <cell r="F415">
            <v>0</v>
          </cell>
        </row>
        <row r="416">
          <cell r="C416" t="str">
            <v>Objednací číslo: JIP-S010-08080</v>
          </cell>
          <cell r="F416">
            <v>0</v>
          </cell>
        </row>
        <row r="417">
          <cell r="C417" t="str">
            <v>Rozměr: 800x800x850 mm</v>
          </cell>
          <cell r="F417">
            <v>0</v>
          </cell>
        </row>
        <row r="418">
          <cell r="A418" t="str">
            <v>10421a</v>
          </cell>
          <cell r="B418" t="str">
            <v>JIP-800001</v>
          </cell>
          <cell r="C418" t="str">
            <v>Pojízdné provedení</v>
          </cell>
          <cell r="D418" t="str">
            <v>2</v>
          </cell>
          <cell r="E418" t="str">
            <v>ks</v>
          </cell>
          <cell r="F418">
            <v>1757.5</v>
          </cell>
          <cell r="G418">
            <v>3515</v>
          </cell>
          <cell r="I418">
            <v>1757.5</v>
          </cell>
        </row>
        <row r="419">
          <cell r="C419" t="str">
            <v>Objednací číslo: JIP-800001</v>
          </cell>
          <cell r="F419">
            <v>0</v>
          </cell>
        </row>
        <row r="420">
          <cell r="A420" t="str">
            <v>10422</v>
          </cell>
          <cell r="B420" t="str">
            <v>JIP-S01L-13070</v>
          </cell>
          <cell r="C420" t="str">
            <v>Pracovní stůl jednoduchý nad chladnice</v>
          </cell>
          <cell r="D420" t="str">
            <v>1</v>
          </cell>
          <cell r="E420" t="str">
            <v>ks</v>
          </cell>
          <cell r="F420">
            <v>9311.4</v>
          </cell>
          <cell r="G420">
            <v>9311.4</v>
          </cell>
          <cell r="I420">
            <v>9311.4</v>
          </cell>
        </row>
        <row r="421">
          <cell r="C421" t="str">
            <v>-použitý materiál :DIN 1.4301</v>
          </cell>
          <cell r="F421">
            <v>0</v>
          </cell>
        </row>
        <row r="422">
          <cell r="C422" t="str">
            <v>-pracovní deska tl.36 mm</v>
          </cell>
          <cell r="F422">
            <v>0</v>
          </cell>
        </row>
        <row r="423">
          <cell r="C423" t="str">
            <v>-výška zadního lemu 40 mm</v>
          </cell>
          <cell r="F423">
            <v>0</v>
          </cell>
        </row>
        <row r="424">
          <cell r="C424" t="str">
            <v>-základní výška stolu 900 mm</v>
          </cell>
          <cell r="F424">
            <v>0</v>
          </cell>
        </row>
        <row r="425">
          <cell r="C425" t="str">
            <v>-podstavná výška 860 mm</v>
          </cell>
          <cell r="F425">
            <v>0</v>
          </cell>
        </row>
        <row r="426">
          <cell r="C426" t="str">
            <v>-výšková stavitelnost +45 mm</v>
          </cell>
          <cell r="F426">
            <v>0</v>
          </cell>
        </row>
        <row r="427">
          <cell r="C427" t="str">
            <v>Objednací číslo: JIP-S01L-13070</v>
          </cell>
          <cell r="F427">
            <v>0</v>
          </cell>
        </row>
        <row r="428">
          <cell r="C428" t="str">
            <v>Rozměr: 1300x700x850 mm</v>
          </cell>
          <cell r="F428">
            <v>0</v>
          </cell>
        </row>
        <row r="429">
          <cell r="A429" t="str">
            <v>10423</v>
          </cell>
          <cell r="B429" t="str">
            <v>RCB-CL50-RO24340</v>
          </cell>
          <cell r="C429" t="str">
            <v>Krouhač zeleniny CL 50 - stolní</v>
          </cell>
          <cell r="D429" t="str">
            <v>1</v>
          </cell>
          <cell r="E429" t="str">
            <v>ks</v>
          </cell>
          <cell r="F429">
            <v>28490.5</v>
          </cell>
          <cell r="G429">
            <v>28490.5</v>
          </cell>
          <cell r="I429">
            <v>28490.5</v>
          </cell>
        </row>
        <row r="430">
          <cell r="C430" t="str">
            <v>- 375 ot/min</v>
          </cell>
          <cell r="F430">
            <v>0</v>
          </cell>
        </row>
        <row r="431">
          <cell r="C431" t="str">
            <v>- výkon : 200kg/hod</v>
          </cell>
          <cell r="F431">
            <v>0</v>
          </cell>
        </row>
        <row r="432">
          <cell r="C432" t="str">
            <v>- 2 samostatně plnící otvory</v>
          </cell>
          <cell r="F432">
            <v>0</v>
          </cell>
        </row>
        <row r="433">
          <cell r="C433" t="str">
            <v>- celokovová hlava, dolní část z ABS plastu</v>
          </cell>
          <cell r="F433">
            <v>0</v>
          </cell>
        </row>
        <row r="434">
          <cell r="C434" t="str">
            <v>Objednací číslo: RCB-CL50-RO24340</v>
          </cell>
          <cell r="F434">
            <v>0</v>
          </cell>
        </row>
        <row r="435">
          <cell r="C435" t="str">
            <v>Rozměr: 360x300x550 mm</v>
          </cell>
          <cell r="F435">
            <v>0</v>
          </cell>
        </row>
        <row r="436">
          <cell r="C436" t="str">
            <v>Příkon [230V]: 0,5 kW/220V kW</v>
          </cell>
          <cell r="F436">
            <v>0</v>
          </cell>
        </row>
        <row r="437">
          <cell r="C437" t="str">
            <v>Příkon [400V]: hmotnost: 15 kg kW</v>
          </cell>
          <cell r="F437">
            <v>0</v>
          </cell>
        </row>
        <row r="438">
          <cell r="A438" t="str">
            <v>10423a</v>
          </cell>
          <cell r="B438" t="str">
            <v>RCB-RO1943disky CL50/55</v>
          </cell>
          <cell r="C438" t="str">
            <v>Základní sada 7 disků k CL 50/52</v>
          </cell>
          <cell r="D438" t="str">
            <v>1</v>
          </cell>
          <cell r="E438" t="str">
            <v>ks</v>
          </cell>
          <cell r="F438">
            <v>15371</v>
          </cell>
          <cell r="G438">
            <v>15371</v>
          </cell>
          <cell r="I438">
            <v>15371</v>
          </cell>
        </row>
        <row r="439">
          <cell r="C439" t="str">
            <v>Sada disků:</v>
          </cell>
          <cell r="F439">
            <v>0</v>
          </cell>
        </row>
        <row r="440">
          <cell r="C440" t="str">
            <v>-plátky 2 a 5</v>
          </cell>
          <cell r="F440">
            <v>0</v>
          </cell>
        </row>
        <row r="441">
          <cell r="C441" t="str">
            <v>- strouhač 2</v>
          </cell>
          <cell r="F441">
            <v>0</v>
          </cell>
        </row>
        <row r="442">
          <cell r="C442" t="str">
            <v>- nudličky 3x3 a 4x4</v>
          </cell>
          <cell r="F442">
            <v>0</v>
          </cell>
        </row>
        <row r="443">
          <cell r="C443" t="str">
            <v>-kostičkovač 10x1010</v>
          </cell>
          <cell r="F443">
            <v>0</v>
          </cell>
        </row>
        <row r="444">
          <cell r="C444" t="str">
            <v>Objednací číslo: RCB-RO1943disky CL50/55</v>
          </cell>
          <cell r="F444">
            <v>0</v>
          </cell>
        </row>
        <row r="445">
          <cell r="A445" t="str">
            <v>10424</v>
          </cell>
          <cell r="B445" t="str">
            <v>Z-ZFT12JA</v>
          </cell>
          <cell r="C445" t="str">
            <v>Mraznička šuplíková ZFT12JA</v>
          </cell>
          <cell r="D445" t="str">
            <v>1</v>
          </cell>
          <cell r="E445" t="str">
            <v>ks</v>
          </cell>
          <cell r="F445">
            <v>6713.7</v>
          </cell>
          <cell r="G445">
            <v>6713.7</v>
          </cell>
          <cell r="I445">
            <v>6713.7</v>
          </cell>
        </row>
        <row r="446">
          <cell r="C446" t="str">
            <v>Hrubý objem mrazničky  117 l</v>
          </cell>
          <cell r="F446">
            <v>0</v>
          </cell>
        </row>
        <row r="447">
          <cell r="C447" t="str">
            <v>Čistý objem mrazničky 100 l</v>
          </cell>
          <cell r="F447">
            <v>0</v>
          </cell>
        </row>
        <row r="448">
          <cell r="C448" t="str">
            <v>Zmrazovací kapacita 16 kg/24h</v>
          </cell>
          <cell r="F448">
            <v>0</v>
          </cell>
        </row>
        <row r="449">
          <cell r="C449" t="str">
            <v>Spotřeba energie 0,77 kWh/24h</v>
          </cell>
          <cell r="F449">
            <v>0</v>
          </cell>
        </row>
        <row r="450">
          <cell r="C450" t="str">
            <v>Chladivo : R600a</v>
          </cell>
          <cell r="F450">
            <v>0</v>
          </cell>
        </row>
        <row r="451">
          <cell r="C451" t="str">
            <v>Klimatická třída SN-N-ST</v>
          </cell>
          <cell r="F451">
            <v>0</v>
          </cell>
        </row>
        <row r="452">
          <cell r="C452" t="str">
            <v>Zmrazovací kapacita 16 kg/24h</v>
          </cell>
          <cell r="F452">
            <v>0</v>
          </cell>
        </row>
        <row r="453">
          <cell r="C453" t="str">
            <v>Akumulační doba 17 h</v>
          </cell>
          <cell r="F453">
            <v>0</v>
          </cell>
        </row>
        <row r="454">
          <cell r="C454" t="str">
            <v>barva bílá</v>
          </cell>
          <cell r="F454">
            <v>0</v>
          </cell>
        </row>
        <row r="455">
          <cell r="C455" t="str">
            <v>hmotnost 39 kg</v>
          </cell>
          <cell r="F455">
            <v>0</v>
          </cell>
        </row>
        <row r="456">
          <cell r="C456" t="str">
            <v>Objednací číslo: Z-ZFT12JA</v>
          </cell>
          <cell r="F456">
            <v>0</v>
          </cell>
        </row>
        <row r="457">
          <cell r="C457" t="str">
            <v>Rozměr: 550x612x850 mm</v>
          </cell>
          <cell r="F457">
            <v>0</v>
          </cell>
        </row>
        <row r="458">
          <cell r="C458" t="str">
            <v>Příkon [230V]: 0,9 kW</v>
          </cell>
          <cell r="F458">
            <v>0</v>
          </cell>
        </row>
        <row r="459">
          <cell r="A459" t="str">
            <v>10425</v>
          </cell>
          <cell r="B459" t="str">
            <v>JIP-SCH21GN-13070</v>
          </cell>
          <cell r="C459" t="str">
            <v>Chlazený stůl na GN</v>
          </cell>
          <cell r="D459" t="str">
            <v>1</v>
          </cell>
          <cell r="E459" t="str">
            <v>ks</v>
          </cell>
          <cell r="F459">
            <v>59539.5</v>
          </cell>
          <cell r="G459">
            <v>59539.5</v>
          </cell>
          <cell r="I459">
            <v>59539.5</v>
          </cell>
        </row>
        <row r="460">
          <cell r="C460" t="str">
            <v>-použitý materiál : DIN 1.4301</v>
          </cell>
          <cell r="F460">
            <v>0</v>
          </cell>
        </row>
        <row r="461">
          <cell r="C461" t="str">
            <v>-pracovní deska tl.36 mm</v>
          </cell>
          <cell r="F461">
            <v>0</v>
          </cell>
        </row>
        <row r="462">
          <cell r="C462" t="str">
            <v>-základní výška stolu 850 mm</v>
          </cell>
          <cell r="F462">
            <v>0</v>
          </cell>
        </row>
        <row r="463">
          <cell r="C463" t="str">
            <v>-výšková stavitelnost +25 mm</v>
          </cell>
          <cell r="F463">
            <v>0</v>
          </cell>
        </row>
        <row r="464">
          <cell r="C464" t="str">
            <v>-podpěry pro GN 1/1,2x křídlové dveře, chladící agregát vpravo</v>
          </cell>
          <cell r="F464">
            <v>0</v>
          </cell>
        </row>
        <row r="465">
          <cell r="C465" t="str">
            <v>-technické údaje : regulace teploty +2*C až +8*C, přívodní napětí</v>
          </cell>
          <cell r="F465">
            <v>0</v>
          </cell>
        </row>
        <row r="466">
          <cell r="C466" t="str">
            <v>230V/50Hz</v>
          </cell>
          <cell r="F466">
            <v>0</v>
          </cell>
        </row>
        <row r="467">
          <cell r="C467" t="str">
            <v>-chladivo R134a, pohyblivý přívod s vidlicí</v>
          </cell>
          <cell r="F467">
            <v>0</v>
          </cell>
        </row>
        <row r="468">
          <cell r="C468" t="str">
            <v>Objednací číslo: JIP-SCH21GN-13070</v>
          </cell>
          <cell r="F468">
            <v>0</v>
          </cell>
        </row>
        <row r="469">
          <cell r="C469" t="str">
            <v>Rozměr: 1350x700x850 mm</v>
          </cell>
          <cell r="F469">
            <v>0</v>
          </cell>
        </row>
        <row r="470">
          <cell r="C470" t="str">
            <v>Příkon [230V]: 0,38 kW</v>
          </cell>
          <cell r="F470">
            <v>0</v>
          </cell>
        </row>
        <row r="471">
          <cell r="A471" t="str">
            <v>10425a</v>
          </cell>
          <cell r="B471" t="str">
            <v>JIP-800018</v>
          </cell>
          <cell r="C471" t="str">
            <v>Vevaření dřezu 300x500 mm</v>
          </cell>
          <cell r="D471" t="str">
            <v>1</v>
          </cell>
          <cell r="E471" t="str">
            <v>ks</v>
          </cell>
          <cell r="F471">
            <v>3781</v>
          </cell>
          <cell r="G471">
            <v>3781</v>
          </cell>
          <cell r="I471">
            <v>3781</v>
          </cell>
        </row>
        <row r="472">
          <cell r="C472" t="str">
            <v>Objednací číslo: JIP-800018</v>
          </cell>
          <cell r="F472">
            <v>0</v>
          </cell>
        </row>
        <row r="473">
          <cell r="A473" t="str">
            <v>10426</v>
          </cell>
          <cell r="B473" t="str">
            <v>JIP-P1-12030</v>
          </cell>
          <cell r="C473" t="str">
            <v>Nástěnná police jednopatrová - plná</v>
          </cell>
          <cell r="D473" t="str">
            <v>1</v>
          </cell>
          <cell r="E473" t="str">
            <v>ks</v>
          </cell>
          <cell r="F473">
            <v>2914.8</v>
          </cell>
          <cell r="G473">
            <v>2914.8</v>
          </cell>
          <cell r="I473">
            <v>2914.8</v>
          </cell>
        </row>
        <row r="474">
          <cell r="C474" t="str">
            <v>-použitý materiál : DIN 1.4301</v>
          </cell>
          <cell r="F474">
            <v>0</v>
          </cell>
        </row>
        <row r="475">
          <cell r="C475" t="str">
            <v>-základní výška police 300 mm</v>
          </cell>
          <cell r="F475">
            <v>0</v>
          </cell>
        </row>
        <row r="476">
          <cell r="C476" t="str">
            <v>-1x plná police</v>
          </cell>
          <cell r="F476">
            <v>0</v>
          </cell>
        </row>
        <row r="477">
          <cell r="C477" t="str">
            <v>Objednací číslo: JIP-P1-12030</v>
          </cell>
          <cell r="F477">
            <v>0</v>
          </cell>
        </row>
        <row r="478">
          <cell r="C478" t="str">
            <v>Rozměr: 1200x300x300 mm</v>
          </cell>
          <cell r="F478">
            <v>0</v>
          </cell>
        </row>
        <row r="479">
          <cell r="A479" t="str">
            <v>10427</v>
          </cell>
          <cell r="B479" t="str">
            <v>RMG-GM275</v>
          </cell>
          <cell r="C479" t="str">
            <v>Nářezový stroj - hladký nůž</v>
          </cell>
          <cell r="D479" t="str">
            <v>1</v>
          </cell>
          <cell r="E479" t="str">
            <v>ks</v>
          </cell>
          <cell r="F479">
            <v>13860.5</v>
          </cell>
          <cell r="G479">
            <v>13860.5</v>
          </cell>
          <cell r="I479">
            <v>13860.5</v>
          </cell>
        </row>
        <row r="480">
          <cell r="C480" t="str">
            <v>-tlakový odlitek z hliníkové slitiny</v>
          </cell>
          <cell r="F480">
            <v>0</v>
          </cell>
        </row>
        <row r="481">
          <cell r="C481" t="str">
            <v>-průměr nože 275 mm</v>
          </cell>
          <cell r="F481">
            <v>0</v>
          </cell>
        </row>
        <row r="482">
          <cell r="C482" t="str">
            <v>-tloušťka řezu 0 - 15 mm</v>
          </cell>
          <cell r="F482">
            <v>0</v>
          </cell>
        </row>
        <row r="483">
          <cell r="C483" t="str">
            <v>-max. průměr řezu 215 mm</v>
          </cell>
          <cell r="F483">
            <v>0</v>
          </cell>
        </row>
        <row r="484">
          <cell r="C484" t="str">
            <v>-rozměr stolu v 290x260 mm</v>
          </cell>
          <cell r="F484">
            <v>0</v>
          </cell>
        </row>
        <row r="485">
          <cell r="C485" t="str">
            <v>-řezný stůl uložen šikmo</v>
          </cell>
          <cell r="F485">
            <v>0</v>
          </cell>
        </row>
        <row r="486">
          <cell r="C486" t="str">
            <v>-řemínkový převod</v>
          </cell>
          <cell r="F486">
            <v>0</v>
          </cell>
        </row>
        <row r="487">
          <cell r="C487" t="str">
            <v>-brusné zařízení</v>
          </cell>
          <cell r="F487">
            <v>0</v>
          </cell>
        </row>
        <row r="488">
          <cell r="C488" t="str">
            <v>-doba chodu 10 min/5 min odpočinek</v>
          </cell>
          <cell r="F488">
            <v>0</v>
          </cell>
        </row>
        <row r="489">
          <cell r="C489" t="str">
            <v>Objednací číslo: RMG-GM275</v>
          </cell>
          <cell r="F489">
            <v>0</v>
          </cell>
        </row>
        <row r="490">
          <cell r="C490" t="str">
            <v>Rozměr: 375x445x570mm mm</v>
          </cell>
          <cell r="F490">
            <v>0</v>
          </cell>
        </row>
        <row r="491">
          <cell r="C491" t="str">
            <v>Příkon [230V]: 0,176 kW</v>
          </cell>
          <cell r="F491">
            <v>0</v>
          </cell>
        </row>
        <row r="492">
          <cell r="A492" t="str">
            <v>10428</v>
          </cell>
          <cell r="B492" t="str">
            <v>Z-ZRT16JBC</v>
          </cell>
          <cell r="C492" t="str">
            <v>Chladící skříň 159 l-bez mrazáku</v>
          </cell>
          <cell r="D492" t="str">
            <v>1</v>
          </cell>
          <cell r="E492" t="str">
            <v>ks</v>
          </cell>
          <cell r="F492">
            <v>5117.7</v>
          </cell>
          <cell r="G492">
            <v>5117.7</v>
          </cell>
          <cell r="I492">
            <v>5117.7</v>
          </cell>
        </row>
        <row r="493">
          <cell r="C493" t="str">
            <v>momoklimatická chladnička</v>
          </cell>
          <cell r="F493">
            <v>0</v>
          </cell>
        </row>
        <row r="494">
          <cell r="C494" t="str">
            <v>AUTO</v>
          </cell>
          <cell r="F494">
            <v>0</v>
          </cell>
        </row>
        <row r="495">
          <cell r="C495" t="str">
            <v>Sigma design</v>
          </cell>
          <cell r="F495">
            <v>0</v>
          </cell>
        </row>
        <row r="496">
          <cell r="C496" t="str">
            <v>BBS</v>
          </cell>
          <cell r="F496">
            <v>0</v>
          </cell>
        </row>
        <row r="497">
          <cell r="C497" t="str">
            <v>užitný objem 148 litrů</v>
          </cell>
          <cell r="F497">
            <v>0</v>
          </cell>
        </row>
        <row r="498">
          <cell r="C498" t="str">
            <v>Objednací číslo: Z-ZRT16JBC</v>
          </cell>
          <cell r="F498">
            <v>0</v>
          </cell>
        </row>
        <row r="499">
          <cell r="C499" t="str">
            <v>Rozměr: 550x612x850 mm</v>
          </cell>
          <cell r="F499">
            <v>0</v>
          </cell>
        </row>
        <row r="500">
          <cell r="C500" t="str">
            <v>Příkon [230V]: 0,4 kW</v>
          </cell>
          <cell r="F500">
            <v>0</v>
          </cell>
        </row>
        <row r="501">
          <cell r="A501" t="str">
            <v>10429</v>
          </cell>
          <cell r="B501" t="str">
            <v>JIP-S02-12060</v>
          </cell>
          <cell r="C501" t="str">
            <v>Pracovní stůl s policí</v>
          </cell>
          <cell r="D501" t="str">
            <v>2</v>
          </cell>
          <cell r="E501" t="str">
            <v>ks</v>
          </cell>
          <cell r="F501">
            <v>9536.5</v>
          </cell>
          <cell r="G501">
            <v>19073</v>
          </cell>
          <cell r="I501">
            <v>9536.5</v>
          </cell>
        </row>
        <row r="502">
          <cell r="C502" t="str">
            <v>-použitý materiál :DIN 1.4301</v>
          </cell>
          <cell r="F502">
            <v>0</v>
          </cell>
        </row>
        <row r="503">
          <cell r="C503" t="str">
            <v>-pracovní deska tl.36 mm</v>
          </cell>
          <cell r="F503">
            <v>0</v>
          </cell>
        </row>
        <row r="504">
          <cell r="C504" t="str">
            <v>-výška zadního lemu 40 mm</v>
          </cell>
          <cell r="F504">
            <v>0</v>
          </cell>
        </row>
        <row r="505">
          <cell r="C505" t="str">
            <v>-základní výška stolu 850 mm</v>
          </cell>
          <cell r="F505">
            <v>0</v>
          </cell>
        </row>
        <row r="506">
          <cell r="C506" t="str">
            <v>-výšková stavitelnost +45 mm</v>
          </cell>
          <cell r="F506">
            <v>0</v>
          </cell>
        </row>
        <row r="507">
          <cell r="C507" t="str">
            <v>-plná police ve výšce 150 mm</v>
          </cell>
          <cell r="F507">
            <v>0</v>
          </cell>
        </row>
        <row r="508">
          <cell r="C508" t="str">
            <v>Objednací číslo: JIP-S02-12060</v>
          </cell>
          <cell r="F508">
            <v>0</v>
          </cell>
        </row>
        <row r="509">
          <cell r="C509" t="str">
            <v>Rozměr: 1200x600x850 mm</v>
          </cell>
          <cell r="F509">
            <v>0</v>
          </cell>
        </row>
        <row r="510">
          <cell r="A510" t="str">
            <v>10429a</v>
          </cell>
          <cell r="B510" t="str">
            <v>JIP-800001</v>
          </cell>
          <cell r="C510" t="str">
            <v>Pojízdné provedení</v>
          </cell>
          <cell r="D510" t="str">
            <v>2</v>
          </cell>
          <cell r="E510" t="str">
            <v>ks</v>
          </cell>
          <cell r="F510">
            <v>1757.5</v>
          </cell>
          <cell r="G510">
            <v>3515</v>
          </cell>
          <cell r="I510">
            <v>1757.5</v>
          </cell>
        </row>
        <row r="511">
          <cell r="C511" t="str">
            <v>Objednací číslo: JIP-800001</v>
          </cell>
          <cell r="F511">
            <v>0</v>
          </cell>
        </row>
        <row r="512">
          <cell r="A512" t="str">
            <v>10430</v>
          </cell>
          <cell r="B512" t="str">
            <v>JIP-R01/4-12060</v>
          </cell>
          <cell r="C512" t="str">
            <v>Regál policový</v>
          </cell>
          <cell r="D512" t="str">
            <v>1</v>
          </cell>
          <cell r="E512" t="str">
            <v>ks</v>
          </cell>
          <cell r="F512">
            <v>12630.4</v>
          </cell>
          <cell r="G512">
            <v>12630.4</v>
          </cell>
          <cell r="I512">
            <v>12630.4</v>
          </cell>
        </row>
        <row r="513">
          <cell r="C513" t="str">
            <v>-použitý materiál : DIN 1.4301</v>
          </cell>
          <cell r="F513">
            <v>0</v>
          </cell>
        </row>
        <row r="514">
          <cell r="C514" t="str">
            <v>-základní výška regálu 1800 mm</v>
          </cell>
          <cell r="F514">
            <v>0</v>
          </cell>
        </row>
        <row r="515">
          <cell r="C515" t="str">
            <v>-4x plná police</v>
          </cell>
          <cell r="F515">
            <v>0</v>
          </cell>
        </row>
        <row r="516">
          <cell r="C516" t="str">
            <v>-max. celoplošné zatížení jedné police 80kg</v>
          </cell>
          <cell r="F516">
            <v>0</v>
          </cell>
        </row>
        <row r="517">
          <cell r="C517" t="str">
            <v>Objednací číslo: JIP-R01/4-12060</v>
          </cell>
          <cell r="F517">
            <v>0</v>
          </cell>
        </row>
        <row r="518">
          <cell r="C518" t="str">
            <v>Rozměr: 1200x600x1800 mm</v>
          </cell>
          <cell r="F518">
            <v>0</v>
          </cell>
        </row>
        <row r="519">
          <cell r="A519" t="str">
            <v>10430a</v>
          </cell>
          <cell r="B519" t="str">
            <v>JIP-800001</v>
          </cell>
          <cell r="C519" t="str">
            <v>Pojízdné provedení</v>
          </cell>
          <cell r="D519" t="str">
            <v>1</v>
          </cell>
          <cell r="E519" t="str">
            <v>ks</v>
          </cell>
          <cell r="F519">
            <v>1757.5</v>
          </cell>
          <cell r="G519">
            <v>1757.5</v>
          </cell>
          <cell r="I519">
            <v>1757.5</v>
          </cell>
        </row>
        <row r="520">
          <cell r="C520" t="str">
            <v>Objednací číslo: JIP-800001</v>
          </cell>
          <cell r="F520">
            <v>0</v>
          </cell>
        </row>
        <row r="521">
          <cell r="A521" t="str">
            <v>10431</v>
          </cell>
          <cell r="B521" t="str">
            <v>JIP-VG3-07455</v>
          </cell>
          <cell r="C521" t="str">
            <v>Pojízdný vozík s úchyty na GN</v>
          </cell>
          <cell r="D521" t="str">
            <v>1</v>
          </cell>
          <cell r="E521" t="str">
            <v>ks</v>
          </cell>
          <cell r="F521">
            <v>11708.8</v>
          </cell>
          <cell r="G521">
            <v>11708.8</v>
          </cell>
          <cell r="I521">
            <v>11708.8</v>
          </cell>
        </row>
        <row r="522">
          <cell r="C522" t="str">
            <v>-použitý materiál : DIN 1.4301</v>
          </cell>
          <cell r="F522">
            <v>0</v>
          </cell>
        </row>
        <row r="523">
          <cell r="C523" t="str">
            <v>-pracovní deska tl.36 mm</v>
          </cell>
          <cell r="F523">
            <v>0</v>
          </cell>
        </row>
        <row r="524">
          <cell r="C524" t="str">
            <v>-základní výška vozíku 850 mm</v>
          </cell>
          <cell r="F524">
            <v>0</v>
          </cell>
        </row>
        <row r="525">
          <cell r="C525" t="str">
            <v>-2x7párů podpěr pro GN 1/1,1/2,2/3 a 1/3</v>
          </cell>
          <cell r="F525">
            <v>0</v>
          </cell>
        </row>
        <row r="526">
          <cell r="C526" t="str">
            <v>-2x otočné kolečko  d=125 mm</v>
          </cell>
          <cell r="F526">
            <v>0</v>
          </cell>
        </row>
        <row r="527">
          <cell r="C527" t="str">
            <v>-2x otočné kolečko s brzdou d=125 mm</v>
          </cell>
          <cell r="F527">
            <v>0</v>
          </cell>
        </row>
        <row r="528">
          <cell r="C528" t="str">
            <v>Objednací číslo: JIP-VG3-07455</v>
          </cell>
          <cell r="F528">
            <v>0</v>
          </cell>
        </row>
        <row r="529">
          <cell r="C529" t="str">
            <v>Rozměr: 740x550x850 mm</v>
          </cell>
          <cell r="F529">
            <v>0</v>
          </cell>
        </row>
        <row r="530">
          <cell r="A530" t="str">
            <v>10432</v>
          </cell>
          <cell r="B530" t="str">
            <v>JIP-D06/35-17070</v>
          </cell>
          <cell r="C530" t="str">
            <v>Mycí stůl jednoduchý - dřezy lisované vevařované</v>
          </cell>
          <cell r="D530" t="str">
            <v>1</v>
          </cell>
          <cell r="E530" t="str">
            <v>ks</v>
          </cell>
          <cell r="F530">
            <v>18273.2</v>
          </cell>
          <cell r="G530">
            <v>18273.2</v>
          </cell>
          <cell r="I530">
            <v>18273.2</v>
          </cell>
        </row>
        <row r="531">
          <cell r="C531" t="str">
            <v>-použitý materiál : DIN 1.4301</v>
          </cell>
          <cell r="F531">
            <v>0</v>
          </cell>
        </row>
        <row r="532">
          <cell r="C532" t="str">
            <v>-pracovní deska tl.36 mm</v>
          </cell>
          <cell r="F532">
            <v>0</v>
          </cell>
        </row>
        <row r="533">
          <cell r="C533" t="str">
            <v>-výška zadního lemu 40 mm</v>
          </cell>
          <cell r="F533">
            <v>0</v>
          </cell>
        </row>
        <row r="534">
          <cell r="C534" t="str">
            <v>-základní výška stolu 850 mm</v>
          </cell>
          <cell r="F534">
            <v>0</v>
          </cell>
        </row>
        <row r="535">
          <cell r="C535" t="str">
            <v>-výšková stavitelnost +45 mm</v>
          </cell>
          <cell r="F535">
            <v>0</v>
          </cell>
        </row>
        <row r="536">
          <cell r="C536" t="str">
            <v>-2x dřez 300x500x300</v>
          </cell>
          <cell r="F536">
            <v>0</v>
          </cell>
        </row>
        <row r="537">
          <cell r="C537" t="str">
            <v>Objednací číslo: JIP-D06/35-17070</v>
          </cell>
          <cell r="F537">
            <v>0</v>
          </cell>
        </row>
        <row r="538">
          <cell r="C538" t="str">
            <v>Rozměr: 1700x700x850 mm</v>
          </cell>
          <cell r="F538">
            <v>0</v>
          </cell>
        </row>
        <row r="539">
          <cell r="A539" t="str">
            <v>10432a</v>
          </cell>
          <cell r="B539" t="str">
            <v>JIP-800048</v>
          </cell>
          <cell r="C539" t="str">
            <v>Zvětšení dřezu 600x500x250 mm</v>
          </cell>
          <cell r="D539" t="str">
            <v>1</v>
          </cell>
          <cell r="E539" t="str">
            <v>ks</v>
          </cell>
          <cell r="F539">
            <v>2291.4</v>
          </cell>
          <cell r="G539">
            <v>2291.4</v>
          </cell>
          <cell r="I539">
            <v>2291.4</v>
          </cell>
        </row>
        <row r="540">
          <cell r="C540" t="str">
            <v>Objednací číslo: JIP-800048</v>
          </cell>
          <cell r="F540">
            <v>0</v>
          </cell>
        </row>
        <row r="541">
          <cell r="C541" t="str">
            <v>Rozměr: 600x500x250 mm</v>
          </cell>
          <cell r="F541">
            <v>0</v>
          </cell>
        </row>
        <row r="542">
          <cell r="A542" t="str">
            <v>10433</v>
          </cell>
          <cell r="B542" t="str">
            <v>RMG-DOC-3</v>
          </cell>
          <cell r="C542" t="str">
            <v>Sprcha tlaková stojánková s baterií a ramínkem</v>
          </cell>
          <cell r="D542" t="str">
            <v>1</v>
          </cell>
          <cell r="E542" t="str">
            <v>ks</v>
          </cell>
          <cell r="F542">
            <v>5405.5</v>
          </cell>
          <cell r="G542">
            <v>5405.5</v>
          </cell>
          <cell r="I542">
            <v>5405.5</v>
          </cell>
        </row>
        <row r="543">
          <cell r="C543" t="str">
            <v>nerezová tlaková hadice</v>
          </cell>
          <cell r="F543">
            <v>0</v>
          </cell>
        </row>
        <row r="544">
          <cell r="C544" t="str">
            <v>vyrovnávací pružina</v>
          </cell>
          <cell r="F544">
            <v>0</v>
          </cell>
        </row>
        <row r="545">
          <cell r="C545" t="str">
            <v>tlaková sprcha s pákovým ovladačem</v>
          </cell>
          <cell r="F545">
            <v>0</v>
          </cell>
        </row>
        <row r="546">
          <cell r="C546" t="str">
            <v>úchyt na stěnu</v>
          </cell>
          <cell r="F546">
            <v>0</v>
          </cell>
        </row>
        <row r="547">
          <cell r="C547" t="str">
            <v>úchyt sprchy</v>
          </cell>
          <cell r="F547">
            <v>0</v>
          </cell>
        </row>
        <row r="548">
          <cell r="C548" t="str">
            <v>baterie</v>
          </cell>
          <cell r="F548">
            <v>0</v>
          </cell>
        </row>
        <row r="549">
          <cell r="C549" t="str">
            <v>ramínko</v>
          </cell>
          <cell r="F549">
            <v>0</v>
          </cell>
        </row>
        <row r="550">
          <cell r="C550" t="str">
            <v>Objednací číslo: RMG-DOC-3</v>
          </cell>
          <cell r="F550">
            <v>0</v>
          </cell>
        </row>
        <row r="551">
          <cell r="A551" t="str">
            <v>10434</v>
          </cell>
          <cell r="B551" t="str">
            <v>WSM-LCD-655</v>
          </cell>
          <cell r="C551" t="str">
            <v>Drtič odpadu LCD</v>
          </cell>
          <cell r="D551" t="str">
            <v>1</v>
          </cell>
          <cell r="E551" t="str">
            <v>ks</v>
          </cell>
          <cell r="F551">
            <v>23352.9</v>
          </cell>
          <cell r="G551">
            <v>23352.9</v>
          </cell>
          <cell r="I551">
            <v>23352.9</v>
          </cell>
        </row>
        <row r="552">
          <cell r="C552" t="str">
            <v>-otáčky motoru 2800/min</v>
          </cell>
          <cell r="F552">
            <v>0</v>
          </cell>
        </row>
        <row r="553">
          <cell r="C553" t="str">
            <v>-obsah drtící komory 1,9 litru</v>
          </cell>
          <cell r="F553">
            <v>0</v>
          </cell>
        </row>
        <row r="554">
          <cell r="C554" t="str">
            <v>-protihluková izolace - úplná</v>
          </cell>
          <cell r="F554">
            <v>0</v>
          </cell>
        </row>
        <row r="555">
          <cell r="C555" t="str">
            <v>-celková protihluková izolace</v>
          </cell>
          <cell r="F555">
            <v>0</v>
          </cell>
        </row>
        <row r="556">
          <cell r="C556" t="str">
            <v>-patentový system Plumb Easy umožňující snadnou a rychlou instalaci</v>
          </cell>
          <cell r="F556">
            <v>0</v>
          </cell>
        </row>
        <row r="557">
          <cell r="C557" t="str">
            <v>-protikorozně upravnená drtící komora</v>
          </cell>
          <cell r="F557">
            <v>0</v>
          </cell>
        </row>
        <row r="558">
          <cell r="C558" t="str">
            <v>-lopatky, rotační talíř a drtící prstenec z nerez oceli</v>
          </cell>
          <cell r="F558">
            <v>0</v>
          </cell>
        </row>
        <row r="559">
          <cell r="C559" t="str">
            <v>Objednací číslo: WSM-LCD-655</v>
          </cell>
          <cell r="F559">
            <v>0</v>
          </cell>
        </row>
        <row r="560">
          <cell r="C560" t="str">
            <v>Rozměr: 219x424 mm</v>
          </cell>
          <cell r="F560">
            <v>0</v>
          </cell>
        </row>
        <row r="561">
          <cell r="C561" t="str">
            <v>Příkon [230V]: 0,55 kW</v>
          </cell>
          <cell r="F561">
            <v>0</v>
          </cell>
        </row>
        <row r="562">
          <cell r="A562" t="str">
            <v>10434a</v>
          </cell>
          <cell r="B562" t="str">
            <v>WSM-vzduch.spínač-Chrom</v>
          </cell>
          <cell r="C562" t="str">
            <v>Vzduchový spínač - chrom</v>
          </cell>
          <cell r="D562" t="str">
            <v>1</v>
          </cell>
          <cell r="E562" t="str">
            <v>ks</v>
          </cell>
          <cell r="F562">
            <v>1795.5</v>
          </cell>
          <cell r="G562">
            <v>1795.5</v>
          </cell>
          <cell r="I562">
            <v>1795.5</v>
          </cell>
        </row>
        <row r="563">
          <cell r="C563" t="str">
            <v>Objednací číslo: WSM-vzduch.spínač-Chrom</v>
          </cell>
          <cell r="F563">
            <v>0</v>
          </cell>
        </row>
        <row r="564">
          <cell r="A564" t="str">
            <v>10435</v>
          </cell>
          <cell r="B564" t="str">
            <v>JIP-SM03-07080</v>
          </cell>
          <cell r="C564" t="str">
            <v>Výstupní stůl k mycímu stroji - bez police</v>
          </cell>
          <cell r="D564" t="str">
            <v>1</v>
          </cell>
          <cell r="E564" t="str">
            <v>ks</v>
          </cell>
          <cell r="F564">
            <v>10059.700000000001</v>
          </cell>
          <cell r="G564">
            <v>10059.700000000001</v>
          </cell>
          <cell r="I564">
            <v>10059.700000000001</v>
          </cell>
        </row>
        <row r="565">
          <cell r="C565" t="str">
            <v>-použitý materiál : DIN 1.4301</v>
          </cell>
          <cell r="F565">
            <v>0</v>
          </cell>
        </row>
        <row r="566">
          <cell r="C566" t="str">
            <v>-pracovní deska tl.36 mm</v>
          </cell>
          <cell r="F566">
            <v>0</v>
          </cell>
        </row>
        <row r="567">
          <cell r="C567" t="str">
            <v>-výška zadního lemu 40 mm</v>
          </cell>
          <cell r="F567">
            <v>0</v>
          </cell>
        </row>
        <row r="568">
          <cell r="C568" t="str">
            <v>-základní výška stolu 850 mm</v>
          </cell>
          <cell r="F568">
            <v>0</v>
          </cell>
        </row>
        <row r="569">
          <cell r="C569" t="str">
            <v>-výšková stavitelnost +45 mm</v>
          </cell>
          <cell r="F569">
            <v>0</v>
          </cell>
        </row>
        <row r="570">
          <cell r="C570" t="str">
            <v>Objednací číslo: JIP-SM03-07080</v>
          </cell>
          <cell r="F570">
            <v>0</v>
          </cell>
        </row>
        <row r="571">
          <cell r="C571" t="str">
            <v>Rozměr: 700x800x850 mm</v>
          </cell>
          <cell r="F571">
            <v>0</v>
          </cell>
        </row>
        <row r="572">
          <cell r="A572" t="str">
            <v>10436</v>
          </cell>
          <cell r="B572" t="str">
            <v>RMG-B-08</v>
          </cell>
          <cell r="C572" t="str">
            <v>Změkčovač vody - automatický B-08</v>
          </cell>
          <cell r="D572" t="str">
            <v>1</v>
          </cell>
          <cell r="E572" t="str">
            <v>ks</v>
          </cell>
          <cell r="F572">
            <v>14231</v>
          </cell>
          <cell r="G572">
            <v>14231</v>
          </cell>
          <cell r="I572">
            <v>14231</v>
          </cell>
        </row>
        <row r="573">
          <cell r="C573" t="str">
            <v>-změkčovač vody pro kávovary,</v>
          </cell>
          <cell r="F573">
            <v>0</v>
          </cell>
        </row>
        <row r="574">
          <cell r="C574" t="str">
            <v>myčky a konvektomaty</v>
          </cell>
          <cell r="F574">
            <v>0</v>
          </cell>
        </row>
        <row r="575">
          <cell r="C575" t="str">
            <v>-nerezová nádoba změkčovače</v>
          </cell>
          <cell r="F575">
            <v>0</v>
          </cell>
        </row>
        <row r="576">
          <cell r="C576" t="str">
            <v>-elektromechanická řídící jednotka 8W/230V</v>
          </cell>
          <cell r="F576">
            <v>0</v>
          </cell>
        </row>
        <row r="577">
          <cell r="C577" t="str">
            <v>-nastavení regenerace na dny v týdnu</v>
          </cell>
          <cell r="F577">
            <v>0</v>
          </cell>
        </row>
        <row r="578">
          <cell r="C578" t="str">
            <v>-umožňuje regenerovat každý den</v>
          </cell>
          <cell r="F578">
            <v>0</v>
          </cell>
        </row>
        <row r="579">
          <cell r="C579" t="str">
            <v>-max. hodinový průtok 1500 l/h</v>
          </cell>
          <cell r="F579">
            <v>0</v>
          </cell>
        </row>
        <row r="580">
          <cell r="C580" t="str">
            <v>-mechanické ovládání ventilů</v>
          </cell>
          <cell r="F580">
            <v>0</v>
          </cell>
        </row>
        <row r="581">
          <cell r="C581" t="str">
            <v>-regenerace se provádí tabletovanou solí</v>
          </cell>
          <cell r="F581">
            <v>0</v>
          </cell>
        </row>
        <row r="582">
          <cell r="C582" t="str">
            <v>-funkce: zabraňuje zavápňování zařízení a</v>
          </cell>
          <cell r="F582">
            <v>0</v>
          </cell>
        </row>
        <row r="583">
          <cell r="C583" t="str">
            <v>tím chrání přístroj před poškozením</v>
          </cell>
          <cell r="F583">
            <v>0</v>
          </cell>
        </row>
        <row r="584">
          <cell r="C584" t="str">
            <v>-připojení na šroubení 3/4 s vnitřním závitem</v>
          </cell>
          <cell r="F584">
            <v>0</v>
          </cell>
        </row>
        <row r="585">
          <cell r="C585" t="str">
            <v>Objednací číslo: RMG-B-08</v>
          </cell>
          <cell r="F585">
            <v>0</v>
          </cell>
        </row>
        <row r="586">
          <cell r="C586" t="str">
            <v>Příkon [230V]: 8W / 230V kW</v>
          </cell>
          <cell r="F586">
            <v>0</v>
          </cell>
        </row>
        <row r="587">
          <cell r="A587" t="str">
            <v>10437</v>
          </cell>
          <cell r="B587" t="str">
            <v>COM-602205-LC900Q</v>
          </cell>
          <cell r="C587" t="str">
            <v>Myčka na nádobí jednoplášťová průchozí LC900 (SV)</v>
          </cell>
          <cell r="D587" t="str">
            <v>1</v>
          </cell>
          <cell r="E587" t="str">
            <v>ks</v>
          </cell>
          <cell r="F587">
            <v>103896.8</v>
          </cell>
          <cell r="G587">
            <v>103896.8</v>
          </cell>
          <cell r="I587">
            <v>103896.8</v>
          </cell>
        </row>
        <row r="588">
          <cell r="C588" t="str">
            <v>Hlavní kostra, opláštění a vnitřní odvodové vedení komplet z AISI 304</v>
          </cell>
          <cell r="F588">
            <v>0</v>
          </cell>
        </row>
        <row r="589">
          <cell r="C589" t="str">
            <v>18/10.</v>
          </cell>
          <cell r="F589">
            <v>0</v>
          </cell>
        </row>
        <row r="590">
          <cell r="C590" t="str">
            <v>Filtry tanku, oplachová a mycí ramena i držáky košů lehce vyjímatelné</v>
          </cell>
          <cell r="F590">
            <v>0</v>
          </cell>
        </row>
        <row r="591">
          <cell r="C591" t="str">
            <v>s velmi jednoduchou údržbou.</v>
          </cell>
          <cell r="F591">
            <v>0</v>
          </cell>
        </row>
        <row r="592">
          <cell r="C592" t="str">
            <v>Samočisticí hluboce tažený dvouplášťový tank se zaoblenými rohy a</v>
          </cell>
          <cell r="F592">
            <v>0</v>
          </cell>
        </row>
        <row r="593">
          <cell r="C593" t="str">
            <v>vysokou hospodárností.</v>
          </cell>
          <cell r="F593">
            <v>0</v>
          </cell>
        </row>
        <row r="594">
          <cell r="C594" t="str">
            <v>Ovládání přes bezpečnostní spínač dveří a termostaty, zpětná klapka</v>
          </cell>
          <cell r="F594">
            <v>0</v>
          </cell>
        </row>
        <row r="595">
          <cell r="C595" t="str">
            <v>odpadu.</v>
          </cell>
          <cell r="F595">
            <v>0</v>
          </cell>
        </row>
        <row r="596">
          <cell r="C596" t="str">
            <v>Integrovaný systém umožňující využití odkládacích ploch, stolů apod.</v>
          </cell>
          <cell r="F596">
            <v>0</v>
          </cell>
        </row>
        <row r="597">
          <cell r="C597" t="str">
            <v>Nízká hlučnost díky izolaci haubny (na přání).</v>
          </cell>
          <cell r="F597">
            <v>0</v>
          </cell>
        </row>
        <row r="598">
          <cell r="C598" t="str">
            <v>Rozměr koše / zásuvná výška :  500x500 mm / 440 mm</v>
          </cell>
          <cell r="F598">
            <v>0</v>
          </cell>
        </row>
        <row r="599">
          <cell r="C599" t="str">
            <v>Tři mycí cykly 75/120/180 sec., 48/30/20 košů/hod.</v>
          </cell>
          <cell r="F599">
            <v>0</v>
          </cell>
        </row>
        <row r="600">
          <cell r="C600" t="str">
            <v>Obsah / příkon bojleru : 8,2 lt. / 6,0 kW</v>
          </cell>
          <cell r="F600">
            <v>0</v>
          </cell>
        </row>
        <row r="601">
          <cell r="C601" t="str">
            <v>Připojení na studenou vodu 3/4", odpad DN 50.</v>
          </cell>
          <cell r="F601">
            <v>0</v>
          </cell>
        </row>
        <row r="602">
          <cell r="C602" t="str">
            <v>Základní výbava : 2x koš P18/12, 1x koš CB, 1x košík na příbory G</v>
          </cell>
          <cell r="F602">
            <v>0</v>
          </cell>
        </row>
        <row r="603">
          <cell r="C603" t="str">
            <v>Objednací číslo: COM-602205-LC900Q</v>
          </cell>
          <cell r="F603">
            <v>0</v>
          </cell>
        </row>
        <row r="604">
          <cell r="C604" t="str">
            <v>Rozměr: 625x760x1460 mm</v>
          </cell>
          <cell r="F604">
            <v>0</v>
          </cell>
        </row>
        <row r="605">
          <cell r="C605" t="str">
            <v>Příkon [400V]: 15,1 kW</v>
          </cell>
          <cell r="F605">
            <v>0</v>
          </cell>
        </row>
        <row r="606">
          <cell r="C606" t="str">
            <v>Váha: 135 kg</v>
          </cell>
          <cell r="F606">
            <v>0</v>
          </cell>
        </row>
        <row r="607">
          <cell r="A607" t="str">
            <v>10438</v>
          </cell>
          <cell r="C607" t="str">
            <v>Odsávač par - dodávka VZT</v>
          </cell>
          <cell r="D607" t="str">
            <v>1</v>
          </cell>
          <cell r="E607" t="str">
            <v>ks</v>
          </cell>
          <cell r="F607">
            <v>0</v>
          </cell>
          <cell r="G607">
            <v>0</v>
          </cell>
          <cell r="I607">
            <v>0</v>
          </cell>
        </row>
        <row r="608">
          <cell r="A608" t="str">
            <v>10439</v>
          </cell>
          <cell r="B608" t="str">
            <v>JIP-SM01/44/Z30-07080</v>
          </cell>
          <cell r="C608" t="str">
            <v>Vstupní stůl k mycímu stroji - bez police</v>
          </cell>
          <cell r="D608" t="str">
            <v>1</v>
          </cell>
          <cell r="E608" t="str">
            <v>ks</v>
          </cell>
          <cell r="F608">
            <v>16000.9</v>
          </cell>
          <cell r="G608">
            <v>16000.9</v>
          </cell>
          <cell r="I608">
            <v>16000.9</v>
          </cell>
        </row>
        <row r="609">
          <cell r="C609" t="str">
            <v>-použitý materiál : DIN 1.4301</v>
          </cell>
          <cell r="F609">
            <v>0</v>
          </cell>
        </row>
        <row r="610">
          <cell r="C610" t="str">
            <v>-pracovní deska tl.36 mm</v>
          </cell>
          <cell r="F610">
            <v>0</v>
          </cell>
        </row>
        <row r="611">
          <cell r="C611" t="str">
            <v>-výška zadního lemu 300 mm</v>
          </cell>
          <cell r="F611">
            <v>0</v>
          </cell>
        </row>
        <row r="612">
          <cell r="C612" t="str">
            <v>-základní výška stolu 850 mm</v>
          </cell>
          <cell r="F612">
            <v>0</v>
          </cell>
        </row>
        <row r="613">
          <cell r="C613" t="str">
            <v>-výšková stavitelnost +45 mm</v>
          </cell>
          <cell r="F613">
            <v>0</v>
          </cell>
        </row>
        <row r="614">
          <cell r="C614" t="str">
            <v>-1x dřez 400x400x250</v>
          </cell>
          <cell r="F614">
            <v>0</v>
          </cell>
        </row>
        <row r="615">
          <cell r="C615" t="str">
            <v>Objednací číslo: JIP-SM01/44/Z30-07080</v>
          </cell>
          <cell r="F615">
            <v>0</v>
          </cell>
        </row>
        <row r="616">
          <cell r="C616" t="str">
            <v>Rozměr: 700x800x850 mm</v>
          </cell>
          <cell r="F616">
            <v>0</v>
          </cell>
        </row>
        <row r="617">
          <cell r="A617" t="str">
            <v>10440</v>
          </cell>
          <cell r="B617" t="str">
            <v>RMG-DOC-3</v>
          </cell>
          <cell r="C617" t="str">
            <v>Sprcha tlaková stojánková s baterií a ramínkem</v>
          </cell>
          <cell r="D617" t="str">
            <v>1</v>
          </cell>
          <cell r="E617" t="str">
            <v>ks</v>
          </cell>
          <cell r="F617">
            <v>5405.5</v>
          </cell>
          <cell r="G617">
            <v>5405.5</v>
          </cell>
          <cell r="I617">
            <v>5405.5</v>
          </cell>
        </row>
        <row r="618">
          <cell r="C618" t="str">
            <v>nerezová tlaková hadice</v>
          </cell>
          <cell r="F618">
            <v>0</v>
          </cell>
        </row>
        <row r="619">
          <cell r="C619" t="str">
            <v>vyrovnávací pružina</v>
          </cell>
          <cell r="F619">
            <v>0</v>
          </cell>
        </row>
        <row r="620">
          <cell r="C620" t="str">
            <v>tlaková sprcha s pákovým ovladačem</v>
          </cell>
          <cell r="F620">
            <v>0</v>
          </cell>
        </row>
        <row r="621">
          <cell r="C621" t="str">
            <v>úchyt na stěnu</v>
          </cell>
          <cell r="F621">
            <v>0</v>
          </cell>
        </row>
        <row r="622">
          <cell r="C622" t="str">
            <v>úchyt sprchy</v>
          </cell>
          <cell r="F622">
            <v>0</v>
          </cell>
        </row>
        <row r="623">
          <cell r="C623" t="str">
            <v>baterie</v>
          </cell>
          <cell r="F623">
            <v>0</v>
          </cell>
        </row>
        <row r="624">
          <cell r="C624" t="str">
            <v>ramínko</v>
          </cell>
          <cell r="F624">
            <v>0</v>
          </cell>
        </row>
        <row r="625">
          <cell r="C625" t="str">
            <v>Objednací číslo: RMG-DOC-3</v>
          </cell>
          <cell r="F625">
            <v>0</v>
          </cell>
        </row>
        <row r="626">
          <cell r="A626" t="str">
            <v>10441</v>
          </cell>
          <cell r="B626" t="str">
            <v>WSM-LCD-655</v>
          </cell>
          <cell r="C626" t="str">
            <v>Drtič odpadu LCD</v>
          </cell>
          <cell r="D626" t="str">
            <v>1</v>
          </cell>
          <cell r="E626" t="str">
            <v>ks</v>
          </cell>
          <cell r="F626">
            <v>23352.9</v>
          </cell>
          <cell r="G626">
            <v>23352.9</v>
          </cell>
          <cell r="I626">
            <v>23352.9</v>
          </cell>
        </row>
        <row r="627">
          <cell r="C627" t="str">
            <v>-otáčky motoru 2800/min</v>
          </cell>
          <cell r="F627">
            <v>0</v>
          </cell>
        </row>
        <row r="628">
          <cell r="C628" t="str">
            <v>-obsah drtící komory 1,9 litru</v>
          </cell>
          <cell r="F628">
            <v>0</v>
          </cell>
        </row>
        <row r="629">
          <cell r="C629" t="str">
            <v>-protihluková izolace - úplná</v>
          </cell>
          <cell r="F629">
            <v>0</v>
          </cell>
        </row>
        <row r="630">
          <cell r="C630" t="str">
            <v>-celková protihluková izolace</v>
          </cell>
          <cell r="F630">
            <v>0</v>
          </cell>
        </row>
        <row r="631">
          <cell r="C631" t="str">
            <v>-patentový system Plumb Easy umožňující snadnou a rychlou instalaci</v>
          </cell>
          <cell r="F631">
            <v>0</v>
          </cell>
        </row>
        <row r="632">
          <cell r="C632" t="str">
            <v>-protikorozně upravnená drtící komora</v>
          </cell>
          <cell r="F632">
            <v>0</v>
          </cell>
        </row>
        <row r="633">
          <cell r="C633" t="str">
            <v>-lopatky, rotační talíř a drtící prstenec z nerez oceli</v>
          </cell>
          <cell r="F633">
            <v>0</v>
          </cell>
        </row>
        <row r="634">
          <cell r="C634" t="str">
            <v>Objednací číslo: WSM-LCD-655</v>
          </cell>
          <cell r="F634">
            <v>0</v>
          </cell>
        </row>
        <row r="635">
          <cell r="C635" t="str">
            <v>Rozměr: 219x424 mm</v>
          </cell>
          <cell r="F635">
            <v>0</v>
          </cell>
        </row>
        <row r="636">
          <cell r="C636" t="str">
            <v>Příkon [230V]: 0,55 kW</v>
          </cell>
          <cell r="F636">
            <v>0</v>
          </cell>
        </row>
        <row r="637">
          <cell r="A637" t="str">
            <v>10441a</v>
          </cell>
          <cell r="B637" t="str">
            <v>WSM-vzduch.spínač-Chrom</v>
          </cell>
          <cell r="C637" t="str">
            <v>Vzduchový spínač - chrom</v>
          </cell>
          <cell r="D637" t="str">
            <v>1</v>
          </cell>
          <cell r="E637" t="str">
            <v>ks</v>
          </cell>
          <cell r="F637">
            <v>1795.5</v>
          </cell>
          <cell r="G637">
            <v>1795.5</v>
          </cell>
          <cell r="I637">
            <v>1795.5</v>
          </cell>
        </row>
        <row r="638">
          <cell r="C638" t="str">
            <v>Objednací číslo: WSM-vzduch.spínač-Chrom</v>
          </cell>
          <cell r="F638">
            <v>0</v>
          </cell>
        </row>
        <row r="639">
          <cell r="A639" t="str">
            <v>10442</v>
          </cell>
          <cell r="B639" t="str">
            <v>JIP-S02B-15060</v>
          </cell>
          <cell r="C639" t="str">
            <v>Pracovní stůl s policí</v>
          </cell>
          <cell r="D639" t="str">
            <v>1</v>
          </cell>
          <cell r="E639" t="str">
            <v>ks</v>
          </cell>
          <cell r="F639">
            <v>12650.1</v>
          </cell>
          <cell r="G639">
            <v>12650.1</v>
          </cell>
          <cell r="I639">
            <v>12650.1</v>
          </cell>
        </row>
        <row r="640">
          <cell r="C640" t="str">
            <v>-použitý materiál :DIN 1.4301</v>
          </cell>
          <cell r="F640">
            <v>0</v>
          </cell>
        </row>
        <row r="641">
          <cell r="C641" t="str">
            <v>-pracovní deska tl.36 mm</v>
          </cell>
          <cell r="F641">
            <v>0</v>
          </cell>
        </row>
        <row r="642">
          <cell r="C642" t="str">
            <v>-výška zadního lemu 40 mm</v>
          </cell>
          <cell r="F642">
            <v>0</v>
          </cell>
        </row>
        <row r="643">
          <cell r="C643" t="str">
            <v>-základní výška stolu 850 mm</v>
          </cell>
          <cell r="F643">
            <v>0</v>
          </cell>
        </row>
        <row r="644">
          <cell r="C644" t="str">
            <v>-výšková stavitelnost +45 mm</v>
          </cell>
          <cell r="F644">
            <v>0</v>
          </cell>
        </row>
        <row r="645">
          <cell r="C645" t="str">
            <v>-plná police ve výšce 150 mm</v>
          </cell>
          <cell r="F645">
            <v>0</v>
          </cell>
        </row>
        <row r="646">
          <cell r="C646" t="str">
            <v>-zadní opláštění</v>
          </cell>
          <cell r="F646">
            <v>0</v>
          </cell>
        </row>
        <row r="647">
          <cell r="C647" t="str">
            <v>Objednací číslo: JIP-S02B-15060</v>
          </cell>
          <cell r="F647">
            <v>0</v>
          </cell>
        </row>
        <row r="648">
          <cell r="C648" t="str">
            <v>Rozměr: 1500x600x850 mm</v>
          </cell>
          <cell r="F648">
            <v>0</v>
          </cell>
        </row>
        <row r="649">
          <cell r="A649" t="str">
            <v>10443</v>
          </cell>
          <cell r="B649" t="str">
            <v>JIP-R01/4-12060</v>
          </cell>
          <cell r="C649" t="str">
            <v>Regál policový</v>
          </cell>
          <cell r="D649" t="str">
            <v>1</v>
          </cell>
          <cell r="E649" t="str">
            <v>ks</v>
          </cell>
          <cell r="F649">
            <v>12630.4</v>
          </cell>
          <cell r="G649">
            <v>12630.4</v>
          </cell>
          <cell r="I649">
            <v>12630.4</v>
          </cell>
        </row>
        <row r="650">
          <cell r="C650" t="str">
            <v>-použitý materiál : DIN 1.4301</v>
          </cell>
          <cell r="F650">
            <v>0</v>
          </cell>
        </row>
        <row r="651">
          <cell r="C651" t="str">
            <v>-základní výška regálu 1800 mm</v>
          </cell>
          <cell r="F651">
            <v>0</v>
          </cell>
        </row>
        <row r="652">
          <cell r="C652" t="str">
            <v>-4x plná police</v>
          </cell>
          <cell r="F652">
            <v>0</v>
          </cell>
        </row>
        <row r="653">
          <cell r="C653" t="str">
            <v>-max. celoplošné zatížení jedné police 80kg</v>
          </cell>
          <cell r="F653">
            <v>0</v>
          </cell>
        </row>
        <row r="654">
          <cell r="C654" t="str">
            <v>Objednací číslo: JIP-R01/4-12060</v>
          </cell>
          <cell r="F654">
            <v>0</v>
          </cell>
        </row>
        <row r="655">
          <cell r="C655" t="str">
            <v>Rozměr: 1200x600x1800 mm</v>
          </cell>
          <cell r="F655">
            <v>0</v>
          </cell>
        </row>
        <row r="656">
          <cell r="A656" t="str">
            <v>10444</v>
          </cell>
          <cell r="C656" t="str">
            <v>neobsazeno</v>
          </cell>
          <cell r="D656" t="str">
            <v>1</v>
          </cell>
          <cell r="E656" t="str">
            <v>ks</v>
          </cell>
          <cell r="F656">
            <v>0</v>
          </cell>
          <cell r="G656">
            <v>0</v>
          </cell>
          <cell r="I656">
            <v>0</v>
          </cell>
        </row>
        <row r="657">
          <cell r="A657" t="str">
            <v>10445</v>
          </cell>
          <cell r="B657" t="str">
            <v>JIP-SVR1-12070</v>
          </cell>
          <cell r="C657" t="str">
            <v>Stůl ohřívací - režon</v>
          </cell>
          <cell r="D657" t="str">
            <v>1</v>
          </cell>
          <cell r="E657" t="str">
            <v>ks</v>
          </cell>
          <cell r="F657">
            <v>31760.6</v>
          </cell>
          <cell r="G657">
            <v>31760.6</v>
          </cell>
          <cell r="I657">
            <v>31760.6</v>
          </cell>
        </row>
        <row r="658">
          <cell r="C658" t="str">
            <v>-použitý materiál : DIN 1.4301</v>
          </cell>
          <cell r="F658">
            <v>0</v>
          </cell>
        </row>
        <row r="659">
          <cell r="C659" t="str">
            <v>-pracovní deska tl.36 mm</v>
          </cell>
          <cell r="F659">
            <v>0</v>
          </cell>
        </row>
        <row r="660">
          <cell r="C660" t="str">
            <v>-základní výška stolu 900 mm</v>
          </cell>
          <cell r="F660">
            <v>0</v>
          </cell>
        </row>
        <row r="661">
          <cell r="C661" t="str">
            <v>-výšková stavitelnost +45 mm</v>
          </cell>
          <cell r="F661">
            <v>0</v>
          </cell>
        </row>
        <row r="662">
          <cell r="C662" t="str">
            <v>-1x děrovaná police, 1x plná police ve výšce 150 mm</v>
          </cell>
          <cell r="F662">
            <v>0</v>
          </cell>
        </row>
        <row r="663">
          <cell r="C663" t="str">
            <v>-opláštění ze tří stran, 1x posuvné dveře</v>
          </cell>
          <cell r="F663">
            <v>0</v>
          </cell>
        </row>
        <row r="664">
          <cell r="C664" t="str">
            <v>-v případě osazení stolu el. zásuvkou je nutný samostatný přívod el.</v>
          </cell>
          <cell r="F664">
            <v>0</v>
          </cell>
        </row>
        <row r="665">
          <cell r="C665" t="str">
            <v>energie</v>
          </cell>
          <cell r="F665">
            <v>0</v>
          </cell>
        </row>
        <row r="666">
          <cell r="C666" t="str">
            <v>-tech. údaje:regulace teploty +30*C až 80*C</v>
          </cell>
          <cell r="F666">
            <v>0</v>
          </cell>
        </row>
        <row r="667">
          <cell r="C667" t="str">
            <v>-přívodní napětí230V/50Hz</v>
          </cell>
          <cell r="F667">
            <v>0</v>
          </cell>
        </row>
        <row r="668">
          <cell r="C668" t="str">
            <v>-pohyblivý přívod s vidlicí</v>
          </cell>
          <cell r="F668">
            <v>0</v>
          </cell>
        </row>
        <row r="669">
          <cell r="C669" t="str">
            <v>Objednací číslo: JIP-SVR1-12070</v>
          </cell>
          <cell r="F669">
            <v>0</v>
          </cell>
        </row>
        <row r="670">
          <cell r="C670" t="str">
            <v>Rozměr: 1200x700x900 mm</v>
          </cell>
          <cell r="F670">
            <v>0</v>
          </cell>
        </row>
        <row r="671">
          <cell r="C671" t="str">
            <v>Příkon [230V]: 2 kW</v>
          </cell>
          <cell r="F671">
            <v>0</v>
          </cell>
        </row>
        <row r="672">
          <cell r="A672" t="str">
            <v>10446</v>
          </cell>
          <cell r="B672" t="str">
            <v>JIP-SPO-12030</v>
          </cell>
          <cell r="C672" t="str">
            <v>Stojanová police s infraohřevem</v>
          </cell>
          <cell r="D672" t="str">
            <v>1</v>
          </cell>
          <cell r="E672" t="str">
            <v>ks</v>
          </cell>
          <cell r="F672">
            <v>9355.6</v>
          </cell>
          <cell r="G672">
            <v>9355.6</v>
          </cell>
          <cell r="I672">
            <v>9355.6</v>
          </cell>
        </row>
        <row r="673">
          <cell r="C673" t="str">
            <v>-použitý materiál : DIN 1.4301</v>
          </cell>
          <cell r="F673">
            <v>0</v>
          </cell>
        </row>
        <row r="674">
          <cell r="C674" t="str">
            <v>-základní výška police 300mm</v>
          </cell>
          <cell r="F674">
            <v>0</v>
          </cell>
        </row>
        <row r="675">
          <cell r="C675" t="str">
            <v>-technické údaje :</v>
          </cell>
          <cell r="F675">
            <v>0</v>
          </cell>
        </row>
        <row r="676">
          <cell r="C676" t="str">
            <v>-přívodní napětí 230V/50Hz</v>
          </cell>
          <cell r="F676">
            <v>0</v>
          </cell>
        </row>
        <row r="677">
          <cell r="C677" t="str">
            <v>-příkon dle délky police 500W-2000W</v>
          </cell>
          <cell r="F677">
            <v>0</v>
          </cell>
        </row>
        <row r="678">
          <cell r="C678" t="str">
            <v>-keramická topná tělesa</v>
          </cell>
          <cell r="F678">
            <v>0</v>
          </cell>
        </row>
        <row r="679">
          <cell r="C679" t="str">
            <v>-pohyblivý přívod s vidlicí</v>
          </cell>
          <cell r="F679">
            <v>0</v>
          </cell>
        </row>
        <row r="680">
          <cell r="C680" t="str">
            <v>Objednací číslo: JIP-SPO-12030</v>
          </cell>
          <cell r="F680">
            <v>0</v>
          </cell>
        </row>
        <row r="681">
          <cell r="C681" t="str">
            <v>Rozměr: 1200x300x300 mm</v>
          </cell>
          <cell r="F681">
            <v>0</v>
          </cell>
        </row>
        <row r="682">
          <cell r="A682" t="str">
            <v>10447</v>
          </cell>
          <cell r="C682" t="str">
            <v>Odsávač par - dodávka VZT</v>
          </cell>
          <cell r="D682" t="str">
            <v>1</v>
          </cell>
          <cell r="E682" t="str">
            <v>ks</v>
          </cell>
          <cell r="F682">
            <v>0</v>
          </cell>
          <cell r="G682">
            <v>0</v>
          </cell>
          <cell r="I682">
            <v>0</v>
          </cell>
        </row>
        <row r="683">
          <cell r="C683" t="str">
            <v>-použitý materiál : DIN 1.4301</v>
          </cell>
          <cell r="F683">
            <v>0</v>
          </cell>
        </row>
        <row r="684">
          <cell r="C684" t="str">
            <v>-nerez plech tl.1 mm</v>
          </cell>
          <cell r="F684">
            <v>0</v>
          </cell>
        </row>
        <row r="685">
          <cell r="C685" t="str">
            <v>-základní výška odsávače 450 mm</v>
          </cell>
          <cell r="F685">
            <v>0</v>
          </cell>
        </row>
        <row r="686">
          <cell r="C686" t="str">
            <v>-odlučovač tuku vertikální 583x255</v>
          </cell>
          <cell r="F686">
            <v>0</v>
          </cell>
        </row>
        <row r="687">
          <cell r="C687" t="str">
            <v>-osvětelení</v>
          </cell>
          <cell r="F687">
            <v>0</v>
          </cell>
        </row>
        <row r="688">
          <cell r="C688" t="str">
            <v>-výpustný kohout kondenzátoru</v>
          </cell>
          <cell r="F688">
            <v>0</v>
          </cell>
        </row>
        <row r="689">
          <cell r="C689" t="str">
            <v>Objednací číslo: JIP-OP01/R-14080</v>
          </cell>
          <cell r="F689">
            <v>0</v>
          </cell>
        </row>
        <row r="690">
          <cell r="C690" t="str">
            <v>Rozměr: 1400x800x450 mm</v>
          </cell>
          <cell r="F690">
            <v>0</v>
          </cell>
        </row>
        <row r="691">
          <cell r="C691" t="str">
            <v>1.05 Suchý sklad potravin</v>
          </cell>
          <cell r="F691">
            <v>0</v>
          </cell>
        </row>
        <row r="692">
          <cell r="A692" t="str">
            <v>10501</v>
          </cell>
          <cell r="B692" t="str">
            <v>KRD-10050-4</v>
          </cell>
          <cell r="C692" t="str">
            <v>Regál skladový čtyřpolicový - komaxit</v>
          </cell>
          <cell r="D692" t="str">
            <v>4</v>
          </cell>
          <cell r="E692" t="str">
            <v>ks</v>
          </cell>
          <cell r="F692">
            <v>1950.4</v>
          </cell>
          <cell r="G692">
            <v>7801.6</v>
          </cell>
          <cell r="I692">
            <v>1950.4</v>
          </cell>
        </row>
        <row r="693">
          <cell r="C693" t="str">
            <v>skladový, barva bílá,</v>
          </cell>
          <cell r="F693">
            <v>0</v>
          </cell>
        </row>
        <row r="694">
          <cell r="C694" t="str">
            <v>nosnost 1 police - 100kg</v>
          </cell>
          <cell r="F694">
            <v>0</v>
          </cell>
        </row>
        <row r="695">
          <cell r="C695" t="str">
            <v>Objednací číslo: KRD-10050-4</v>
          </cell>
          <cell r="F695">
            <v>0</v>
          </cell>
        </row>
        <row r="696">
          <cell r="C696" t="str">
            <v>Rozměr: 1000x500x2000 mm</v>
          </cell>
          <cell r="F696">
            <v>0</v>
          </cell>
        </row>
        <row r="697">
          <cell r="C697" t="str">
            <v>1.06 Sklad chlazených a mražených potravin</v>
          </cell>
          <cell r="F697">
            <v>0</v>
          </cell>
        </row>
        <row r="698">
          <cell r="A698" t="str">
            <v>10601</v>
          </cell>
          <cell r="B698" t="str">
            <v>LTH-HG5.1M</v>
          </cell>
          <cell r="C698" t="str">
            <v>Chladící skříň bílá 450 lt.- 1 plné dveře</v>
          </cell>
          <cell r="D698" t="str">
            <v>4</v>
          </cell>
          <cell r="E698" t="str">
            <v>ks</v>
          </cell>
          <cell r="F698">
            <v>18002.5</v>
          </cell>
          <cell r="G698">
            <v>72010</v>
          </cell>
          <cell r="I698">
            <v>18002.5</v>
          </cell>
        </row>
        <row r="699">
          <cell r="C699" t="str">
            <v>Rozsah teplot -2 až 8*C,</v>
          </cell>
          <cell r="F699">
            <v>0</v>
          </cell>
        </row>
        <row r="700">
          <cell r="C700" t="str">
            <v>vnitřní rozměr 610x510x1450 mm,</v>
          </cell>
          <cell r="F700">
            <v>0</v>
          </cell>
        </row>
        <row r="701">
          <cell r="C701" t="str">
            <v>ventilované chlazení,</v>
          </cell>
          <cell r="F701">
            <v>0</v>
          </cell>
        </row>
        <row r="702">
          <cell r="C702" t="str">
            <v>elektronický regulátor,</v>
          </cell>
          <cell r="F702">
            <v>0</v>
          </cell>
        </row>
        <row r="703">
          <cell r="C703" t="str">
            <v>digitální ukazatel teploty,</v>
          </cell>
          <cell r="F703">
            <v>0</v>
          </cell>
        </row>
        <row r="704">
          <cell r="C704" t="str">
            <v>automatické odtávání,</v>
          </cell>
          <cell r="F704">
            <v>0</v>
          </cell>
        </row>
        <row r="705">
          <cell r="C705" t="str">
            <v>osvětlení,</v>
          </cell>
          <cell r="F705">
            <v>0</v>
          </cell>
        </row>
        <row r="706">
          <cell r="C706" t="str">
            <v>6 výškově nastavitelných roštových polic,</v>
          </cell>
          <cell r="F706">
            <v>0</v>
          </cell>
        </row>
        <row r="707">
          <cell r="C707" t="str">
            <v>zabudovaný zámek, kolečka.</v>
          </cell>
          <cell r="F707">
            <v>0</v>
          </cell>
        </row>
        <row r="708">
          <cell r="C708" t="str">
            <v>Objednací číslo: LTH-HG5.1M</v>
          </cell>
          <cell r="F708">
            <v>0</v>
          </cell>
        </row>
        <row r="709">
          <cell r="C709" t="str">
            <v>Rozměr: 720x760x1705 mm</v>
          </cell>
          <cell r="F709">
            <v>0</v>
          </cell>
        </row>
        <row r="710">
          <cell r="C710" t="str">
            <v>Příkon [230V]: 0,2 kW</v>
          </cell>
          <cell r="F710">
            <v>0</v>
          </cell>
        </row>
        <row r="711">
          <cell r="A711" t="str">
            <v>10602</v>
          </cell>
          <cell r="B711" t="str">
            <v>VSF-SZ284C</v>
          </cell>
          <cell r="C711" t="str">
            <v>Mrazící truhla 284 lt.- plné sklopné víko</v>
          </cell>
          <cell r="D711" t="str">
            <v>2</v>
          </cell>
          <cell r="E711" t="str">
            <v>ks</v>
          </cell>
          <cell r="F711">
            <v>10130.799999999999</v>
          </cell>
          <cell r="G711">
            <v>20261.599999999999</v>
          </cell>
          <cell r="I711">
            <v>10130.799999999999</v>
          </cell>
        </row>
        <row r="712">
          <cell r="C712" t="str">
            <v>Rozsah teplot - 17 až - 24*C,</v>
          </cell>
          <cell r="F712">
            <v>0</v>
          </cell>
        </row>
        <row r="713">
          <cell r="C713" t="str">
            <v>funkce SUPER mrazení,</v>
          </cell>
          <cell r="F713">
            <v>0</v>
          </cell>
        </row>
        <row r="714">
          <cell r="C714" t="str">
            <v>kontrolní dioda:</v>
          </cell>
          <cell r="F714">
            <v>0</v>
          </cell>
        </row>
        <row r="715">
          <cell r="C715" t="str">
            <v>přívod elektrické energie,</v>
          </cell>
          <cell r="F715">
            <v>0</v>
          </cell>
        </row>
        <row r="716">
          <cell r="C716" t="str">
            <v>vizuální alarm,</v>
          </cell>
          <cell r="F716">
            <v>0</v>
          </cell>
        </row>
        <row r="717">
          <cell r="C717" t="str">
            <v>SUPER mrazení,</v>
          </cell>
          <cell r="F717">
            <v>0</v>
          </cell>
        </row>
        <row r="718">
          <cell r="C718" t="str">
            <v>osvětlení, zabudovaný zámek,</v>
          </cell>
          <cell r="F718">
            <v>0</v>
          </cell>
        </row>
        <row r="719">
          <cell r="C719" t="str">
            <v>dělící přepážka, odtok vody.</v>
          </cell>
          <cell r="F719">
            <v>0</v>
          </cell>
        </row>
        <row r="720">
          <cell r="C720" t="str">
            <v>Spotřeba kwh/24h: 0,72</v>
          </cell>
          <cell r="F720">
            <v>0</v>
          </cell>
        </row>
        <row r="721">
          <cell r="C721" t="str">
            <v>Energetická třída: A+</v>
          </cell>
          <cell r="F721">
            <v>0</v>
          </cell>
        </row>
        <row r="722">
          <cell r="C722" t="str">
            <v>Mrazící kapacita/24h v kg: 20,</v>
          </cell>
          <cell r="F722">
            <v>0</v>
          </cell>
        </row>
        <row r="723">
          <cell r="C723" t="str">
            <v>bez košů.</v>
          </cell>
          <cell r="F723">
            <v>0</v>
          </cell>
        </row>
        <row r="724">
          <cell r="C724" t="str">
            <v>Objednací číslo: VSF-SZ284C</v>
          </cell>
          <cell r="F724">
            <v>0</v>
          </cell>
        </row>
        <row r="725">
          <cell r="C725" t="str">
            <v>Rozměr: 1260x650x860 mm</v>
          </cell>
          <cell r="F725">
            <v>0</v>
          </cell>
        </row>
        <row r="726">
          <cell r="C726" t="str">
            <v>Příkon [230V]: 0,3 kW</v>
          </cell>
          <cell r="F726">
            <v>0</v>
          </cell>
        </row>
        <row r="727">
          <cell r="A727" t="str">
            <v>10603</v>
          </cell>
          <cell r="B727" t="str">
            <v>JIP-P1-11040</v>
          </cell>
          <cell r="C727" t="str">
            <v>Nástěnná police jednopatrová - plná</v>
          </cell>
          <cell r="D727" t="str">
            <v>6</v>
          </cell>
          <cell r="E727" t="str">
            <v>ks</v>
          </cell>
          <cell r="F727">
            <v>2903.9</v>
          </cell>
          <cell r="G727">
            <v>17423.400000000001</v>
          </cell>
          <cell r="I727">
            <v>2903.9</v>
          </cell>
        </row>
        <row r="728">
          <cell r="C728" t="str">
            <v>-použitý materiál : DIN 1.4301</v>
          </cell>
          <cell r="F728">
            <v>0</v>
          </cell>
        </row>
        <row r="729">
          <cell r="C729" t="str">
            <v>-základní výška police 300 mm</v>
          </cell>
          <cell r="F729">
            <v>0</v>
          </cell>
        </row>
        <row r="730">
          <cell r="C730" t="str">
            <v>-1x plná police</v>
          </cell>
          <cell r="F730">
            <v>0</v>
          </cell>
        </row>
        <row r="731">
          <cell r="C731" t="str">
            <v>Objednací číslo: JIP-P1-11040</v>
          </cell>
          <cell r="F731">
            <v>0</v>
          </cell>
        </row>
        <row r="732">
          <cell r="C732" t="str">
            <v>Rozměr: 1100x400x300 mm</v>
          </cell>
          <cell r="F732">
            <v>0</v>
          </cell>
        </row>
        <row r="733">
          <cell r="C733" t="str">
            <v>1.07 Úklidová komora</v>
          </cell>
          <cell r="F733">
            <v>0</v>
          </cell>
        </row>
        <row r="734">
          <cell r="C734" t="str">
            <v>1.08 Umývárna - personál</v>
          </cell>
          <cell r="F734">
            <v>0</v>
          </cell>
        </row>
        <row r="735">
          <cell r="C735" t="str">
            <v>1.09 WC - personál</v>
          </cell>
          <cell r="F735">
            <v>0</v>
          </cell>
        </row>
        <row r="736">
          <cell r="C736" t="str">
            <v>1.10 Předsíňka</v>
          </cell>
          <cell r="F736">
            <v>0</v>
          </cell>
        </row>
        <row r="737">
          <cell r="C737" t="str">
            <v>1.11 Šatna - personál</v>
          </cell>
          <cell r="F737">
            <v>0</v>
          </cell>
        </row>
        <row r="738">
          <cell r="C738" t="str">
            <v>1.12 Chodba</v>
          </cell>
          <cell r="F738">
            <v>0</v>
          </cell>
        </row>
        <row r="739">
          <cell r="C739" t="str">
            <v>1.13 Manipulace</v>
          </cell>
          <cell r="F739">
            <v>0</v>
          </cell>
        </row>
        <row r="740">
          <cell r="C740" t="str">
            <v>1.14 Sklad odpadků</v>
          </cell>
          <cell r="F740">
            <v>0</v>
          </cell>
        </row>
        <row r="741">
          <cell r="A741" t="str">
            <v>11401</v>
          </cell>
          <cell r="B741" t="str">
            <v>VSF-CFKS471</v>
          </cell>
          <cell r="C741" t="str">
            <v>Chladící skříň bílá 333 lt.- 1 plné dveře</v>
          </cell>
          <cell r="D741" t="str">
            <v>1</v>
          </cell>
          <cell r="E741" t="str">
            <v>ks</v>
          </cell>
          <cell r="F741">
            <v>15959.1</v>
          </cell>
          <cell r="G741">
            <v>15959.1</v>
          </cell>
          <cell r="I741">
            <v>15959.1</v>
          </cell>
        </row>
        <row r="742">
          <cell r="C742" t="str">
            <v>Rozsah teplot + 1 až + 12*C,</v>
          </cell>
          <cell r="F742">
            <v>0</v>
          </cell>
        </row>
        <row r="743">
          <cell r="C743" t="str">
            <v>jedny plné dveře - neoddělený vnitřní prostor,</v>
          </cell>
          <cell r="F743">
            <v>0</v>
          </cell>
        </row>
        <row r="744">
          <cell r="C744" t="str">
            <v>ventilované chlazení, termostat,</v>
          </cell>
          <cell r="F744">
            <v>0</v>
          </cell>
        </row>
        <row r="745">
          <cell r="C745" t="str">
            <v>automatické odtávání, osvětlení chladícího prostoru,</v>
          </cell>
          <cell r="F745">
            <v>0</v>
          </cell>
        </row>
        <row r="746">
          <cell r="C746" t="str">
            <v>5 roštových polic, zámek, kolečka.</v>
          </cell>
          <cell r="F746">
            <v>0</v>
          </cell>
        </row>
        <row r="747">
          <cell r="C747" t="str">
            <v>Objednací číslo: VSF-CFKS471</v>
          </cell>
          <cell r="F747">
            <v>0</v>
          </cell>
        </row>
        <row r="748">
          <cell r="C748" t="str">
            <v>Rozměr: 600x600x1860 mm</v>
          </cell>
          <cell r="F748">
            <v>0</v>
          </cell>
        </row>
        <row r="749">
          <cell r="A749" t="str">
            <v>11402</v>
          </cell>
          <cell r="B749" t="str">
            <v>RMG-DOC-4</v>
          </cell>
          <cell r="C749" t="str">
            <v>Sprcha tlaková  s baterií ze zdi a ramínkem</v>
          </cell>
          <cell r="D749" t="str">
            <v>1</v>
          </cell>
          <cell r="E749" t="str">
            <v>ks</v>
          </cell>
          <cell r="F749">
            <v>5785.5</v>
          </cell>
          <cell r="G749">
            <v>5785.5</v>
          </cell>
          <cell r="I749">
            <v>5785.5</v>
          </cell>
        </row>
        <row r="750">
          <cell r="C750" t="str">
            <v>nerezová tlaková hadice</v>
          </cell>
          <cell r="F750">
            <v>0</v>
          </cell>
        </row>
        <row r="751">
          <cell r="C751" t="str">
            <v>vyrovnávací pružina</v>
          </cell>
          <cell r="F751">
            <v>0</v>
          </cell>
        </row>
        <row r="752">
          <cell r="C752" t="str">
            <v>tlaková sprcha s pákovým ovladačem</v>
          </cell>
          <cell r="F752">
            <v>0</v>
          </cell>
        </row>
        <row r="753">
          <cell r="C753" t="str">
            <v>úchyt na stěnu</v>
          </cell>
          <cell r="F753">
            <v>0</v>
          </cell>
        </row>
        <row r="754">
          <cell r="C754" t="str">
            <v>úchyt sprchy</v>
          </cell>
          <cell r="F754">
            <v>0</v>
          </cell>
        </row>
        <row r="755">
          <cell r="C755" t="str">
            <v>baterie</v>
          </cell>
          <cell r="F755">
            <v>0</v>
          </cell>
        </row>
        <row r="756">
          <cell r="C756" t="str">
            <v>ramínko</v>
          </cell>
          <cell r="F756">
            <v>0</v>
          </cell>
        </row>
        <row r="757">
          <cell r="C757" t="str">
            <v>Objednací číslo: RMG-DOC-4</v>
          </cell>
          <cell r="F757">
            <v>0</v>
          </cell>
        </row>
        <row r="758">
          <cell r="A758" t="str">
            <v>11403</v>
          </cell>
          <cell r="B758" t="str">
            <v>SPO-ALFA 4139/997</v>
          </cell>
          <cell r="C758" t="str">
            <v>Plastová nádoba na odpad - recyklát</v>
          </cell>
          <cell r="D758" t="str">
            <v>1</v>
          </cell>
          <cell r="E758" t="str">
            <v>ks</v>
          </cell>
          <cell r="F758">
            <v>196.4</v>
          </cell>
          <cell r="G758">
            <v>196.4</v>
          </cell>
          <cell r="I758">
            <v>196.4</v>
          </cell>
        </row>
        <row r="759">
          <cell r="C759" t="str">
            <v>nosnost 50kg, s víkem, polyetylen HDPE</v>
          </cell>
          <cell r="F759">
            <v>0</v>
          </cell>
        </row>
        <row r="760">
          <cell r="C760" t="str">
            <v>Objednací číslo: SPO-ALFA 4139/997</v>
          </cell>
          <cell r="F760">
            <v>0</v>
          </cell>
        </row>
        <row r="761">
          <cell r="C761" t="str">
            <v>Rozměr: 390/332×603, přes ucha 450 mm</v>
          </cell>
          <cell r="F761">
            <v>0</v>
          </cell>
        </row>
        <row r="762">
          <cell r="C762" t="str">
            <v>1.15 Hrubá přípravna zeleniny</v>
          </cell>
          <cell r="F762">
            <v>0</v>
          </cell>
        </row>
        <row r="763">
          <cell r="A763" t="str">
            <v>11501</v>
          </cell>
          <cell r="B763" t="str">
            <v>MAS-8710631</v>
          </cell>
          <cell r="C763" t="str">
            <v>Nerezové umyvadlo 04 - kolenové ovládání se zpožděním</v>
          </cell>
          <cell r="D763" t="str">
            <v>1</v>
          </cell>
          <cell r="E763" t="str">
            <v>ks</v>
          </cell>
          <cell r="F763">
            <v>5690.5</v>
          </cell>
          <cell r="G763">
            <v>5690.5</v>
          </cell>
          <cell r="I763">
            <v>5690.5</v>
          </cell>
        </row>
        <row r="764">
          <cell r="C764" t="str">
            <v>Celonerezové nástěnné umyvadlo,</v>
          </cell>
          <cell r="F764">
            <v>0</v>
          </cell>
        </row>
        <row r="765">
          <cell r="C765" t="str">
            <v>kolenové ovládání, sifon a baterie,</v>
          </cell>
          <cell r="F765">
            <v>0</v>
          </cell>
        </row>
        <row r="766">
          <cell r="C766" t="str">
            <v>nastavení teploty vody pomocí směšovacího ventilu (vč. zpětných</v>
          </cell>
          <cell r="F766">
            <v>0</v>
          </cell>
        </row>
        <row r="767">
          <cell r="C767" t="str">
            <v>klapek pod umyvadlem)</v>
          </cell>
          <cell r="F767">
            <v>0</v>
          </cell>
        </row>
        <row r="768">
          <cell r="C768" t="str">
            <v>s 1/2" šroubením pro teplou a studenou vodu.</v>
          </cell>
          <cell r="F768">
            <v>0</v>
          </cell>
        </row>
        <row r="769">
          <cell r="C769" t="str">
            <v>Voda je spuštěna stlačením ventilu, který má nastaveno automatické</v>
          </cell>
          <cell r="F769">
            <v>0</v>
          </cell>
        </row>
        <row r="770">
          <cell r="C770" t="str">
            <v>zpoždění vypínání vody.</v>
          </cell>
          <cell r="F770">
            <v>0</v>
          </cell>
        </row>
        <row r="771">
          <cell r="C771" t="str">
            <v>Objednací číslo: MAS-8710631</v>
          </cell>
          <cell r="F771">
            <v>0</v>
          </cell>
        </row>
        <row r="772">
          <cell r="C772" t="str">
            <v>Rozměr: 470x370x225 mm</v>
          </cell>
          <cell r="F772">
            <v>0</v>
          </cell>
        </row>
        <row r="773">
          <cell r="A773" t="str">
            <v>11502</v>
          </cell>
          <cell r="B773" t="str">
            <v>JIP-PNO/40</v>
          </cell>
          <cell r="C773" t="str">
            <v>Pojízdná nádoba na odpadky 40 litrů</v>
          </cell>
          <cell r="D773" t="str">
            <v>1</v>
          </cell>
          <cell r="E773" t="str">
            <v>ks</v>
          </cell>
          <cell r="F773">
            <v>6064.8</v>
          </cell>
          <cell r="G773">
            <v>6064.8</v>
          </cell>
          <cell r="I773">
            <v>6064.8</v>
          </cell>
        </row>
        <row r="774">
          <cell r="A774" t="str">
            <v>11503</v>
          </cell>
          <cell r="B774" t="str">
            <v>JIP-D01/44-15070</v>
          </cell>
          <cell r="C774" t="str">
            <v>Mycí stůl jednoduchý - dřez lisovaný vevařovaný</v>
          </cell>
          <cell r="D774" t="str">
            <v>1</v>
          </cell>
          <cell r="E774" t="str">
            <v>ks</v>
          </cell>
          <cell r="F774">
            <v>13206.9</v>
          </cell>
          <cell r="G774">
            <v>13206.9</v>
          </cell>
          <cell r="I774">
            <v>13206.9</v>
          </cell>
        </row>
        <row r="775">
          <cell r="C775" t="str">
            <v>použitý materiál : nerezový plech tl.1,25mm, povrch scotchbrite</v>
          </cell>
          <cell r="F775">
            <v>0</v>
          </cell>
        </row>
        <row r="776">
          <cell r="C776" t="str">
            <v>pracovní deska tl.40mm</v>
          </cell>
          <cell r="F776">
            <v>0</v>
          </cell>
        </row>
        <row r="777">
          <cell r="C777" t="str">
            <v>dvojitý zadní lem v=40mm</v>
          </cell>
          <cell r="F777">
            <v>0</v>
          </cell>
        </row>
        <row r="778">
          <cell r="C778" t="str">
            <v>základní výška stolu 850mm</v>
          </cell>
          <cell r="F778">
            <v>0</v>
          </cell>
        </row>
        <row r="779">
          <cell r="C779" t="str">
            <v>výšková stavitelnost +45mm</v>
          </cell>
          <cell r="F779">
            <v>0</v>
          </cell>
        </row>
        <row r="780">
          <cell r="C780" t="str">
            <v>1x lisovaný dřez 400x400x250</v>
          </cell>
          <cell r="F780">
            <v>0</v>
          </cell>
        </row>
        <row r="781">
          <cell r="C781" t="str">
            <v>zadní nohy opatřeny uzemňovacími šrouby</v>
          </cell>
          <cell r="F781">
            <v>0</v>
          </cell>
        </row>
        <row r="782">
          <cell r="C782" t="str">
            <v>kostra stolu svařená z uzavřených profilů 35x35x1,5mm</v>
          </cell>
          <cell r="F782">
            <v>0</v>
          </cell>
        </row>
        <row r="783">
          <cell r="C783" t="str">
            <v>pracovní deska vyztužená a podlepená omyvatelnou laminodeskou</v>
          </cell>
          <cell r="F783">
            <v>0</v>
          </cell>
        </row>
        <row r="784">
          <cell r="C784" t="str">
            <v>„X“-ové provedení stolu s šesti nohami</v>
          </cell>
          <cell r="F784">
            <v>0</v>
          </cell>
        </row>
        <row r="785">
          <cell r="C785" t="str">
            <v>Objednací číslo: JIP-D01/44-15070</v>
          </cell>
          <cell r="F785">
            <v>0</v>
          </cell>
        </row>
        <row r="786">
          <cell r="C786" t="str">
            <v>Rozměr: 1500x700x850 mm</v>
          </cell>
          <cell r="F786">
            <v>0</v>
          </cell>
        </row>
        <row r="787">
          <cell r="A787" t="str">
            <v>11503a</v>
          </cell>
          <cell r="B787" t="str">
            <v>JIP-800032</v>
          </cell>
          <cell r="C787" t="str">
            <v>Otvor pro baterii</v>
          </cell>
          <cell r="D787" t="str">
            <v>1</v>
          </cell>
          <cell r="E787" t="str">
            <v>ks</v>
          </cell>
          <cell r="F787">
            <v>237.5</v>
          </cell>
          <cell r="G787">
            <v>237.5</v>
          </cell>
          <cell r="I787">
            <v>237.5</v>
          </cell>
        </row>
        <row r="788">
          <cell r="A788" t="str">
            <v>11503b</v>
          </cell>
          <cell r="B788" t="str">
            <v>JIP-800039</v>
          </cell>
          <cell r="C788" t="str">
            <v>Sifon</v>
          </cell>
          <cell r="D788" t="str">
            <v>1</v>
          </cell>
          <cell r="E788" t="str">
            <v>ks</v>
          </cell>
          <cell r="F788">
            <v>427.5</v>
          </cell>
          <cell r="G788">
            <v>427.5</v>
          </cell>
          <cell r="I788">
            <v>427.5</v>
          </cell>
        </row>
        <row r="789">
          <cell r="A789" t="str">
            <v>11504</v>
          </cell>
          <cell r="B789" t="str">
            <v>RMG-DOC-3</v>
          </cell>
          <cell r="C789" t="str">
            <v>Sprcha tlaková stojánková s baterií a ramínkem</v>
          </cell>
          <cell r="D789" t="str">
            <v>1</v>
          </cell>
          <cell r="E789" t="str">
            <v>ks</v>
          </cell>
          <cell r="F789">
            <v>5367.5</v>
          </cell>
          <cell r="G789">
            <v>5367.5</v>
          </cell>
          <cell r="I789">
            <v>5367.5</v>
          </cell>
        </row>
        <row r="790">
          <cell r="C790" t="str">
            <v>nerezová tlaková hadice</v>
          </cell>
          <cell r="F790">
            <v>0</v>
          </cell>
        </row>
        <row r="791">
          <cell r="C791" t="str">
            <v>vyrovnávací pružina</v>
          </cell>
          <cell r="F791">
            <v>0</v>
          </cell>
        </row>
        <row r="792">
          <cell r="C792" t="str">
            <v>tlaková sprcha s pákovým ovladačem</v>
          </cell>
          <cell r="F792">
            <v>0</v>
          </cell>
        </row>
        <row r="793">
          <cell r="C793" t="str">
            <v>úchyt na stěnu</v>
          </cell>
          <cell r="F793">
            <v>0</v>
          </cell>
        </row>
        <row r="794">
          <cell r="C794" t="str">
            <v>úchyt sprchy</v>
          </cell>
          <cell r="F794">
            <v>0</v>
          </cell>
        </row>
        <row r="795">
          <cell r="C795" t="str">
            <v>baterie</v>
          </cell>
          <cell r="F795">
            <v>0</v>
          </cell>
        </row>
        <row r="796">
          <cell r="C796" t="str">
            <v>ramínko</v>
          </cell>
          <cell r="F796">
            <v>0</v>
          </cell>
        </row>
        <row r="797">
          <cell r="C797" t="str">
            <v>Objednací číslo: RMG-DOC-3</v>
          </cell>
          <cell r="F797">
            <v>0</v>
          </cell>
        </row>
        <row r="798">
          <cell r="A798" t="str">
            <v>11505</v>
          </cell>
          <cell r="B798" t="str">
            <v>THJ-PALETA090120</v>
          </cell>
          <cell r="C798" t="str">
            <v>Dřevěná paleta</v>
          </cell>
          <cell r="D798" t="str">
            <v>1</v>
          </cell>
          <cell r="E798" t="str">
            <v>ks</v>
          </cell>
          <cell r="F798">
            <v>5719</v>
          </cell>
          <cell r="G798">
            <v>5719</v>
          </cell>
          <cell r="I798">
            <v>5719</v>
          </cell>
        </row>
        <row r="799">
          <cell r="C799" t="str">
            <v>-výkus v pravém horním rohu</v>
          </cell>
          <cell r="F799">
            <v>0</v>
          </cell>
        </row>
        <row r="800">
          <cell r="C800" t="str">
            <v>Objednací číslo: THJ-PALETA090120</v>
          </cell>
          <cell r="F800">
            <v>0</v>
          </cell>
        </row>
        <row r="801">
          <cell r="C801" t="str">
            <v>Rozměr: 1000x700 mm</v>
          </cell>
          <cell r="F801">
            <v>0</v>
          </cell>
        </row>
        <row r="802">
          <cell r="A802" t="str">
            <v>11506</v>
          </cell>
          <cell r="B802" t="str">
            <v>LTH-HG5.1M</v>
          </cell>
          <cell r="C802" t="str">
            <v>Chladící skříň bílá 450 lt.- 1 plné dveře</v>
          </cell>
          <cell r="D802" t="str">
            <v>1</v>
          </cell>
          <cell r="E802" t="str">
            <v>ks</v>
          </cell>
          <cell r="F802">
            <v>20415.5</v>
          </cell>
          <cell r="G802">
            <v>20415.5</v>
          </cell>
          <cell r="I802">
            <v>20415.5</v>
          </cell>
        </row>
        <row r="803">
          <cell r="C803" t="str">
            <v>Rozsah teplot -2 až 8*C,</v>
          </cell>
          <cell r="F803">
            <v>0</v>
          </cell>
        </row>
        <row r="804">
          <cell r="C804" t="str">
            <v>vnitřní rozměr 610x510x1450 mm,</v>
          </cell>
          <cell r="F804">
            <v>0</v>
          </cell>
        </row>
        <row r="805">
          <cell r="C805" t="str">
            <v>ventilované chlazení,</v>
          </cell>
          <cell r="F805">
            <v>0</v>
          </cell>
        </row>
        <row r="806">
          <cell r="C806" t="str">
            <v>elektronický regulátor,</v>
          </cell>
          <cell r="F806">
            <v>0</v>
          </cell>
        </row>
        <row r="807">
          <cell r="C807" t="str">
            <v>digitální ukazatel teploty,</v>
          </cell>
          <cell r="F807">
            <v>0</v>
          </cell>
        </row>
        <row r="808">
          <cell r="C808" t="str">
            <v>automatické odtávání,</v>
          </cell>
          <cell r="F808">
            <v>0</v>
          </cell>
        </row>
        <row r="809">
          <cell r="C809" t="str">
            <v>osvětlení,</v>
          </cell>
          <cell r="F809">
            <v>0</v>
          </cell>
        </row>
        <row r="810">
          <cell r="C810" t="str">
            <v>6 výškově nastavitelných roštových polic,</v>
          </cell>
          <cell r="F810">
            <v>0</v>
          </cell>
        </row>
        <row r="811">
          <cell r="C811" t="str">
            <v>zabudovaný zámek, kolečka.</v>
          </cell>
          <cell r="F811">
            <v>0</v>
          </cell>
        </row>
        <row r="812">
          <cell r="C812" t="str">
            <v>Objednací číslo: LTH-HG5.1M</v>
          </cell>
          <cell r="F812">
            <v>0</v>
          </cell>
        </row>
        <row r="813">
          <cell r="C813" t="str">
            <v>Rozměr: 760x720x1705 mm</v>
          </cell>
          <cell r="F813">
            <v>0</v>
          </cell>
        </row>
        <row r="814">
          <cell r="C814" t="str">
            <v>Příkon [230V]: 0,2 kW</v>
          </cell>
          <cell r="F814">
            <v>0</v>
          </cell>
        </row>
        <row r="815">
          <cell r="C815" t="str">
            <v>6.NP</v>
          </cell>
          <cell r="F815">
            <v>0</v>
          </cell>
        </row>
        <row r="816">
          <cell r="C816" t="str">
            <v>6.01 Chodba</v>
          </cell>
          <cell r="F816">
            <v>0</v>
          </cell>
        </row>
        <row r="817">
          <cell r="A817" t="str">
            <v>60101</v>
          </cell>
          <cell r="B817" t="str">
            <v>LTH-HG5.1M</v>
          </cell>
          <cell r="C817" t="str">
            <v>Chladící skříň bílá 450 lt.- 1 plné dveře</v>
          </cell>
          <cell r="D817" t="str">
            <v>1</v>
          </cell>
          <cell r="E817" t="str">
            <v>ks</v>
          </cell>
          <cell r="F817">
            <v>18002.5</v>
          </cell>
          <cell r="G817">
            <v>18002.5</v>
          </cell>
          <cell r="I817">
            <v>18002.5</v>
          </cell>
        </row>
        <row r="818">
          <cell r="C818" t="str">
            <v>Rozsah teplot -2 až 8*C,</v>
          </cell>
          <cell r="F818">
            <v>0</v>
          </cell>
        </row>
        <row r="819">
          <cell r="C819" t="str">
            <v>vnitřní rozměr 610x510x1450 mm,</v>
          </cell>
          <cell r="F819">
            <v>0</v>
          </cell>
        </row>
        <row r="820">
          <cell r="C820" t="str">
            <v>ventilované chlazení,</v>
          </cell>
          <cell r="F820">
            <v>0</v>
          </cell>
        </row>
        <row r="821">
          <cell r="C821" t="str">
            <v>elektronický regulátor,</v>
          </cell>
          <cell r="F821">
            <v>0</v>
          </cell>
        </row>
        <row r="822">
          <cell r="C822" t="str">
            <v>digitální ukazatel teploty,</v>
          </cell>
          <cell r="F822">
            <v>0</v>
          </cell>
        </row>
        <row r="823">
          <cell r="C823" t="str">
            <v>automatické odtávání,</v>
          </cell>
          <cell r="F823">
            <v>0</v>
          </cell>
        </row>
        <row r="824">
          <cell r="C824" t="str">
            <v>osvětlení,</v>
          </cell>
          <cell r="F824">
            <v>0</v>
          </cell>
        </row>
        <row r="825">
          <cell r="C825" t="str">
            <v>6 výškově nastavitelných roštových polic,</v>
          </cell>
          <cell r="F825">
            <v>0</v>
          </cell>
        </row>
        <row r="826">
          <cell r="C826" t="str">
            <v>zabudovaný zámek, kolečka.</v>
          </cell>
          <cell r="F826">
            <v>0</v>
          </cell>
        </row>
        <row r="827">
          <cell r="C827" t="str">
            <v>Objednací číslo: LTH-HG5.1M</v>
          </cell>
          <cell r="F827">
            <v>0</v>
          </cell>
        </row>
        <row r="828">
          <cell r="C828" t="str">
            <v>Rozměr: 720x760x1705 mm</v>
          </cell>
          <cell r="F828">
            <v>0</v>
          </cell>
        </row>
        <row r="829">
          <cell r="C829" t="str">
            <v>Příkon [230V]: 0,2 kW</v>
          </cell>
          <cell r="F829">
            <v>0</v>
          </cell>
        </row>
        <row r="830">
          <cell r="C830" t="str">
            <v>6.02 Přípravna pro klub</v>
          </cell>
          <cell r="F830">
            <v>0</v>
          </cell>
        </row>
        <row r="831">
          <cell r="A831" t="str">
            <v>60201</v>
          </cell>
          <cell r="C831" t="str">
            <v>Keramické umyvadlo včetně bezdotykové baterie - dodávka ZT</v>
          </cell>
          <cell r="D831" t="str">
            <v>1</v>
          </cell>
          <cell r="E831" t="str">
            <v>ks</v>
          </cell>
          <cell r="F831">
            <v>0</v>
          </cell>
          <cell r="G831">
            <v>0</v>
          </cell>
          <cell r="I831">
            <v>0</v>
          </cell>
        </row>
        <row r="832">
          <cell r="A832" t="str">
            <v>60202</v>
          </cell>
          <cell r="B832" t="str">
            <v>JIP-PDZ/Z-14040</v>
          </cell>
          <cell r="C832" t="str">
            <v>Pracovní deska základní</v>
          </cell>
          <cell r="D832" t="str">
            <v>1</v>
          </cell>
          <cell r="E832" t="str">
            <v>ks</v>
          </cell>
          <cell r="F832">
            <v>3657.7</v>
          </cell>
          <cell r="G832">
            <v>3657.7</v>
          </cell>
          <cell r="I832">
            <v>3657.7</v>
          </cell>
        </row>
        <row r="833">
          <cell r="C833" t="str">
            <v>-použitý materiál : DIN 1.4301</v>
          </cell>
          <cell r="F833">
            <v>0</v>
          </cell>
        </row>
        <row r="834">
          <cell r="C834" t="str">
            <v>-nerezový plech tl.1 mm</v>
          </cell>
          <cell r="F834">
            <v>0</v>
          </cell>
        </row>
        <row r="835">
          <cell r="C835" t="str">
            <v>-celková tl. desky 36 mm</v>
          </cell>
          <cell r="F835">
            <v>0</v>
          </cell>
        </row>
        <row r="836">
          <cell r="C836" t="str">
            <v>-výška zadního lemu 40 mm</v>
          </cell>
          <cell r="F836">
            <v>0</v>
          </cell>
        </row>
        <row r="837">
          <cell r="C837" t="str">
            <v>Objednací číslo: JIP-PDZ/Z-14040</v>
          </cell>
          <cell r="F837">
            <v>0</v>
          </cell>
        </row>
        <row r="838">
          <cell r="C838" t="str">
            <v>Rozměr: 1400x400 mm</v>
          </cell>
          <cell r="F838">
            <v>0</v>
          </cell>
        </row>
        <row r="839">
          <cell r="A839" t="str">
            <v>60202a</v>
          </cell>
          <cell r="B839" t="str">
            <v>JIP-KN-04040</v>
          </cell>
          <cell r="C839" t="str">
            <v>Konzole</v>
          </cell>
          <cell r="D839" t="str">
            <v>4</v>
          </cell>
          <cell r="E839" t="str">
            <v>ks</v>
          </cell>
          <cell r="F839">
            <v>682.1</v>
          </cell>
          <cell r="G839">
            <v>2728.4</v>
          </cell>
          <cell r="I839">
            <v>682.1</v>
          </cell>
        </row>
        <row r="840">
          <cell r="C840" t="str">
            <v>-použitý materiál : DIN 1.4301</v>
          </cell>
          <cell r="F840">
            <v>0</v>
          </cell>
        </row>
        <row r="841">
          <cell r="C841" t="str">
            <v>Objednací číslo: JIP-KN-04040</v>
          </cell>
          <cell r="F841">
            <v>0</v>
          </cell>
        </row>
        <row r="842">
          <cell r="C842" t="str">
            <v>Rozměr: 400x400 mm</v>
          </cell>
          <cell r="F842">
            <v>0</v>
          </cell>
        </row>
        <row r="843">
          <cell r="A843" t="str">
            <v>60203</v>
          </cell>
          <cell r="B843" t="str">
            <v>JIP-D01/35-16070</v>
          </cell>
          <cell r="C843" t="str">
            <v>Mycí stůl jednoduchý - dřez lisovaný vevařený</v>
          </cell>
          <cell r="D843" t="str">
            <v>1</v>
          </cell>
          <cell r="E843" t="str">
            <v>ks</v>
          </cell>
          <cell r="F843">
            <v>13981.8</v>
          </cell>
          <cell r="G843">
            <v>13981.8</v>
          </cell>
          <cell r="I843">
            <v>13981.8</v>
          </cell>
        </row>
        <row r="844">
          <cell r="C844" t="str">
            <v>-použitý materiál : DIN 1.4301</v>
          </cell>
          <cell r="F844">
            <v>0</v>
          </cell>
        </row>
        <row r="845">
          <cell r="C845" t="str">
            <v>-pracovní deska tl.36 mm</v>
          </cell>
          <cell r="F845">
            <v>0</v>
          </cell>
        </row>
        <row r="846">
          <cell r="C846" t="str">
            <v>-výška zadního lemu 40 mm</v>
          </cell>
          <cell r="F846">
            <v>0</v>
          </cell>
        </row>
        <row r="847">
          <cell r="C847" t="str">
            <v>-základní výška stolu 850 mm</v>
          </cell>
          <cell r="F847">
            <v>0</v>
          </cell>
        </row>
        <row r="848">
          <cell r="C848" t="str">
            <v>-výšková stavitelnost +45 mm</v>
          </cell>
          <cell r="F848">
            <v>0</v>
          </cell>
        </row>
        <row r="849">
          <cell r="C849" t="str">
            <v>-1x dřez 300x500x300</v>
          </cell>
          <cell r="F849">
            <v>0</v>
          </cell>
        </row>
        <row r="850">
          <cell r="C850" t="str">
            <v>Objednací číslo: JIP-D01/35-16070</v>
          </cell>
          <cell r="F850">
            <v>0</v>
          </cell>
        </row>
        <row r="851">
          <cell r="C851" t="str">
            <v>Rozměr: 1600x700x850 mm</v>
          </cell>
          <cell r="F851">
            <v>0</v>
          </cell>
        </row>
        <row r="852">
          <cell r="A852" t="str">
            <v>60204</v>
          </cell>
          <cell r="B852" t="str">
            <v>RMG-DOC-3</v>
          </cell>
          <cell r="C852" t="str">
            <v>Sprcha tlaková stojánková s baterií a ramínkem</v>
          </cell>
          <cell r="D852" t="str">
            <v>1</v>
          </cell>
          <cell r="E852" t="str">
            <v>ks</v>
          </cell>
          <cell r="F852">
            <v>5405.5</v>
          </cell>
          <cell r="G852">
            <v>5405.5</v>
          </cell>
          <cell r="I852">
            <v>5405.5</v>
          </cell>
        </row>
        <row r="853">
          <cell r="C853" t="str">
            <v>nerezová tlaková hadice</v>
          </cell>
          <cell r="F853">
            <v>0</v>
          </cell>
        </row>
        <row r="854">
          <cell r="C854" t="str">
            <v>vyrovnávací pružina</v>
          </cell>
          <cell r="F854">
            <v>0</v>
          </cell>
        </row>
        <row r="855">
          <cell r="C855" t="str">
            <v>tlaková sprcha s pákovým ovladačem</v>
          </cell>
          <cell r="F855">
            <v>0</v>
          </cell>
        </row>
        <row r="856">
          <cell r="C856" t="str">
            <v>úchyt na stěnu</v>
          </cell>
          <cell r="F856">
            <v>0</v>
          </cell>
        </row>
        <row r="857">
          <cell r="C857" t="str">
            <v>úchyt sprchy</v>
          </cell>
          <cell r="F857">
            <v>0</v>
          </cell>
        </row>
        <row r="858">
          <cell r="C858" t="str">
            <v>baterie</v>
          </cell>
          <cell r="F858">
            <v>0</v>
          </cell>
        </row>
        <row r="859">
          <cell r="C859" t="str">
            <v>ramínko</v>
          </cell>
          <cell r="F859">
            <v>0</v>
          </cell>
        </row>
        <row r="860">
          <cell r="C860" t="str">
            <v>Objednací číslo: RMG-DOC-3</v>
          </cell>
          <cell r="F860">
            <v>0</v>
          </cell>
        </row>
        <row r="861">
          <cell r="A861" t="str">
            <v>60205</v>
          </cell>
          <cell r="B861" t="str">
            <v>WSM-LCD-655</v>
          </cell>
          <cell r="C861" t="str">
            <v>Drtič odpadu LCD</v>
          </cell>
          <cell r="D861" t="str">
            <v>1</v>
          </cell>
          <cell r="E861" t="str">
            <v>ks</v>
          </cell>
          <cell r="F861">
            <v>23352.9</v>
          </cell>
          <cell r="G861">
            <v>23352.9</v>
          </cell>
          <cell r="I861">
            <v>23352.9</v>
          </cell>
        </row>
        <row r="862">
          <cell r="C862" t="str">
            <v>-otáčky motoru 2800/min</v>
          </cell>
          <cell r="F862">
            <v>0</v>
          </cell>
        </row>
        <row r="863">
          <cell r="C863" t="str">
            <v>-obsah drtící komory 1,9 litru</v>
          </cell>
          <cell r="F863">
            <v>0</v>
          </cell>
        </row>
        <row r="864">
          <cell r="C864" t="str">
            <v>-protihluková izolace - úplná</v>
          </cell>
          <cell r="F864">
            <v>0</v>
          </cell>
        </row>
        <row r="865">
          <cell r="C865" t="str">
            <v>-celková protihluková izolace</v>
          </cell>
          <cell r="F865">
            <v>0</v>
          </cell>
        </row>
        <row r="866">
          <cell r="C866" t="str">
            <v>-patentový system Plumb Easy umožňující snadnou a rychlou instalaci</v>
          </cell>
          <cell r="F866">
            <v>0</v>
          </cell>
        </row>
        <row r="867">
          <cell r="C867" t="str">
            <v>-protikorozně upravnená drtící komora</v>
          </cell>
          <cell r="F867">
            <v>0</v>
          </cell>
        </row>
        <row r="868">
          <cell r="C868" t="str">
            <v>-lopatky, rotační talíř a drtící prstenec z nerez oceli</v>
          </cell>
          <cell r="F868">
            <v>0</v>
          </cell>
        </row>
        <row r="869">
          <cell r="C869" t="str">
            <v>Objednací číslo: WSM-LCD-655</v>
          </cell>
          <cell r="F869">
            <v>0</v>
          </cell>
        </row>
        <row r="870">
          <cell r="C870" t="str">
            <v>Rozměr: 219x424 mm</v>
          </cell>
          <cell r="F870">
            <v>0</v>
          </cell>
        </row>
        <row r="871">
          <cell r="C871" t="str">
            <v>Příkon [230V]: 0,55 kW</v>
          </cell>
          <cell r="F871">
            <v>0</v>
          </cell>
        </row>
        <row r="872">
          <cell r="A872" t="str">
            <v>60205a</v>
          </cell>
          <cell r="B872" t="str">
            <v>WSM-vzduch.spínač-Chrom</v>
          </cell>
          <cell r="C872" t="str">
            <v>Vzduchový spínač - chrom</v>
          </cell>
          <cell r="D872" t="str">
            <v>1</v>
          </cell>
          <cell r="E872" t="str">
            <v>ks</v>
          </cell>
          <cell r="F872">
            <v>1795.5</v>
          </cell>
          <cell r="G872">
            <v>1795.5</v>
          </cell>
          <cell r="I872">
            <v>1795.5</v>
          </cell>
        </row>
        <row r="873">
          <cell r="C873" t="str">
            <v>Objednací číslo: WSM-vzduch.spínač-Chrom</v>
          </cell>
          <cell r="F873">
            <v>0</v>
          </cell>
        </row>
        <row r="874">
          <cell r="A874" t="str">
            <v>60206</v>
          </cell>
          <cell r="B874" t="str">
            <v>COM-608461-LF322</v>
          </cell>
          <cell r="C874" t="str">
            <v>Myčka na nádobí jednoplášťová LF322 MULTIPOWER (SV)</v>
          </cell>
          <cell r="D874" t="str">
            <v>1</v>
          </cell>
          <cell r="E874" t="str">
            <v>ks</v>
          </cell>
          <cell r="F874">
            <v>56167.8</v>
          </cell>
          <cell r="G874">
            <v>56167.8</v>
          </cell>
          <cell r="I874">
            <v>56167.8</v>
          </cell>
        </row>
        <row r="875">
          <cell r="C875" t="str">
            <v>Rozměr koše / zásuvná výška :  500x500 mm / 440 mm</v>
          </cell>
          <cell r="F875">
            <v>0</v>
          </cell>
        </row>
        <row r="876">
          <cell r="C876" t="str">
            <v>Čtyři mycí cykly 65/100/150/480 sec., 55/36/24/7 košů/hod.</v>
          </cell>
          <cell r="F876">
            <v>0</v>
          </cell>
        </row>
        <row r="877">
          <cell r="C877" t="str">
            <v>Spotřeba vody za cyklus : 3,5 litru</v>
          </cell>
          <cell r="F877">
            <v>0</v>
          </cell>
        </row>
        <row r="878">
          <cell r="C878" t="str">
            <v>Obsah tanku / příkon bojleru : 42,0 lt. / 9,0 kW</v>
          </cell>
          <cell r="F878">
            <v>0</v>
          </cell>
        </row>
        <row r="879">
          <cell r="C879" t="str">
            <v>Připojení na teplou, nebo studenou (prodlužuje se cyklus mytí) vodu</v>
          </cell>
          <cell r="F879">
            <v>0</v>
          </cell>
        </row>
        <row r="880">
          <cell r="C880" t="str">
            <v>3/4", odpad DN 50.</v>
          </cell>
          <cell r="F880">
            <v>0</v>
          </cell>
        </row>
        <row r="881">
          <cell r="C881" t="str">
            <v>Základní výbava : 2x koš P12/18, 1x koš CB, 1x vložka na příbory G.</v>
          </cell>
          <cell r="F881">
            <v>0</v>
          </cell>
        </row>
        <row r="882">
          <cell r="C882" t="str">
            <v>Možno na vyžádání dodat s připojením na 230V.</v>
          </cell>
          <cell r="F882">
            <v>0</v>
          </cell>
        </row>
        <row r="883">
          <cell r="C883" t="str">
            <v>Objednací číslo: COM-608461-LF322</v>
          </cell>
          <cell r="F883">
            <v>0</v>
          </cell>
        </row>
        <row r="884">
          <cell r="C884" t="str">
            <v>Rozměr: 600x600x820 mm</v>
          </cell>
          <cell r="F884">
            <v>0</v>
          </cell>
        </row>
        <row r="885">
          <cell r="C885" t="str">
            <v>Příkon [400V]: 5 kW</v>
          </cell>
          <cell r="F885">
            <v>0</v>
          </cell>
        </row>
        <row r="886">
          <cell r="C886" t="str">
            <v>Váha: 58 kg</v>
          </cell>
          <cell r="F886">
            <v>0</v>
          </cell>
        </row>
        <row r="887">
          <cell r="A887" t="str">
            <v>60207</v>
          </cell>
          <cell r="B887" t="str">
            <v>JIP-P1X-15040</v>
          </cell>
          <cell r="C887" t="str">
            <v>Nástěnná police jednopatrová - plná</v>
          </cell>
          <cell r="D887" t="str">
            <v>1</v>
          </cell>
          <cell r="E887" t="str">
            <v>ks</v>
          </cell>
          <cell r="F887">
            <v>3564.9</v>
          </cell>
          <cell r="G887">
            <v>3564.9</v>
          </cell>
          <cell r="I887">
            <v>3564.9</v>
          </cell>
        </row>
        <row r="888">
          <cell r="C888" t="str">
            <v>-použitý materiál : DIN 1.4301</v>
          </cell>
          <cell r="F888">
            <v>0</v>
          </cell>
        </row>
        <row r="889">
          <cell r="C889" t="str">
            <v>-základní výška police 300 mm</v>
          </cell>
          <cell r="F889">
            <v>0</v>
          </cell>
        </row>
        <row r="890">
          <cell r="C890" t="str">
            <v>-1x plná police</v>
          </cell>
          <cell r="F890">
            <v>0</v>
          </cell>
        </row>
        <row r="891">
          <cell r="C891" t="str">
            <v>Objednací číslo: JIP-P1X-15040</v>
          </cell>
          <cell r="F891">
            <v>0</v>
          </cell>
        </row>
        <row r="892">
          <cell r="C892" t="str">
            <v>Rozměr: 1500x400x300 mm</v>
          </cell>
          <cell r="F892">
            <v>0</v>
          </cell>
        </row>
        <row r="893">
          <cell r="A893" t="str">
            <v>60208</v>
          </cell>
          <cell r="B893" t="str">
            <v>JIP-D06/35-13070</v>
          </cell>
          <cell r="C893" t="str">
            <v>Mycí stůl jednoduchý - dřezy lisované vevařované</v>
          </cell>
          <cell r="D893" t="str">
            <v>1</v>
          </cell>
          <cell r="E893" t="str">
            <v>ks</v>
          </cell>
          <cell r="F893">
            <v>17114.099999999999</v>
          </cell>
          <cell r="G893">
            <v>17114.099999999999</v>
          </cell>
          <cell r="I893">
            <v>17114.099999999999</v>
          </cell>
        </row>
        <row r="894">
          <cell r="C894" t="str">
            <v>-použitý materiál : DIN 1.4301</v>
          </cell>
          <cell r="F894">
            <v>0</v>
          </cell>
        </row>
        <row r="895">
          <cell r="C895" t="str">
            <v>-pracovní deska tl.36 mm</v>
          </cell>
          <cell r="F895">
            <v>0</v>
          </cell>
        </row>
        <row r="896">
          <cell r="C896" t="str">
            <v>-výška zadního lemu 40 mm</v>
          </cell>
          <cell r="F896">
            <v>0</v>
          </cell>
        </row>
        <row r="897">
          <cell r="C897" t="str">
            <v>-základní výška stolu 850 mm</v>
          </cell>
          <cell r="F897">
            <v>0</v>
          </cell>
        </row>
        <row r="898">
          <cell r="C898" t="str">
            <v>-výšková stavitelnost +45 mm</v>
          </cell>
          <cell r="F898">
            <v>0</v>
          </cell>
        </row>
        <row r="899">
          <cell r="C899" t="str">
            <v>-2x dřez 400x400x300</v>
          </cell>
          <cell r="F899">
            <v>0</v>
          </cell>
        </row>
        <row r="900">
          <cell r="C900" t="str">
            <v>Objednací číslo: JIP-D06/35-13070</v>
          </cell>
          <cell r="F900">
            <v>0</v>
          </cell>
        </row>
        <row r="901">
          <cell r="C901" t="str">
            <v>Rozměr: 1300x700x850 mm</v>
          </cell>
          <cell r="F901">
            <v>0</v>
          </cell>
        </row>
        <row r="902">
          <cell r="A902" t="str">
            <v>60209</v>
          </cell>
          <cell r="B902" t="str">
            <v>RMG-B-08</v>
          </cell>
          <cell r="C902" t="str">
            <v>Změkčovač vody - automatický B-08</v>
          </cell>
          <cell r="D902" t="str">
            <v>2</v>
          </cell>
          <cell r="E902" t="str">
            <v>ks</v>
          </cell>
          <cell r="F902">
            <v>14231</v>
          </cell>
          <cell r="G902">
            <v>28462</v>
          </cell>
          <cell r="I902">
            <v>14231</v>
          </cell>
        </row>
        <row r="903">
          <cell r="C903" t="str">
            <v>-změkčovač vody pro kávovary,</v>
          </cell>
          <cell r="F903">
            <v>0</v>
          </cell>
        </row>
        <row r="904">
          <cell r="C904" t="str">
            <v>myčky a konvektomaty</v>
          </cell>
          <cell r="F904">
            <v>0</v>
          </cell>
        </row>
        <row r="905">
          <cell r="C905" t="str">
            <v>-nerezová nádoba změkčovače</v>
          </cell>
          <cell r="F905">
            <v>0</v>
          </cell>
        </row>
        <row r="906">
          <cell r="C906" t="str">
            <v>-elektromechanická řídící jednotka 8W/230V</v>
          </cell>
          <cell r="F906">
            <v>0</v>
          </cell>
        </row>
        <row r="907">
          <cell r="C907" t="str">
            <v>-nastavení regenerace na dny v týdnu</v>
          </cell>
          <cell r="F907">
            <v>0</v>
          </cell>
        </row>
        <row r="908">
          <cell r="C908" t="str">
            <v>-umožňuje regenerovat každý den</v>
          </cell>
          <cell r="F908">
            <v>0</v>
          </cell>
        </row>
        <row r="909">
          <cell r="C909" t="str">
            <v>-max. hodinový průtok 1500 l/h</v>
          </cell>
          <cell r="F909">
            <v>0</v>
          </cell>
        </row>
        <row r="910">
          <cell r="C910" t="str">
            <v>-mechanické ovládání ventilů</v>
          </cell>
          <cell r="F910">
            <v>0</v>
          </cell>
        </row>
        <row r="911">
          <cell r="C911" t="str">
            <v>-regenerace se provádí tabletovanou solí</v>
          </cell>
          <cell r="F911">
            <v>0</v>
          </cell>
        </row>
        <row r="912">
          <cell r="C912" t="str">
            <v>-funkce: zabraňuje zavápňování zařízení a</v>
          </cell>
          <cell r="F912">
            <v>0</v>
          </cell>
        </row>
        <row r="913">
          <cell r="C913" t="str">
            <v>tím chrání přístroj před poškozením</v>
          </cell>
          <cell r="F913">
            <v>0</v>
          </cell>
        </row>
        <row r="914">
          <cell r="C914" t="str">
            <v>-připojení na šroubení 3/4 s vnitřním závitem</v>
          </cell>
          <cell r="F914">
            <v>0</v>
          </cell>
        </row>
        <row r="915">
          <cell r="C915" t="str">
            <v>Objednací číslo: RMG-B-08</v>
          </cell>
          <cell r="F915">
            <v>0</v>
          </cell>
        </row>
        <row r="916">
          <cell r="C916" t="str">
            <v>Příkon [230V]: 8W / 230V kW</v>
          </cell>
          <cell r="F916">
            <v>0</v>
          </cell>
        </row>
        <row r="917">
          <cell r="A917" t="str">
            <v>60210</v>
          </cell>
          <cell r="B917" t="str">
            <v>JIP-R01/4-12050</v>
          </cell>
          <cell r="C917" t="str">
            <v>Regál policový</v>
          </cell>
          <cell r="D917" t="str">
            <v>1</v>
          </cell>
          <cell r="E917" t="str">
            <v>ks</v>
          </cell>
          <cell r="F917">
            <v>11691.9</v>
          </cell>
          <cell r="G917">
            <v>11691.9</v>
          </cell>
          <cell r="I917">
            <v>11691.9</v>
          </cell>
        </row>
        <row r="918">
          <cell r="C918" t="str">
            <v>-použitý materiál : DIN 1.4301</v>
          </cell>
          <cell r="F918">
            <v>0</v>
          </cell>
        </row>
        <row r="919">
          <cell r="C919" t="str">
            <v>-základní výška regálu 1800 mm</v>
          </cell>
          <cell r="F919">
            <v>0</v>
          </cell>
        </row>
        <row r="920">
          <cell r="C920" t="str">
            <v>-4x plná police</v>
          </cell>
          <cell r="F920">
            <v>0</v>
          </cell>
        </row>
        <row r="921">
          <cell r="C921" t="str">
            <v>-max. celoplošné zatížení jedné police 80kg</v>
          </cell>
          <cell r="F921">
            <v>0</v>
          </cell>
        </row>
        <row r="922">
          <cell r="C922" t="str">
            <v>Objednací číslo: JIP-R01/4-12050</v>
          </cell>
          <cell r="F922">
            <v>0</v>
          </cell>
        </row>
        <row r="923">
          <cell r="C923" t="str">
            <v>Rozměr: 1200x500x1800 mm</v>
          </cell>
          <cell r="F923">
            <v>0</v>
          </cell>
        </row>
        <row r="924">
          <cell r="A924" t="str">
            <v>60211</v>
          </cell>
          <cell r="B924" t="str">
            <v>JIP-S01L-11070</v>
          </cell>
          <cell r="C924" t="str">
            <v>Pracovní stůl jednoduchý nad chladnice</v>
          </cell>
          <cell r="D924" t="str">
            <v>1</v>
          </cell>
          <cell r="E924" t="str">
            <v>ks</v>
          </cell>
          <cell r="F924">
            <v>8746.6</v>
          </cell>
          <cell r="G924">
            <v>8746.6</v>
          </cell>
          <cell r="I924">
            <v>8746.6</v>
          </cell>
        </row>
        <row r="925">
          <cell r="C925" t="str">
            <v>-použitý materiál :DIN 1.4301</v>
          </cell>
          <cell r="F925">
            <v>0</v>
          </cell>
        </row>
        <row r="926">
          <cell r="C926" t="str">
            <v>-pracovní deska tl.36 mm</v>
          </cell>
          <cell r="F926">
            <v>0</v>
          </cell>
        </row>
        <row r="927">
          <cell r="C927" t="str">
            <v>-výška zadního lemu 40 mm</v>
          </cell>
          <cell r="F927">
            <v>0</v>
          </cell>
        </row>
        <row r="928">
          <cell r="C928" t="str">
            <v>-základní výška stolu 900 mm</v>
          </cell>
          <cell r="F928">
            <v>0</v>
          </cell>
        </row>
        <row r="929">
          <cell r="C929" t="str">
            <v>-podstavná výška 860 mm</v>
          </cell>
          <cell r="F929">
            <v>0</v>
          </cell>
        </row>
        <row r="930">
          <cell r="C930" t="str">
            <v>-výšková stavitelnost +45 mm</v>
          </cell>
          <cell r="F930">
            <v>0</v>
          </cell>
        </row>
        <row r="931">
          <cell r="C931" t="str">
            <v>Objednací číslo: JIP-S01L-11070</v>
          </cell>
          <cell r="F931">
            <v>0</v>
          </cell>
        </row>
        <row r="932">
          <cell r="C932" t="str">
            <v>Rozměr: 1100x700x850 mm</v>
          </cell>
          <cell r="F932">
            <v>0</v>
          </cell>
        </row>
        <row r="933">
          <cell r="A933" t="str">
            <v>60212</v>
          </cell>
          <cell r="B933" t="str">
            <v>Z-ZFT12JA</v>
          </cell>
          <cell r="C933" t="str">
            <v>Mraznička šuplíková ZFT12JA</v>
          </cell>
          <cell r="D933" t="str">
            <v>1</v>
          </cell>
          <cell r="E933" t="str">
            <v>ks</v>
          </cell>
          <cell r="F933">
            <v>6713.7</v>
          </cell>
          <cell r="G933">
            <v>6713.7</v>
          </cell>
          <cell r="I933">
            <v>6713.7</v>
          </cell>
        </row>
        <row r="934">
          <cell r="C934" t="str">
            <v>Hrubý objem mrazničky  117 l</v>
          </cell>
          <cell r="F934">
            <v>0</v>
          </cell>
        </row>
        <row r="935">
          <cell r="C935" t="str">
            <v>Čistý objem mrazničky 100 l</v>
          </cell>
          <cell r="F935">
            <v>0</v>
          </cell>
        </row>
        <row r="936">
          <cell r="C936" t="str">
            <v>Zmrazovací kapacita 16 kg/24h</v>
          </cell>
          <cell r="F936">
            <v>0</v>
          </cell>
        </row>
        <row r="937">
          <cell r="C937" t="str">
            <v>Spotřeba energie 0,77 kWh/24h</v>
          </cell>
          <cell r="F937">
            <v>0</v>
          </cell>
        </row>
        <row r="938">
          <cell r="C938" t="str">
            <v>Chladivo : R600a</v>
          </cell>
          <cell r="F938">
            <v>0</v>
          </cell>
        </row>
        <row r="939">
          <cell r="C939" t="str">
            <v>Klimatická třída SN-N-ST</v>
          </cell>
          <cell r="F939">
            <v>0</v>
          </cell>
        </row>
        <row r="940">
          <cell r="C940" t="str">
            <v>Zmrazovací kapacita 16 kg/24h</v>
          </cell>
          <cell r="F940">
            <v>0</v>
          </cell>
        </row>
        <row r="941">
          <cell r="C941" t="str">
            <v>Akumulační doba 17 h</v>
          </cell>
          <cell r="F941">
            <v>0</v>
          </cell>
        </row>
        <row r="942">
          <cell r="C942" t="str">
            <v>barva bílá</v>
          </cell>
          <cell r="F942">
            <v>0</v>
          </cell>
        </row>
        <row r="943">
          <cell r="C943" t="str">
            <v>hmotnost 39 kg</v>
          </cell>
          <cell r="F943">
            <v>0</v>
          </cell>
        </row>
        <row r="944">
          <cell r="C944" t="str">
            <v>Objednací číslo: Z-ZFT12JA</v>
          </cell>
          <cell r="F944">
            <v>0</v>
          </cell>
        </row>
        <row r="945">
          <cell r="C945" t="str">
            <v>Rozměr: 550x612x850 mm</v>
          </cell>
          <cell r="F945">
            <v>0</v>
          </cell>
        </row>
        <row r="946">
          <cell r="C946" t="str">
            <v>Příkon [230V]: 0,9 kW</v>
          </cell>
          <cell r="F946">
            <v>0</v>
          </cell>
        </row>
        <row r="947">
          <cell r="A947" t="str">
            <v>60213</v>
          </cell>
          <cell r="B947" t="str">
            <v>JIP-P1/V-07060</v>
          </cell>
          <cell r="C947" t="str">
            <v>Nástěnná police jednopatrová - plná, vyztužená</v>
          </cell>
          <cell r="D947" t="str">
            <v>1</v>
          </cell>
          <cell r="E947" t="str">
            <v>ks</v>
          </cell>
          <cell r="F947">
            <v>4176.7</v>
          </cell>
          <cell r="G947">
            <v>4176.7</v>
          </cell>
          <cell r="I947">
            <v>4176.7</v>
          </cell>
        </row>
        <row r="948">
          <cell r="C948" t="str">
            <v>-použitý materiál : DIN 1.4301</v>
          </cell>
          <cell r="F948">
            <v>0</v>
          </cell>
        </row>
        <row r="949">
          <cell r="C949" t="str">
            <v>-základní výška police 300 mm</v>
          </cell>
          <cell r="F949">
            <v>0</v>
          </cell>
        </row>
        <row r="950">
          <cell r="C950" t="str">
            <v>-1x plná police se zvýšenou nosností</v>
          </cell>
          <cell r="F950">
            <v>0</v>
          </cell>
        </row>
        <row r="951">
          <cell r="C951" t="str">
            <v>Objednací číslo: JIP-P1/V-07060</v>
          </cell>
          <cell r="F951">
            <v>0</v>
          </cell>
        </row>
        <row r="952">
          <cell r="C952" t="str">
            <v>Rozměr: 700x600x300 mm</v>
          </cell>
          <cell r="F952">
            <v>0</v>
          </cell>
        </row>
        <row r="953">
          <cell r="A953" t="str">
            <v>60214</v>
          </cell>
          <cell r="B953" t="str">
            <v>RIG-WD900ASL23-2W</v>
          </cell>
          <cell r="C953" t="str">
            <v>Mikrovlnná trouba s grilem</v>
          </cell>
          <cell r="D953" t="str">
            <v>1</v>
          </cell>
          <cell r="E953" t="str">
            <v>ks</v>
          </cell>
          <cell r="F953">
            <v>3220.5</v>
          </cell>
          <cell r="G953">
            <v>3220.5</v>
          </cell>
          <cell r="I953">
            <v>3220.5</v>
          </cell>
        </row>
        <row r="954">
          <cell r="C954" t="str">
            <v>Mikrovlnná trouba s grilem k profesionálnímu použití.</v>
          </cell>
          <cell r="F954">
            <v>0</v>
          </cell>
        </row>
        <row r="955">
          <cell r="C955" t="str">
            <v>Programovatelná, digitální ovládání. Kompletně vyrobena z nerezové</v>
          </cell>
          <cell r="F955">
            <v>0</v>
          </cell>
        </row>
        <row r="956">
          <cell r="C956" t="str">
            <v>oceli, vybavena timerem, dvouúrovňový otočný talíř nebo nerezový rošt</v>
          </cell>
          <cell r="F956">
            <v>0</v>
          </cell>
        </row>
        <row r="957">
          <cell r="C957" t="str">
            <v>na grilování.</v>
          </cell>
          <cell r="F957">
            <v>0</v>
          </cell>
        </row>
        <row r="958">
          <cell r="C958" t="str">
            <v>- objem 23 litrů</v>
          </cell>
          <cell r="F958">
            <v>0</v>
          </cell>
        </row>
        <row r="959">
          <cell r="C959" t="str">
            <v>- vnitřní rozměr 350 x 330 x 215 mm</v>
          </cell>
          <cell r="F959">
            <v>0</v>
          </cell>
        </row>
        <row r="960">
          <cell r="C960" t="str">
            <v>- výkon grilu 1000 W</v>
          </cell>
          <cell r="F960">
            <v>0</v>
          </cell>
        </row>
        <row r="961">
          <cell r="C961" t="str">
            <v>- výkon magnetronu 900 W</v>
          </cell>
          <cell r="F961">
            <v>0</v>
          </cell>
        </row>
        <row r="962">
          <cell r="C962" t="str">
            <v>Objednací číslo: RIG-WD900ASL23-2W</v>
          </cell>
          <cell r="F962">
            <v>0</v>
          </cell>
        </row>
        <row r="963">
          <cell r="C963" t="str">
            <v>Rozměr: 508x424x305 mm mm</v>
          </cell>
          <cell r="F963">
            <v>0</v>
          </cell>
        </row>
        <row r="964">
          <cell r="C964" t="str">
            <v>Příkon [230V]: 1,4/230 kW</v>
          </cell>
          <cell r="F964">
            <v>0</v>
          </cell>
        </row>
        <row r="965">
          <cell r="A965" t="str">
            <v>60218</v>
          </cell>
          <cell r="B965" t="str">
            <v>JIP-D01/35-18070</v>
          </cell>
          <cell r="C965" t="str">
            <v>Mycí stůl jednoduchý - dřez lisovaný vevařený</v>
          </cell>
          <cell r="D965" t="str">
            <v>1</v>
          </cell>
          <cell r="E965" t="str">
            <v>ks</v>
          </cell>
          <cell r="F965">
            <v>12661.6</v>
          </cell>
          <cell r="G965">
            <v>12661.6</v>
          </cell>
          <cell r="I965">
            <v>12661.6</v>
          </cell>
        </row>
        <row r="966">
          <cell r="C966" t="str">
            <v>-použitý materiál : DIN 1.4301</v>
          </cell>
          <cell r="F966">
            <v>0</v>
          </cell>
        </row>
        <row r="967">
          <cell r="C967" t="str">
            <v>-pracovní deska tl.36 mm</v>
          </cell>
          <cell r="F967">
            <v>0</v>
          </cell>
        </row>
        <row r="968">
          <cell r="C968" t="str">
            <v>-výška zadního lemu 40 mm</v>
          </cell>
          <cell r="F968">
            <v>0</v>
          </cell>
        </row>
        <row r="969">
          <cell r="C969" t="str">
            <v>-základní výška stolu 850 mm</v>
          </cell>
          <cell r="F969">
            <v>0</v>
          </cell>
        </row>
        <row r="970">
          <cell r="C970" t="str">
            <v>-výšková stavitelnost +45 mm</v>
          </cell>
          <cell r="F970">
            <v>0</v>
          </cell>
        </row>
        <row r="971">
          <cell r="C971" t="str">
            <v>-1x dřez 300x500x300</v>
          </cell>
          <cell r="F971">
            <v>0</v>
          </cell>
        </row>
        <row r="972">
          <cell r="C972" t="str">
            <v>Objednací číslo: JIP-D01/35-18070</v>
          </cell>
          <cell r="F972">
            <v>0</v>
          </cell>
        </row>
        <row r="973">
          <cell r="C973" t="str">
            <v>Rozměr: 1800x700x850 mm</v>
          </cell>
          <cell r="F973">
            <v>0</v>
          </cell>
        </row>
        <row r="974">
          <cell r="A974" t="str">
            <v>60219</v>
          </cell>
          <cell r="C974" t="str">
            <v>Neobsazeno</v>
          </cell>
          <cell r="D974" t="str">
            <v>1</v>
          </cell>
          <cell r="E974" t="str">
            <v>ks</v>
          </cell>
          <cell r="F974">
            <v>0</v>
          </cell>
          <cell r="G974">
            <v>0</v>
          </cell>
          <cell r="I974">
            <v>0</v>
          </cell>
        </row>
        <row r="975">
          <cell r="A975" t="str">
            <v>60220</v>
          </cell>
          <cell r="B975" t="str">
            <v>Z-ZRT16JBC</v>
          </cell>
          <cell r="C975" t="str">
            <v>Chladící skříň 159 l-bez mrazáku</v>
          </cell>
          <cell r="D975" t="str">
            <v>2</v>
          </cell>
          <cell r="E975" t="str">
            <v>ks</v>
          </cell>
          <cell r="F975">
            <v>5117.7</v>
          </cell>
          <cell r="G975">
            <v>10235.4</v>
          </cell>
          <cell r="I975">
            <v>5117.7</v>
          </cell>
        </row>
        <row r="976">
          <cell r="C976" t="str">
            <v>momoklimatická chladnička</v>
          </cell>
          <cell r="F976">
            <v>0</v>
          </cell>
        </row>
        <row r="977">
          <cell r="C977" t="str">
            <v>AUTO</v>
          </cell>
          <cell r="F977">
            <v>0</v>
          </cell>
        </row>
        <row r="978">
          <cell r="C978" t="str">
            <v>Sigma design</v>
          </cell>
          <cell r="F978">
            <v>0</v>
          </cell>
        </row>
        <row r="979">
          <cell r="C979" t="str">
            <v>BBS</v>
          </cell>
          <cell r="F979">
            <v>0</v>
          </cell>
        </row>
        <row r="980">
          <cell r="C980" t="str">
            <v>užitný objem 148 litrů</v>
          </cell>
          <cell r="F980">
            <v>0</v>
          </cell>
        </row>
        <row r="981">
          <cell r="C981" t="str">
            <v>Objednací číslo: Z-ZRT16JBC</v>
          </cell>
          <cell r="F981">
            <v>0</v>
          </cell>
        </row>
        <row r="982">
          <cell r="C982" t="str">
            <v>Rozměr: 550x612x850 mm</v>
          </cell>
          <cell r="F982">
            <v>0</v>
          </cell>
        </row>
        <row r="983">
          <cell r="C983" t="str">
            <v>Příkon [230V]: 0,4 kW</v>
          </cell>
          <cell r="F983">
            <v>0</v>
          </cell>
        </row>
        <row r="984">
          <cell r="A984" t="str">
            <v>60221</v>
          </cell>
          <cell r="B984" t="str">
            <v>RMG-GM275</v>
          </cell>
          <cell r="C984" t="str">
            <v>Nářezový stroj - hladký nůž</v>
          </cell>
          <cell r="D984" t="str">
            <v>1</v>
          </cell>
          <cell r="E984" t="str">
            <v>ks</v>
          </cell>
          <cell r="F984">
            <v>13860.5</v>
          </cell>
          <cell r="G984">
            <v>13860.5</v>
          </cell>
          <cell r="I984">
            <v>13860.5</v>
          </cell>
        </row>
        <row r="985">
          <cell r="C985" t="str">
            <v>-tlakový odlitek z hliníkové slitiny</v>
          </cell>
          <cell r="F985">
            <v>0</v>
          </cell>
        </row>
        <row r="986">
          <cell r="C986" t="str">
            <v>-průměr nože 275 mm</v>
          </cell>
          <cell r="F986">
            <v>0</v>
          </cell>
        </row>
        <row r="987">
          <cell r="C987" t="str">
            <v>-tloušťka řezu 0 - 15 mm</v>
          </cell>
          <cell r="F987">
            <v>0</v>
          </cell>
        </row>
        <row r="988">
          <cell r="C988" t="str">
            <v>-max. průměr řezu 215 mm</v>
          </cell>
          <cell r="F988">
            <v>0</v>
          </cell>
        </row>
        <row r="989">
          <cell r="C989" t="str">
            <v>-rozměr stolu v 290x260 mm</v>
          </cell>
          <cell r="F989">
            <v>0</v>
          </cell>
        </row>
        <row r="990">
          <cell r="C990" t="str">
            <v>-řezný stůl uložen šikmo</v>
          </cell>
          <cell r="F990">
            <v>0</v>
          </cell>
        </row>
        <row r="991">
          <cell r="C991" t="str">
            <v>-řemínkový převod</v>
          </cell>
          <cell r="F991">
            <v>0</v>
          </cell>
        </row>
        <row r="992">
          <cell r="C992" t="str">
            <v>-brusné zařízení</v>
          </cell>
          <cell r="F992">
            <v>0</v>
          </cell>
        </row>
        <row r="993">
          <cell r="C993" t="str">
            <v>-doba chodu 10 min/5 min odpočinek</v>
          </cell>
          <cell r="F993">
            <v>0</v>
          </cell>
        </row>
        <row r="994">
          <cell r="C994" t="str">
            <v>Objednací číslo: RMG-GM275</v>
          </cell>
          <cell r="F994">
            <v>0</v>
          </cell>
        </row>
        <row r="995">
          <cell r="C995" t="str">
            <v>Rozměr: 375x445x570mm mm</v>
          </cell>
          <cell r="F995">
            <v>0</v>
          </cell>
        </row>
        <row r="996">
          <cell r="C996" t="str">
            <v>Příkon [230V]: 0,176 kW</v>
          </cell>
          <cell r="F996">
            <v>0</v>
          </cell>
        </row>
        <row r="997">
          <cell r="A997" t="str">
            <v>60223</v>
          </cell>
          <cell r="B997" t="str">
            <v>JIP-S01-18070</v>
          </cell>
          <cell r="C997" t="str">
            <v>Pracovní stůl jednoduchý</v>
          </cell>
          <cell r="D997" t="str">
            <v>1</v>
          </cell>
          <cell r="E997" t="str">
            <v>ks</v>
          </cell>
          <cell r="F997">
            <v>11354.4</v>
          </cell>
          <cell r="G997">
            <v>11354.4</v>
          </cell>
          <cell r="I997">
            <v>11354.4</v>
          </cell>
        </row>
        <row r="998">
          <cell r="C998" t="str">
            <v>-použitý materiál :DIN 1.4301</v>
          </cell>
          <cell r="F998">
            <v>0</v>
          </cell>
        </row>
        <row r="999">
          <cell r="C999" t="str">
            <v>-pracovní deska tl.36 mm</v>
          </cell>
          <cell r="F999">
            <v>0</v>
          </cell>
        </row>
        <row r="1000">
          <cell r="C1000" t="str">
            <v>-výška zadního lemu 40 mm</v>
          </cell>
          <cell r="F1000">
            <v>0</v>
          </cell>
        </row>
        <row r="1001">
          <cell r="C1001" t="str">
            <v>-základní výška stolu 850 mm</v>
          </cell>
          <cell r="F1001">
            <v>0</v>
          </cell>
        </row>
        <row r="1002">
          <cell r="C1002" t="str">
            <v>-podstavná výška 780 mm</v>
          </cell>
          <cell r="F1002">
            <v>0</v>
          </cell>
        </row>
        <row r="1003">
          <cell r="C1003" t="str">
            <v>-výšková stavitelnost +45 mm</v>
          </cell>
          <cell r="F1003">
            <v>0</v>
          </cell>
        </row>
        <row r="1004">
          <cell r="C1004" t="str">
            <v>Objednací číslo: JIP-S01-18070</v>
          </cell>
          <cell r="F1004">
            <v>0</v>
          </cell>
        </row>
        <row r="1005">
          <cell r="C1005" t="str">
            <v>Rozměr: 1800x700x850 mm</v>
          </cell>
          <cell r="F1005">
            <v>0</v>
          </cell>
        </row>
        <row r="1006">
          <cell r="A1006" t="str">
            <v>60224</v>
          </cell>
          <cell r="B1006" t="str">
            <v>JIP-P1X-15040</v>
          </cell>
          <cell r="C1006" t="str">
            <v>Nástěnná police jednopatrová - plná</v>
          </cell>
          <cell r="D1006" t="str">
            <v>1</v>
          </cell>
          <cell r="E1006" t="str">
            <v>ks</v>
          </cell>
          <cell r="F1006">
            <v>3564.9</v>
          </cell>
          <cell r="G1006">
            <v>3564.9</v>
          </cell>
          <cell r="I1006">
            <v>3564.9</v>
          </cell>
        </row>
        <row r="1007">
          <cell r="C1007" t="str">
            <v>-použitý materiál : DIN 1.4301</v>
          </cell>
          <cell r="F1007">
            <v>0</v>
          </cell>
        </row>
        <row r="1008">
          <cell r="C1008" t="str">
            <v>-základní výška police 300 mm</v>
          </cell>
          <cell r="F1008">
            <v>0</v>
          </cell>
        </row>
        <row r="1009">
          <cell r="C1009" t="str">
            <v>-1x plná police</v>
          </cell>
          <cell r="F1009">
            <v>0</v>
          </cell>
        </row>
        <row r="1010">
          <cell r="C1010" t="str">
            <v>Objednací číslo: JIP-P1X-15040</v>
          </cell>
          <cell r="F1010">
            <v>0</v>
          </cell>
        </row>
        <row r="1011">
          <cell r="C1011" t="str">
            <v>Rozměr: 1500x400x300 mm</v>
          </cell>
          <cell r="F1011">
            <v>0</v>
          </cell>
        </row>
        <row r="1012">
          <cell r="A1012" t="str">
            <v>60225</v>
          </cell>
          <cell r="B1012" t="str">
            <v>KAR-DELICE S</v>
          </cell>
          <cell r="C1012" t="str">
            <v>Výrobník horké čokolády DELICE S</v>
          </cell>
          <cell r="D1012" t="str">
            <v>1</v>
          </cell>
          <cell r="E1012" t="str">
            <v>ks</v>
          </cell>
          <cell r="F1012">
            <v>0</v>
          </cell>
          <cell r="G1012">
            <v>0</v>
          </cell>
          <cell r="I1012">
            <v>0</v>
          </cell>
        </row>
        <row r="1013">
          <cell r="A1013" t="str">
            <v>60226</v>
          </cell>
          <cell r="B1013" t="str">
            <v>CAR-Tema-e2</v>
          </cell>
          <cell r="C1013" t="str">
            <v>Kávovar dvoupákový Tema e2</v>
          </cell>
          <cell r="D1013" t="str">
            <v>1</v>
          </cell>
          <cell r="E1013" t="str">
            <v>ks</v>
          </cell>
          <cell r="F1013">
            <v>0</v>
          </cell>
          <cell r="G1013">
            <v>0</v>
          </cell>
          <cell r="I1013">
            <v>0</v>
          </cell>
        </row>
        <row r="1014">
          <cell r="A1014" t="str">
            <v>60227</v>
          </cell>
          <cell r="B1014" t="str">
            <v>CAR-M3</v>
          </cell>
          <cell r="C1014" t="str">
            <v>Mlýnek M3 ke kávovarům</v>
          </cell>
          <cell r="D1014" t="str">
            <v>1</v>
          </cell>
          <cell r="E1014" t="str">
            <v>ks</v>
          </cell>
          <cell r="F1014">
            <v>0</v>
          </cell>
          <cell r="G1014">
            <v>0</v>
          </cell>
          <cell r="I1014">
            <v>0</v>
          </cell>
        </row>
        <row r="1015">
          <cell r="A1015" t="str">
            <v>60228</v>
          </cell>
          <cell r="B1015" t="str">
            <v>JIP-PNO/40</v>
          </cell>
          <cell r="C1015" t="str">
            <v>Pojízdná nádoba na odpadky 40 litrů</v>
          </cell>
          <cell r="D1015" t="str">
            <v>1</v>
          </cell>
          <cell r="E1015" t="str">
            <v>ks</v>
          </cell>
          <cell r="F1015">
            <v>5054</v>
          </cell>
          <cell r="G1015">
            <v>5054</v>
          </cell>
          <cell r="I1015">
            <v>5054</v>
          </cell>
        </row>
        <row r="1016">
          <cell r="C1016" t="str">
            <v>-použitý materiál : DIN 1.4301</v>
          </cell>
          <cell r="F1016">
            <v>0</v>
          </cell>
        </row>
        <row r="1017">
          <cell r="C1017" t="str">
            <v>-opatřená víkem</v>
          </cell>
          <cell r="F1017">
            <v>0</v>
          </cell>
        </row>
        <row r="1018">
          <cell r="C1018" t="str">
            <v>-3x otočné kolečko d=50</v>
          </cell>
          <cell r="F1018">
            <v>0</v>
          </cell>
        </row>
        <row r="1019">
          <cell r="C1019" t="str">
            <v>Objednací číslo: JIP-PNO/40</v>
          </cell>
          <cell r="F1019">
            <v>0</v>
          </cell>
        </row>
        <row r="1020">
          <cell r="C1020" t="str">
            <v>Rozměr: pr.350x620v mm</v>
          </cell>
          <cell r="F1020">
            <v>0</v>
          </cell>
        </row>
        <row r="1021">
          <cell r="A1021" t="str">
            <v>60300</v>
          </cell>
          <cell r="C1021" t="str">
            <v>6.03 Předsíňka</v>
          </cell>
          <cell r="D1021" t="str">
            <v>1</v>
          </cell>
          <cell r="E1021" t="str">
            <v>ks</v>
          </cell>
          <cell r="F1021">
            <v>0</v>
          </cell>
          <cell r="G1021">
            <v>0</v>
          </cell>
          <cell r="I1021">
            <v>0</v>
          </cell>
        </row>
        <row r="1022">
          <cell r="C1022" t="str">
            <v>6.04 WC - personál</v>
          </cell>
          <cell r="F1022">
            <v>0</v>
          </cell>
        </row>
        <row r="1023">
          <cell r="C1023" t="str">
            <v>6.05 WC - muži</v>
          </cell>
          <cell r="F1023">
            <v>0</v>
          </cell>
        </row>
        <row r="1024">
          <cell r="C1024" t="str">
            <v>6.06 Pisoáry</v>
          </cell>
          <cell r="F1024">
            <v>0</v>
          </cell>
        </row>
        <row r="1025">
          <cell r="C1025" t="str">
            <v>6.07 WC - ženy</v>
          </cell>
          <cell r="F1025">
            <v>0</v>
          </cell>
        </row>
        <row r="1026">
          <cell r="C1026" t="str">
            <v>6.08 Úklidová komora</v>
          </cell>
          <cell r="F1026">
            <v>0</v>
          </cell>
        </row>
        <row r="1027">
          <cell r="C1027" t="str">
            <v>6.09 Hala</v>
          </cell>
          <cell r="F1027">
            <v>0</v>
          </cell>
        </row>
        <row r="1028">
          <cell r="C1028" t="str">
            <v>6.10 Prostor pro mobilní bar</v>
          </cell>
          <cell r="F1028">
            <v>0</v>
          </cell>
        </row>
        <row r="1029">
          <cell r="C1029" t="str">
            <v>6.11 Privátní klub</v>
          </cell>
          <cell r="F1029">
            <v>0</v>
          </cell>
        </row>
        <row r="1030">
          <cell r="A1030" t="str">
            <v>70001</v>
          </cell>
          <cell r="C1030" t="str">
            <v>Montáž</v>
          </cell>
          <cell r="D1030" t="str">
            <v>1</v>
          </cell>
          <cell r="E1030" t="str">
            <v>ks</v>
          </cell>
          <cell r="F1030">
            <v>86650</v>
          </cell>
          <cell r="G1030">
            <v>86650</v>
          </cell>
          <cell r="I1030">
            <v>86650</v>
          </cell>
        </row>
        <row r="1031">
          <cell r="C1031" t="str">
            <v>vč. dopravy, technického a technologického zaškolení, revizí</v>
          </cell>
        </row>
        <row r="1033">
          <cell r="C1033" t="str">
            <v>CELKEM BEZ DPH :</v>
          </cell>
          <cell r="G1033">
            <v>2495535.5999999992</v>
          </cell>
        </row>
      </sheetData>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so 01c_as"/>
      <sheetName val="nabídka - ezs alarmcom (česky)"/>
    </sheetNames>
    <sheetDataSet>
      <sheetData sheetId="0"/>
      <sheetData sheetId="1" refreshError="1"/>
      <sheetData sheetId="2"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a"/>
      <sheetName val="Soupis položek-"/>
      <sheetName val="Soupis položek+"/>
      <sheetName val="Rekapitulace-"/>
      <sheetName val="Rekapitulace+"/>
    </sheetNames>
    <sheetDataSet>
      <sheetData sheetId="0" refreshError="1"/>
      <sheetData sheetId="1"/>
      <sheetData sheetId="2">
        <row r="22">
          <cell r="G22">
            <v>809024</v>
          </cell>
        </row>
      </sheetData>
      <sheetData sheetId="3" refreshError="1"/>
      <sheetData sheetId="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VRN"/>
      <sheetName val="D11"/>
      <sheetName val="D141"/>
      <sheetName val="D142"/>
      <sheetName val="D143"/>
      <sheetName val="D144a"/>
      <sheetName val="D144b"/>
    </sheetNames>
    <sheetDataSet>
      <sheetData sheetId="0"/>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Položky"/>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SO 01-1"/>
      <sheetName val="PSV 1"/>
      <sheetName val="1Dod HSV+M 1"/>
      <sheetName val="EL 1"/>
      <sheetName val="SLP 1"/>
      <sheetName val="VZT 1"/>
      <sheetName val="Blesk 1"/>
      <sheetName val="ZTI 1"/>
      <sheetName val="Plyn 1"/>
      <sheetName val="UT 1"/>
      <sheetName val="Rozpočet SO 01-2"/>
      <sheetName val="PSV 2"/>
      <sheetName val="1Dod HSV+M 2"/>
      <sheetName val="EL 2"/>
      <sheetName val="SLP 2"/>
      <sheetName val="VZT 2"/>
      <sheetName val="Blesk 2"/>
      <sheetName val="ZTI 2"/>
      <sheetName val="Plyn 2"/>
      <sheetName val="UT 2"/>
      <sheetName val="Rozpočet SO 01-3"/>
      <sheetName val="PSV 3"/>
      <sheetName val="1Dod HSV+M 3"/>
      <sheetName val="EL 3"/>
      <sheetName val="SLP 3"/>
      <sheetName val="VZT 3"/>
      <sheetName val="Blesk 3"/>
      <sheetName val="ZTI 3"/>
      <sheetName val="Plyn 3"/>
      <sheetName val="UT 3"/>
      <sheetName val="Rozpočet SO 01-4"/>
      <sheetName val="PSV 4"/>
      <sheetName val="1Dod HSV+M 4"/>
      <sheetName val="EL 4"/>
      <sheetName val="SLP 4"/>
      <sheetName val="VZT 4"/>
      <sheetName val="Blesk 4"/>
      <sheetName val="ZTI 4"/>
      <sheetName val="Plyn 4"/>
      <sheetName val="UT 4"/>
      <sheetName val="Rozpočet SO 01-5"/>
      <sheetName val="1Dod HSV+M 5"/>
      <sheetName val="PSV 5"/>
      <sheetName val="1Dod PSV 5"/>
      <sheetName val="EL 5"/>
      <sheetName val="SLP 5"/>
      <sheetName val="VZT 5"/>
      <sheetName val="Blesk 5"/>
      <sheetName val="ZTI 5"/>
      <sheetName val="Plyn 5"/>
      <sheetName val="UT 5"/>
      <sheetName val="Rozpočet SO 01-6"/>
      <sheetName val="PSV 6"/>
      <sheetName val="EL 6"/>
      <sheetName val="SLP 6"/>
      <sheetName val="VZT 6"/>
      <sheetName val="Blesk 6"/>
      <sheetName val="ZTI 6"/>
      <sheetName val="Plyn 6"/>
      <sheetName val="UT 6"/>
      <sheetName val="IO 01"/>
      <sheetName val="IO 03"/>
      <sheetName val="IO 03 DIO"/>
      <sheetName val="IO 04"/>
      <sheetName val="IO 05"/>
      <sheetName val="IO 06"/>
      <sheetName val="IO 07"/>
      <sheetName val="IO 0X"/>
      <sheetName val="1PS 1"/>
      <sheetName val="1PS 2"/>
      <sheetName val="1PS 3"/>
      <sheetName val="1PS 4"/>
      <sheetName val="1PS 5"/>
      <sheetName val="1PS 6"/>
      <sheetName val="rekapitula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refreshError="1">
        <row r="11">
          <cell r="G11" t="str">
            <v>;ornice rozprostrena na plose urcene k rekultivaci, v tl.200 mm...</v>
          </cell>
          <cell r="J11">
            <v>1</v>
          </cell>
          <cell r="U11">
            <v>1</v>
          </cell>
        </row>
      </sheetData>
      <sheetData sheetId="68"/>
      <sheetData sheetId="69"/>
      <sheetData sheetId="70"/>
      <sheetData sheetId="71"/>
      <sheetData sheetId="72"/>
      <sheetData sheetId="73"/>
      <sheetData sheetId="7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01c_AS"/>
      <sheetName val="nadpis"/>
      <sheetName val="rekapitulace"/>
      <sheetName val="Objekt A"/>
      <sheetName val="Kritéria"/>
      <sheetName val="SO_01c_AS"/>
      <sheetName val="Objekt_A"/>
      <sheetName val="Nabídka_-_EZS_Alarmcom_(Česky)"/>
      <sheetName val="Krycí_list"/>
      <sheetName val="SO_01c_AS1"/>
      <sheetName val="Objekt_A1"/>
    </sheetNames>
    <sheetDataSet>
      <sheetData sheetId="0"/>
      <sheetData sheetId="1" refreshError="1"/>
      <sheetData sheetId="2" refreshError="1"/>
      <sheetData sheetId="3" refreshError="1"/>
      <sheetData sheetId="4" refreshError="1"/>
      <sheetData sheetId="5"/>
      <sheetData sheetId="6"/>
      <sheetData sheetId="7" refreshError="1"/>
      <sheetData sheetId="8" refreshError="1"/>
      <sheetData sheetId="9"/>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bídka - EPS Alarmcom (Česky)"/>
      <sheetName val="Nabídka - EZS Alarmcom (Česky)"/>
      <sheetName val="Nabídka _ EZS Alarmcom _Česky_"/>
      <sheetName val="so 11_1a výkaz výměr"/>
    </sheetNames>
    <sheetDataSet>
      <sheetData sheetId="0"/>
      <sheetData sheetId="1" refreshError="1">
        <row r="2">
          <cell r="C2" t="str">
            <v>Datum:28.3.2000</v>
          </cell>
        </row>
        <row r="3">
          <cell r="C3" t="str">
            <v>Alarmcom</v>
          </cell>
        </row>
        <row r="4">
          <cell r="C4" t="str">
            <v>Jakub Ševčík</v>
          </cell>
        </row>
        <row r="8">
          <cell r="A8" t="str">
            <v>OBJEKT SO 25 - 15a</v>
          </cell>
        </row>
        <row r="10">
          <cell r="A10" t="str">
            <v>Typ</v>
          </cell>
          <cell r="B10" t="str">
            <v>Popis položek</v>
          </cell>
          <cell r="E10" t="str">
            <v>Počet</v>
          </cell>
          <cell r="F10" t="str">
            <v>Cena za kus</v>
          </cell>
          <cell r="G10" t="str">
            <v>Cena celkem</v>
          </cell>
        </row>
        <row r="12">
          <cell r="A12">
            <v>0</v>
          </cell>
          <cell r="B12" t="str">
            <v>[PRAZDNA POLOZKA]</v>
          </cell>
          <cell r="E12">
            <v>0</v>
          </cell>
          <cell r="F12">
            <v>0</v>
          </cell>
          <cell r="G12">
            <v>0</v>
          </cell>
        </row>
        <row r="15">
          <cell r="A15" t="str">
            <v>AC 948</v>
          </cell>
          <cell r="B15" t="str">
            <v>zabezpečovací ústředna dělitelná na 8 podsystémů), vestavěný digitální komunikátor pro komunikaci s PCO</v>
          </cell>
          <cell r="E15">
            <v>1</v>
          </cell>
          <cell r="F15">
            <v>4249</v>
          </cell>
          <cell r="G15">
            <v>4249</v>
          </cell>
        </row>
        <row r="16">
          <cell r="A16" t="str">
            <v>NX 216</v>
          </cell>
          <cell r="B16" t="str">
            <v>expander 16 smyček</v>
          </cell>
          <cell r="E16">
            <v>3</v>
          </cell>
          <cell r="F16">
            <v>2529</v>
          </cell>
          <cell r="G16">
            <v>7587</v>
          </cell>
        </row>
        <row r="21">
          <cell r="A21" t="str">
            <v>TRAFO PLAST</v>
          </cell>
          <cell r="B21" t="str">
            <v>transformátor 16V/50VA</v>
          </cell>
          <cell r="E21">
            <v>2</v>
          </cell>
          <cell r="F21">
            <v>580</v>
          </cell>
          <cell r="G21">
            <v>1160</v>
          </cell>
        </row>
        <row r="22">
          <cell r="A22" t="str">
            <v>PS 12170 U</v>
          </cell>
          <cell r="B22" t="str">
            <v>aku 12V/17Ah</v>
          </cell>
          <cell r="E22">
            <v>2</v>
          </cell>
          <cell r="F22">
            <v>1722</v>
          </cell>
          <cell r="G22">
            <v>3444</v>
          </cell>
        </row>
        <row r="25">
          <cell r="A25" t="str">
            <v>IR 310 C</v>
          </cell>
          <cell r="B25" t="str">
            <v>infrapasivní pohybový detektor, technologie VISATEC, dosah 18 m</v>
          </cell>
          <cell r="E25">
            <v>10</v>
          </cell>
          <cell r="F25">
            <v>4689</v>
          </cell>
          <cell r="G25">
            <v>46890</v>
          </cell>
        </row>
        <row r="26">
          <cell r="A26" t="str">
            <v>IR 200 C</v>
          </cell>
          <cell r="B26" t="str">
            <v>infrapasivní pohybový detektor, technologie VISATEC II, dosah 15 m vějíř, 25m záclona</v>
          </cell>
          <cell r="E26">
            <v>10</v>
          </cell>
          <cell r="F26">
            <v>1720</v>
          </cell>
          <cell r="G26">
            <v>17200</v>
          </cell>
        </row>
        <row r="27">
          <cell r="A27" t="str">
            <v>IS 434</v>
          </cell>
          <cell r="B27" t="str">
            <v>infračervená závora (vysílač/přijímač), dvojpaprsková, dosah 80/40m - včetně příslušenství pro montáž na sloup (není součástí dodávky). Potřebný průměr sloupu - 40 mm (standardní sloup např pro plot)</v>
          </cell>
          <cell r="E27">
            <v>8</v>
          </cell>
          <cell r="F27">
            <v>7150</v>
          </cell>
          <cell r="G27">
            <v>57200</v>
          </cell>
        </row>
        <row r="28">
          <cell r="A28" t="str">
            <v>MK 470</v>
          </cell>
          <cell r="B28" t="str">
            <v>polarizovaný magnetický kontakt, povrchová montáž</v>
          </cell>
          <cell r="E28">
            <v>110</v>
          </cell>
          <cell r="F28">
            <v>699</v>
          </cell>
          <cell r="G28">
            <v>76890</v>
          </cell>
        </row>
        <row r="29">
          <cell r="A29" t="str">
            <v>DL 500</v>
          </cell>
          <cell r="B29" t="str">
            <v>akustický detektor tříštění skla řízený mikroprocesorem, vyhodnocení na 3 frekvencích</v>
          </cell>
          <cell r="E29">
            <v>50</v>
          </cell>
          <cell r="F29">
            <v>1840</v>
          </cell>
          <cell r="G29">
            <v>92000</v>
          </cell>
        </row>
        <row r="30">
          <cell r="A30" t="str">
            <v>KPD 051</v>
          </cell>
          <cell r="B30" t="str">
            <v>propojovací krabička, 7 vstupů, šroubovací, tamper kontakt</v>
          </cell>
          <cell r="E30">
            <v>85</v>
          </cell>
          <cell r="F30">
            <v>47</v>
          </cell>
          <cell r="G30">
            <v>3995</v>
          </cell>
        </row>
        <row r="31">
          <cell r="A31" t="str">
            <v>Celkem</v>
          </cell>
          <cell r="G31">
            <v>330566</v>
          </cell>
        </row>
        <row r="33">
          <cell r="A33" t="str">
            <v>OBJEKT SO 31 - vrátnice</v>
          </cell>
        </row>
        <row r="36">
          <cell r="A36">
            <v>0</v>
          </cell>
          <cell r="B36" t="str">
            <v>[PRAZDNA POLOZKA]</v>
          </cell>
          <cell r="E36">
            <v>0</v>
          </cell>
          <cell r="F36">
            <v>0</v>
          </cell>
          <cell r="G36">
            <v>0</v>
          </cell>
        </row>
      </sheetData>
      <sheetData sheetId="2"/>
      <sheetData sheetId="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_1A Výkaz výměr"/>
      <sheetName val="SO 11.1A Výkaz výměr"/>
      <sheetName val="SO 11.1B Výkaz výměr"/>
      <sheetName val="SO 11.1ST Výkaz výměr"/>
      <sheetName val="SO 11.1B Kniha specifikací"/>
      <sheetName val="SO 11.1ST Kniha specifikací"/>
      <sheetName val="SO11_1AVýkazvýměr"/>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bídka - EPS Alarmcom (Česky)"/>
      <sheetName val="Nabídka - EZS Alarmcom (Česky)"/>
      <sheetName val="Nabídka _ EZS Alarmcom _Česky_"/>
      <sheetName val="Nabídka_-_EPS_Alarmcom_(Česky)"/>
      <sheetName val="Nabídka_-_EZS_Alarmcom_(Česky)"/>
      <sheetName val="Nabídka___EZS_Alarmcom__Česky_"/>
      <sheetName val="Nabídka_-_EPS_Alarmcom_(Česky)1"/>
      <sheetName val="Nabídka_-_EZS_Alarmcom_(Česky)1"/>
      <sheetName val="Nabídka___EZS_Alarmcom__Česky_1"/>
      <sheetName val="Nabídka_-_EPS_Alarmcom_(Česky)2"/>
      <sheetName val="Nabídka_-_EZS_Alarmcom_(Česky)2"/>
      <sheetName val="Nabídka___EZS_Alarmcom__Česky_2"/>
      <sheetName val="položky"/>
      <sheetName val="Zakazka"/>
      <sheetName val="kryci list"/>
      <sheetName val="so 01c_as"/>
      <sheetName val="IO 0X"/>
      <sheetName val="1ps 6"/>
    </sheetNames>
    <sheetDataSet>
      <sheetData sheetId="0"/>
      <sheetData sheetId="1" refreshError="1">
        <row r="3">
          <cell r="C3" t="str">
            <v>Alarmcom</v>
          </cell>
        </row>
      </sheetData>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1BB877-FD35-4274-8DFD-293A11FD7355}">
  <sheetPr>
    <outlinePr summaryBelow="0"/>
    <pageSetUpPr fitToPage="1"/>
  </sheetPr>
  <dimension ref="A1:F36"/>
  <sheetViews>
    <sheetView tabSelected="1" zoomScaleNormal="100" workbookViewId="0">
      <selection activeCell="G22" sqref="G22"/>
    </sheetView>
  </sheetViews>
  <sheetFormatPr defaultRowHeight="13.2"/>
  <cols>
    <col min="1" max="1" width="8.6640625" style="81" bestFit="1" customWidth="1"/>
    <col min="2" max="2" width="51.109375" style="81" customWidth="1"/>
    <col min="3" max="3" width="21.44140625" style="81" customWidth="1"/>
    <col min="4" max="4" width="20.109375" style="81" customWidth="1"/>
    <col min="5" max="5" width="24.33203125" style="81" customWidth="1"/>
    <col min="6" max="256" width="9.109375" style="81"/>
    <col min="257" max="257" width="8.6640625" style="81" bestFit="1" customWidth="1"/>
    <col min="258" max="258" width="51.109375" style="81" customWidth="1"/>
    <col min="259" max="259" width="21.44140625" style="81" customWidth="1"/>
    <col min="260" max="260" width="20.109375" style="81" customWidth="1"/>
    <col min="261" max="261" width="24.33203125" style="81" customWidth="1"/>
    <col min="262" max="512" width="9.109375" style="81"/>
    <col min="513" max="513" width="8.6640625" style="81" bestFit="1" customWidth="1"/>
    <col min="514" max="514" width="51.109375" style="81" customWidth="1"/>
    <col min="515" max="515" width="21.44140625" style="81" customWidth="1"/>
    <col min="516" max="516" width="20.109375" style="81" customWidth="1"/>
    <col min="517" max="517" width="24.33203125" style="81" customWidth="1"/>
    <col min="518" max="768" width="9.109375" style="81"/>
    <col min="769" max="769" width="8.6640625" style="81" bestFit="1" customWidth="1"/>
    <col min="770" max="770" width="51.109375" style="81" customWidth="1"/>
    <col min="771" max="771" width="21.44140625" style="81" customWidth="1"/>
    <col min="772" max="772" width="20.109375" style="81" customWidth="1"/>
    <col min="773" max="773" width="24.33203125" style="81" customWidth="1"/>
    <col min="774" max="1024" width="9.109375" style="81"/>
    <col min="1025" max="1025" width="8.6640625" style="81" bestFit="1" customWidth="1"/>
    <col min="1026" max="1026" width="51.109375" style="81" customWidth="1"/>
    <col min="1027" max="1027" width="21.44140625" style="81" customWidth="1"/>
    <col min="1028" max="1028" width="20.109375" style="81" customWidth="1"/>
    <col min="1029" max="1029" width="24.33203125" style="81" customWidth="1"/>
    <col min="1030" max="1280" width="9.109375" style="81"/>
    <col min="1281" max="1281" width="8.6640625" style="81" bestFit="1" customWidth="1"/>
    <col min="1282" max="1282" width="51.109375" style="81" customWidth="1"/>
    <col min="1283" max="1283" width="21.44140625" style="81" customWidth="1"/>
    <col min="1284" max="1284" width="20.109375" style="81" customWidth="1"/>
    <col min="1285" max="1285" width="24.33203125" style="81" customWidth="1"/>
    <col min="1286" max="1536" width="9.109375" style="81"/>
    <col min="1537" max="1537" width="8.6640625" style="81" bestFit="1" customWidth="1"/>
    <col min="1538" max="1538" width="51.109375" style="81" customWidth="1"/>
    <col min="1539" max="1539" width="21.44140625" style="81" customWidth="1"/>
    <col min="1540" max="1540" width="20.109375" style="81" customWidth="1"/>
    <col min="1541" max="1541" width="24.33203125" style="81" customWidth="1"/>
    <col min="1542" max="1792" width="9.109375" style="81"/>
    <col min="1793" max="1793" width="8.6640625" style="81" bestFit="1" customWidth="1"/>
    <col min="1794" max="1794" width="51.109375" style="81" customWidth="1"/>
    <col min="1795" max="1795" width="21.44140625" style="81" customWidth="1"/>
    <col min="1796" max="1796" width="20.109375" style="81" customWidth="1"/>
    <col min="1797" max="1797" width="24.33203125" style="81" customWidth="1"/>
    <col min="1798" max="2048" width="9.109375" style="81"/>
    <col min="2049" max="2049" width="8.6640625" style="81" bestFit="1" customWidth="1"/>
    <col min="2050" max="2050" width="51.109375" style="81" customWidth="1"/>
    <col min="2051" max="2051" width="21.44140625" style="81" customWidth="1"/>
    <col min="2052" max="2052" width="20.109375" style="81" customWidth="1"/>
    <col min="2053" max="2053" width="24.33203125" style="81" customWidth="1"/>
    <col min="2054" max="2304" width="9.109375" style="81"/>
    <col min="2305" max="2305" width="8.6640625" style="81" bestFit="1" customWidth="1"/>
    <col min="2306" max="2306" width="51.109375" style="81" customWidth="1"/>
    <col min="2307" max="2307" width="21.44140625" style="81" customWidth="1"/>
    <col min="2308" max="2308" width="20.109375" style="81" customWidth="1"/>
    <col min="2309" max="2309" width="24.33203125" style="81" customWidth="1"/>
    <col min="2310" max="2560" width="9.109375" style="81"/>
    <col min="2561" max="2561" width="8.6640625" style="81" bestFit="1" customWidth="1"/>
    <col min="2562" max="2562" width="51.109375" style="81" customWidth="1"/>
    <col min="2563" max="2563" width="21.44140625" style="81" customWidth="1"/>
    <col min="2564" max="2564" width="20.109375" style="81" customWidth="1"/>
    <col min="2565" max="2565" width="24.33203125" style="81" customWidth="1"/>
    <col min="2566" max="2816" width="9.109375" style="81"/>
    <col min="2817" max="2817" width="8.6640625" style="81" bestFit="1" customWidth="1"/>
    <col min="2818" max="2818" width="51.109375" style="81" customWidth="1"/>
    <col min="2819" max="2819" width="21.44140625" style="81" customWidth="1"/>
    <col min="2820" max="2820" width="20.109375" style="81" customWidth="1"/>
    <col min="2821" max="2821" width="24.33203125" style="81" customWidth="1"/>
    <col min="2822" max="3072" width="9.109375" style="81"/>
    <col min="3073" max="3073" width="8.6640625" style="81" bestFit="1" customWidth="1"/>
    <col min="3074" max="3074" width="51.109375" style="81" customWidth="1"/>
    <col min="3075" max="3075" width="21.44140625" style="81" customWidth="1"/>
    <col min="3076" max="3076" width="20.109375" style="81" customWidth="1"/>
    <col min="3077" max="3077" width="24.33203125" style="81" customWidth="1"/>
    <col min="3078" max="3328" width="9.109375" style="81"/>
    <col min="3329" max="3329" width="8.6640625" style="81" bestFit="1" customWidth="1"/>
    <col min="3330" max="3330" width="51.109375" style="81" customWidth="1"/>
    <col min="3331" max="3331" width="21.44140625" style="81" customWidth="1"/>
    <col min="3332" max="3332" width="20.109375" style="81" customWidth="1"/>
    <col min="3333" max="3333" width="24.33203125" style="81" customWidth="1"/>
    <col min="3334" max="3584" width="9.109375" style="81"/>
    <col min="3585" max="3585" width="8.6640625" style="81" bestFit="1" customWidth="1"/>
    <col min="3586" max="3586" width="51.109375" style="81" customWidth="1"/>
    <col min="3587" max="3587" width="21.44140625" style="81" customWidth="1"/>
    <col min="3588" max="3588" width="20.109375" style="81" customWidth="1"/>
    <col min="3589" max="3589" width="24.33203125" style="81" customWidth="1"/>
    <col min="3590" max="3840" width="9.109375" style="81"/>
    <col min="3841" max="3841" width="8.6640625" style="81" bestFit="1" customWidth="1"/>
    <col min="3842" max="3842" width="51.109375" style="81" customWidth="1"/>
    <col min="3843" max="3843" width="21.44140625" style="81" customWidth="1"/>
    <col min="3844" max="3844" width="20.109375" style="81" customWidth="1"/>
    <col min="3845" max="3845" width="24.33203125" style="81" customWidth="1"/>
    <col min="3846" max="4096" width="9.109375" style="81"/>
    <col min="4097" max="4097" width="8.6640625" style="81" bestFit="1" customWidth="1"/>
    <col min="4098" max="4098" width="51.109375" style="81" customWidth="1"/>
    <col min="4099" max="4099" width="21.44140625" style="81" customWidth="1"/>
    <col min="4100" max="4100" width="20.109375" style="81" customWidth="1"/>
    <col min="4101" max="4101" width="24.33203125" style="81" customWidth="1"/>
    <col min="4102" max="4352" width="9.109375" style="81"/>
    <col min="4353" max="4353" width="8.6640625" style="81" bestFit="1" customWidth="1"/>
    <col min="4354" max="4354" width="51.109375" style="81" customWidth="1"/>
    <col min="4355" max="4355" width="21.44140625" style="81" customWidth="1"/>
    <col min="4356" max="4356" width="20.109375" style="81" customWidth="1"/>
    <col min="4357" max="4357" width="24.33203125" style="81" customWidth="1"/>
    <col min="4358" max="4608" width="9.109375" style="81"/>
    <col min="4609" max="4609" width="8.6640625" style="81" bestFit="1" customWidth="1"/>
    <col min="4610" max="4610" width="51.109375" style="81" customWidth="1"/>
    <col min="4611" max="4611" width="21.44140625" style="81" customWidth="1"/>
    <col min="4612" max="4612" width="20.109375" style="81" customWidth="1"/>
    <col min="4613" max="4613" width="24.33203125" style="81" customWidth="1"/>
    <col min="4614" max="4864" width="9.109375" style="81"/>
    <col min="4865" max="4865" width="8.6640625" style="81" bestFit="1" customWidth="1"/>
    <col min="4866" max="4866" width="51.109375" style="81" customWidth="1"/>
    <col min="4867" max="4867" width="21.44140625" style="81" customWidth="1"/>
    <col min="4868" max="4868" width="20.109375" style="81" customWidth="1"/>
    <col min="4869" max="4869" width="24.33203125" style="81" customWidth="1"/>
    <col min="4870" max="5120" width="9.109375" style="81"/>
    <col min="5121" max="5121" width="8.6640625" style="81" bestFit="1" customWidth="1"/>
    <col min="5122" max="5122" width="51.109375" style="81" customWidth="1"/>
    <col min="5123" max="5123" width="21.44140625" style="81" customWidth="1"/>
    <col min="5124" max="5124" width="20.109375" style="81" customWidth="1"/>
    <col min="5125" max="5125" width="24.33203125" style="81" customWidth="1"/>
    <col min="5126" max="5376" width="9.109375" style="81"/>
    <col min="5377" max="5377" width="8.6640625" style="81" bestFit="1" customWidth="1"/>
    <col min="5378" max="5378" width="51.109375" style="81" customWidth="1"/>
    <col min="5379" max="5379" width="21.44140625" style="81" customWidth="1"/>
    <col min="5380" max="5380" width="20.109375" style="81" customWidth="1"/>
    <col min="5381" max="5381" width="24.33203125" style="81" customWidth="1"/>
    <col min="5382" max="5632" width="9.109375" style="81"/>
    <col min="5633" max="5633" width="8.6640625" style="81" bestFit="1" customWidth="1"/>
    <col min="5634" max="5634" width="51.109375" style="81" customWidth="1"/>
    <col min="5635" max="5635" width="21.44140625" style="81" customWidth="1"/>
    <col min="5636" max="5636" width="20.109375" style="81" customWidth="1"/>
    <col min="5637" max="5637" width="24.33203125" style="81" customWidth="1"/>
    <col min="5638" max="5888" width="9.109375" style="81"/>
    <col min="5889" max="5889" width="8.6640625" style="81" bestFit="1" customWidth="1"/>
    <col min="5890" max="5890" width="51.109375" style="81" customWidth="1"/>
    <col min="5891" max="5891" width="21.44140625" style="81" customWidth="1"/>
    <col min="5892" max="5892" width="20.109375" style="81" customWidth="1"/>
    <col min="5893" max="5893" width="24.33203125" style="81" customWidth="1"/>
    <col min="5894" max="6144" width="9.109375" style="81"/>
    <col min="6145" max="6145" width="8.6640625" style="81" bestFit="1" customWidth="1"/>
    <col min="6146" max="6146" width="51.109375" style="81" customWidth="1"/>
    <col min="6147" max="6147" width="21.44140625" style="81" customWidth="1"/>
    <col min="6148" max="6148" width="20.109375" style="81" customWidth="1"/>
    <col min="6149" max="6149" width="24.33203125" style="81" customWidth="1"/>
    <col min="6150" max="6400" width="9.109375" style="81"/>
    <col min="6401" max="6401" width="8.6640625" style="81" bestFit="1" customWidth="1"/>
    <col min="6402" max="6402" width="51.109375" style="81" customWidth="1"/>
    <col min="6403" max="6403" width="21.44140625" style="81" customWidth="1"/>
    <col min="6404" max="6404" width="20.109375" style="81" customWidth="1"/>
    <col min="6405" max="6405" width="24.33203125" style="81" customWidth="1"/>
    <col min="6406" max="6656" width="9.109375" style="81"/>
    <col min="6657" max="6657" width="8.6640625" style="81" bestFit="1" customWidth="1"/>
    <col min="6658" max="6658" width="51.109375" style="81" customWidth="1"/>
    <col min="6659" max="6659" width="21.44140625" style="81" customWidth="1"/>
    <col min="6660" max="6660" width="20.109375" style="81" customWidth="1"/>
    <col min="6661" max="6661" width="24.33203125" style="81" customWidth="1"/>
    <col min="6662" max="6912" width="9.109375" style="81"/>
    <col min="6913" max="6913" width="8.6640625" style="81" bestFit="1" customWidth="1"/>
    <col min="6914" max="6914" width="51.109375" style="81" customWidth="1"/>
    <col min="6915" max="6915" width="21.44140625" style="81" customWidth="1"/>
    <col min="6916" max="6916" width="20.109375" style="81" customWidth="1"/>
    <col min="6917" max="6917" width="24.33203125" style="81" customWidth="1"/>
    <col min="6918" max="7168" width="9.109375" style="81"/>
    <col min="7169" max="7169" width="8.6640625" style="81" bestFit="1" customWidth="1"/>
    <col min="7170" max="7170" width="51.109375" style="81" customWidth="1"/>
    <col min="7171" max="7171" width="21.44140625" style="81" customWidth="1"/>
    <col min="7172" max="7172" width="20.109375" style="81" customWidth="1"/>
    <col min="7173" max="7173" width="24.33203125" style="81" customWidth="1"/>
    <col min="7174" max="7424" width="9.109375" style="81"/>
    <col min="7425" max="7425" width="8.6640625" style="81" bestFit="1" customWidth="1"/>
    <col min="7426" max="7426" width="51.109375" style="81" customWidth="1"/>
    <col min="7427" max="7427" width="21.44140625" style="81" customWidth="1"/>
    <col min="7428" max="7428" width="20.109375" style="81" customWidth="1"/>
    <col min="7429" max="7429" width="24.33203125" style="81" customWidth="1"/>
    <col min="7430" max="7680" width="9.109375" style="81"/>
    <col min="7681" max="7681" width="8.6640625" style="81" bestFit="1" customWidth="1"/>
    <col min="7682" max="7682" width="51.109375" style="81" customWidth="1"/>
    <col min="7683" max="7683" width="21.44140625" style="81" customWidth="1"/>
    <col min="7684" max="7684" width="20.109375" style="81" customWidth="1"/>
    <col min="7685" max="7685" width="24.33203125" style="81" customWidth="1"/>
    <col min="7686" max="7936" width="9.109375" style="81"/>
    <col min="7937" max="7937" width="8.6640625" style="81" bestFit="1" customWidth="1"/>
    <col min="7938" max="7938" width="51.109375" style="81" customWidth="1"/>
    <col min="7939" max="7939" width="21.44140625" style="81" customWidth="1"/>
    <col min="7940" max="7940" width="20.109375" style="81" customWidth="1"/>
    <col min="7941" max="7941" width="24.33203125" style="81" customWidth="1"/>
    <col min="7942" max="8192" width="9.109375" style="81"/>
    <col min="8193" max="8193" width="8.6640625" style="81" bestFit="1" customWidth="1"/>
    <col min="8194" max="8194" width="51.109375" style="81" customWidth="1"/>
    <col min="8195" max="8195" width="21.44140625" style="81" customWidth="1"/>
    <col min="8196" max="8196" width="20.109375" style="81" customWidth="1"/>
    <col min="8197" max="8197" width="24.33203125" style="81" customWidth="1"/>
    <col min="8198" max="8448" width="9.109375" style="81"/>
    <col min="8449" max="8449" width="8.6640625" style="81" bestFit="1" customWidth="1"/>
    <col min="8450" max="8450" width="51.109375" style="81" customWidth="1"/>
    <col min="8451" max="8451" width="21.44140625" style="81" customWidth="1"/>
    <col min="8452" max="8452" width="20.109375" style="81" customWidth="1"/>
    <col min="8453" max="8453" width="24.33203125" style="81" customWidth="1"/>
    <col min="8454" max="8704" width="9.109375" style="81"/>
    <col min="8705" max="8705" width="8.6640625" style="81" bestFit="1" customWidth="1"/>
    <col min="8706" max="8706" width="51.109375" style="81" customWidth="1"/>
    <col min="8707" max="8707" width="21.44140625" style="81" customWidth="1"/>
    <col min="8708" max="8708" width="20.109375" style="81" customWidth="1"/>
    <col min="8709" max="8709" width="24.33203125" style="81" customWidth="1"/>
    <col min="8710" max="8960" width="9.109375" style="81"/>
    <col min="8961" max="8961" width="8.6640625" style="81" bestFit="1" customWidth="1"/>
    <col min="8962" max="8962" width="51.109375" style="81" customWidth="1"/>
    <col min="8963" max="8963" width="21.44140625" style="81" customWidth="1"/>
    <col min="8964" max="8964" width="20.109375" style="81" customWidth="1"/>
    <col min="8965" max="8965" width="24.33203125" style="81" customWidth="1"/>
    <col min="8966" max="9216" width="9.109375" style="81"/>
    <col min="9217" max="9217" width="8.6640625" style="81" bestFit="1" customWidth="1"/>
    <col min="9218" max="9218" width="51.109375" style="81" customWidth="1"/>
    <col min="9219" max="9219" width="21.44140625" style="81" customWidth="1"/>
    <col min="9220" max="9220" width="20.109375" style="81" customWidth="1"/>
    <col min="9221" max="9221" width="24.33203125" style="81" customWidth="1"/>
    <col min="9222" max="9472" width="9.109375" style="81"/>
    <col min="9473" max="9473" width="8.6640625" style="81" bestFit="1" customWidth="1"/>
    <col min="9474" max="9474" width="51.109375" style="81" customWidth="1"/>
    <col min="9475" max="9475" width="21.44140625" style="81" customWidth="1"/>
    <col min="9476" max="9476" width="20.109375" style="81" customWidth="1"/>
    <col min="9477" max="9477" width="24.33203125" style="81" customWidth="1"/>
    <col min="9478" max="9728" width="9.109375" style="81"/>
    <col min="9729" max="9729" width="8.6640625" style="81" bestFit="1" customWidth="1"/>
    <col min="9730" max="9730" width="51.109375" style="81" customWidth="1"/>
    <col min="9731" max="9731" width="21.44140625" style="81" customWidth="1"/>
    <col min="9732" max="9732" width="20.109375" style="81" customWidth="1"/>
    <col min="9733" max="9733" width="24.33203125" style="81" customWidth="1"/>
    <col min="9734" max="9984" width="9.109375" style="81"/>
    <col min="9985" max="9985" width="8.6640625" style="81" bestFit="1" customWidth="1"/>
    <col min="9986" max="9986" width="51.109375" style="81" customWidth="1"/>
    <col min="9987" max="9987" width="21.44140625" style="81" customWidth="1"/>
    <col min="9988" max="9988" width="20.109375" style="81" customWidth="1"/>
    <col min="9989" max="9989" width="24.33203125" style="81" customWidth="1"/>
    <col min="9990" max="10240" width="9.109375" style="81"/>
    <col min="10241" max="10241" width="8.6640625" style="81" bestFit="1" customWidth="1"/>
    <col min="10242" max="10242" width="51.109375" style="81" customWidth="1"/>
    <col min="10243" max="10243" width="21.44140625" style="81" customWidth="1"/>
    <col min="10244" max="10244" width="20.109375" style="81" customWidth="1"/>
    <col min="10245" max="10245" width="24.33203125" style="81" customWidth="1"/>
    <col min="10246" max="10496" width="9.109375" style="81"/>
    <col min="10497" max="10497" width="8.6640625" style="81" bestFit="1" customWidth="1"/>
    <col min="10498" max="10498" width="51.109375" style="81" customWidth="1"/>
    <col min="10499" max="10499" width="21.44140625" style="81" customWidth="1"/>
    <col min="10500" max="10500" width="20.109375" style="81" customWidth="1"/>
    <col min="10501" max="10501" width="24.33203125" style="81" customWidth="1"/>
    <col min="10502" max="10752" width="9.109375" style="81"/>
    <col min="10753" max="10753" width="8.6640625" style="81" bestFit="1" customWidth="1"/>
    <col min="10754" max="10754" width="51.109375" style="81" customWidth="1"/>
    <col min="10755" max="10755" width="21.44140625" style="81" customWidth="1"/>
    <col min="10756" max="10756" width="20.109375" style="81" customWidth="1"/>
    <col min="10757" max="10757" width="24.33203125" style="81" customWidth="1"/>
    <col min="10758" max="11008" width="9.109375" style="81"/>
    <col min="11009" max="11009" width="8.6640625" style="81" bestFit="1" customWidth="1"/>
    <col min="11010" max="11010" width="51.109375" style="81" customWidth="1"/>
    <col min="11011" max="11011" width="21.44140625" style="81" customWidth="1"/>
    <col min="11012" max="11012" width="20.109375" style="81" customWidth="1"/>
    <col min="11013" max="11013" width="24.33203125" style="81" customWidth="1"/>
    <col min="11014" max="11264" width="9.109375" style="81"/>
    <col min="11265" max="11265" width="8.6640625" style="81" bestFit="1" customWidth="1"/>
    <col min="11266" max="11266" width="51.109375" style="81" customWidth="1"/>
    <col min="11267" max="11267" width="21.44140625" style="81" customWidth="1"/>
    <col min="11268" max="11268" width="20.109375" style="81" customWidth="1"/>
    <col min="11269" max="11269" width="24.33203125" style="81" customWidth="1"/>
    <col min="11270" max="11520" width="9.109375" style="81"/>
    <col min="11521" max="11521" width="8.6640625" style="81" bestFit="1" customWidth="1"/>
    <col min="11522" max="11522" width="51.109375" style="81" customWidth="1"/>
    <col min="11523" max="11523" width="21.44140625" style="81" customWidth="1"/>
    <col min="11524" max="11524" width="20.109375" style="81" customWidth="1"/>
    <col min="11525" max="11525" width="24.33203125" style="81" customWidth="1"/>
    <col min="11526" max="11776" width="9.109375" style="81"/>
    <col min="11777" max="11777" width="8.6640625" style="81" bestFit="1" customWidth="1"/>
    <col min="11778" max="11778" width="51.109375" style="81" customWidth="1"/>
    <col min="11779" max="11779" width="21.44140625" style="81" customWidth="1"/>
    <col min="11780" max="11780" width="20.109375" style="81" customWidth="1"/>
    <col min="11781" max="11781" width="24.33203125" style="81" customWidth="1"/>
    <col min="11782" max="12032" width="9.109375" style="81"/>
    <col min="12033" max="12033" width="8.6640625" style="81" bestFit="1" customWidth="1"/>
    <col min="12034" max="12034" width="51.109375" style="81" customWidth="1"/>
    <col min="12035" max="12035" width="21.44140625" style="81" customWidth="1"/>
    <col min="12036" max="12036" width="20.109375" style="81" customWidth="1"/>
    <col min="12037" max="12037" width="24.33203125" style="81" customWidth="1"/>
    <col min="12038" max="12288" width="9.109375" style="81"/>
    <col min="12289" max="12289" width="8.6640625" style="81" bestFit="1" customWidth="1"/>
    <col min="12290" max="12290" width="51.109375" style="81" customWidth="1"/>
    <col min="12291" max="12291" width="21.44140625" style="81" customWidth="1"/>
    <col min="12292" max="12292" width="20.109375" style="81" customWidth="1"/>
    <col min="12293" max="12293" width="24.33203125" style="81" customWidth="1"/>
    <col min="12294" max="12544" width="9.109375" style="81"/>
    <col min="12545" max="12545" width="8.6640625" style="81" bestFit="1" customWidth="1"/>
    <col min="12546" max="12546" width="51.109375" style="81" customWidth="1"/>
    <col min="12547" max="12547" width="21.44140625" style="81" customWidth="1"/>
    <col min="12548" max="12548" width="20.109375" style="81" customWidth="1"/>
    <col min="12549" max="12549" width="24.33203125" style="81" customWidth="1"/>
    <col min="12550" max="12800" width="9.109375" style="81"/>
    <col min="12801" max="12801" width="8.6640625" style="81" bestFit="1" customWidth="1"/>
    <col min="12802" max="12802" width="51.109375" style="81" customWidth="1"/>
    <col min="12803" max="12803" width="21.44140625" style="81" customWidth="1"/>
    <col min="12804" max="12804" width="20.109375" style="81" customWidth="1"/>
    <col min="12805" max="12805" width="24.33203125" style="81" customWidth="1"/>
    <col min="12806" max="13056" width="9.109375" style="81"/>
    <col min="13057" max="13057" width="8.6640625" style="81" bestFit="1" customWidth="1"/>
    <col min="13058" max="13058" width="51.109375" style="81" customWidth="1"/>
    <col min="13059" max="13059" width="21.44140625" style="81" customWidth="1"/>
    <col min="13060" max="13060" width="20.109375" style="81" customWidth="1"/>
    <col min="13061" max="13061" width="24.33203125" style="81" customWidth="1"/>
    <col min="13062" max="13312" width="9.109375" style="81"/>
    <col min="13313" max="13313" width="8.6640625" style="81" bestFit="1" customWidth="1"/>
    <col min="13314" max="13314" width="51.109375" style="81" customWidth="1"/>
    <col min="13315" max="13315" width="21.44140625" style="81" customWidth="1"/>
    <col min="13316" max="13316" width="20.109375" style="81" customWidth="1"/>
    <col min="13317" max="13317" width="24.33203125" style="81" customWidth="1"/>
    <col min="13318" max="13568" width="9.109375" style="81"/>
    <col min="13569" max="13569" width="8.6640625" style="81" bestFit="1" customWidth="1"/>
    <col min="13570" max="13570" width="51.109375" style="81" customWidth="1"/>
    <col min="13571" max="13571" width="21.44140625" style="81" customWidth="1"/>
    <col min="13572" max="13572" width="20.109375" style="81" customWidth="1"/>
    <col min="13573" max="13573" width="24.33203125" style="81" customWidth="1"/>
    <col min="13574" max="13824" width="9.109375" style="81"/>
    <col min="13825" max="13825" width="8.6640625" style="81" bestFit="1" customWidth="1"/>
    <col min="13826" max="13826" width="51.109375" style="81" customWidth="1"/>
    <col min="13827" max="13827" width="21.44140625" style="81" customWidth="1"/>
    <col min="13828" max="13828" width="20.109375" style="81" customWidth="1"/>
    <col min="13829" max="13829" width="24.33203125" style="81" customWidth="1"/>
    <col min="13830" max="14080" width="9.109375" style="81"/>
    <col min="14081" max="14081" width="8.6640625" style="81" bestFit="1" customWidth="1"/>
    <col min="14082" max="14082" width="51.109375" style="81" customWidth="1"/>
    <col min="14083" max="14083" width="21.44140625" style="81" customWidth="1"/>
    <col min="14084" max="14084" width="20.109375" style="81" customWidth="1"/>
    <col min="14085" max="14085" width="24.33203125" style="81" customWidth="1"/>
    <col min="14086" max="14336" width="9.109375" style="81"/>
    <col min="14337" max="14337" width="8.6640625" style="81" bestFit="1" customWidth="1"/>
    <col min="14338" max="14338" width="51.109375" style="81" customWidth="1"/>
    <col min="14339" max="14339" width="21.44140625" style="81" customWidth="1"/>
    <col min="14340" max="14340" width="20.109375" style="81" customWidth="1"/>
    <col min="14341" max="14341" width="24.33203125" style="81" customWidth="1"/>
    <col min="14342" max="14592" width="9.109375" style="81"/>
    <col min="14593" max="14593" width="8.6640625" style="81" bestFit="1" customWidth="1"/>
    <col min="14594" max="14594" width="51.109375" style="81" customWidth="1"/>
    <col min="14595" max="14595" width="21.44140625" style="81" customWidth="1"/>
    <col min="14596" max="14596" width="20.109375" style="81" customWidth="1"/>
    <col min="14597" max="14597" width="24.33203125" style="81" customWidth="1"/>
    <col min="14598" max="14848" width="9.109375" style="81"/>
    <col min="14849" max="14849" width="8.6640625" style="81" bestFit="1" customWidth="1"/>
    <col min="14850" max="14850" width="51.109375" style="81" customWidth="1"/>
    <col min="14851" max="14851" width="21.44140625" style="81" customWidth="1"/>
    <col min="14852" max="14852" width="20.109375" style="81" customWidth="1"/>
    <col min="14853" max="14853" width="24.33203125" style="81" customWidth="1"/>
    <col min="14854" max="15104" width="9.109375" style="81"/>
    <col min="15105" max="15105" width="8.6640625" style="81" bestFit="1" customWidth="1"/>
    <col min="15106" max="15106" width="51.109375" style="81" customWidth="1"/>
    <col min="15107" max="15107" width="21.44140625" style="81" customWidth="1"/>
    <col min="15108" max="15108" width="20.109375" style="81" customWidth="1"/>
    <col min="15109" max="15109" width="24.33203125" style="81" customWidth="1"/>
    <col min="15110" max="15360" width="9.109375" style="81"/>
    <col min="15361" max="15361" width="8.6640625" style="81" bestFit="1" customWidth="1"/>
    <col min="15362" max="15362" width="51.109375" style="81" customWidth="1"/>
    <col min="15363" max="15363" width="21.44140625" style="81" customWidth="1"/>
    <col min="15364" max="15364" width="20.109375" style="81" customWidth="1"/>
    <col min="15365" max="15365" width="24.33203125" style="81" customWidth="1"/>
    <col min="15366" max="15616" width="9.109375" style="81"/>
    <col min="15617" max="15617" width="8.6640625" style="81" bestFit="1" customWidth="1"/>
    <col min="15618" max="15618" width="51.109375" style="81" customWidth="1"/>
    <col min="15619" max="15619" width="21.44140625" style="81" customWidth="1"/>
    <col min="15620" max="15620" width="20.109375" style="81" customWidth="1"/>
    <col min="15621" max="15621" width="24.33203125" style="81" customWidth="1"/>
    <col min="15622" max="15872" width="9.109375" style="81"/>
    <col min="15873" max="15873" width="8.6640625" style="81" bestFit="1" customWidth="1"/>
    <col min="15874" max="15874" width="51.109375" style="81" customWidth="1"/>
    <col min="15875" max="15875" width="21.44140625" style="81" customWidth="1"/>
    <col min="15876" max="15876" width="20.109375" style="81" customWidth="1"/>
    <col min="15877" max="15877" width="24.33203125" style="81" customWidth="1"/>
    <col min="15878" max="16128" width="9.109375" style="81"/>
    <col min="16129" max="16129" width="8.6640625" style="81" bestFit="1" customWidth="1"/>
    <col min="16130" max="16130" width="51.109375" style="81" customWidth="1"/>
    <col min="16131" max="16131" width="21.44140625" style="81" customWidth="1"/>
    <col min="16132" max="16132" width="20.109375" style="81" customWidth="1"/>
    <col min="16133" max="16133" width="24.33203125" style="81" customWidth="1"/>
    <col min="16134" max="16384" width="9.109375" style="81"/>
  </cols>
  <sheetData>
    <row r="1" spans="1:5" ht="15.75" customHeight="1">
      <c r="A1" s="80"/>
      <c r="C1" s="82"/>
      <c r="D1" s="83"/>
    </row>
    <row r="2" spans="1:5" s="85" customFormat="1" ht="21.75" customHeight="1">
      <c r="A2" s="586" t="s">
        <v>1249</v>
      </c>
      <c r="B2" s="586"/>
      <c r="C2" s="586"/>
      <c r="D2" s="586"/>
      <c r="E2" s="586"/>
    </row>
    <row r="3" spans="1:5" s="85" customFormat="1" ht="15.75" customHeight="1">
      <c r="A3" s="587" t="s">
        <v>1019</v>
      </c>
      <c r="B3" s="587"/>
      <c r="C3" s="587"/>
      <c r="D3" s="587"/>
      <c r="E3" s="587"/>
    </row>
    <row r="4" spans="1:5" s="85" customFormat="1" ht="21.75" customHeight="1">
      <c r="A4" s="84"/>
      <c r="B4" s="589"/>
      <c r="C4" s="589"/>
      <c r="D4" s="589"/>
      <c r="E4" s="589"/>
    </row>
    <row r="5" spans="1:5" ht="15.75" customHeight="1" thickBot="1">
      <c r="A5" s="109"/>
      <c r="B5" s="86"/>
      <c r="C5" s="86"/>
      <c r="D5" s="86"/>
      <c r="E5" s="86"/>
    </row>
    <row r="6" spans="1:5" ht="15.75" customHeight="1">
      <c r="A6" s="80"/>
      <c r="B6" s="87"/>
      <c r="C6" s="87"/>
      <c r="D6" s="87"/>
      <c r="E6" s="88"/>
    </row>
    <row r="7" spans="1:5" ht="15.75" customHeight="1">
      <c r="A7" s="113"/>
      <c r="B7" s="590" t="s">
        <v>225</v>
      </c>
      <c r="C7" s="590"/>
      <c r="D7" s="114"/>
      <c r="E7" s="114"/>
    </row>
    <row r="8" spans="1:5" ht="15.75" customHeight="1">
      <c r="A8" s="80"/>
      <c r="B8" s="591" t="s">
        <v>1251</v>
      </c>
      <c r="C8" s="591"/>
      <c r="D8" s="89"/>
      <c r="E8" s="89"/>
    </row>
    <row r="9" spans="1:5" ht="15.75" customHeight="1">
      <c r="A9" s="80"/>
      <c r="B9" s="90"/>
      <c r="C9" s="90"/>
      <c r="D9" s="89"/>
      <c r="E9" s="89"/>
    </row>
    <row r="10" spans="1:5" ht="14.25" customHeight="1">
      <c r="B10" s="91"/>
      <c r="C10" s="82"/>
      <c r="D10" s="83"/>
    </row>
    <row r="11" spans="1:5" s="94" customFormat="1" ht="13.8" thickBot="1">
      <c r="A11" s="92"/>
      <c r="B11" s="93" t="s">
        <v>1</v>
      </c>
      <c r="C11" s="93" t="s">
        <v>226</v>
      </c>
      <c r="D11" s="93" t="s">
        <v>0</v>
      </c>
      <c r="E11" s="93" t="s">
        <v>13</v>
      </c>
    </row>
    <row r="12" spans="1:5" s="95" customFormat="1">
      <c r="B12" s="96"/>
      <c r="C12" s="97"/>
      <c r="D12" s="98"/>
    </row>
    <row r="13" spans="1:5" s="95" customFormat="1">
      <c r="B13" s="96"/>
      <c r="C13" s="97"/>
      <c r="D13" s="98"/>
    </row>
    <row r="14" spans="1:5" s="95" customFormat="1" ht="30" customHeight="1">
      <c r="A14" s="110"/>
      <c r="B14" s="111" t="s">
        <v>1201</v>
      </c>
      <c r="C14" s="112">
        <f>VRN!G7</f>
        <v>0</v>
      </c>
      <c r="D14" s="112">
        <f>0.21*C14</f>
        <v>0</v>
      </c>
      <c r="E14" s="112">
        <f>C14+D14</f>
        <v>0</v>
      </c>
    </row>
    <row r="15" spans="1:5" s="95" customFormat="1" ht="30" customHeight="1">
      <c r="A15" s="110" t="s">
        <v>227</v>
      </c>
      <c r="B15" s="111" t="s">
        <v>228</v>
      </c>
      <c r="C15" s="112">
        <f>SUM(C16:C30)</f>
        <v>0</v>
      </c>
      <c r="D15" s="112">
        <f>0.21*C15</f>
        <v>0</v>
      </c>
      <c r="E15" s="112">
        <f>C15+D15</f>
        <v>0</v>
      </c>
    </row>
    <row r="16" spans="1:5" s="95" customFormat="1" ht="30" customHeight="1">
      <c r="A16" s="99" t="s">
        <v>230</v>
      </c>
      <c r="B16" s="100" t="s">
        <v>231</v>
      </c>
      <c r="C16" s="101">
        <f>'SO001'!J8</f>
        <v>0</v>
      </c>
      <c r="D16" s="101">
        <f>0.21*C16</f>
        <v>0</v>
      </c>
      <c r="E16" s="101">
        <f>C16+D16</f>
        <v>0</v>
      </c>
    </row>
    <row r="17" spans="1:5" s="95" customFormat="1" ht="30" customHeight="1">
      <c r="A17" s="99" t="s">
        <v>232</v>
      </c>
      <c r="B17" s="100" t="s">
        <v>233</v>
      </c>
      <c r="C17" s="101">
        <f>'SO 101'!I9</f>
        <v>0</v>
      </c>
      <c r="D17" s="101">
        <f t="shared" ref="D17:D30" si="0">0.21*C17</f>
        <v>0</v>
      </c>
      <c r="E17" s="101">
        <f t="shared" ref="E17:E30" si="1">C17+D17</f>
        <v>0</v>
      </c>
    </row>
    <row r="18" spans="1:5" s="95" customFormat="1" ht="30" customHeight="1">
      <c r="A18" s="99" t="s">
        <v>234</v>
      </c>
      <c r="B18" s="100" t="s">
        <v>235</v>
      </c>
      <c r="C18" s="101">
        <f>'SO 102'!I9</f>
        <v>0</v>
      </c>
      <c r="D18" s="101">
        <f t="shared" si="0"/>
        <v>0</v>
      </c>
      <c r="E18" s="101">
        <f t="shared" si="1"/>
        <v>0</v>
      </c>
    </row>
    <row r="19" spans="1:5" s="95" customFormat="1" ht="30" customHeight="1">
      <c r="A19" s="102" t="s">
        <v>1186</v>
      </c>
      <c r="B19" s="100" t="s">
        <v>1188</v>
      </c>
      <c r="C19" s="101">
        <f>SO301_A!I4</f>
        <v>0</v>
      </c>
      <c r="D19" s="101">
        <f t="shared" si="0"/>
        <v>0</v>
      </c>
      <c r="E19" s="101">
        <f t="shared" si="1"/>
        <v>0</v>
      </c>
    </row>
    <row r="20" spans="1:5" s="95" customFormat="1" ht="30" customHeight="1">
      <c r="A20" s="102" t="s">
        <v>1187</v>
      </c>
      <c r="B20" s="100" t="s">
        <v>1189</v>
      </c>
      <c r="C20" s="101">
        <f>SO301_B!I4</f>
        <v>0</v>
      </c>
      <c r="D20" s="101">
        <f t="shared" si="0"/>
        <v>0</v>
      </c>
      <c r="E20" s="101">
        <f t="shared" si="1"/>
        <v>0</v>
      </c>
    </row>
    <row r="21" spans="1:5" s="95" customFormat="1" ht="30" customHeight="1">
      <c r="A21" s="102" t="s">
        <v>1192</v>
      </c>
      <c r="B21" s="100" t="s">
        <v>1190</v>
      </c>
      <c r="C21" s="101">
        <f>SO301_C!I4</f>
        <v>0</v>
      </c>
      <c r="D21" s="101">
        <f t="shared" si="0"/>
        <v>0</v>
      </c>
      <c r="E21" s="101">
        <f t="shared" si="1"/>
        <v>0</v>
      </c>
    </row>
    <row r="22" spans="1:5" s="95" customFormat="1" ht="30" customHeight="1">
      <c r="A22" s="102" t="s">
        <v>1193</v>
      </c>
      <c r="B22" s="100" t="s">
        <v>1191</v>
      </c>
      <c r="C22" s="101">
        <f>SO301_D!I4</f>
        <v>0</v>
      </c>
      <c r="D22" s="101">
        <f t="shared" si="0"/>
        <v>0</v>
      </c>
      <c r="E22" s="101">
        <f t="shared" si="1"/>
        <v>0</v>
      </c>
    </row>
    <row r="23" spans="1:5" s="95" customFormat="1" ht="30" customHeight="1">
      <c r="A23" s="102" t="s">
        <v>236</v>
      </c>
      <c r="B23" s="100" t="s">
        <v>237</v>
      </c>
      <c r="C23" s="101">
        <f>'SO 302'!I4</f>
        <v>0</v>
      </c>
      <c r="D23" s="101">
        <f t="shared" si="0"/>
        <v>0</v>
      </c>
      <c r="E23" s="101">
        <f t="shared" si="1"/>
        <v>0</v>
      </c>
    </row>
    <row r="24" spans="1:5" s="103" customFormat="1" ht="30" customHeight="1">
      <c r="A24" s="102" t="s">
        <v>238</v>
      </c>
      <c r="B24" s="100" t="s">
        <v>1250</v>
      </c>
      <c r="C24" s="101"/>
      <c r="D24" s="101"/>
      <c r="E24" s="101"/>
    </row>
    <row r="25" spans="1:5" s="103" customFormat="1" ht="30" customHeight="1">
      <c r="A25" s="99" t="s">
        <v>239</v>
      </c>
      <c r="B25" s="100" t="s">
        <v>240</v>
      </c>
      <c r="C25" s="101">
        <f>SO401_Rekapitulace!F38</f>
        <v>0</v>
      </c>
      <c r="D25" s="101">
        <f t="shared" si="0"/>
        <v>0</v>
      </c>
      <c r="E25" s="101">
        <f t="shared" si="1"/>
        <v>0</v>
      </c>
    </row>
    <row r="26" spans="1:5" s="103" customFormat="1" ht="30" customHeight="1">
      <c r="A26" s="99" t="s">
        <v>241</v>
      </c>
      <c r="B26" s="100" t="s">
        <v>774</v>
      </c>
      <c r="C26" s="101"/>
      <c r="D26" s="101"/>
      <c r="E26" s="101"/>
    </row>
    <row r="27" spans="1:5" s="103" customFormat="1" ht="30" customHeight="1">
      <c r="A27" s="99" t="s">
        <v>242</v>
      </c>
      <c r="B27" s="100" t="s">
        <v>243</v>
      </c>
      <c r="C27" s="101">
        <f>SO403_Rekapitulace!F39</f>
        <v>0</v>
      </c>
      <c r="D27" s="101">
        <f t="shared" si="0"/>
        <v>0</v>
      </c>
      <c r="E27" s="101">
        <f t="shared" si="1"/>
        <v>0</v>
      </c>
    </row>
    <row r="28" spans="1:5" s="103" customFormat="1" ht="30" customHeight="1">
      <c r="A28" s="99" t="s">
        <v>244</v>
      </c>
      <c r="B28" s="100" t="s">
        <v>772</v>
      </c>
      <c r="C28" s="101">
        <f>'SO 801_KRAJINÁŘSKÉ ÚPRAVY'!F12</f>
        <v>0</v>
      </c>
      <c r="D28" s="101">
        <f t="shared" si="0"/>
        <v>0</v>
      </c>
      <c r="E28" s="101">
        <f t="shared" si="1"/>
        <v>0</v>
      </c>
    </row>
    <row r="29" spans="1:5" s="103" customFormat="1" ht="30" customHeight="1">
      <c r="A29" s="99"/>
      <c r="B29" s="100" t="s">
        <v>773</v>
      </c>
      <c r="C29" s="101">
        <f>'SO801_NÁSLEDNÁ PÉČE'!H16</f>
        <v>0</v>
      </c>
      <c r="D29" s="101">
        <f t="shared" si="0"/>
        <v>0</v>
      </c>
      <c r="E29" s="101">
        <f t="shared" si="1"/>
        <v>0</v>
      </c>
    </row>
    <row r="30" spans="1:5" s="103" customFormat="1" ht="30" customHeight="1">
      <c r="A30" s="99" t="s">
        <v>245</v>
      </c>
      <c r="B30" s="100" t="s">
        <v>246</v>
      </c>
      <c r="C30" s="101">
        <f>'SO901'!J8</f>
        <v>0</v>
      </c>
      <c r="D30" s="101">
        <f t="shared" si="0"/>
        <v>0</v>
      </c>
      <c r="E30" s="101">
        <f t="shared" si="1"/>
        <v>0</v>
      </c>
    </row>
    <row r="31" spans="1:5" s="103" customFormat="1" ht="15" customHeight="1">
      <c r="B31" s="104"/>
      <c r="C31" s="105"/>
    </row>
    <row r="33" spans="2:6" ht="15.6">
      <c r="B33" s="82"/>
      <c r="C33" s="588" t="s">
        <v>229</v>
      </c>
      <c r="D33" s="588"/>
      <c r="E33" s="588"/>
    </row>
    <row r="34" spans="2:6">
      <c r="C34" s="106"/>
      <c r="D34" s="106"/>
      <c r="E34" s="106"/>
    </row>
    <row r="35" spans="2:6" ht="15.6">
      <c r="C35" s="107" t="s">
        <v>226</v>
      </c>
      <c r="D35" s="107" t="s">
        <v>0</v>
      </c>
      <c r="E35" s="107" t="s">
        <v>13</v>
      </c>
      <c r="F35" s="82"/>
    </row>
    <row r="36" spans="2:6" ht="15.6">
      <c r="C36" s="108">
        <f>C15+C14</f>
        <v>0</v>
      </c>
      <c r="D36" s="108">
        <f>0.21*C36</f>
        <v>0</v>
      </c>
      <c r="E36" s="108">
        <f>C36+D36</f>
        <v>0</v>
      </c>
    </row>
  </sheetData>
  <mergeCells count="6">
    <mergeCell ref="A2:E2"/>
    <mergeCell ref="A3:E3"/>
    <mergeCell ref="C33:E33"/>
    <mergeCell ref="B4:E4"/>
    <mergeCell ref="B7:C7"/>
    <mergeCell ref="B8:C8"/>
  </mergeCells>
  <printOptions horizontalCentered="1"/>
  <pageMargins left="0.55118110236220474" right="0.39370078740157483" top="0.78740157480314965" bottom="0.78740157480314965" header="0.39370078740157483" footer="0.39370078740157483"/>
  <pageSetup paperSize="9" scale="75" orientation="portrait" r:id="rId1"/>
  <headerFooter>
    <oddFooter>&amp;L&amp;8Rekapitulace&amp;C&amp;8&amp;P z &amp;N&amp;R&amp;8&amp;D</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F86D6-65C1-46F5-AC30-D5FC7A286ADB}">
  <sheetPr>
    <pageSetUpPr fitToPage="1"/>
  </sheetPr>
  <dimension ref="A1:T34"/>
  <sheetViews>
    <sheetView workbookViewId="0">
      <selection activeCell="H11" sqref="H11:H32"/>
    </sheetView>
  </sheetViews>
  <sheetFormatPr defaultColWidth="9.109375" defaultRowHeight="14.4"/>
  <cols>
    <col min="1" max="2" width="9.109375" style="475"/>
    <col min="3" max="3" width="11" style="475" customWidth="1"/>
    <col min="4" max="4" width="47" style="475" customWidth="1"/>
    <col min="5" max="5" width="20.6640625" style="475" customWidth="1"/>
    <col min="6" max="6" width="9.109375" style="475"/>
    <col min="7" max="7" width="12" style="475" customWidth="1"/>
    <col min="8" max="8" width="12.44140625" style="475" customWidth="1"/>
    <col min="9" max="9" width="12.33203125" style="475" bestFit="1" customWidth="1"/>
    <col min="10" max="10" width="30.6640625" style="475" customWidth="1"/>
    <col min="11" max="11" width="15.6640625" style="475" customWidth="1"/>
    <col min="12" max="12" width="12.6640625" style="475" customWidth="1"/>
    <col min="13" max="13" width="4.6640625" style="475" customWidth="1"/>
    <col min="14" max="14" width="15.6640625" style="475" customWidth="1"/>
    <col min="15" max="16384" width="9.109375" style="475"/>
  </cols>
  <sheetData>
    <row r="1" spans="1:20">
      <c r="A1" s="470"/>
      <c r="B1" s="471"/>
      <c r="C1" s="472" t="s">
        <v>247</v>
      </c>
      <c r="D1" s="473"/>
      <c r="E1" s="473"/>
      <c r="F1" s="473"/>
      <c r="G1" s="473"/>
      <c r="H1" s="474"/>
      <c r="I1" s="473"/>
      <c r="J1" s="473"/>
      <c r="K1" s="473"/>
      <c r="L1" s="473"/>
      <c r="M1" s="473"/>
      <c r="N1" s="473"/>
      <c r="O1" s="473"/>
      <c r="P1" s="473"/>
      <c r="Q1" s="473"/>
      <c r="R1" s="473"/>
      <c r="S1" s="473"/>
      <c r="T1" s="473"/>
    </row>
    <row r="2" spans="1:20">
      <c r="A2" s="473"/>
      <c r="B2" s="471"/>
      <c r="C2" s="473"/>
      <c r="D2" s="473"/>
      <c r="E2" s="473"/>
      <c r="F2" s="473"/>
      <c r="G2" s="473"/>
      <c r="H2" s="470"/>
      <c r="I2" s="470"/>
      <c r="J2" s="473"/>
      <c r="K2" s="473"/>
      <c r="L2" s="473"/>
      <c r="M2" s="473"/>
      <c r="N2" s="473"/>
      <c r="O2" s="473"/>
      <c r="P2" s="473"/>
      <c r="Q2" s="473"/>
      <c r="R2" s="473"/>
      <c r="S2" s="473"/>
      <c r="T2" s="473"/>
    </row>
    <row r="3" spans="1:20">
      <c r="A3" s="473" t="s">
        <v>248</v>
      </c>
      <c r="B3" s="471"/>
      <c r="C3" s="476"/>
      <c r="D3" s="470" t="s">
        <v>249</v>
      </c>
      <c r="E3" s="473"/>
      <c r="F3" s="473"/>
      <c r="G3" s="473"/>
      <c r="H3" s="470"/>
      <c r="I3" s="470"/>
      <c r="J3" s="473"/>
      <c r="K3" s="473"/>
      <c r="L3" s="473"/>
      <c r="M3" s="473"/>
      <c r="N3" s="473"/>
      <c r="O3" s="473"/>
      <c r="P3" s="473"/>
      <c r="Q3" s="473"/>
      <c r="R3" s="473"/>
      <c r="S3" s="473"/>
      <c r="T3" s="473"/>
    </row>
    <row r="4" spans="1:20">
      <c r="A4" s="473" t="s">
        <v>250</v>
      </c>
      <c r="B4" s="471"/>
      <c r="C4" s="523" t="s">
        <v>1179</v>
      </c>
      <c r="D4" s="478"/>
      <c r="E4" s="473"/>
      <c r="F4" s="473"/>
      <c r="G4" s="473"/>
      <c r="H4" s="508" t="s">
        <v>255</v>
      </c>
      <c r="I4" s="509">
        <f>SUM(I10:I33)</f>
        <v>0</v>
      </c>
      <c r="J4" s="470"/>
      <c r="K4" s="470"/>
      <c r="L4" s="470"/>
      <c r="M4" s="470"/>
      <c r="N4" s="470"/>
      <c r="O4" s="473"/>
      <c r="P4" s="473"/>
      <c r="Q4" s="473"/>
      <c r="R4" s="473"/>
      <c r="S4" s="473"/>
      <c r="T4" s="473"/>
    </row>
    <row r="5" spans="1:20">
      <c r="A5" s="473" t="s">
        <v>251</v>
      </c>
      <c r="B5" s="471"/>
      <c r="C5" s="524"/>
      <c r="D5" s="473"/>
      <c r="E5" s="473"/>
      <c r="F5" s="473"/>
      <c r="G5" s="473"/>
      <c r="H5" s="474"/>
      <c r="I5" s="473"/>
      <c r="J5" s="470"/>
      <c r="K5" s="470"/>
      <c r="L5" s="470"/>
      <c r="M5" s="470"/>
      <c r="N5" s="470"/>
      <c r="O5" s="473"/>
      <c r="P5" s="473"/>
      <c r="Q5" s="473"/>
      <c r="R5" s="473"/>
      <c r="S5" s="473"/>
      <c r="T5" s="473"/>
    </row>
    <row r="6" spans="1:20">
      <c r="A6" s="473" t="s">
        <v>253</v>
      </c>
      <c r="B6" s="471"/>
      <c r="C6" s="480">
        <v>45684</v>
      </c>
      <c r="D6" s="470"/>
      <c r="E6" s="473"/>
      <c r="F6" s="473"/>
      <c r="G6" s="473"/>
      <c r="H6" s="474"/>
      <c r="I6" s="473"/>
      <c r="J6" s="470"/>
      <c r="K6" s="470"/>
      <c r="L6" s="470"/>
      <c r="M6" s="470"/>
      <c r="N6" s="470"/>
      <c r="O6" s="473"/>
      <c r="P6" s="473"/>
      <c r="Q6" s="473"/>
      <c r="R6" s="473"/>
      <c r="S6" s="473"/>
      <c r="T6" s="473"/>
    </row>
    <row r="7" spans="1:20">
      <c r="A7" s="473"/>
      <c r="B7" s="471"/>
      <c r="C7" s="470"/>
      <c r="D7" s="470"/>
      <c r="E7" s="470"/>
      <c r="F7" s="470"/>
      <c r="G7" s="473"/>
      <c r="H7" s="474"/>
      <c r="I7" s="473"/>
      <c r="J7" s="470"/>
      <c r="K7" s="470"/>
      <c r="L7" s="470"/>
      <c r="M7" s="470"/>
      <c r="N7" s="470"/>
      <c r="O7" s="473"/>
      <c r="P7" s="473"/>
      <c r="Q7" s="473"/>
      <c r="R7" s="473"/>
      <c r="S7" s="473"/>
      <c r="T7" s="473"/>
    </row>
    <row r="8" spans="1:20" ht="15" customHeight="1">
      <c r="A8" s="604" t="s">
        <v>256</v>
      </c>
      <c r="B8" s="606" t="s">
        <v>257</v>
      </c>
      <c r="C8" s="604" t="s">
        <v>258</v>
      </c>
      <c r="D8" s="604" t="s">
        <v>259</v>
      </c>
      <c r="E8" s="604" t="s">
        <v>260</v>
      </c>
      <c r="F8" s="604" t="s">
        <v>261</v>
      </c>
      <c r="G8" s="604" t="s">
        <v>262</v>
      </c>
      <c r="H8" s="608" t="s">
        <v>263</v>
      </c>
      <c r="I8" s="609"/>
      <c r="J8" s="604" t="s">
        <v>264</v>
      </c>
      <c r="K8" s="604" t="s">
        <v>265</v>
      </c>
      <c r="L8" s="604" t="s">
        <v>266</v>
      </c>
      <c r="M8" s="481"/>
      <c r="N8" s="604" t="s">
        <v>1021</v>
      </c>
      <c r="O8" s="473"/>
      <c r="P8" s="473"/>
      <c r="Q8" s="473"/>
      <c r="R8" s="473"/>
      <c r="S8" s="473"/>
      <c r="T8" s="473"/>
    </row>
    <row r="9" spans="1:20" ht="28.5" customHeight="1">
      <c r="A9" s="605"/>
      <c r="B9" s="607"/>
      <c r="C9" s="605"/>
      <c r="D9" s="605"/>
      <c r="E9" s="605"/>
      <c r="F9" s="605"/>
      <c r="G9" s="605"/>
      <c r="H9" s="482" t="s">
        <v>268</v>
      </c>
      <c r="I9" s="483" t="s">
        <v>269</v>
      </c>
      <c r="J9" s="605"/>
      <c r="K9" s="605"/>
      <c r="L9" s="605"/>
      <c r="M9" s="481"/>
      <c r="N9" s="605"/>
      <c r="O9" s="473"/>
      <c r="P9" s="473"/>
      <c r="Q9" s="473"/>
      <c r="R9" s="473"/>
      <c r="S9" s="473"/>
      <c r="T9" s="473"/>
    </row>
    <row r="10" spans="1:20" s="493" customFormat="1" ht="12">
      <c r="A10" s="484" t="s">
        <v>274</v>
      </c>
      <c r="B10" s="485" t="s">
        <v>1016</v>
      </c>
      <c r="C10" s="486"/>
      <c r="D10" s="487" t="s">
        <v>275</v>
      </c>
      <c r="E10" s="486"/>
      <c r="F10" s="486"/>
      <c r="G10" s="486"/>
      <c r="H10" s="488"/>
      <c r="I10" s="486"/>
      <c r="J10" s="486"/>
      <c r="K10" s="486"/>
      <c r="L10" s="489"/>
      <c r="M10" s="490"/>
      <c r="N10" s="491"/>
      <c r="O10" s="492"/>
      <c r="P10" s="492"/>
      <c r="Q10" s="492"/>
      <c r="R10" s="492"/>
      <c r="S10" s="492"/>
      <c r="T10" s="492"/>
    </row>
    <row r="11" spans="1:20" ht="20.399999999999999">
      <c r="A11" s="494">
        <f>MAX(A8:A10)+1</f>
        <v>1</v>
      </c>
      <c r="B11" s="495" t="s">
        <v>276</v>
      </c>
      <c r="C11" s="511"/>
      <c r="D11" s="494" t="s">
        <v>277</v>
      </c>
      <c r="E11" s="521"/>
      <c r="F11" s="514" t="s">
        <v>278</v>
      </c>
      <c r="G11" s="515">
        <f>1.8*(G21)</f>
        <v>149.4</v>
      </c>
      <c r="H11" s="499"/>
      <c r="I11" s="500">
        <f>ROUND(G11*H11,2)</f>
        <v>0</v>
      </c>
      <c r="J11" s="496" t="s">
        <v>1022</v>
      </c>
      <c r="K11" s="518" t="s">
        <v>280</v>
      </c>
      <c r="L11" s="519" t="s">
        <v>281</v>
      </c>
      <c r="M11" s="520"/>
      <c r="N11" s="521" t="s">
        <v>282</v>
      </c>
    </row>
    <row r="12" spans="1:20">
      <c r="A12" s="494">
        <f t="shared" ref="A12:A32" si="0">MAX(A9:A11)+1</f>
        <v>2</v>
      </c>
      <c r="B12" s="495" t="s">
        <v>1076</v>
      </c>
      <c r="C12" s="511"/>
      <c r="D12" s="511" t="s">
        <v>1077</v>
      </c>
      <c r="E12" s="513"/>
      <c r="F12" s="514" t="s">
        <v>1078</v>
      </c>
      <c r="G12" s="515">
        <v>20</v>
      </c>
      <c r="H12" s="516"/>
      <c r="I12" s="517">
        <f t="shared" ref="I12:I17" si="1">ROUND(G12*H12,2)</f>
        <v>0</v>
      </c>
      <c r="J12" s="513"/>
      <c r="K12" s="518" t="s">
        <v>280</v>
      </c>
      <c r="L12" s="519" t="s">
        <v>281</v>
      </c>
      <c r="M12" s="520"/>
      <c r="N12" s="521" t="s">
        <v>296</v>
      </c>
    </row>
    <row r="13" spans="1:20">
      <c r="A13" s="494">
        <f t="shared" si="0"/>
        <v>3</v>
      </c>
      <c r="B13" s="495" t="s">
        <v>1079</v>
      </c>
      <c r="C13" s="511"/>
      <c r="D13" s="511" t="s">
        <v>1080</v>
      </c>
      <c r="E13" s="513"/>
      <c r="F13" s="514" t="s">
        <v>295</v>
      </c>
      <c r="G13" s="515">
        <v>1</v>
      </c>
      <c r="H13" s="516"/>
      <c r="I13" s="517">
        <f t="shared" si="1"/>
        <v>0</v>
      </c>
      <c r="J13" s="513"/>
      <c r="K13" s="518" t="s">
        <v>280</v>
      </c>
      <c r="L13" s="519" t="s">
        <v>281</v>
      </c>
      <c r="M13" s="520"/>
      <c r="N13" s="521" t="s">
        <v>296</v>
      </c>
    </row>
    <row r="14" spans="1:20" ht="20.399999999999999">
      <c r="A14" s="494">
        <f t="shared" si="0"/>
        <v>4</v>
      </c>
      <c r="B14" s="495" t="s">
        <v>1081</v>
      </c>
      <c r="C14" s="511"/>
      <c r="D14" s="511" t="s">
        <v>1082</v>
      </c>
      <c r="E14" s="513"/>
      <c r="F14" s="514" t="s">
        <v>295</v>
      </c>
      <c r="G14" s="515">
        <v>1</v>
      </c>
      <c r="H14" s="516"/>
      <c r="I14" s="517">
        <f t="shared" si="1"/>
        <v>0</v>
      </c>
      <c r="J14" s="513"/>
      <c r="K14" s="518" t="s">
        <v>280</v>
      </c>
      <c r="L14" s="519" t="s">
        <v>281</v>
      </c>
      <c r="M14" s="520"/>
      <c r="N14" s="521" t="s">
        <v>296</v>
      </c>
    </row>
    <row r="15" spans="1:20">
      <c r="A15" s="511">
        <f t="shared" si="0"/>
        <v>5</v>
      </c>
      <c r="B15" s="512" t="s">
        <v>1083</v>
      </c>
      <c r="C15" s="511"/>
      <c r="D15" s="511" t="s">
        <v>1084</v>
      </c>
      <c r="E15" s="513"/>
      <c r="F15" s="514" t="s">
        <v>295</v>
      </c>
      <c r="G15" s="515">
        <v>1</v>
      </c>
      <c r="H15" s="516"/>
      <c r="I15" s="517">
        <f t="shared" si="1"/>
        <v>0</v>
      </c>
      <c r="J15" s="513"/>
      <c r="K15" s="518" t="s">
        <v>280</v>
      </c>
      <c r="L15" s="519" t="s">
        <v>281</v>
      </c>
      <c r="M15" s="520"/>
      <c r="N15" s="521" t="s">
        <v>1085</v>
      </c>
    </row>
    <row r="16" spans="1:20" ht="20.399999999999999">
      <c r="A16" s="511">
        <f t="shared" si="0"/>
        <v>6</v>
      </c>
      <c r="B16" s="512" t="s">
        <v>1086</v>
      </c>
      <c r="C16" s="511"/>
      <c r="D16" s="511" t="s">
        <v>1087</v>
      </c>
      <c r="E16" s="513"/>
      <c r="F16" s="514" t="s">
        <v>295</v>
      </c>
      <c r="G16" s="515">
        <v>1</v>
      </c>
      <c r="H16" s="516"/>
      <c r="I16" s="517">
        <f t="shared" si="1"/>
        <v>0</v>
      </c>
      <c r="J16" s="513"/>
      <c r="K16" s="518" t="s">
        <v>280</v>
      </c>
      <c r="L16" s="519" t="s">
        <v>281</v>
      </c>
      <c r="M16" s="520"/>
      <c r="N16" s="521" t="s">
        <v>1088</v>
      </c>
    </row>
    <row r="17" spans="1:20">
      <c r="A17" s="511">
        <f t="shared" si="0"/>
        <v>7</v>
      </c>
      <c r="B17" s="512" t="s">
        <v>1089</v>
      </c>
      <c r="C17" s="511"/>
      <c r="D17" s="511" t="s">
        <v>1090</v>
      </c>
      <c r="E17" s="513"/>
      <c r="F17" s="514" t="s">
        <v>295</v>
      </c>
      <c r="G17" s="515">
        <v>1</v>
      </c>
      <c r="H17" s="516"/>
      <c r="I17" s="517">
        <f t="shared" si="1"/>
        <v>0</v>
      </c>
      <c r="J17" s="513"/>
      <c r="K17" s="518" t="s">
        <v>280</v>
      </c>
      <c r="L17" s="519" t="s">
        <v>281</v>
      </c>
      <c r="M17" s="520"/>
      <c r="N17" s="521" t="s">
        <v>1088</v>
      </c>
    </row>
    <row r="18" spans="1:20" s="493" customFormat="1" ht="12">
      <c r="A18" s="484" t="s">
        <v>274</v>
      </c>
      <c r="B18" s="485" t="s">
        <v>270</v>
      </c>
      <c r="C18" s="486"/>
      <c r="D18" s="487" t="s">
        <v>297</v>
      </c>
      <c r="E18" s="486"/>
      <c r="F18" s="486"/>
      <c r="G18" s="486"/>
      <c r="H18" s="488"/>
      <c r="I18" s="486"/>
      <c r="J18" s="486"/>
      <c r="K18" s="486"/>
      <c r="L18" s="489"/>
      <c r="M18" s="490"/>
      <c r="N18" s="491"/>
      <c r="O18" s="492"/>
      <c r="P18" s="492"/>
      <c r="Q18" s="492"/>
      <c r="R18" s="492"/>
      <c r="S18" s="492"/>
      <c r="T18" s="492"/>
    </row>
    <row r="19" spans="1:20" ht="30.6">
      <c r="A19" s="511">
        <f t="shared" si="0"/>
        <v>8</v>
      </c>
      <c r="B19" s="495" t="s">
        <v>1027</v>
      </c>
      <c r="C19" s="511"/>
      <c r="D19" s="494" t="s">
        <v>1028</v>
      </c>
      <c r="E19" s="496" t="s">
        <v>1129</v>
      </c>
      <c r="F19" s="514" t="s">
        <v>302</v>
      </c>
      <c r="G19" s="515">
        <f>G20</f>
        <v>28</v>
      </c>
      <c r="H19" s="499"/>
      <c r="I19" s="517">
        <f t="shared" ref="I19:I25" si="2">ROUND(G19*H19,2)</f>
        <v>0</v>
      </c>
      <c r="J19" s="513" t="s">
        <v>1030</v>
      </c>
      <c r="K19" s="518" t="s">
        <v>280</v>
      </c>
      <c r="L19" s="519" t="s">
        <v>281</v>
      </c>
      <c r="M19" s="520"/>
      <c r="N19" s="521" t="s">
        <v>1031</v>
      </c>
    </row>
    <row r="20" spans="1:20" ht="20.399999999999999">
      <c r="A20" s="511">
        <f t="shared" si="0"/>
        <v>9</v>
      </c>
      <c r="B20" s="495" t="s">
        <v>1032</v>
      </c>
      <c r="C20" s="511"/>
      <c r="D20" s="494" t="s">
        <v>1033</v>
      </c>
      <c r="E20" s="496" t="s">
        <v>1158</v>
      </c>
      <c r="F20" s="514" t="s">
        <v>302</v>
      </c>
      <c r="G20" s="515">
        <f>56/2</f>
        <v>28</v>
      </c>
      <c r="H20" s="516"/>
      <c r="I20" s="517">
        <f t="shared" si="2"/>
        <v>0</v>
      </c>
      <c r="J20" s="513" t="s">
        <v>1180</v>
      </c>
      <c r="K20" s="518" t="s">
        <v>280</v>
      </c>
      <c r="L20" s="519" t="s">
        <v>281</v>
      </c>
      <c r="M20" s="520"/>
      <c r="N20" s="521" t="s">
        <v>1036</v>
      </c>
    </row>
    <row r="21" spans="1:20" ht="20.399999999999999">
      <c r="A21" s="511">
        <f t="shared" si="0"/>
        <v>10</v>
      </c>
      <c r="B21" s="495" t="s">
        <v>1037</v>
      </c>
      <c r="C21" s="511"/>
      <c r="D21" s="494" t="s">
        <v>1038</v>
      </c>
      <c r="E21" s="496" t="s">
        <v>1039</v>
      </c>
      <c r="F21" s="514" t="s">
        <v>302</v>
      </c>
      <c r="G21" s="515">
        <f>55+56/2</f>
        <v>83</v>
      </c>
      <c r="H21" s="516"/>
      <c r="I21" s="517">
        <f t="shared" si="2"/>
        <v>0</v>
      </c>
      <c r="J21" s="513" t="s">
        <v>1181</v>
      </c>
      <c r="K21" s="518" t="s">
        <v>280</v>
      </c>
      <c r="L21" s="519" t="s">
        <v>281</v>
      </c>
      <c r="M21" s="520"/>
      <c r="N21" s="521" t="s">
        <v>1036</v>
      </c>
    </row>
    <row r="22" spans="1:20" ht="20.399999999999999">
      <c r="A22" s="511">
        <f t="shared" si="0"/>
        <v>11</v>
      </c>
      <c r="B22" s="495" t="s">
        <v>1045</v>
      </c>
      <c r="C22" s="511"/>
      <c r="D22" s="494" t="s">
        <v>1046</v>
      </c>
      <c r="E22" s="496" t="s">
        <v>1047</v>
      </c>
      <c r="F22" s="514" t="s">
        <v>302</v>
      </c>
      <c r="G22" s="515">
        <f>G19</f>
        <v>28</v>
      </c>
      <c r="H22" s="516"/>
      <c r="I22" s="517">
        <f t="shared" si="2"/>
        <v>0</v>
      </c>
      <c r="J22" s="513" t="s">
        <v>1030</v>
      </c>
      <c r="K22" s="518" t="s">
        <v>280</v>
      </c>
      <c r="L22" s="519" t="s">
        <v>281</v>
      </c>
      <c r="M22" s="520"/>
      <c r="N22" s="521" t="s">
        <v>1048</v>
      </c>
    </row>
    <row r="23" spans="1:20">
      <c r="A23" s="511">
        <f t="shared" si="0"/>
        <v>12</v>
      </c>
      <c r="B23" s="495" t="s">
        <v>1099</v>
      </c>
      <c r="C23" s="511"/>
      <c r="D23" s="494" t="s">
        <v>1100</v>
      </c>
      <c r="E23" s="496"/>
      <c r="F23" s="514" t="s">
        <v>302</v>
      </c>
      <c r="G23" s="515">
        <v>28</v>
      </c>
      <c r="H23" s="516"/>
      <c r="I23" s="517">
        <f t="shared" si="2"/>
        <v>0</v>
      </c>
      <c r="J23" s="513" t="s">
        <v>1030</v>
      </c>
      <c r="K23" s="518" t="s">
        <v>280</v>
      </c>
      <c r="L23" s="519" t="s">
        <v>281</v>
      </c>
      <c r="M23" s="520"/>
      <c r="N23" s="521" t="s">
        <v>1102</v>
      </c>
    </row>
    <row r="24" spans="1:20">
      <c r="A24" s="511">
        <f t="shared" si="0"/>
        <v>13</v>
      </c>
      <c r="B24" s="495" t="s">
        <v>1049</v>
      </c>
      <c r="C24" s="511"/>
      <c r="D24" s="494" t="s">
        <v>1050</v>
      </c>
      <c r="E24" s="496"/>
      <c r="F24" s="514" t="s">
        <v>302</v>
      </c>
      <c r="G24" s="515">
        <f>94-28</f>
        <v>66</v>
      </c>
      <c r="H24" s="516"/>
      <c r="I24" s="517">
        <f t="shared" si="2"/>
        <v>0</v>
      </c>
      <c r="J24" s="513" t="s">
        <v>1182</v>
      </c>
      <c r="K24" s="518" t="s">
        <v>280</v>
      </c>
      <c r="L24" s="519" t="s">
        <v>281</v>
      </c>
      <c r="M24" s="520"/>
      <c r="N24" s="521" t="s">
        <v>1053</v>
      </c>
    </row>
    <row r="25" spans="1:20">
      <c r="A25" s="511">
        <f t="shared" si="0"/>
        <v>14</v>
      </c>
      <c r="B25" s="512" t="s">
        <v>1104</v>
      </c>
      <c r="C25" s="511"/>
      <c r="D25" s="511" t="s">
        <v>1105</v>
      </c>
      <c r="E25" s="513"/>
      <c r="F25" s="514" t="s">
        <v>302</v>
      </c>
      <c r="G25" s="515">
        <v>93</v>
      </c>
      <c r="H25" s="516"/>
      <c r="I25" s="517">
        <f t="shared" si="2"/>
        <v>0</v>
      </c>
      <c r="J25" s="513"/>
      <c r="K25" s="518" t="s">
        <v>280</v>
      </c>
      <c r="L25" s="519" t="s">
        <v>281</v>
      </c>
      <c r="M25" s="520"/>
      <c r="N25" s="521" t="s">
        <v>1107</v>
      </c>
    </row>
    <row r="26" spans="1:20" s="493" customFormat="1" ht="12">
      <c r="A26" s="484" t="s">
        <v>274</v>
      </c>
      <c r="B26" s="485" t="s">
        <v>486</v>
      </c>
      <c r="C26" s="486"/>
      <c r="D26" s="487" t="s">
        <v>487</v>
      </c>
      <c r="E26" s="486"/>
      <c r="F26" s="486"/>
      <c r="G26" s="486"/>
      <c r="H26" s="488"/>
      <c r="I26" s="486"/>
      <c r="J26" s="486"/>
      <c r="K26" s="486"/>
      <c r="L26" s="489"/>
      <c r="M26" s="490"/>
      <c r="N26" s="491"/>
      <c r="O26" s="492"/>
      <c r="P26" s="492"/>
      <c r="Q26" s="492"/>
      <c r="R26" s="492"/>
      <c r="S26" s="492"/>
      <c r="T26" s="492"/>
    </row>
    <row r="27" spans="1:20">
      <c r="A27" s="511">
        <f t="shared" si="0"/>
        <v>15</v>
      </c>
      <c r="B27" s="512" t="s">
        <v>1166</v>
      </c>
      <c r="C27" s="511"/>
      <c r="D27" s="511" t="s">
        <v>1167</v>
      </c>
      <c r="E27" s="513" t="s">
        <v>1165</v>
      </c>
      <c r="F27" s="514" t="s">
        <v>331</v>
      </c>
      <c r="G27" s="515">
        <f>45+8</f>
        <v>53</v>
      </c>
      <c r="H27" s="516"/>
      <c r="I27" s="517">
        <f t="shared" ref="I27:I32" si="3">ROUND(G27*H27,2)</f>
        <v>0</v>
      </c>
      <c r="J27" s="513"/>
      <c r="K27" s="518" t="s">
        <v>280</v>
      </c>
      <c r="L27" s="519" t="s">
        <v>281</v>
      </c>
      <c r="M27" s="520"/>
      <c r="N27" s="521" t="s">
        <v>1110</v>
      </c>
    </row>
    <row r="28" spans="1:20" ht="20.399999999999999">
      <c r="A28" s="511">
        <f t="shared" si="0"/>
        <v>16</v>
      </c>
      <c r="B28" s="512" t="s">
        <v>1139</v>
      </c>
      <c r="C28" s="511"/>
      <c r="D28" s="511" t="s">
        <v>1140</v>
      </c>
      <c r="E28" s="513" t="s">
        <v>1183</v>
      </c>
      <c r="F28" s="514" t="s">
        <v>331</v>
      </c>
      <c r="G28" s="515">
        <f>115+17</f>
        <v>132</v>
      </c>
      <c r="H28" s="516"/>
      <c r="I28" s="517">
        <f t="shared" si="3"/>
        <v>0</v>
      </c>
      <c r="J28" s="513"/>
      <c r="K28" s="518" t="s">
        <v>280</v>
      </c>
      <c r="L28" s="519" t="s">
        <v>281</v>
      </c>
      <c r="M28" s="520"/>
      <c r="N28" s="521" t="s">
        <v>1057</v>
      </c>
    </row>
    <row r="29" spans="1:20">
      <c r="A29" s="511">
        <f t="shared" si="0"/>
        <v>17</v>
      </c>
      <c r="B29" s="512" t="s">
        <v>1147</v>
      </c>
      <c r="C29" s="511"/>
      <c r="D29" s="511" t="s">
        <v>1148</v>
      </c>
      <c r="E29" s="513"/>
      <c r="F29" s="514" t="s">
        <v>331</v>
      </c>
      <c r="G29" s="515">
        <f>45+115</f>
        <v>160</v>
      </c>
      <c r="H29" s="516"/>
      <c r="I29" s="517">
        <f t="shared" si="3"/>
        <v>0</v>
      </c>
      <c r="J29" s="513"/>
      <c r="K29" s="518" t="s">
        <v>280</v>
      </c>
      <c r="L29" s="519" t="s">
        <v>281</v>
      </c>
      <c r="M29" s="520"/>
      <c r="N29" s="521" t="s">
        <v>1149</v>
      </c>
    </row>
    <row r="30" spans="1:20">
      <c r="A30" s="511">
        <f t="shared" si="0"/>
        <v>18</v>
      </c>
      <c r="B30" s="512" t="s">
        <v>1150</v>
      </c>
      <c r="C30" s="511"/>
      <c r="D30" s="511" t="s">
        <v>1151</v>
      </c>
      <c r="E30" s="513"/>
      <c r="F30" s="514" t="s">
        <v>331</v>
      </c>
      <c r="G30" s="515">
        <f>G27+G28</f>
        <v>185</v>
      </c>
      <c r="H30" s="516"/>
      <c r="I30" s="517">
        <f t="shared" si="3"/>
        <v>0</v>
      </c>
      <c r="J30" s="513"/>
      <c r="K30" s="518" t="s">
        <v>280</v>
      </c>
      <c r="L30" s="519" t="s">
        <v>281</v>
      </c>
      <c r="M30" s="520"/>
      <c r="N30" s="521" t="s">
        <v>1122</v>
      </c>
    </row>
    <row r="31" spans="1:20">
      <c r="A31" s="511">
        <f t="shared" si="0"/>
        <v>19</v>
      </c>
      <c r="B31" s="512" t="s">
        <v>1123</v>
      </c>
      <c r="C31" s="511"/>
      <c r="D31" s="511" t="s">
        <v>1124</v>
      </c>
      <c r="E31" s="513"/>
      <c r="F31" s="514" t="s">
        <v>331</v>
      </c>
      <c r="G31" s="515">
        <f>G30</f>
        <v>185</v>
      </c>
      <c r="H31" s="516"/>
      <c r="I31" s="517">
        <f t="shared" si="3"/>
        <v>0</v>
      </c>
      <c r="J31" s="513"/>
      <c r="K31" s="518" t="s">
        <v>280</v>
      </c>
      <c r="L31" s="519" t="s">
        <v>281</v>
      </c>
      <c r="M31" s="520"/>
      <c r="N31" s="521" t="s">
        <v>1125</v>
      </c>
    </row>
    <row r="32" spans="1:20">
      <c r="A32" s="511">
        <f t="shared" si="0"/>
        <v>20</v>
      </c>
      <c r="B32" s="512" t="s">
        <v>1184</v>
      </c>
      <c r="C32" s="511"/>
      <c r="D32" s="511" t="s">
        <v>1185</v>
      </c>
      <c r="E32" s="513"/>
      <c r="F32" s="514" t="s">
        <v>302</v>
      </c>
      <c r="G32" s="515">
        <v>12</v>
      </c>
      <c r="H32" s="516"/>
      <c r="I32" s="517">
        <f t="shared" si="3"/>
        <v>0</v>
      </c>
      <c r="J32" s="513"/>
      <c r="K32" s="518" t="s">
        <v>280</v>
      </c>
      <c r="L32" s="519" t="s">
        <v>281</v>
      </c>
      <c r="M32" s="520"/>
      <c r="N32" s="521" t="s">
        <v>1119</v>
      </c>
    </row>
    <row r="33" spans="1:12">
      <c r="L33" s="522"/>
    </row>
    <row r="34" spans="1:12">
      <c r="A34" s="475" t="s">
        <v>1178</v>
      </c>
    </row>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5" orientation="landscape"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B0D3AD-E8AB-4EE2-B6F6-74FA31BBA1E7}">
  <sheetPr>
    <pageSetUpPr fitToPage="1"/>
  </sheetPr>
  <dimension ref="A3:J43"/>
  <sheetViews>
    <sheetView topLeftCell="A19" workbookViewId="0">
      <selection activeCell="D37" sqref="D37"/>
    </sheetView>
  </sheetViews>
  <sheetFormatPr defaultRowHeight="15.6"/>
  <cols>
    <col min="1" max="1" width="6.109375" style="340" customWidth="1"/>
    <col min="2" max="2" width="13.88671875" style="340" customWidth="1"/>
    <col min="3" max="3" width="33.109375" style="340" customWidth="1"/>
    <col min="4" max="4" width="15.109375" style="342" customWidth="1"/>
    <col min="5" max="5" width="19" style="343" customWidth="1"/>
    <col min="6" max="6" width="21.5546875" style="344" customWidth="1"/>
    <col min="7" max="8" width="0" style="340" hidden="1" customWidth="1"/>
    <col min="9" max="9" width="0" style="345" hidden="1" customWidth="1"/>
    <col min="10" max="10" width="0" style="346" hidden="1" customWidth="1"/>
    <col min="11" max="256" width="9.109375" style="340"/>
    <col min="257" max="257" width="6.109375" style="340" customWidth="1"/>
    <col min="258" max="258" width="13.88671875" style="340" customWidth="1"/>
    <col min="259" max="259" width="33.109375" style="340" customWidth="1"/>
    <col min="260" max="260" width="15.109375" style="340" customWidth="1"/>
    <col min="261" max="261" width="19" style="340" customWidth="1"/>
    <col min="262" max="262" width="21.5546875" style="340" customWidth="1"/>
    <col min="263" max="266" width="0" style="340" hidden="1" customWidth="1"/>
    <col min="267" max="512" width="9.109375" style="340"/>
    <col min="513" max="513" width="6.109375" style="340" customWidth="1"/>
    <col min="514" max="514" width="13.88671875" style="340" customWidth="1"/>
    <col min="515" max="515" width="33.109375" style="340" customWidth="1"/>
    <col min="516" max="516" width="15.109375" style="340" customWidth="1"/>
    <col min="517" max="517" width="19" style="340" customWidth="1"/>
    <col min="518" max="518" width="21.5546875" style="340" customWidth="1"/>
    <col min="519" max="522" width="0" style="340" hidden="1" customWidth="1"/>
    <col min="523" max="768" width="9.109375" style="340"/>
    <col min="769" max="769" width="6.109375" style="340" customWidth="1"/>
    <col min="770" max="770" width="13.88671875" style="340" customWidth="1"/>
    <col min="771" max="771" width="33.109375" style="340" customWidth="1"/>
    <col min="772" max="772" width="15.109375" style="340" customWidth="1"/>
    <col min="773" max="773" width="19" style="340" customWidth="1"/>
    <col min="774" max="774" width="21.5546875" style="340" customWidth="1"/>
    <col min="775" max="778" width="0" style="340" hidden="1" customWidth="1"/>
    <col min="779" max="1024" width="9.109375" style="340"/>
    <col min="1025" max="1025" width="6.109375" style="340" customWidth="1"/>
    <col min="1026" max="1026" width="13.88671875" style="340" customWidth="1"/>
    <col min="1027" max="1027" width="33.109375" style="340" customWidth="1"/>
    <col min="1028" max="1028" width="15.109375" style="340" customWidth="1"/>
    <col min="1029" max="1029" width="19" style="340" customWidth="1"/>
    <col min="1030" max="1030" width="21.5546875" style="340" customWidth="1"/>
    <col min="1031" max="1034" width="0" style="340" hidden="1" customWidth="1"/>
    <col min="1035" max="1280" width="9.109375" style="340"/>
    <col min="1281" max="1281" width="6.109375" style="340" customWidth="1"/>
    <col min="1282" max="1282" width="13.88671875" style="340" customWidth="1"/>
    <col min="1283" max="1283" width="33.109375" style="340" customWidth="1"/>
    <col min="1284" max="1284" width="15.109375" style="340" customWidth="1"/>
    <col min="1285" max="1285" width="19" style="340" customWidth="1"/>
    <col min="1286" max="1286" width="21.5546875" style="340" customWidth="1"/>
    <col min="1287" max="1290" width="0" style="340" hidden="1" customWidth="1"/>
    <col min="1291" max="1536" width="9.109375" style="340"/>
    <col min="1537" max="1537" width="6.109375" style="340" customWidth="1"/>
    <col min="1538" max="1538" width="13.88671875" style="340" customWidth="1"/>
    <col min="1539" max="1539" width="33.109375" style="340" customWidth="1"/>
    <col min="1540" max="1540" width="15.109375" style="340" customWidth="1"/>
    <col min="1541" max="1541" width="19" style="340" customWidth="1"/>
    <col min="1542" max="1542" width="21.5546875" style="340" customWidth="1"/>
    <col min="1543" max="1546" width="0" style="340" hidden="1" customWidth="1"/>
    <col min="1547" max="1792" width="9.109375" style="340"/>
    <col min="1793" max="1793" width="6.109375" style="340" customWidth="1"/>
    <col min="1794" max="1794" width="13.88671875" style="340" customWidth="1"/>
    <col min="1795" max="1795" width="33.109375" style="340" customWidth="1"/>
    <col min="1796" max="1796" width="15.109375" style="340" customWidth="1"/>
    <col min="1797" max="1797" width="19" style="340" customWidth="1"/>
    <col min="1798" max="1798" width="21.5546875" style="340" customWidth="1"/>
    <col min="1799" max="1802" width="0" style="340" hidden="1" customWidth="1"/>
    <col min="1803" max="2048" width="9.109375" style="340"/>
    <col min="2049" max="2049" width="6.109375" style="340" customWidth="1"/>
    <col min="2050" max="2050" width="13.88671875" style="340" customWidth="1"/>
    <col min="2051" max="2051" width="33.109375" style="340" customWidth="1"/>
    <col min="2052" max="2052" width="15.109375" style="340" customWidth="1"/>
    <col min="2053" max="2053" width="19" style="340" customWidth="1"/>
    <col min="2054" max="2054" width="21.5546875" style="340" customWidth="1"/>
    <col min="2055" max="2058" width="0" style="340" hidden="1" customWidth="1"/>
    <col min="2059" max="2304" width="9.109375" style="340"/>
    <col min="2305" max="2305" width="6.109375" style="340" customWidth="1"/>
    <col min="2306" max="2306" width="13.88671875" style="340" customWidth="1"/>
    <col min="2307" max="2307" width="33.109375" style="340" customWidth="1"/>
    <col min="2308" max="2308" width="15.109375" style="340" customWidth="1"/>
    <col min="2309" max="2309" width="19" style="340" customWidth="1"/>
    <col min="2310" max="2310" width="21.5546875" style="340" customWidth="1"/>
    <col min="2311" max="2314" width="0" style="340" hidden="1" customWidth="1"/>
    <col min="2315" max="2560" width="9.109375" style="340"/>
    <col min="2561" max="2561" width="6.109375" style="340" customWidth="1"/>
    <col min="2562" max="2562" width="13.88671875" style="340" customWidth="1"/>
    <col min="2563" max="2563" width="33.109375" style="340" customWidth="1"/>
    <col min="2564" max="2564" width="15.109375" style="340" customWidth="1"/>
    <col min="2565" max="2565" width="19" style="340" customWidth="1"/>
    <col min="2566" max="2566" width="21.5546875" style="340" customWidth="1"/>
    <col min="2567" max="2570" width="0" style="340" hidden="1" customWidth="1"/>
    <col min="2571" max="2816" width="9.109375" style="340"/>
    <col min="2817" max="2817" width="6.109375" style="340" customWidth="1"/>
    <col min="2818" max="2818" width="13.88671875" style="340" customWidth="1"/>
    <col min="2819" max="2819" width="33.109375" style="340" customWidth="1"/>
    <col min="2820" max="2820" width="15.109375" style="340" customWidth="1"/>
    <col min="2821" max="2821" width="19" style="340" customWidth="1"/>
    <col min="2822" max="2822" width="21.5546875" style="340" customWidth="1"/>
    <col min="2823" max="2826" width="0" style="340" hidden="1" customWidth="1"/>
    <col min="2827" max="3072" width="9.109375" style="340"/>
    <col min="3073" max="3073" width="6.109375" style="340" customWidth="1"/>
    <col min="3074" max="3074" width="13.88671875" style="340" customWidth="1"/>
    <col min="3075" max="3075" width="33.109375" style="340" customWidth="1"/>
    <col min="3076" max="3076" width="15.109375" style="340" customWidth="1"/>
    <col min="3077" max="3077" width="19" style="340" customWidth="1"/>
    <col min="3078" max="3078" width="21.5546875" style="340" customWidth="1"/>
    <col min="3079" max="3082" width="0" style="340" hidden="1" customWidth="1"/>
    <col min="3083" max="3328" width="9.109375" style="340"/>
    <col min="3329" max="3329" width="6.109375" style="340" customWidth="1"/>
    <col min="3330" max="3330" width="13.88671875" style="340" customWidth="1"/>
    <col min="3331" max="3331" width="33.109375" style="340" customWidth="1"/>
    <col min="3332" max="3332" width="15.109375" style="340" customWidth="1"/>
    <col min="3333" max="3333" width="19" style="340" customWidth="1"/>
    <col min="3334" max="3334" width="21.5546875" style="340" customWidth="1"/>
    <col min="3335" max="3338" width="0" style="340" hidden="1" customWidth="1"/>
    <col min="3339" max="3584" width="9.109375" style="340"/>
    <col min="3585" max="3585" width="6.109375" style="340" customWidth="1"/>
    <col min="3586" max="3586" width="13.88671875" style="340" customWidth="1"/>
    <col min="3587" max="3587" width="33.109375" style="340" customWidth="1"/>
    <col min="3588" max="3588" width="15.109375" style="340" customWidth="1"/>
    <col min="3589" max="3589" width="19" style="340" customWidth="1"/>
    <col min="3590" max="3590" width="21.5546875" style="340" customWidth="1"/>
    <col min="3591" max="3594" width="0" style="340" hidden="1" customWidth="1"/>
    <col min="3595" max="3840" width="9.109375" style="340"/>
    <col min="3841" max="3841" width="6.109375" style="340" customWidth="1"/>
    <col min="3842" max="3842" width="13.88671875" style="340" customWidth="1"/>
    <col min="3843" max="3843" width="33.109375" style="340" customWidth="1"/>
    <col min="3844" max="3844" width="15.109375" style="340" customWidth="1"/>
    <col min="3845" max="3845" width="19" style="340" customWidth="1"/>
    <col min="3846" max="3846" width="21.5546875" style="340" customWidth="1"/>
    <col min="3847" max="3850" width="0" style="340" hidden="1" customWidth="1"/>
    <col min="3851" max="4096" width="9.109375" style="340"/>
    <col min="4097" max="4097" width="6.109375" style="340" customWidth="1"/>
    <col min="4098" max="4098" width="13.88671875" style="340" customWidth="1"/>
    <col min="4099" max="4099" width="33.109375" style="340" customWidth="1"/>
    <col min="4100" max="4100" width="15.109375" style="340" customWidth="1"/>
    <col min="4101" max="4101" width="19" style="340" customWidth="1"/>
    <col min="4102" max="4102" width="21.5546875" style="340" customWidth="1"/>
    <col min="4103" max="4106" width="0" style="340" hidden="1" customWidth="1"/>
    <col min="4107" max="4352" width="9.109375" style="340"/>
    <col min="4353" max="4353" width="6.109375" style="340" customWidth="1"/>
    <col min="4354" max="4354" width="13.88671875" style="340" customWidth="1"/>
    <col min="4355" max="4355" width="33.109375" style="340" customWidth="1"/>
    <col min="4356" max="4356" width="15.109375" style="340" customWidth="1"/>
    <col min="4357" max="4357" width="19" style="340" customWidth="1"/>
    <col min="4358" max="4358" width="21.5546875" style="340" customWidth="1"/>
    <col min="4359" max="4362" width="0" style="340" hidden="1" customWidth="1"/>
    <col min="4363" max="4608" width="9.109375" style="340"/>
    <col min="4609" max="4609" width="6.109375" style="340" customWidth="1"/>
    <col min="4610" max="4610" width="13.88671875" style="340" customWidth="1"/>
    <col min="4611" max="4611" width="33.109375" style="340" customWidth="1"/>
    <col min="4612" max="4612" width="15.109375" style="340" customWidth="1"/>
    <col min="4613" max="4613" width="19" style="340" customWidth="1"/>
    <col min="4614" max="4614" width="21.5546875" style="340" customWidth="1"/>
    <col min="4615" max="4618" width="0" style="340" hidden="1" customWidth="1"/>
    <col min="4619" max="4864" width="9.109375" style="340"/>
    <col min="4865" max="4865" width="6.109375" style="340" customWidth="1"/>
    <col min="4866" max="4866" width="13.88671875" style="340" customWidth="1"/>
    <col min="4867" max="4867" width="33.109375" style="340" customWidth="1"/>
    <col min="4868" max="4868" width="15.109375" style="340" customWidth="1"/>
    <col min="4869" max="4869" width="19" style="340" customWidth="1"/>
    <col min="4870" max="4870" width="21.5546875" style="340" customWidth="1"/>
    <col min="4871" max="4874" width="0" style="340" hidden="1" customWidth="1"/>
    <col min="4875" max="5120" width="9.109375" style="340"/>
    <col min="5121" max="5121" width="6.109375" style="340" customWidth="1"/>
    <col min="5122" max="5122" width="13.88671875" style="340" customWidth="1"/>
    <col min="5123" max="5123" width="33.109375" style="340" customWidth="1"/>
    <col min="5124" max="5124" width="15.109375" style="340" customWidth="1"/>
    <col min="5125" max="5125" width="19" style="340" customWidth="1"/>
    <col min="5126" max="5126" width="21.5546875" style="340" customWidth="1"/>
    <col min="5127" max="5130" width="0" style="340" hidden="1" customWidth="1"/>
    <col min="5131" max="5376" width="9.109375" style="340"/>
    <col min="5377" max="5377" width="6.109375" style="340" customWidth="1"/>
    <col min="5378" max="5378" width="13.88671875" style="340" customWidth="1"/>
    <col min="5379" max="5379" width="33.109375" style="340" customWidth="1"/>
    <col min="5380" max="5380" width="15.109375" style="340" customWidth="1"/>
    <col min="5381" max="5381" width="19" style="340" customWidth="1"/>
    <col min="5382" max="5382" width="21.5546875" style="340" customWidth="1"/>
    <col min="5383" max="5386" width="0" style="340" hidden="1" customWidth="1"/>
    <col min="5387" max="5632" width="9.109375" style="340"/>
    <col min="5633" max="5633" width="6.109375" style="340" customWidth="1"/>
    <col min="5634" max="5634" width="13.88671875" style="340" customWidth="1"/>
    <col min="5635" max="5635" width="33.109375" style="340" customWidth="1"/>
    <col min="5636" max="5636" width="15.109375" style="340" customWidth="1"/>
    <col min="5637" max="5637" width="19" style="340" customWidth="1"/>
    <col min="5638" max="5638" width="21.5546875" style="340" customWidth="1"/>
    <col min="5639" max="5642" width="0" style="340" hidden="1" customWidth="1"/>
    <col min="5643" max="5888" width="9.109375" style="340"/>
    <col min="5889" max="5889" width="6.109375" style="340" customWidth="1"/>
    <col min="5890" max="5890" width="13.88671875" style="340" customWidth="1"/>
    <col min="5891" max="5891" width="33.109375" style="340" customWidth="1"/>
    <col min="5892" max="5892" width="15.109375" style="340" customWidth="1"/>
    <col min="5893" max="5893" width="19" style="340" customWidth="1"/>
    <col min="5894" max="5894" width="21.5546875" style="340" customWidth="1"/>
    <col min="5895" max="5898" width="0" style="340" hidden="1" customWidth="1"/>
    <col min="5899" max="6144" width="9.109375" style="340"/>
    <col min="6145" max="6145" width="6.109375" style="340" customWidth="1"/>
    <col min="6146" max="6146" width="13.88671875" style="340" customWidth="1"/>
    <col min="6147" max="6147" width="33.109375" style="340" customWidth="1"/>
    <col min="6148" max="6148" width="15.109375" style="340" customWidth="1"/>
    <col min="6149" max="6149" width="19" style="340" customWidth="1"/>
    <col min="6150" max="6150" width="21.5546875" style="340" customWidth="1"/>
    <col min="6151" max="6154" width="0" style="340" hidden="1" customWidth="1"/>
    <col min="6155" max="6400" width="9.109375" style="340"/>
    <col min="6401" max="6401" width="6.109375" style="340" customWidth="1"/>
    <col min="6402" max="6402" width="13.88671875" style="340" customWidth="1"/>
    <col min="6403" max="6403" width="33.109375" style="340" customWidth="1"/>
    <col min="6404" max="6404" width="15.109375" style="340" customWidth="1"/>
    <col min="6405" max="6405" width="19" style="340" customWidth="1"/>
    <col min="6406" max="6406" width="21.5546875" style="340" customWidth="1"/>
    <col min="6407" max="6410" width="0" style="340" hidden="1" customWidth="1"/>
    <col min="6411" max="6656" width="9.109375" style="340"/>
    <col min="6657" max="6657" width="6.109375" style="340" customWidth="1"/>
    <col min="6658" max="6658" width="13.88671875" style="340" customWidth="1"/>
    <col min="6659" max="6659" width="33.109375" style="340" customWidth="1"/>
    <col min="6660" max="6660" width="15.109375" style="340" customWidth="1"/>
    <col min="6661" max="6661" width="19" style="340" customWidth="1"/>
    <col min="6662" max="6662" width="21.5546875" style="340" customWidth="1"/>
    <col min="6663" max="6666" width="0" style="340" hidden="1" customWidth="1"/>
    <col min="6667" max="6912" width="9.109375" style="340"/>
    <col min="6913" max="6913" width="6.109375" style="340" customWidth="1"/>
    <col min="6914" max="6914" width="13.88671875" style="340" customWidth="1"/>
    <col min="6915" max="6915" width="33.109375" style="340" customWidth="1"/>
    <col min="6916" max="6916" width="15.109375" style="340" customWidth="1"/>
    <col min="6917" max="6917" width="19" style="340" customWidth="1"/>
    <col min="6918" max="6918" width="21.5546875" style="340" customWidth="1"/>
    <col min="6919" max="6922" width="0" style="340" hidden="1" customWidth="1"/>
    <col min="6923" max="7168" width="9.109375" style="340"/>
    <col min="7169" max="7169" width="6.109375" style="340" customWidth="1"/>
    <col min="7170" max="7170" width="13.88671875" style="340" customWidth="1"/>
    <col min="7171" max="7171" width="33.109375" style="340" customWidth="1"/>
    <col min="7172" max="7172" width="15.109375" style="340" customWidth="1"/>
    <col min="7173" max="7173" width="19" style="340" customWidth="1"/>
    <col min="7174" max="7174" width="21.5546875" style="340" customWidth="1"/>
    <col min="7175" max="7178" width="0" style="340" hidden="1" customWidth="1"/>
    <col min="7179" max="7424" width="9.109375" style="340"/>
    <col min="7425" max="7425" width="6.109375" style="340" customWidth="1"/>
    <col min="7426" max="7426" width="13.88671875" style="340" customWidth="1"/>
    <col min="7427" max="7427" width="33.109375" style="340" customWidth="1"/>
    <col min="7428" max="7428" width="15.109375" style="340" customWidth="1"/>
    <col min="7429" max="7429" width="19" style="340" customWidth="1"/>
    <col min="7430" max="7430" width="21.5546875" style="340" customWidth="1"/>
    <col min="7431" max="7434" width="0" style="340" hidden="1" customWidth="1"/>
    <col min="7435" max="7680" width="9.109375" style="340"/>
    <col min="7681" max="7681" width="6.109375" style="340" customWidth="1"/>
    <col min="7682" max="7682" width="13.88671875" style="340" customWidth="1"/>
    <col min="7683" max="7683" width="33.109375" style="340" customWidth="1"/>
    <col min="7684" max="7684" width="15.109375" style="340" customWidth="1"/>
    <col min="7685" max="7685" width="19" style="340" customWidth="1"/>
    <col min="7686" max="7686" width="21.5546875" style="340" customWidth="1"/>
    <col min="7687" max="7690" width="0" style="340" hidden="1" customWidth="1"/>
    <col min="7691" max="7936" width="9.109375" style="340"/>
    <col min="7937" max="7937" width="6.109375" style="340" customWidth="1"/>
    <col min="7938" max="7938" width="13.88671875" style="340" customWidth="1"/>
    <col min="7939" max="7939" width="33.109375" style="340" customWidth="1"/>
    <col min="7940" max="7940" width="15.109375" style="340" customWidth="1"/>
    <col min="7941" max="7941" width="19" style="340" customWidth="1"/>
    <col min="7942" max="7942" width="21.5546875" style="340" customWidth="1"/>
    <col min="7943" max="7946" width="0" style="340" hidden="1" customWidth="1"/>
    <col min="7947" max="8192" width="9.109375" style="340"/>
    <col min="8193" max="8193" width="6.109375" style="340" customWidth="1"/>
    <col min="8194" max="8194" width="13.88671875" style="340" customWidth="1"/>
    <col min="8195" max="8195" width="33.109375" style="340" customWidth="1"/>
    <col min="8196" max="8196" width="15.109375" style="340" customWidth="1"/>
    <col min="8197" max="8197" width="19" style="340" customWidth="1"/>
    <col min="8198" max="8198" width="21.5546875" style="340" customWidth="1"/>
    <col min="8199" max="8202" width="0" style="340" hidden="1" customWidth="1"/>
    <col min="8203" max="8448" width="9.109375" style="340"/>
    <col min="8449" max="8449" width="6.109375" style="340" customWidth="1"/>
    <col min="8450" max="8450" width="13.88671875" style="340" customWidth="1"/>
    <col min="8451" max="8451" width="33.109375" style="340" customWidth="1"/>
    <col min="8452" max="8452" width="15.109375" style="340" customWidth="1"/>
    <col min="8453" max="8453" width="19" style="340" customWidth="1"/>
    <col min="8454" max="8454" width="21.5546875" style="340" customWidth="1"/>
    <col min="8455" max="8458" width="0" style="340" hidden="1" customWidth="1"/>
    <col min="8459" max="8704" width="9.109375" style="340"/>
    <col min="8705" max="8705" width="6.109375" style="340" customWidth="1"/>
    <col min="8706" max="8706" width="13.88671875" style="340" customWidth="1"/>
    <col min="8707" max="8707" width="33.109375" style="340" customWidth="1"/>
    <col min="8708" max="8708" width="15.109375" style="340" customWidth="1"/>
    <col min="8709" max="8709" width="19" style="340" customWidth="1"/>
    <col min="8710" max="8710" width="21.5546875" style="340" customWidth="1"/>
    <col min="8711" max="8714" width="0" style="340" hidden="1" customWidth="1"/>
    <col min="8715" max="8960" width="9.109375" style="340"/>
    <col min="8961" max="8961" width="6.109375" style="340" customWidth="1"/>
    <col min="8962" max="8962" width="13.88671875" style="340" customWidth="1"/>
    <col min="8963" max="8963" width="33.109375" style="340" customWidth="1"/>
    <col min="8964" max="8964" width="15.109375" style="340" customWidth="1"/>
    <col min="8965" max="8965" width="19" style="340" customWidth="1"/>
    <col min="8966" max="8966" width="21.5546875" style="340" customWidth="1"/>
    <col min="8967" max="8970" width="0" style="340" hidden="1" customWidth="1"/>
    <col min="8971" max="9216" width="9.109375" style="340"/>
    <col min="9217" max="9217" width="6.109375" style="340" customWidth="1"/>
    <col min="9218" max="9218" width="13.88671875" style="340" customWidth="1"/>
    <col min="9219" max="9219" width="33.109375" style="340" customWidth="1"/>
    <col min="9220" max="9220" width="15.109375" style="340" customWidth="1"/>
    <col min="9221" max="9221" width="19" style="340" customWidth="1"/>
    <col min="9222" max="9222" width="21.5546875" style="340" customWidth="1"/>
    <col min="9223" max="9226" width="0" style="340" hidden="1" customWidth="1"/>
    <col min="9227" max="9472" width="9.109375" style="340"/>
    <col min="9473" max="9473" width="6.109375" style="340" customWidth="1"/>
    <col min="9474" max="9474" width="13.88671875" style="340" customWidth="1"/>
    <col min="9475" max="9475" width="33.109375" style="340" customWidth="1"/>
    <col min="9476" max="9476" width="15.109375" style="340" customWidth="1"/>
    <col min="9477" max="9477" width="19" style="340" customWidth="1"/>
    <col min="9478" max="9478" width="21.5546875" style="340" customWidth="1"/>
    <col min="9479" max="9482" width="0" style="340" hidden="1" customWidth="1"/>
    <col min="9483" max="9728" width="9.109375" style="340"/>
    <col min="9729" max="9729" width="6.109375" style="340" customWidth="1"/>
    <col min="9730" max="9730" width="13.88671875" style="340" customWidth="1"/>
    <col min="9731" max="9731" width="33.109375" style="340" customWidth="1"/>
    <col min="9732" max="9732" width="15.109375" style="340" customWidth="1"/>
    <col min="9733" max="9733" width="19" style="340" customWidth="1"/>
    <col min="9734" max="9734" width="21.5546875" style="340" customWidth="1"/>
    <col min="9735" max="9738" width="0" style="340" hidden="1" customWidth="1"/>
    <col min="9739" max="9984" width="9.109375" style="340"/>
    <col min="9985" max="9985" width="6.109375" style="340" customWidth="1"/>
    <col min="9986" max="9986" width="13.88671875" style="340" customWidth="1"/>
    <col min="9987" max="9987" width="33.109375" style="340" customWidth="1"/>
    <col min="9988" max="9988" width="15.109375" style="340" customWidth="1"/>
    <col min="9989" max="9989" width="19" style="340" customWidth="1"/>
    <col min="9990" max="9990" width="21.5546875" style="340" customWidth="1"/>
    <col min="9991" max="9994" width="0" style="340" hidden="1" customWidth="1"/>
    <col min="9995" max="10240" width="9.109375" style="340"/>
    <col min="10241" max="10241" width="6.109375" style="340" customWidth="1"/>
    <col min="10242" max="10242" width="13.88671875" style="340" customWidth="1"/>
    <col min="10243" max="10243" width="33.109375" style="340" customWidth="1"/>
    <col min="10244" max="10244" width="15.109375" style="340" customWidth="1"/>
    <col min="10245" max="10245" width="19" style="340" customWidth="1"/>
    <col min="10246" max="10246" width="21.5546875" style="340" customWidth="1"/>
    <col min="10247" max="10250" width="0" style="340" hidden="1" customWidth="1"/>
    <col min="10251" max="10496" width="9.109375" style="340"/>
    <col min="10497" max="10497" width="6.109375" style="340" customWidth="1"/>
    <col min="10498" max="10498" width="13.88671875" style="340" customWidth="1"/>
    <col min="10499" max="10499" width="33.109375" style="340" customWidth="1"/>
    <col min="10500" max="10500" width="15.109375" style="340" customWidth="1"/>
    <col min="10501" max="10501" width="19" style="340" customWidth="1"/>
    <col min="10502" max="10502" width="21.5546875" style="340" customWidth="1"/>
    <col min="10503" max="10506" width="0" style="340" hidden="1" customWidth="1"/>
    <col min="10507" max="10752" width="9.109375" style="340"/>
    <col min="10753" max="10753" width="6.109375" style="340" customWidth="1"/>
    <col min="10754" max="10754" width="13.88671875" style="340" customWidth="1"/>
    <col min="10755" max="10755" width="33.109375" style="340" customWidth="1"/>
    <col min="10756" max="10756" width="15.109375" style="340" customWidth="1"/>
    <col min="10757" max="10757" width="19" style="340" customWidth="1"/>
    <col min="10758" max="10758" width="21.5546875" style="340" customWidth="1"/>
    <col min="10759" max="10762" width="0" style="340" hidden="1" customWidth="1"/>
    <col min="10763" max="11008" width="9.109375" style="340"/>
    <col min="11009" max="11009" width="6.109375" style="340" customWidth="1"/>
    <col min="11010" max="11010" width="13.88671875" style="340" customWidth="1"/>
    <col min="11011" max="11011" width="33.109375" style="340" customWidth="1"/>
    <col min="11012" max="11012" width="15.109375" style="340" customWidth="1"/>
    <col min="11013" max="11013" width="19" style="340" customWidth="1"/>
    <col min="11014" max="11014" width="21.5546875" style="340" customWidth="1"/>
    <col min="11015" max="11018" width="0" style="340" hidden="1" customWidth="1"/>
    <col min="11019" max="11264" width="9.109375" style="340"/>
    <col min="11265" max="11265" width="6.109375" style="340" customWidth="1"/>
    <col min="11266" max="11266" width="13.88671875" style="340" customWidth="1"/>
    <col min="11267" max="11267" width="33.109375" style="340" customWidth="1"/>
    <col min="11268" max="11268" width="15.109375" style="340" customWidth="1"/>
    <col min="11269" max="11269" width="19" style="340" customWidth="1"/>
    <col min="11270" max="11270" width="21.5546875" style="340" customWidth="1"/>
    <col min="11271" max="11274" width="0" style="340" hidden="1" customWidth="1"/>
    <col min="11275" max="11520" width="9.109375" style="340"/>
    <col min="11521" max="11521" width="6.109375" style="340" customWidth="1"/>
    <col min="11522" max="11522" width="13.88671875" style="340" customWidth="1"/>
    <col min="11523" max="11523" width="33.109375" style="340" customWidth="1"/>
    <col min="11524" max="11524" width="15.109375" style="340" customWidth="1"/>
    <col min="11525" max="11525" width="19" style="340" customWidth="1"/>
    <col min="11526" max="11526" width="21.5546875" style="340" customWidth="1"/>
    <col min="11527" max="11530" width="0" style="340" hidden="1" customWidth="1"/>
    <col min="11531" max="11776" width="9.109375" style="340"/>
    <col min="11777" max="11777" width="6.109375" style="340" customWidth="1"/>
    <col min="11778" max="11778" width="13.88671875" style="340" customWidth="1"/>
    <col min="11779" max="11779" width="33.109375" style="340" customWidth="1"/>
    <col min="11780" max="11780" width="15.109375" style="340" customWidth="1"/>
    <col min="11781" max="11781" width="19" style="340" customWidth="1"/>
    <col min="11782" max="11782" width="21.5546875" style="340" customWidth="1"/>
    <col min="11783" max="11786" width="0" style="340" hidden="1" customWidth="1"/>
    <col min="11787" max="12032" width="9.109375" style="340"/>
    <col min="12033" max="12033" width="6.109375" style="340" customWidth="1"/>
    <col min="12034" max="12034" width="13.88671875" style="340" customWidth="1"/>
    <col min="12035" max="12035" width="33.109375" style="340" customWidth="1"/>
    <col min="12036" max="12036" width="15.109375" style="340" customWidth="1"/>
    <col min="12037" max="12037" width="19" style="340" customWidth="1"/>
    <col min="12038" max="12038" width="21.5546875" style="340" customWidth="1"/>
    <col min="12039" max="12042" width="0" style="340" hidden="1" customWidth="1"/>
    <col min="12043" max="12288" width="9.109375" style="340"/>
    <col min="12289" max="12289" width="6.109375" style="340" customWidth="1"/>
    <col min="12290" max="12290" width="13.88671875" style="340" customWidth="1"/>
    <col min="12291" max="12291" width="33.109375" style="340" customWidth="1"/>
    <col min="12292" max="12292" width="15.109375" style="340" customWidth="1"/>
    <col min="12293" max="12293" width="19" style="340" customWidth="1"/>
    <col min="12294" max="12294" width="21.5546875" style="340" customWidth="1"/>
    <col min="12295" max="12298" width="0" style="340" hidden="1" customWidth="1"/>
    <col min="12299" max="12544" width="9.109375" style="340"/>
    <col min="12545" max="12545" width="6.109375" style="340" customWidth="1"/>
    <col min="12546" max="12546" width="13.88671875" style="340" customWidth="1"/>
    <col min="12547" max="12547" width="33.109375" style="340" customWidth="1"/>
    <col min="12548" max="12548" width="15.109375" style="340" customWidth="1"/>
    <col min="12549" max="12549" width="19" style="340" customWidth="1"/>
    <col min="12550" max="12550" width="21.5546875" style="340" customWidth="1"/>
    <col min="12551" max="12554" width="0" style="340" hidden="1" customWidth="1"/>
    <col min="12555" max="12800" width="9.109375" style="340"/>
    <col min="12801" max="12801" width="6.109375" style="340" customWidth="1"/>
    <col min="12802" max="12802" width="13.88671875" style="340" customWidth="1"/>
    <col min="12803" max="12803" width="33.109375" style="340" customWidth="1"/>
    <col min="12804" max="12804" width="15.109375" style="340" customWidth="1"/>
    <col min="12805" max="12805" width="19" style="340" customWidth="1"/>
    <col min="12806" max="12806" width="21.5546875" style="340" customWidth="1"/>
    <col min="12807" max="12810" width="0" style="340" hidden="1" customWidth="1"/>
    <col min="12811" max="13056" width="9.109375" style="340"/>
    <col min="13057" max="13057" width="6.109375" style="340" customWidth="1"/>
    <col min="13058" max="13058" width="13.88671875" style="340" customWidth="1"/>
    <col min="13059" max="13059" width="33.109375" style="340" customWidth="1"/>
    <col min="13060" max="13060" width="15.109375" style="340" customWidth="1"/>
    <col min="13061" max="13061" width="19" style="340" customWidth="1"/>
    <col min="13062" max="13062" width="21.5546875" style="340" customWidth="1"/>
    <col min="13063" max="13066" width="0" style="340" hidden="1" customWidth="1"/>
    <col min="13067" max="13312" width="9.109375" style="340"/>
    <col min="13313" max="13313" width="6.109375" style="340" customWidth="1"/>
    <col min="13314" max="13314" width="13.88671875" style="340" customWidth="1"/>
    <col min="13315" max="13315" width="33.109375" style="340" customWidth="1"/>
    <col min="13316" max="13316" width="15.109375" style="340" customWidth="1"/>
    <col min="13317" max="13317" width="19" style="340" customWidth="1"/>
    <col min="13318" max="13318" width="21.5546875" style="340" customWidth="1"/>
    <col min="13319" max="13322" width="0" style="340" hidden="1" customWidth="1"/>
    <col min="13323" max="13568" width="9.109375" style="340"/>
    <col min="13569" max="13569" width="6.109375" style="340" customWidth="1"/>
    <col min="13570" max="13570" width="13.88671875" style="340" customWidth="1"/>
    <col min="13571" max="13571" width="33.109375" style="340" customWidth="1"/>
    <col min="13572" max="13572" width="15.109375" style="340" customWidth="1"/>
    <col min="13573" max="13573" width="19" style="340" customWidth="1"/>
    <col min="13574" max="13574" width="21.5546875" style="340" customWidth="1"/>
    <col min="13575" max="13578" width="0" style="340" hidden="1" customWidth="1"/>
    <col min="13579" max="13824" width="9.109375" style="340"/>
    <col min="13825" max="13825" width="6.109375" style="340" customWidth="1"/>
    <col min="13826" max="13826" width="13.88671875" style="340" customWidth="1"/>
    <col min="13827" max="13827" width="33.109375" style="340" customWidth="1"/>
    <col min="13828" max="13828" width="15.109375" style="340" customWidth="1"/>
    <col min="13829" max="13829" width="19" style="340" customWidth="1"/>
    <col min="13830" max="13830" width="21.5546875" style="340" customWidth="1"/>
    <col min="13831" max="13834" width="0" style="340" hidden="1" customWidth="1"/>
    <col min="13835" max="14080" width="9.109375" style="340"/>
    <col min="14081" max="14081" width="6.109375" style="340" customWidth="1"/>
    <col min="14082" max="14082" width="13.88671875" style="340" customWidth="1"/>
    <col min="14083" max="14083" width="33.109375" style="340" customWidth="1"/>
    <col min="14084" max="14084" width="15.109375" style="340" customWidth="1"/>
    <col min="14085" max="14085" width="19" style="340" customWidth="1"/>
    <col min="14086" max="14086" width="21.5546875" style="340" customWidth="1"/>
    <col min="14087" max="14090" width="0" style="340" hidden="1" customWidth="1"/>
    <col min="14091" max="14336" width="9.109375" style="340"/>
    <col min="14337" max="14337" width="6.109375" style="340" customWidth="1"/>
    <col min="14338" max="14338" width="13.88671875" style="340" customWidth="1"/>
    <col min="14339" max="14339" width="33.109375" style="340" customWidth="1"/>
    <col min="14340" max="14340" width="15.109375" style="340" customWidth="1"/>
    <col min="14341" max="14341" width="19" style="340" customWidth="1"/>
    <col min="14342" max="14342" width="21.5546875" style="340" customWidth="1"/>
    <col min="14343" max="14346" width="0" style="340" hidden="1" customWidth="1"/>
    <col min="14347" max="14592" width="9.109375" style="340"/>
    <col min="14593" max="14593" width="6.109375" style="340" customWidth="1"/>
    <col min="14594" max="14594" width="13.88671875" style="340" customWidth="1"/>
    <col min="14595" max="14595" width="33.109375" style="340" customWidth="1"/>
    <col min="14596" max="14596" width="15.109375" style="340" customWidth="1"/>
    <col min="14597" max="14597" width="19" style="340" customWidth="1"/>
    <col min="14598" max="14598" width="21.5546875" style="340" customWidth="1"/>
    <col min="14599" max="14602" width="0" style="340" hidden="1" customWidth="1"/>
    <col min="14603" max="14848" width="9.109375" style="340"/>
    <col min="14849" max="14849" width="6.109375" style="340" customWidth="1"/>
    <col min="14850" max="14850" width="13.88671875" style="340" customWidth="1"/>
    <col min="14851" max="14851" width="33.109375" style="340" customWidth="1"/>
    <col min="14852" max="14852" width="15.109375" style="340" customWidth="1"/>
    <col min="14853" max="14853" width="19" style="340" customWidth="1"/>
    <col min="14854" max="14854" width="21.5546875" style="340" customWidth="1"/>
    <col min="14855" max="14858" width="0" style="340" hidden="1" customWidth="1"/>
    <col min="14859" max="15104" width="9.109375" style="340"/>
    <col min="15105" max="15105" width="6.109375" style="340" customWidth="1"/>
    <col min="15106" max="15106" width="13.88671875" style="340" customWidth="1"/>
    <col min="15107" max="15107" width="33.109375" style="340" customWidth="1"/>
    <col min="15108" max="15108" width="15.109375" style="340" customWidth="1"/>
    <col min="15109" max="15109" width="19" style="340" customWidth="1"/>
    <col min="15110" max="15110" width="21.5546875" style="340" customWidth="1"/>
    <col min="15111" max="15114" width="0" style="340" hidden="1" customWidth="1"/>
    <col min="15115" max="15360" width="9.109375" style="340"/>
    <col min="15361" max="15361" width="6.109375" style="340" customWidth="1"/>
    <col min="15362" max="15362" width="13.88671875" style="340" customWidth="1"/>
    <col min="15363" max="15363" width="33.109375" style="340" customWidth="1"/>
    <col min="15364" max="15364" width="15.109375" style="340" customWidth="1"/>
    <col min="15365" max="15365" width="19" style="340" customWidth="1"/>
    <col min="15366" max="15366" width="21.5546875" style="340" customWidth="1"/>
    <col min="15367" max="15370" width="0" style="340" hidden="1" customWidth="1"/>
    <col min="15371" max="15616" width="9.109375" style="340"/>
    <col min="15617" max="15617" width="6.109375" style="340" customWidth="1"/>
    <col min="15618" max="15618" width="13.88671875" style="340" customWidth="1"/>
    <col min="15619" max="15619" width="33.109375" style="340" customWidth="1"/>
    <col min="15620" max="15620" width="15.109375" style="340" customWidth="1"/>
    <col min="15621" max="15621" width="19" style="340" customWidth="1"/>
    <col min="15622" max="15622" width="21.5546875" style="340" customWidth="1"/>
    <col min="15623" max="15626" width="0" style="340" hidden="1" customWidth="1"/>
    <col min="15627" max="15872" width="9.109375" style="340"/>
    <col min="15873" max="15873" width="6.109375" style="340" customWidth="1"/>
    <col min="15874" max="15874" width="13.88671875" style="340" customWidth="1"/>
    <col min="15875" max="15875" width="33.109375" style="340" customWidth="1"/>
    <col min="15876" max="15876" width="15.109375" style="340" customWidth="1"/>
    <col min="15877" max="15877" width="19" style="340" customWidth="1"/>
    <col min="15878" max="15878" width="21.5546875" style="340" customWidth="1"/>
    <col min="15879" max="15882" width="0" style="340" hidden="1" customWidth="1"/>
    <col min="15883" max="16128" width="9.109375" style="340"/>
    <col min="16129" max="16129" width="6.109375" style="340" customWidth="1"/>
    <col min="16130" max="16130" width="13.88671875" style="340" customWidth="1"/>
    <col min="16131" max="16131" width="33.109375" style="340" customWidth="1"/>
    <col min="16132" max="16132" width="15.109375" style="340" customWidth="1"/>
    <col min="16133" max="16133" width="19" style="340" customWidth="1"/>
    <col min="16134" max="16134" width="21.5546875" style="340" customWidth="1"/>
    <col min="16135" max="16138" width="0" style="340" hidden="1" customWidth="1"/>
    <col min="16139" max="16384" width="9.109375" style="340"/>
  </cols>
  <sheetData>
    <row r="3" spans="1:10">
      <c r="B3" s="341" t="s">
        <v>775</v>
      </c>
      <c r="C3" s="341"/>
    </row>
    <row r="4" spans="1:10">
      <c r="B4" s="341" t="s">
        <v>776</v>
      </c>
      <c r="C4" s="341"/>
    </row>
    <row r="5" spans="1:10">
      <c r="B5" s="341" t="s">
        <v>901</v>
      </c>
      <c r="C5" s="341"/>
    </row>
    <row r="6" spans="1:10" ht="16.2" thickBot="1">
      <c r="B6" s="341"/>
      <c r="C6" s="341"/>
    </row>
    <row r="7" spans="1:10" s="352" customFormat="1" ht="33.9" customHeight="1" thickBot="1">
      <c r="A7" s="347" t="s">
        <v>778</v>
      </c>
      <c r="B7" s="348"/>
      <c r="C7" s="348"/>
      <c r="D7" s="349"/>
      <c r="E7" s="350"/>
      <c r="F7" s="351"/>
      <c r="J7" s="353"/>
    </row>
    <row r="8" spans="1:10" ht="16.2" thickBot="1">
      <c r="A8" s="354" t="s">
        <v>779</v>
      </c>
      <c r="B8" s="355"/>
      <c r="C8" s="355"/>
      <c r="D8" s="356" t="s">
        <v>216</v>
      </c>
      <c r="E8" s="357" t="s">
        <v>780</v>
      </c>
      <c r="F8" s="358" t="s">
        <v>781</v>
      </c>
      <c r="I8" s="345" t="s">
        <v>782</v>
      </c>
      <c r="J8" s="346" t="s">
        <v>783</v>
      </c>
    </row>
    <row r="9" spans="1:10">
      <c r="A9" s="359">
        <v>1</v>
      </c>
      <c r="B9" s="360" t="s">
        <v>784</v>
      </c>
      <c r="C9" s="360"/>
      <c r="D9" s="361"/>
      <c r="E9" s="362"/>
      <c r="F9" s="363">
        <f>'SO401'!G22</f>
        <v>0</v>
      </c>
      <c r="H9" s="340">
        <v>9</v>
      </c>
    </row>
    <row r="10" spans="1:10">
      <c r="A10" s="359">
        <v>2</v>
      </c>
      <c r="B10" s="360" t="s">
        <v>785</v>
      </c>
      <c r="C10" s="360"/>
      <c r="D10" s="361">
        <v>3.6</v>
      </c>
      <c r="E10" s="362">
        <f>SUM(F9:F9)</f>
        <v>0</v>
      </c>
      <c r="F10" s="363">
        <f>D10*E10/100</f>
        <v>0</v>
      </c>
      <c r="H10" s="340">
        <v>10</v>
      </c>
    </row>
    <row r="11" spans="1:10">
      <c r="A11" s="359">
        <v>3</v>
      </c>
      <c r="B11" s="360" t="s">
        <v>786</v>
      </c>
      <c r="C11" s="360"/>
      <c r="D11" s="361">
        <v>1</v>
      </c>
      <c r="E11" s="362">
        <f>SUM(F9:F9)</f>
        <v>0</v>
      </c>
      <c r="F11" s="363">
        <f>D11*E11/100</f>
        <v>0</v>
      </c>
      <c r="H11" s="340">
        <v>12</v>
      </c>
    </row>
    <row r="12" spans="1:10">
      <c r="A12" s="359">
        <v>4</v>
      </c>
      <c r="B12" s="360" t="s">
        <v>787</v>
      </c>
      <c r="C12" s="360"/>
      <c r="D12" s="361"/>
      <c r="E12" s="362"/>
      <c r="F12" s="363">
        <f>'SO401'!G47</f>
        <v>0</v>
      </c>
      <c r="H12" s="340">
        <v>13</v>
      </c>
    </row>
    <row r="13" spans="1:10">
      <c r="A13" s="359">
        <v>5</v>
      </c>
      <c r="B13" s="360" t="s">
        <v>788</v>
      </c>
      <c r="C13" s="360"/>
      <c r="D13" s="361">
        <v>5</v>
      </c>
      <c r="E13" s="362">
        <f>SUM(F11:F11)</f>
        <v>0</v>
      </c>
      <c r="F13" s="363">
        <f>D13*E13/100</f>
        <v>0</v>
      </c>
      <c r="H13" s="340">
        <v>14</v>
      </c>
    </row>
    <row r="14" spans="1:10">
      <c r="A14" s="359">
        <v>6</v>
      </c>
      <c r="B14" s="360" t="s">
        <v>789</v>
      </c>
      <c r="C14" s="360"/>
      <c r="D14" s="361">
        <v>3</v>
      </c>
      <c r="E14" s="362">
        <f>SUM(F12:F12)</f>
        <v>0</v>
      </c>
      <c r="F14" s="363">
        <f>D14*E14/100</f>
        <v>0</v>
      </c>
      <c r="H14" s="340">
        <v>15</v>
      </c>
    </row>
    <row r="15" spans="1:10">
      <c r="A15" s="359">
        <v>7</v>
      </c>
      <c r="B15" s="360" t="s">
        <v>790</v>
      </c>
      <c r="C15" s="360"/>
      <c r="D15" s="361"/>
      <c r="E15" s="362"/>
      <c r="F15" s="363">
        <f>'SO401'!G71</f>
        <v>0</v>
      </c>
      <c r="H15" s="340">
        <v>17</v>
      </c>
    </row>
    <row r="16" spans="1:10">
      <c r="A16" s="359">
        <v>8</v>
      </c>
      <c r="B16" s="360" t="s">
        <v>791</v>
      </c>
      <c r="C16" s="360"/>
      <c r="D16" s="361"/>
      <c r="E16" s="362"/>
      <c r="F16" s="363">
        <f>'SO401'!G118</f>
        <v>0</v>
      </c>
      <c r="G16" s="344">
        <f>SUM(F12:F14)</f>
        <v>0</v>
      </c>
      <c r="H16" s="340">
        <v>18</v>
      </c>
    </row>
    <row r="17" spans="1:10">
      <c r="A17" s="359">
        <v>9</v>
      </c>
      <c r="B17" s="360" t="s">
        <v>792</v>
      </c>
      <c r="C17" s="360"/>
      <c r="D17" s="361"/>
      <c r="E17" s="362"/>
      <c r="F17" s="363">
        <f>'SO401'!G138</f>
        <v>0</v>
      </c>
      <c r="H17" s="340">
        <v>19</v>
      </c>
    </row>
    <row r="18" spans="1:10">
      <c r="A18" s="359">
        <v>10</v>
      </c>
      <c r="B18" s="360" t="s">
        <v>793</v>
      </c>
      <c r="C18" s="360"/>
      <c r="D18" s="361"/>
      <c r="E18" s="362"/>
      <c r="F18" s="363">
        <f>'SO401'!G196</f>
        <v>0</v>
      </c>
      <c r="G18" s="344">
        <f>SUM(F15:F15)</f>
        <v>0</v>
      </c>
      <c r="H18" s="340">
        <v>21</v>
      </c>
    </row>
    <row r="19" spans="1:10">
      <c r="A19" s="359">
        <v>11</v>
      </c>
      <c r="B19" s="360" t="s">
        <v>794</v>
      </c>
      <c r="C19" s="360"/>
      <c r="D19" s="361">
        <v>1</v>
      </c>
      <c r="E19" s="362">
        <f>SUM(F16:G16)</f>
        <v>0</v>
      </c>
      <c r="F19" s="363">
        <f>D19*E19/100</f>
        <v>0</v>
      </c>
      <c r="H19" s="340">
        <v>22</v>
      </c>
    </row>
    <row r="20" spans="1:10" ht="16.2" thickBot="1">
      <c r="A20" s="359">
        <v>12</v>
      </c>
      <c r="B20" s="360" t="s">
        <v>795</v>
      </c>
      <c r="C20" s="360"/>
      <c r="D20" s="361">
        <v>1</v>
      </c>
      <c r="E20" s="362">
        <f>SUM(F18:G18)</f>
        <v>0</v>
      </c>
      <c r="F20" s="363">
        <f>D20*E20/100</f>
        <v>0</v>
      </c>
      <c r="H20" s="340">
        <v>23</v>
      </c>
    </row>
    <row r="21" spans="1:10">
      <c r="A21" s="364">
        <v>13</v>
      </c>
      <c r="B21" s="365" t="s">
        <v>796</v>
      </c>
      <c r="C21" s="365"/>
      <c r="D21" s="366"/>
      <c r="E21" s="367"/>
      <c r="F21" s="368">
        <f>SUM(F9:F10)</f>
        <v>0</v>
      </c>
      <c r="H21" s="340">
        <v>25</v>
      </c>
    </row>
    <row r="22" spans="1:10">
      <c r="A22" s="359">
        <v>14</v>
      </c>
      <c r="B22" s="360" t="s">
        <v>797</v>
      </c>
      <c r="C22" s="360"/>
      <c r="D22" s="361"/>
      <c r="E22" s="362"/>
      <c r="F22" s="363">
        <f>SUM(F11:F20)</f>
        <v>0</v>
      </c>
      <c r="H22" s="340">
        <v>26</v>
      </c>
    </row>
    <row r="23" spans="1:10" ht="16.2" thickBot="1">
      <c r="A23" s="359">
        <v>15</v>
      </c>
      <c r="B23" s="360" t="s">
        <v>798</v>
      </c>
      <c r="C23" s="360"/>
      <c r="D23" s="361"/>
      <c r="E23" s="362"/>
      <c r="F23" s="363">
        <f>'SO401'!G207</f>
        <v>0</v>
      </c>
      <c r="H23" s="340">
        <v>27</v>
      </c>
      <c r="J23" s="346">
        <f>'[22]Soupis položek+'!Q210</f>
        <v>0</v>
      </c>
    </row>
    <row r="24" spans="1:10">
      <c r="A24" s="369">
        <v>16</v>
      </c>
      <c r="B24" s="370" t="s">
        <v>799</v>
      </c>
      <c r="C24" s="370"/>
      <c r="D24" s="371"/>
      <c r="E24" s="372"/>
      <c r="F24" s="373">
        <f>SUM(F21:F23)</f>
        <v>0</v>
      </c>
      <c r="G24" s="344">
        <f>SUM(F24:F24)</f>
        <v>0</v>
      </c>
      <c r="H24" s="340">
        <v>28</v>
      </c>
    </row>
    <row r="25" spans="1:10">
      <c r="A25" s="374"/>
      <c r="B25" s="375"/>
      <c r="C25" s="375"/>
      <c r="D25" s="376"/>
      <c r="E25" s="377"/>
      <c r="F25" s="378"/>
    </row>
    <row r="26" spans="1:10">
      <c r="A26" s="359">
        <v>17</v>
      </c>
      <c r="B26" s="360" t="s">
        <v>800</v>
      </c>
      <c r="C26" s="360"/>
      <c r="D26" s="361">
        <v>3.25</v>
      </c>
      <c r="E26" s="362">
        <f>SUM(F22:F22)</f>
        <v>0</v>
      </c>
      <c r="F26" s="363">
        <f>D26*E26/100</f>
        <v>0</v>
      </c>
      <c r="H26" s="340">
        <v>30</v>
      </c>
    </row>
    <row r="27" spans="1:10" ht="16.2" thickBot="1">
      <c r="A27" s="359">
        <v>18</v>
      </c>
      <c r="B27" s="360" t="s">
        <v>902</v>
      </c>
      <c r="C27" s="360"/>
      <c r="D27" s="361">
        <v>0.8</v>
      </c>
      <c r="E27" s="362">
        <f>SUM(F22:F22)</f>
        <v>0</v>
      </c>
      <c r="F27" s="363">
        <f>D27*E27/100</f>
        <v>0</v>
      </c>
      <c r="H27" s="340">
        <v>31</v>
      </c>
    </row>
    <row r="28" spans="1:10">
      <c r="A28" s="369">
        <v>19</v>
      </c>
      <c r="B28" s="370" t="s">
        <v>802</v>
      </c>
      <c r="C28" s="370"/>
      <c r="D28" s="371"/>
      <c r="E28" s="372"/>
      <c r="F28" s="373">
        <f>SUM(F26:F27)</f>
        <v>0</v>
      </c>
      <c r="G28" s="344">
        <f>SUM(F28:F28)</f>
        <v>0</v>
      </c>
      <c r="H28" s="340">
        <v>33</v>
      </c>
    </row>
    <row r="29" spans="1:10">
      <c r="A29" s="374"/>
      <c r="B29" s="375"/>
      <c r="C29" s="375"/>
      <c r="D29" s="376"/>
      <c r="E29" s="377"/>
      <c r="F29" s="378"/>
    </row>
    <row r="30" spans="1:10">
      <c r="A30" s="359">
        <v>20</v>
      </c>
      <c r="B30" s="360" t="s">
        <v>804</v>
      </c>
      <c r="C30" s="360"/>
      <c r="D30" s="361"/>
      <c r="E30" s="362"/>
      <c r="F30" s="363">
        <f>'SO401'!G210</f>
        <v>0</v>
      </c>
      <c r="H30" s="340">
        <v>36</v>
      </c>
    </row>
    <row r="31" spans="1:10" ht="16.2" thickBot="1">
      <c r="A31" s="359">
        <v>21</v>
      </c>
      <c r="B31" s="360" t="s">
        <v>805</v>
      </c>
      <c r="C31" s="360"/>
      <c r="D31" s="361"/>
      <c r="E31" s="362"/>
      <c r="F31" s="363">
        <v>0</v>
      </c>
      <c r="H31" s="340">
        <v>39</v>
      </c>
    </row>
    <row r="32" spans="1:10">
      <c r="A32" s="369">
        <v>22</v>
      </c>
      <c r="B32" s="370" t="s">
        <v>806</v>
      </c>
      <c r="C32" s="370"/>
      <c r="D32" s="371"/>
      <c r="E32" s="372"/>
      <c r="F32" s="373">
        <f>SUM(F30:F31)</f>
        <v>0</v>
      </c>
      <c r="G32" s="344">
        <f>SUM(F32:F32)</f>
        <v>0</v>
      </c>
      <c r="H32" s="340">
        <v>41</v>
      </c>
    </row>
    <row r="33" spans="1:8">
      <c r="A33" s="374"/>
      <c r="B33" s="375"/>
      <c r="C33" s="375"/>
      <c r="D33" s="376"/>
      <c r="E33" s="377"/>
      <c r="F33" s="378"/>
    </row>
    <row r="34" spans="1:8">
      <c r="A34" s="359">
        <v>23</v>
      </c>
      <c r="B34" s="360" t="s">
        <v>807</v>
      </c>
      <c r="C34" s="360"/>
      <c r="D34" s="361"/>
      <c r="E34" s="362"/>
      <c r="F34" s="363">
        <v>0</v>
      </c>
      <c r="H34" s="340">
        <v>5</v>
      </c>
    </row>
    <row r="35" spans="1:8" ht="16.2" thickBot="1">
      <c r="A35" s="359">
        <v>24</v>
      </c>
      <c r="B35" s="360" t="s">
        <v>808</v>
      </c>
      <c r="C35" s="360"/>
      <c r="D35" s="361"/>
      <c r="E35" s="362"/>
      <c r="F35" s="363">
        <v>0</v>
      </c>
      <c r="H35" s="340">
        <v>6</v>
      </c>
    </row>
    <row r="36" spans="1:8">
      <c r="A36" s="369">
        <v>25</v>
      </c>
      <c r="B36" s="370" t="s">
        <v>809</v>
      </c>
      <c r="C36" s="370"/>
      <c r="D36" s="371"/>
      <c r="E36" s="372"/>
      <c r="F36" s="373">
        <f>SUM(F34:F35)</f>
        <v>0</v>
      </c>
      <c r="G36" s="344">
        <f>SUM(F36:F36)</f>
        <v>0</v>
      </c>
      <c r="H36" s="340">
        <v>7</v>
      </c>
    </row>
    <row r="37" spans="1:8" ht="16.2" thickBot="1">
      <c r="A37" s="374"/>
      <c r="B37" s="375"/>
      <c r="C37" s="375"/>
      <c r="D37" s="376"/>
      <c r="E37" s="377"/>
      <c r="F37" s="378"/>
    </row>
    <row r="38" spans="1:8" ht="16.8" thickTop="1" thickBot="1">
      <c r="A38" s="459">
        <v>26</v>
      </c>
      <c r="B38" s="460" t="s">
        <v>810</v>
      </c>
      <c r="C38" s="460"/>
      <c r="D38" s="461"/>
      <c r="E38" s="462"/>
      <c r="F38" s="463">
        <f>SUM(G21:G37)</f>
        <v>0</v>
      </c>
      <c r="H38" s="340">
        <v>44</v>
      </c>
    </row>
    <row r="39" spans="1:8" ht="16.8" thickTop="1" thickBot="1">
      <c r="A39" s="404">
        <v>27</v>
      </c>
      <c r="B39" s="464" t="s">
        <v>903</v>
      </c>
      <c r="C39" s="464"/>
      <c r="D39" s="407"/>
      <c r="E39" s="465"/>
      <c r="F39" s="466">
        <v>0</v>
      </c>
      <c r="H39" s="340">
        <v>50</v>
      </c>
    </row>
    <row r="42" spans="1:8">
      <c r="A42" s="340" t="s">
        <v>904</v>
      </c>
      <c r="F42" s="384" t="s">
        <v>812</v>
      </c>
    </row>
    <row r="43" spans="1:8">
      <c r="A43" s="340" t="s">
        <v>905</v>
      </c>
    </row>
  </sheetData>
  <printOptions horizontalCentered="1"/>
  <pageMargins left="0.78740157499999996" right="0.78740157499999996" top="0.984251969" bottom="0.984251969" header="0.4921259845" footer="0.4921259845"/>
  <pageSetup paperSize="9" scale="78" fitToHeight="0" orientation="portrait" r:id="rId1"/>
  <headerFooter alignWithMargins="0">
    <oddHeader>&amp;Rarch. č. IPM24150</oddHeader>
    <oddFooter>&amp;CStrana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65751C-71E4-4ABD-AE38-168A715B39C5}">
  <sheetPr>
    <pageSetUpPr fitToPage="1"/>
  </sheetPr>
  <dimension ref="A3:Q232"/>
  <sheetViews>
    <sheetView topLeftCell="A194" workbookViewId="0">
      <selection activeCell="E214" sqref="E214"/>
    </sheetView>
  </sheetViews>
  <sheetFormatPr defaultRowHeight="15.6"/>
  <cols>
    <col min="1" max="1" width="4.44140625" style="340" bestFit="1" customWidth="1"/>
    <col min="2" max="2" width="11.33203125" style="340" bestFit="1" customWidth="1"/>
    <col min="3" max="3" width="52" style="340" bestFit="1" customWidth="1"/>
    <col min="4" max="4" width="6.5546875" style="340" bestFit="1" customWidth="1"/>
    <col min="5" max="5" width="8.44140625" style="340" bestFit="1" customWidth="1"/>
    <col min="6" max="6" width="10.5546875" style="340" bestFit="1" customWidth="1"/>
    <col min="7" max="7" width="11.6640625" style="340" bestFit="1" customWidth="1"/>
    <col min="8" max="8" width="10" style="340" bestFit="1" customWidth="1"/>
    <col min="9" max="9" width="11.109375" style="340" bestFit="1" customWidth="1"/>
    <col min="10" max="10" width="5.44140625" style="345" hidden="1" customWidth="1"/>
    <col min="11" max="11" width="5.5546875" style="340" hidden="1" customWidth="1"/>
    <col min="12" max="12" width="0" style="340" hidden="1" customWidth="1"/>
    <col min="13" max="13" width="4.88671875" style="340" hidden="1" customWidth="1"/>
    <col min="14" max="17" width="0" style="346" hidden="1" customWidth="1"/>
    <col min="18" max="256" width="9.109375" style="340"/>
    <col min="257" max="257" width="4.44140625" style="340" bestFit="1" customWidth="1"/>
    <col min="258" max="258" width="11.33203125" style="340" bestFit="1" customWidth="1"/>
    <col min="259" max="259" width="52" style="340" bestFit="1" customWidth="1"/>
    <col min="260" max="260" width="6.5546875" style="340" bestFit="1" customWidth="1"/>
    <col min="261" max="261" width="8.44140625" style="340" bestFit="1" customWidth="1"/>
    <col min="262" max="262" width="10.5546875" style="340" bestFit="1" customWidth="1"/>
    <col min="263" max="263" width="11.6640625" style="340" bestFit="1" customWidth="1"/>
    <col min="264" max="264" width="10" style="340" bestFit="1" customWidth="1"/>
    <col min="265" max="265" width="11.109375" style="340" bestFit="1" customWidth="1"/>
    <col min="266" max="273" width="0" style="340" hidden="1" customWidth="1"/>
    <col min="274" max="512" width="9.109375" style="340"/>
    <col min="513" max="513" width="4.44140625" style="340" bestFit="1" customWidth="1"/>
    <col min="514" max="514" width="11.33203125" style="340" bestFit="1" customWidth="1"/>
    <col min="515" max="515" width="52" style="340" bestFit="1" customWidth="1"/>
    <col min="516" max="516" width="6.5546875" style="340" bestFit="1" customWidth="1"/>
    <col min="517" max="517" width="8.44140625" style="340" bestFit="1" customWidth="1"/>
    <col min="518" max="518" width="10.5546875" style="340" bestFit="1" customWidth="1"/>
    <col min="519" max="519" width="11.6640625" style="340" bestFit="1" customWidth="1"/>
    <col min="520" max="520" width="10" style="340" bestFit="1" customWidth="1"/>
    <col min="521" max="521" width="11.109375" style="340" bestFit="1" customWidth="1"/>
    <col min="522" max="529" width="0" style="340" hidden="1" customWidth="1"/>
    <col min="530" max="768" width="9.109375" style="340"/>
    <col min="769" max="769" width="4.44140625" style="340" bestFit="1" customWidth="1"/>
    <col min="770" max="770" width="11.33203125" style="340" bestFit="1" customWidth="1"/>
    <col min="771" max="771" width="52" style="340" bestFit="1" customWidth="1"/>
    <col min="772" max="772" width="6.5546875" style="340" bestFit="1" customWidth="1"/>
    <col min="773" max="773" width="8.44140625" style="340" bestFit="1" customWidth="1"/>
    <col min="774" max="774" width="10.5546875" style="340" bestFit="1" customWidth="1"/>
    <col min="775" max="775" width="11.6640625" style="340" bestFit="1" customWidth="1"/>
    <col min="776" max="776" width="10" style="340" bestFit="1" customWidth="1"/>
    <col min="777" max="777" width="11.109375" style="340" bestFit="1" customWidth="1"/>
    <col min="778" max="785" width="0" style="340" hidden="1" customWidth="1"/>
    <col min="786" max="1024" width="9.109375" style="340"/>
    <col min="1025" max="1025" width="4.44140625" style="340" bestFit="1" customWidth="1"/>
    <col min="1026" max="1026" width="11.33203125" style="340" bestFit="1" customWidth="1"/>
    <col min="1027" max="1027" width="52" style="340" bestFit="1" customWidth="1"/>
    <col min="1028" max="1028" width="6.5546875" style="340" bestFit="1" customWidth="1"/>
    <col min="1029" max="1029" width="8.44140625" style="340" bestFit="1" customWidth="1"/>
    <col min="1030" max="1030" width="10.5546875" style="340" bestFit="1" customWidth="1"/>
    <col min="1031" max="1031" width="11.6640625" style="340" bestFit="1" customWidth="1"/>
    <col min="1032" max="1032" width="10" style="340" bestFit="1" customWidth="1"/>
    <col min="1033" max="1033" width="11.109375" style="340" bestFit="1" customWidth="1"/>
    <col min="1034" max="1041" width="0" style="340" hidden="1" customWidth="1"/>
    <col min="1042" max="1280" width="9.109375" style="340"/>
    <col min="1281" max="1281" width="4.44140625" style="340" bestFit="1" customWidth="1"/>
    <col min="1282" max="1282" width="11.33203125" style="340" bestFit="1" customWidth="1"/>
    <col min="1283" max="1283" width="52" style="340" bestFit="1" customWidth="1"/>
    <col min="1284" max="1284" width="6.5546875" style="340" bestFit="1" customWidth="1"/>
    <col min="1285" max="1285" width="8.44140625" style="340" bestFit="1" customWidth="1"/>
    <col min="1286" max="1286" width="10.5546875" style="340" bestFit="1" customWidth="1"/>
    <col min="1287" max="1287" width="11.6640625" style="340" bestFit="1" customWidth="1"/>
    <col min="1288" max="1288" width="10" style="340" bestFit="1" customWidth="1"/>
    <col min="1289" max="1289" width="11.109375" style="340" bestFit="1" customWidth="1"/>
    <col min="1290" max="1297" width="0" style="340" hidden="1" customWidth="1"/>
    <col min="1298" max="1536" width="9.109375" style="340"/>
    <col min="1537" max="1537" width="4.44140625" style="340" bestFit="1" customWidth="1"/>
    <col min="1538" max="1538" width="11.33203125" style="340" bestFit="1" customWidth="1"/>
    <col min="1539" max="1539" width="52" style="340" bestFit="1" customWidth="1"/>
    <col min="1540" max="1540" width="6.5546875" style="340" bestFit="1" customWidth="1"/>
    <col min="1541" max="1541" width="8.44140625" style="340" bestFit="1" customWidth="1"/>
    <col min="1542" max="1542" width="10.5546875" style="340" bestFit="1" customWidth="1"/>
    <col min="1543" max="1543" width="11.6640625" style="340" bestFit="1" customWidth="1"/>
    <col min="1544" max="1544" width="10" style="340" bestFit="1" customWidth="1"/>
    <col min="1545" max="1545" width="11.109375" style="340" bestFit="1" customWidth="1"/>
    <col min="1546" max="1553" width="0" style="340" hidden="1" customWidth="1"/>
    <col min="1554" max="1792" width="9.109375" style="340"/>
    <col min="1793" max="1793" width="4.44140625" style="340" bestFit="1" customWidth="1"/>
    <col min="1794" max="1794" width="11.33203125" style="340" bestFit="1" customWidth="1"/>
    <col min="1795" max="1795" width="52" style="340" bestFit="1" customWidth="1"/>
    <col min="1796" max="1796" width="6.5546875" style="340" bestFit="1" customWidth="1"/>
    <col min="1797" max="1797" width="8.44140625" style="340" bestFit="1" customWidth="1"/>
    <col min="1798" max="1798" width="10.5546875" style="340" bestFit="1" customWidth="1"/>
    <col min="1799" max="1799" width="11.6640625" style="340" bestFit="1" customWidth="1"/>
    <col min="1800" max="1800" width="10" style="340" bestFit="1" customWidth="1"/>
    <col min="1801" max="1801" width="11.109375" style="340" bestFit="1" customWidth="1"/>
    <col min="1802" max="1809" width="0" style="340" hidden="1" customWidth="1"/>
    <col min="1810" max="2048" width="9.109375" style="340"/>
    <col min="2049" max="2049" width="4.44140625" style="340" bestFit="1" customWidth="1"/>
    <col min="2050" max="2050" width="11.33203125" style="340" bestFit="1" customWidth="1"/>
    <col min="2051" max="2051" width="52" style="340" bestFit="1" customWidth="1"/>
    <col min="2052" max="2052" width="6.5546875" style="340" bestFit="1" customWidth="1"/>
    <col min="2053" max="2053" width="8.44140625" style="340" bestFit="1" customWidth="1"/>
    <col min="2054" max="2054" width="10.5546875" style="340" bestFit="1" customWidth="1"/>
    <col min="2055" max="2055" width="11.6640625" style="340" bestFit="1" customWidth="1"/>
    <col min="2056" max="2056" width="10" style="340" bestFit="1" customWidth="1"/>
    <col min="2057" max="2057" width="11.109375" style="340" bestFit="1" customWidth="1"/>
    <col min="2058" max="2065" width="0" style="340" hidden="1" customWidth="1"/>
    <col min="2066" max="2304" width="9.109375" style="340"/>
    <col min="2305" max="2305" width="4.44140625" style="340" bestFit="1" customWidth="1"/>
    <col min="2306" max="2306" width="11.33203125" style="340" bestFit="1" customWidth="1"/>
    <col min="2307" max="2307" width="52" style="340" bestFit="1" customWidth="1"/>
    <col min="2308" max="2308" width="6.5546875" style="340" bestFit="1" customWidth="1"/>
    <col min="2309" max="2309" width="8.44140625" style="340" bestFit="1" customWidth="1"/>
    <col min="2310" max="2310" width="10.5546875" style="340" bestFit="1" customWidth="1"/>
    <col min="2311" max="2311" width="11.6640625" style="340" bestFit="1" customWidth="1"/>
    <col min="2312" max="2312" width="10" style="340" bestFit="1" customWidth="1"/>
    <col min="2313" max="2313" width="11.109375" style="340" bestFit="1" customWidth="1"/>
    <col min="2314" max="2321" width="0" style="340" hidden="1" customWidth="1"/>
    <col min="2322" max="2560" width="9.109375" style="340"/>
    <col min="2561" max="2561" width="4.44140625" style="340" bestFit="1" customWidth="1"/>
    <col min="2562" max="2562" width="11.33203125" style="340" bestFit="1" customWidth="1"/>
    <col min="2563" max="2563" width="52" style="340" bestFit="1" customWidth="1"/>
    <col min="2564" max="2564" width="6.5546875" style="340" bestFit="1" customWidth="1"/>
    <col min="2565" max="2565" width="8.44140625" style="340" bestFit="1" customWidth="1"/>
    <col min="2566" max="2566" width="10.5546875" style="340" bestFit="1" customWidth="1"/>
    <col min="2567" max="2567" width="11.6640625" style="340" bestFit="1" customWidth="1"/>
    <col min="2568" max="2568" width="10" style="340" bestFit="1" customWidth="1"/>
    <col min="2569" max="2569" width="11.109375" style="340" bestFit="1" customWidth="1"/>
    <col min="2570" max="2577" width="0" style="340" hidden="1" customWidth="1"/>
    <col min="2578" max="2816" width="9.109375" style="340"/>
    <col min="2817" max="2817" width="4.44140625" style="340" bestFit="1" customWidth="1"/>
    <col min="2818" max="2818" width="11.33203125" style="340" bestFit="1" customWidth="1"/>
    <col min="2819" max="2819" width="52" style="340" bestFit="1" customWidth="1"/>
    <col min="2820" max="2820" width="6.5546875" style="340" bestFit="1" customWidth="1"/>
    <col min="2821" max="2821" width="8.44140625" style="340" bestFit="1" customWidth="1"/>
    <col min="2822" max="2822" width="10.5546875" style="340" bestFit="1" customWidth="1"/>
    <col min="2823" max="2823" width="11.6640625" style="340" bestFit="1" customWidth="1"/>
    <col min="2824" max="2824" width="10" style="340" bestFit="1" customWidth="1"/>
    <col min="2825" max="2825" width="11.109375" style="340" bestFit="1" customWidth="1"/>
    <col min="2826" max="2833" width="0" style="340" hidden="1" customWidth="1"/>
    <col min="2834" max="3072" width="9.109375" style="340"/>
    <col min="3073" max="3073" width="4.44140625" style="340" bestFit="1" customWidth="1"/>
    <col min="3074" max="3074" width="11.33203125" style="340" bestFit="1" customWidth="1"/>
    <col min="3075" max="3075" width="52" style="340" bestFit="1" customWidth="1"/>
    <col min="3076" max="3076" width="6.5546875" style="340" bestFit="1" customWidth="1"/>
    <col min="3077" max="3077" width="8.44140625" style="340" bestFit="1" customWidth="1"/>
    <col min="3078" max="3078" width="10.5546875" style="340" bestFit="1" customWidth="1"/>
    <col min="3079" max="3079" width="11.6640625" style="340" bestFit="1" customWidth="1"/>
    <col min="3080" max="3080" width="10" style="340" bestFit="1" customWidth="1"/>
    <col min="3081" max="3081" width="11.109375" style="340" bestFit="1" customWidth="1"/>
    <col min="3082" max="3089" width="0" style="340" hidden="1" customWidth="1"/>
    <col min="3090" max="3328" width="9.109375" style="340"/>
    <col min="3329" max="3329" width="4.44140625" style="340" bestFit="1" customWidth="1"/>
    <col min="3330" max="3330" width="11.33203125" style="340" bestFit="1" customWidth="1"/>
    <col min="3331" max="3331" width="52" style="340" bestFit="1" customWidth="1"/>
    <col min="3332" max="3332" width="6.5546875" style="340" bestFit="1" customWidth="1"/>
    <col min="3333" max="3333" width="8.44140625" style="340" bestFit="1" customWidth="1"/>
    <col min="3334" max="3334" width="10.5546875" style="340" bestFit="1" customWidth="1"/>
    <col min="3335" max="3335" width="11.6640625" style="340" bestFit="1" customWidth="1"/>
    <col min="3336" max="3336" width="10" style="340" bestFit="1" customWidth="1"/>
    <col min="3337" max="3337" width="11.109375" style="340" bestFit="1" customWidth="1"/>
    <col min="3338" max="3345" width="0" style="340" hidden="1" customWidth="1"/>
    <col min="3346" max="3584" width="9.109375" style="340"/>
    <col min="3585" max="3585" width="4.44140625" style="340" bestFit="1" customWidth="1"/>
    <col min="3586" max="3586" width="11.33203125" style="340" bestFit="1" customWidth="1"/>
    <col min="3587" max="3587" width="52" style="340" bestFit="1" customWidth="1"/>
    <col min="3588" max="3588" width="6.5546875" style="340" bestFit="1" customWidth="1"/>
    <col min="3589" max="3589" width="8.44140625" style="340" bestFit="1" customWidth="1"/>
    <col min="3590" max="3590" width="10.5546875" style="340" bestFit="1" customWidth="1"/>
    <col min="3591" max="3591" width="11.6640625" style="340" bestFit="1" customWidth="1"/>
    <col min="3592" max="3592" width="10" style="340" bestFit="1" customWidth="1"/>
    <col min="3593" max="3593" width="11.109375" style="340" bestFit="1" customWidth="1"/>
    <col min="3594" max="3601" width="0" style="340" hidden="1" customWidth="1"/>
    <col min="3602" max="3840" width="9.109375" style="340"/>
    <col min="3841" max="3841" width="4.44140625" style="340" bestFit="1" customWidth="1"/>
    <col min="3842" max="3842" width="11.33203125" style="340" bestFit="1" customWidth="1"/>
    <col min="3843" max="3843" width="52" style="340" bestFit="1" customWidth="1"/>
    <col min="3844" max="3844" width="6.5546875" style="340" bestFit="1" customWidth="1"/>
    <col min="3845" max="3845" width="8.44140625" style="340" bestFit="1" customWidth="1"/>
    <col min="3846" max="3846" width="10.5546875" style="340" bestFit="1" customWidth="1"/>
    <col min="3847" max="3847" width="11.6640625" style="340" bestFit="1" customWidth="1"/>
    <col min="3848" max="3848" width="10" style="340" bestFit="1" customWidth="1"/>
    <col min="3849" max="3849" width="11.109375" style="340" bestFit="1" customWidth="1"/>
    <col min="3850" max="3857" width="0" style="340" hidden="1" customWidth="1"/>
    <col min="3858" max="4096" width="9.109375" style="340"/>
    <col min="4097" max="4097" width="4.44140625" style="340" bestFit="1" customWidth="1"/>
    <col min="4098" max="4098" width="11.33203125" style="340" bestFit="1" customWidth="1"/>
    <col min="4099" max="4099" width="52" style="340" bestFit="1" customWidth="1"/>
    <col min="4100" max="4100" width="6.5546875" style="340" bestFit="1" customWidth="1"/>
    <col min="4101" max="4101" width="8.44140625" style="340" bestFit="1" customWidth="1"/>
    <col min="4102" max="4102" width="10.5546875" style="340" bestFit="1" customWidth="1"/>
    <col min="4103" max="4103" width="11.6640625" style="340" bestFit="1" customWidth="1"/>
    <col min="4104" max="4104" width="10" style="340" bestFit="1" customWidth="1"/>
    <col min="4105" max="4105" width="11.109375" style="340" bestFit="1" customWidth="1"/>
    <col min="4106" max="4113" width="0" style="340" hidden="1" customWidth="1"/>
    <col min="4114" max="4352" width="9.109375" style="340"/>
    <col min="4353" max="4353" width="4.44140625" style="340" bestFit="1" customWidth="1"/>
    <col min="4354" max="4354" width="11.33203125" style="340" bestFit="1" customWidth="1"/>
    <col min="4355" max="4355" width="52" style="340" bestFit="1" customWidth="1"/>
    <col min="4356" max="4356" width="6.5546875" style="340" bestFit="1" customWidth="1"/>
    <col min="4357" max="4357" width="8.44140625" style="340" bestFit="1" customWidth="1"/>
    <col min="4358" max="4358" width="10.5546875" style="340" bestFit="1" customWidth="1"/>
    <col min="4359" max="4359" width="11.6640625" style="340" bestFit="1" customWidth="1"/>
    <col min="4360" max="4360" width="10" style="340" bestFit="1" customWidth="1"/>
    <col min="4361" max="4361" width="11.109375" style="340" bestFit="1" customWidth="1"/>
    <col min="4362" max="4369" width="0" style="340" hidden="1" customWidth="1"/>
    <col min="4370" max="4608" width="9.109375" style="340"/>
    <col min="4609" max="4609" width="4.44140625" style="340" bestFit="1" customWidth="1"/>
    <col min="4610" max="4610" width="11.33203125" style="340" bestFit="1" customWidth="1"/>
    <col min="4611" max="4611" width="52" style="340" bestFit="1" customWidth="1"/>
    <col min="4612" max="4612" width="6.5546875" style="340" bestFit="1" customWidth="1"/>
    <col min="4613" max="4613" width="8.44140625" style="340" bestFit="1" customWidth="1"/>
    <col min="4614" max="4614" width="10.5546875" style="340" bestFit="1" customWidth="1"/>
    <col min="4615" max="4615" width="11.6640625" style="340" bestFit="1" customWidth="1"/>
    <col min="4616" max="4616" width="10" style="340" bestFit="1" customWidth="1"/>
    <col min="4617" max="4617" width="11.109375" style="340" bestFit="1" customWidth="1"/>
    <col min="4618" max="4625" width="0" style="340" hidden="1" customWidth="1"/>
    <col min="4626" max="4864" width="9.109375" style="340"/>
    <col min="4865" max="4865" width="4.44140625" style="340" bestFit="1" customWidth="1"/>
    <col min="4866" max="4866" width="11.33203125" style="340" bestFit="1" customWidth="1"/>
    <col min="4867" max="4867" width="52" style="340" bestFit="1" customWidth="1"/>
    <col min="4868" max="4868" width="6.5546875" style="340" bestFit="1" customWidth="1"/>
    <col min="4869" max="4869" width="8.44140625" style="340" bestFit="1" customWidth="1"/>
    <col min="4870" max="4870" width="10.5546875" style="340" bestFit="1" customWidth="1"/>
    <col min="4871" max="4871" width="11.6640625" style="340" bestFit="1" customWidth="1"/>
    <col min="4872" max="4872" width="10" style="340" bestFit="1" customWidth="1"/>
    <col min="4873" max="4873" width="11.109375" style="340" bestFit="1" customWidth="1"/>
    <col min="4874" max="4881" width="0" style="340" hidden="1" customWidth="1"/>
    <col min="4882" max="5120" width="9.109375" style="340"/>
    <col min="5121" max="5121" width="4.44140625" style="340" bestFit="1" customWidth="1"/>
    <col min="5122" max="5122" width="11.33203125" style="340" bestFit="1" customWidth="1"/>
    <col min="5123" max="5123" width="52" style="340" bestFit="1" customWidth="1"/>
    <col min="5124" max="5124" width="6.5546875" style="340" bestFit="1" customWidth="1"/>
    <col min="5125" max="5125" width="8.44140625" style="340" bestFit="1" customWidth="1"/>
    <col min="5126" max="5126" width="10.5546875" style="340" bestFit="1" customWidth="1"/>
    <col min="5127" max="5127" width="11.6640625" style="340" bestFit="1" customWidth="1"/>
    <col min="5128" max="5128" width="10" style="340" bestFit="1" customWidth="1"/>
    <col min="5129" max="5129" width="11.109375" style="340" bestFit="1" customWidth="1"/>
    <col min="5130" max="5137" width="0" style="340" hidden="1" customWidth="1"/>
    <col min="5138" max="5376" width="9.109375" style="340"/>
    <col min="5377" max="5377" width="4.44140625" style="340" bestFit="1" customWidth="1"/>
    <col min="5378" max="5378" width="11.33203125" style="340" bestFit="1" customWidth="1"/>
    <col min="5379" max="5379" width="52" style="340" bestFit="1" customWidth="1"/>
    <col min="5380" max="5380" width="6.5546875" style="340" bestFit="1" customWidth="1"/>
    <col min="5381" max="5381" width="8.44140625" style="340" bestFit="1" customWidth="1"/>
    <col min="5382" max="5382" width="10.5546875" style="340" bestFit="1" customWidth="1"/>
    <col min="5383" max="5383" width="11.6640625" style="340" bestFit="1" customWidth="1"/>
    <col min="5384" max="5384" width="10" style="340" bestFit="1" customWidth="1"/>
    <col min="5385" max="5385" width="11.109375" style="340" bestFit="1" customWidth="1"/>
    <col min="5386" max="5393" width="0" style="340" hidden="1" customWidth="1"/>
    <col min="5394" max="5632" width="9.109375" style="340"/>
    <col min="5633" max="5633" width="4.44140625" style="340" bestFit="1" customWidth="1"/>
    <col min="5634" max="5634" width="11.33203125" style="340" bestFit="1" customWidth="1"/>
    <col min="5635" max="5635" width="52" style="340" bestFit="1" customWidth="1"/>
    <col min="5636" max="5636" width="6.5546875" style="340" bestFit="1" customWidth="1"/>
    <col min="5637" max="5637" width="8.44140625" style="340" bestFit="1" customWidth="1"/>
    <col min="5638" max="5638" width="10.5546875" style="340" bestFit="1" customWidth="1"/>
    <col min="5639" max="5639" width="11.6640625" style="340" bestFit="1" customWidth="1"/>
    <col min="5640" max="5640" width="10" style="340" bestFit="1" customWidth="1"/>
    <col min="5641" max="5641" width="11.109375" style="340" bestFit="1" customWidth="1"/>
    <col min="5642" max="5649" width="0" style="340" hidden="1" customWidth="1"/>
    <col min="5650" max="5888" width="9.109375" style="340"/>
    <col min="5889" max="5889" width="4.44140625" style="340" bestFit="1" customWidth="1"/>
    <col min="5890" max="5890" width="11.33203125" style="340" bestFit="1" customWidth="1"/>
    <col min="5891" max="5891" width="52" style="340" bestFit="1" customWidth="1"/>
    <col min="5892" max="5892" width="6.5546875" style="340" bestFit="1" customWidth="1"/>
    <col min="5893" max="5893" width="8.44140625" style="340" bestFit="1" customWidth="1"/>
    <col min="5894" max="5894" width="10.5546875" style="340" bestFit="1" customWidth="1"/>
    <col min="5895" max="5895" width="11.6640625" style="340" bestFit="1" customWidth="1"/>
    <col min="5896" max="5896" width="10" style="340" bestFit="1" customWidth="1"/>
    <col min="5897" max="5897" width="11.109375" style="340" bestFit="1" customWidth="1"/>
    <col min="5898" max="5905" width="0" style="340" hidden="1" customWidth="1"/>
    <col min="5906" max="6144" width="9.109375" style="340"/>
    <col min="6145" max="6145" width="4.44140625" style="340" bestFit="1" customWidth="1"/>
    <col min="6146" max="6146" width="11.33203125" style="340" bestFit="1" customWidth="1"/>
    <col min="6147" max="6147" width="52" style="340" bestFit="1" customWidth="1"/>
    <col min="6148" max="6148" width="6.5546875" style="340" bestFit="1" customWidth="1"/>
    <col min="6149" max="6149" width="8.44140625" style="340" bestFit="1" customWidth="1"/>
    <col min="6150" max="6150" width="10.5546875" style="340" bestFit="1" customWidth="1"/>
    <col min="6151" max="6151" width="11.6640625" style="340" bestFit="1" customWidth="1"/>
    <col min="6152" max="6152" width="10" style="340" bestFit="1" customWidth="1"/>
    <col min="6153" max="6153" width="11.109375" style="340" bestFit="1" customWidth="1"/>
    <col min="6154" max="6161" width="0" style="340" hidden="1" customWidth="1"/>
    <col min="6162" max="6400" width="9.109375" style="340"/>
    <col min="6401" max="6401" width="4.44140625" style="340" bestFit="1" customWidth="1"/>
    <col min="6402" max="6402" width="11.33203125" style="340" bestFit="1" customWidth="1"/>
    <col min="6403" max="6403" width="52" style="340" bestFit="1" customWidth="1"/>
    <col min="6404" max="6404" width="6.5546875" style="340" bestFit="1" customWidth="1"/>
    <col min="6405" max="6405" width="8.44140625" style="340" bestFit="1" customWidth="1"/>
    <col min="6406" max="6406" width="10.5546875" style="340" bestFit="1" customWidth="1"/>
    <col min="6407" max="6407" width="11.6640625" style="340" bestFit="1" customWidth="1"/>
    <col min="6408" max="6408" width="10" style="340" bestFit="1" customWidth="1"/>
    <col min="6409" max="6409" width="11.109375" style="340" bestFit="1" customWidth="1"/>
    <col min="6410" max="6417" width="0" style="340" hidden="1" customWidth="1"/>
    <col min="6418" max="6656" width="9.109375" style="340"/>
    <col min="6657" max="6657" width="4.44140625" style="340" bestFit="1" customWidth="1"/>
    <col min="6658" max="6658" width="11.33203125" style="340" bestFit="1" customWidth="1"/>
    <col min="6659" max="6659" width="52" style="340" bestFit="1" customWidth="1"/>
    <col min="6660" max="6660" width="6.5546875" style="340" bestFit="1" customWidth="1"/>
    <col min="6661" max="6661" width="8.44140625" style="340" bestFit="1" customWidth="1"/>
    <col min="6662" max="6662" width="10.5546875" style="340" bestFit="1" customWidth="1"/>
    <col min="6663" max="6663" width="11.6640625" style="340" bestFit="1" customWidth="1"/>
    <col min="6664" max="6664" width="10" style="340" bestFit="1" customWidth="1"/>
    <col min="6665" max="6665" width="11.109375" style="340" bestFit="1" customWidth="1"/>
    <col min="6666" max="6673" width="0" style="340" hidden="1" customWidth="1"/>
    <col min="6674" max="6912" width="9.109375" style="340"/>
    <col min="6913" max="6913" width="4.44140625" style="340" bestFit="1" customWidth="1"/>
    <col min="6914" max="6914" width="11.33203125" style="340" bestFit="1" customWidth="1"/>
    <col min="6915" max="6915" width="52" style="340" bestFit="1" customWidth="1"/>
    <col min="6916" max="6916" width="6.5546875" style="340" bestFit="1" customWidth="1"/>
    <col min="6917" max="6917" width="8.44140625" style="340" bestFit="1" customWidth="1"/>
    <col min="6918" max="6918" width="10.5546875" style="340" bestFit="1" customWidth="1"/>
    <col min="6919" max="6919" width="11.6640625" style="340" bestFit="1" customWidth="1"/>
    <col min="6920" max="6920" width="10" style="340" bestFit="1" customWidth="1"/>
    <col min="6921" max="6921" width="11.109375" style="340" bestFit="1" customWidth="1"/>
    <col min="6922" max="6929" width="0" style="340" hidden="1" customWidth="1"/>
    <col min="6930" max="7168" width="9.109375" style="340"/>
    <col min="7169" max="7169" width="4.44140625" style="340" bestFit="1" customWidth="1"/>
    <col min="7170" max="7170" width="11.33203125" style="340" bestFit="1" customWidth="1"/>
    <col min="7171" max="7171" width="52" style="340" bestFit="1" customWidth="1"/>
    <col min="7172" max="7172" width="6.5546875" style="340" bestFit="1" customWidth="1"/>
    <col min="7173" max="7173" width="8.44140625" style="340" bestFit="1" customWidth="1"/>
    <col min="7174" max="7174" width="10.5546875" style="340" bestFit="1" customWidth="1"/>
    <col min="7175" max="7175" width="11.6640625" style="340" bestFit="1" customWidth="1"/>
    <col min="7176" max="7176" width="10" style="340" bestFit="1" customWidth="1"/>
    <col min="7177" max="7177" width="11.109375" style="340" bestFit="1" customWidth="1"/>
    <col min="7178" max="7185" width="0" style="340" hidden="1" customWidth="1"/>
    <col min="7186" max="7424" width="9.109375" style="340"/>
    <col min="7425" max="7425" width="4.44140625" style="340" bestFit="1" customWidth="1"/>
    <col min="7426" max="7426" width="11.33203125" style="340" bestFit="1" customWidth="1"/>
    <col min="7427" max="7427" width="52" style="340" bestFit="1" customWidth="1"/>
    <col min="7428" max="7428" width="6.5546875" style="340" bestFit="1" customWidth="1"/>
    <col min="7429" max="7429" width="8.44140625" style="340" bestFit="1" customWidth="1"/>
    <col min="7430" max="7430" width="10.5546875" style="340" bestFit="1" customWidth="1"/>
    <col min="7431" max="7431" width="11.6640625" style="340" bestFit="1" customWidth="1"/>
    <col min="7432" max="7432" width="10" style="340" bestFit="1" customWidth="1"/>
    <col min="7433" max="7433" width="11.109375" style="340" bestFit="1" customWidth="1"/>
    <col min="7434" max="7441" width="0" style="340" hidden="1" customWidth="1"/>
    <col min="7442" max="7680" width="9.109375" style="340"/>
    <col min="7681" max="7681" width="4.44140625" style="340" bestFit="1" customWidth="1"/>
    <col min="7682" max="7682" width="11.33203125" style="340" bestFit="1" customWidth="1"/>
    <col min="7683" max="7683" width="52" style="340" bestFit="1" customWidth="1"/>
    <col min="7684" max="7684" width="6.5546875" style="340" bestFit="1" customWidth="1"/>
    <col min="7685" max="7685" width="8.44140625" style="340" bestFit="1" customWidth="1"/>
    <col min="7686" max="7686" width="10.5546875" style="340" bestFit="1" customWidth="1"/>
    <col min="7687" max="7687" width="11.6640625" style="340" bestFit="1" customWidth="1"/>
    <col min="7688" max="7688" width="10" style="340" bestFit="1" customWidth="1"/>
    <col min="7689" max="7689" width="11.109375" style="340" bestFit="1" customWidth="1"/>
    <col min="7690" max="7697" width="0" style="340" hidden="1" customWidth="1"/>
    <col min="7698" max="7936" width="9.109375" style="340"/>
    <col min="7937" max="7937" width="4.44140625" style="340" bestFit="1" customWidth="1"/>
    <col min="7938" max="7938" width="11.33203125" style="340" bestFit="1" customWidth="1"/>
    <col min="7939" max="7939" width="52" style="340" bestFit="1" customWidth="1"/>
    <col min="7940" max="7940" width="6.5546875" style="340" bestFit="1" customWidth="1"/>
    <col min="7941" max="7941" width="8.44140625" style="340" bestFit="1" customWidth="1"/>
    <col min="7942" max="7942" width="10.5546875" style="340" bestFit="1" customWidth="1"/>
    <col min="7943" max="7943" width="11.6640625" style="340" bestFit="1" customWidth="1"/>
    <col min="7944" max="7944" width="10" style="340" bestFit="1" customWidth="1"/>
    <col min="7945" max="7945" width="11.109375" style="340" bestFit="1" customWidth="1"/>
    <col min="7946" max="7953" width="0" style="340" hidden="1" customWidth="1"/>
    <col min="7954" max="8192" width="9.109375" style="340"/>
    <col min="8193" max="8193" width="4.44140625" style="340" bestFit="1" customWidth="1"/>
    <col min="8194" max="8194" width="11.33203125" style="340" bestFit="1" customWidth="1"/>
    <col min="8195" max="8195" width="52" style="340" bestFit="1" customWidth="1"/>
    <col min="8196" max="8196" width="6.5546875" style="340" bestFit="1" customWidth="1"/>
    <col min="8197" max="8197" width="8.44140625" style="340" bestFit="1" customWidth="1"/>
    <col min="8198" max="8198" width="10.5546875" style="340" bestFit="1" customWidth="1"/>
    <col min="8199" max="8199" width="11.6640625" style="340" bestFit="1" customWidth="1"/>
    <col min="8200" max="8200" width="10" style="340" bestFit="1" customWidth="1"/>
    <col min="8201" max="8201" width="11.109375" style="340" bestFit="1" customWidth="1"/>
    <col min="8202" max="8209" width="0" style="340" hidden="1" customWidth="1"/>
    <col min="8210" max="8448" width="9.109375" style="340"/>
    <col min="8449" max="8449" width="4.44140625" style="340" bestFit="1" customWidth="1"/>
    <col min="8450" max="8450" width="11.33203125" style="340" bestFit="1" customWidth="1"/>
    <col min="8451" max="8451" width="52" style="340" bestFit="1" customWidth="1"/>
    <col min="8452" max="8452" width="6.5546875" style="340" bestFit="1" customWidth="1"/>
    <col min="8453" max="8453" width="8.44140625" style="340" bestFit="1" customWidth="1"/>
    <col min="8454" max="8454" width="10.5546875" style="340" bestFit="1" customWidth="1"/>
    <col min="8455" max="8455" width="11.6640625" style="340" bestFit="1" customWidth="1"/>
    <col min="8456" max="8456" width="10" style="340" bestFit="1" customWidth="1"/>
    <col min="8457" max="8457" width="11.109375" style="340" bestFit="1" customWidth="1"/>
    <col min="8458" max="8465" width="0" style="340" hidden="1" customWidth="1"/>
    <col min="8466" max="8704" width="9.109375" style="340"/>
    <col min="8705" max="8705" width="4.44140625" style="340" bestFit="1" customWidth="1"/>
    <col min="8706" max="8706" width="11.33203125" style="340" bestFit="1" customWidth="1"/>
    <col min="8707" max="8707" width="52" style="340" bestFit="1" customWidth="1"/>
    <col min="8708" max="8708" width="6.5546875" style="340" bestFit="1" customWidth="1"/>
    <col min="8709" max="8709" width="8.44140625" style="340" bestFit="1" customWidth="1"/>
    <col min="8710" max="8710" width="10.5546875" style="340" bestFit="1" customWidth="1"/>
    <col min="8711" max="8711" width="11.6640625" style="340" bestFit="1" customWidth="1"/>
    <col min="8712" max="8712" width="10" style="340" bestFit="1" customWidth="1"/>
    <col min="8713" max="8713" width="11.109375" style="340" bestFit="1" customWidth="1"/>
    <col min="8714" max="8721" width="0" style="340" hidden="1" customWidth="1"/>
    <col min="8722" max="8960" width="9.109375" style="340"/>
    <col min="8961" max="8961" width="4.44140625" style="340" bestFit="1" customWidth="1"/>
    <col min="8962" max="8962" width="11.33203125" style="340" bestFit="1" customWidth="1"/>
    <col min="8963" max="8963" width="52" style="340" bestFit="1" customWidth="1"/>
    <col min="8964" max="8964" width="6.5546875" style="340" bestFit="1" customWidth="1"/>
    <col min="8965" max="8965" width="8.44140625" style="340" bestFit="1" customWidth="1"/>
    <col min="8966" max="8966" width="10.5546875" style="340" bestFit="1" customWidth="1"/>
    <col min="8967" max="8967" width="11.6640625" style="340" bestFit="1" customWidth="1"/>
    <col min="8968" max="8968" width="10" style="340" bestFit="1" customWidth="1"/>
    <col min="8969" max="8969" width="11.109375" style="340" bestFit="1" customWidth="1"/>
    <col min="8970" max="8977" width="0" style="340" hidden="1" customWidth="1"/>
    <col min="8978" max="9216" width="9.109375" style="340"/>
    <col min="9217" max="9217" width="4.44140625" style="340" bestFit="1" customWidth="1"/>
    <col min="9218" max="9218" width="11.33203125" style="340" bestFit="1" customWidth="1"/>
    <col min="9219" max="9219" width="52" style="340" bestFit="1" customWidth="1"/>
    <col min="9220" max="9220" width="6.5546875" style="340" bestFit="1" customWidth="1"/>
    <col min="9221" max="9221" width="8.44140625" style="340" bestFit="1" customWidth="1"/>
    <col min="9222" max="9222" width="10.5546875" style="340" bestFit="1" customWidth="1"/>
    <col min="9223" max="9223" width="11.6640625" style="340" bestFit="1" customWidth="1"/>
    <col min="9224" max="9224" width="10" style="340" bestFit="1" customWidth="1"/>
    <col min="9225" max="9225" width="11.109375" style="340" bestFit="1" customWidth="1"/>
    <col min="9226" max="9233" width="0" style="340" hidden="1" customWidth="1"/>
    <col min="9234" max="9472" width="9.109375" style="340"/>
    <col min="9473" max="9473" width="4.44140625" style="340" bestFit="1" customWidth="1"/>
    <col min="9474" max="9474" width="11.33203125" style="340" bestFit="1" customWidth="1"/>
    <col min="9475" max="9475" width="52" style="340" bestFit="1" customWidth="1"/>
    <col min="9476" max="9476" width="6.5546875" style="340" bestFit="1" customWidth="1"/>
    <col min="9477" max="9477" width="8.44140625" style="340" bestFit="1" customWidth="1"/>
    <col min="9478" max="9478" width="10.5546875" style="340" bestFit="1" customWidth="1"/>
    <col min="9479" max="9479" width="11.6640625" style="340" bestFit="1" customWidth="1"/>
    <col min="9480" max="9480" width="10" style="340" bestFit="1" customWidth="1"/>
    <col min="9481" max="9481" width="11.109375" style="340" bestFit="1" customWidth="1"/>
    <col min="9482" max="9489" width="0" style="340" hidden="1" customWidth="1"/>
    <col min="9490" max="9728" width="9.109375" style="340"/>
    <col min="9729" max="9729" width="4.44140625" style="340" bestFit="1" customWidth="1"/>
    <col min="9730" max="9730" width="11.33203125" style="340" bestFit="1" customWidth="1"/>
    <col min="9731" max="9731" width="52" style="340" bestFit="1" customWidth="1"/>
    <col min="9732" max="9732" width="6.5546875" style="340" bestFit="1" customWidth="1"/>
    <col min="9733" max="9733" width="8.44140625" style="340" bestFit="1" customWidth="1"/>
    <col min="9734" max="9734" width="10.5546875" style="340" bestFit="1" customWidth="1"/>
    <col min="9735" max="9735" width="11.6640625" style="340" bestFit="1" customWidth="1"/>
    <col min="9736" max="9736" width="10" style="340" bestFit="1" customWidth="1"/>
    <col min="9737" max="9737" width="11.109375" style="340" bestFit="1" customWidth="1"/>
    <col min="9738" max="9745" width="0" style="340" hidden="1" customWidth="1"/>
    <col min="9746" max="9984" width="9.109375" style="340"/>
    <col min="9985" max="9985" width="4.44140625" style="340" bestFit="1" customWidth="1"/>
    <col min="9986" max="9986" width="11.33203125" style="340" bestFit="1" customWidth="1"/>
    <col min="9987" max="9987" width="52" style="340" bestFit="1" customWidth="1"/>
    <col min="9988" max="9988" width="6.5546875" style="340" bestFit="1" customWidth="1"/>
    <col min="9989" max="9989" width="8.44140625" style="340" bestFit="1" customWidth="1"/>
    <col min="9990" max="9990" width="10.5546875" style="340" bestFit="1" customWidth="1"/>
    <col min="9991" max="9991" width="11.6640625" style="340" bestFit="1" customWidth="1"/>
    <col min="9992" max="9992" width="10" style="340" bestFit="1" customWidth="1"/>
    <col min="9993" max="9993" width="11.109375" style="340" bestFit="1" customWidth="1"/>
    <col min="9994" max="10001" width="0" style="340" hidden="1" customWidth="1"/>
    <col min="10002" max="10240" width="9.109375" style="340"/>
    <col min="10241" max="10241" width="4.44140625" style="340" bestFit="1" customWidth="1"/>
    <col min="10242" max="10242" width="11.33203125" style="340" bestFit="1" customWidth="1"/>
    <col min="10243" max="10243" width="52" style="340" bestFit="1" customWidth="1"/>
    <col min="10244" max="10244" width="6.5546875" style="340" bestFit="1" customWidth="1"/>
    <col min="10245" max="10245" width="8.44140625" style="340" bestFit="1" customWidth="1"/>
    <col min="10246" max="10246" width="10.5546875" style="340" bestFit="1" customWidth="1"/>
    <col min="10247" max="10247" width="11.6640625" style="340" bestFit="1" customWidth="1"/>
    <col min="10248" max="10248" width="10" style="340" bestFit="1" customWidth="1"/>
    <col min="10249" max="10249" width="11.109375" style="340" bestFit="1" customWidth="1"/>
    <col min="10250" max="10257" width="0" style="340" hidden="1" customWidth="1"/>
    <col min="10258" max="10496" width="9.109375" style="340"/>
    <col min="10497" max="10497" width="4.44140625" style="340" bestFit="1" customWidth="1"/>
    <col min="10498" max="10498" width="11.33203125" style="340" bestFit="1" customWidth="1"/>
    <col min="10499" max="10499" width="52" style="340" bestFit="1" customWidth="1"/>
    <col min="10500" max="10500" width="6.5546875" style="340" bestFit="1" customWidth="1"/>
    <col min="10501" max="10501" width="8.44140625" style="340" bestFit="1" customWidth="1"/>
    <col min="10502" max="10502" width="10.5546875" style="340" bestFit="1" customWidth="1"/>
    <col min="10503" max="10503" width="11.6640625" style="340" bestFit="1" customWidth="1"/>
    <col min="10504" max="10504" width="10" style="340" bestFit="1" customWidth="1"/>
    <col min="10505" max="10505" width="11.109375" style="340" bestFit="1" customWidth="1"/>
    <col min="10506" max="10513" width="0" style="340" hidden="1" customWidth="1"/>
    <col min="10514" max="10752" width="9.109375" style="340"/>
    <col min="10753" max="10753" width="4.44140625" style="340" bestFit="1" customWidth="1"/>
    <col min="10754" max="10754" width="11.33203125" style="340" bestFit="1" customWidth="1"/>
    <col min="10755" max="10755" width="52" style="340" bestFit="1" customWidth="1"/>
    <col min="10756" max="10756" width="6.5546875" style="340" bestFit="1" customWidth="1"/>
    <col min="10757" max="10757" width="8.44140625" style="340" bestFit="1" customWidth="1"/>
    <col min="10758" max="10758" width="10.5546875" style="340" bestFit="1" customWidth="1"/>
    <col min="10759" max="10759" width="11.6640625" style="340" bestFit="1" customWidth="1"/>
    <col min="10760" max="10760" width="10" style="340" bestFit="1" customWidth="1"/>
    <col min="10761" max="10761" width="11.109375" style="340" bestFit="1" customWidth="1"/>
    <col min="10762" max="10769" width="0" style="340" hidden="1" customWidth="1"/>
    <col min="10770" max="11008" width="9.109375" style="340"/>
    <col min="11009" max="11009" width="4.44140625" style="340" bestFit="1" customWidth="1"/>
    <col min="11010" max="11010" width="11.33203125" style="340" bestFit="1" customWidth="1"/>
    <col min="11011" max="11011" width="52" style="340" bestFit="1" customWidth="1"/>
    <col min="11012" max="11012" width="6.5546875" style="340" bestFit="1" customWidth="1"/>
    <col min="11013" max="11013" width="8.44140625" style="340" bestFit="1" customWidth="1"/>
    <col min="11014" max="11014" width="10.5546875" style="340" bestFit="1" customWidth="1"/>
    <col min="11015" max="11015" width="11.6640625" style="340" bestFit="1" customWidth="1"/>
    <col min="11016" max="11016" width="10" style="340" bestFit="1" customWidth="1"/>
    <col min="11017" max="11017" width="11.109375" style="340" bestFit="1" customWidth="1"/>
    <col min="11018" max="11025" width="0" style="340" hidden="1" customWidth="1"/>
    <col min="11026" max="11264" width="9.109375" style="340"/>
    <col min="11265" max="11265" width="4.44140625" style="340" bestFit="1" customWidth="1"/>
    <col min="11266" max="11266" width="11.33203125" style="340" bestFit="1" customWidth="1"/>
    <col min="11267" max="11267" width="52" style="340" bestFit="1" customWidth="1"/>
    <col min="11268" max="11268" width="6.5546875" style="340" bestFit="1" customWidth="1"/>
    <col min="11269" max="11269" width="8.44140625" style="340" bestFit="1" customWidth="1"/>
    <col min="11270" max="11270" width="10.5546875" style="340" bestFit="1" customWidth="1"/>
    <col min="11271" max="11271" width="11.6640625" style="340" bestFit="1" customWidth="1"/>
    <col min="11272" max="11272" width="10" style="340" bestFit="1" customWidth="1"/>
    <col min="11273" max="11273" width="11.109375" style="340" bestFit="1" customWidth="1"/>
    <col min="11274" max="11281" width="0" style="340" hidden="1" customWidth="1"/>
    <col min="11282" max="11520" width="9.109375" style="340"/>
    <col min="11521" max="11521" width="4.44140625" style="340" bestFit="1" customWidth="1"/>
    <col min="11522" max="11522" width="11.33203125" style="340" bestFit="1" customWidth="1"/>
    <col min="11523" max="11523" width="52" style="340" bestFit="1" customWidth="1"/>
    <col min="11524" max="11524" width="6.5546875" style="340" bestFit="1" customWidth="1"/>
    <col min="11525" max="11525" width="8.44140625" style="340" bestFit="1" customWidth="1"/>
    <col min="11526" max="11526" width="10.5546875" style="340" bestFit="1" customWidth="1"/>
    <col min="11527" max="11527" width="11.6640625" style="340" bestFit="1" customWidth="1"/>
    <col min="11528" max="11528" width="10" style="340" bestFit="1" customWidth="1"/>
    <col min="11529" max="11529" width="11.109375" style="340" bestFit="1" customWidth="1"/>
    <col min="11530" max="11537" width="0" style="340" hidden="1" customWidth="1"/>
    <col min="11538" max="11776" width="9.109375" style="340"/>
    <col min="11777" max="11777" width="4.44140625" style="340" bestFit="1" customWidth="1"/>
    <col min="11778" max="11778" width="11.33203125" style="340" bestFit="1" customWidth="1"/>
    <col min="11779" max="11779" width="52" style="340" bestFit="1" customWidth="1"/>
    <col min="11780" max="11780" width="6.5546875" style="340" bestFit="1" customWidth="1"/>
    <col min="11781" max="11781" width="8.44140625" style="340" bestFit="1" customWidth="1"/>
    <col min="11782" max="11782" width="10.5546875" style="340" bestFit="1" customWidth="1"/>
    <col min="11783" max="11783" width="11.6640625" style="340" bestFit="1" customWidth="1"/>
    <col min="11784" max="11784" width="10" style="340" bestFit="1" customWidth="1"/>
    <col min="11785" max="11785" width="11.109375" style="340" bestFit="1" customWidth="1"/>
    <col min="11786" max="11793" width="0" style="340" hidden="1" customWidth="1"/>
    <col min="11794" max="12032" width="9.109375" style="340"/>
    <col min="12033" max="12033" width="4.44140625" style="340" bestFit="1" customWidth="1"/>
    <col min="12034" max="12034" width="11.33203125" style="340" bestFit="1" customWidth="1"/>
    <col min="12035" max="12035" width="52" style="340" bestFit="1" customWidth="1"/>
    <col min="12036" max="12036" width="6.5546875" style="340" bestFit="1" customWidth="1"/>
    <col min="12037" max="12037" width="8.44140625" style="340" bestFit="1" customWidth="1"/>
    <col min="12038" max="12038" width="10.5546875" style="340" bestFit="1" customWidth="1"/>
    <col min="12039" max="12039" width="11.6640625" style="340" bestFit="1" customWidth="1"/>
    <col min="12040" max="12040" width="10" style="340" bestFit="1" customWidth="1"/>
    <col min="12041" max="12041" width="11.109375" style="340" bestFit="1" customWidth="1"/>
    <col min="12042" max="12049" width="0" style="340" hidden="1" customWidth="1"/>
    <col min="12050" max="12288" width="9.109375" style="340"/>
    <col min="12289" max="12289" width="4.44140625" style="340" bestFit="1" customWidth="1"/>
    <col min="12290" max="12290" width="11.33203125" style="340" bestFit="1" customWidth="1"/>
    <col min="12291" max="12291" width="52" style="340" bestFit="1" customWidth="1"/>
    <col min="12292" max="12292" width="6.5546875" style="340" bestFit="1" customWidth="1"/>
    <col min="12293" max="12293" width="8.44140625" style="340" bestFit="1" customWidth="1"/>
    <col min="12294" max="12294" width="10.5546875" style="340" bestFit="1" customWidth="1"/>
    <col min="12295" max="12295" width="11.6640625" style="340" bestFit="1" customWidth="1"/>
    <col min="12296" max="12296" width="10" style="340" bestFit="1" customWidth="1"/>
    <col min="12297" max="12297" width="11.109375" style="340" bestFit="1" customWidth="1"/>
    <col min="12298" max="12305" width="0" style="340" hidden="1" customWidth="1"/>
    <col min="12306" max="12544" width="9.109375" style="340"/>
    <col min="12545" max="12545" width="4.44140625" style="340" bestFit="1" customWidth="1"/>
    <col min="12546" max="12546" width="11.33203125" style="340" bestFit="1" customWidth="1"/>
    <col min="12547" max="12547" width="52" style="340" bestFit="1" customWidth="1"/>
    <col min="12548" max="12548" width="6.5546875" style="340" bestFit="1" customWidth="1"/>
    <col min="12549" max="12549" width="8.44140625" style="340" bestFit="1" customWidth="1"/>
    <col min="12550" max="12550" width="10.5546875" style="340" bestFit="1" customWidth="1"/>
    <col min="12551" max="12551" width="11.6640625" style="340" bestFit="1" customWidth="1"/>
    <col min="12552" max="12552" width="10" style="340" bestFit="1" customWidth="1"/>
    <col min="12553" max="12553" width="11.109375" style="340" bestFit="1" customWidth="1"/>
    <col min="12554" max="12561" width="0" style="340" hidden="1" customWidth="1"/>
    <col min="12562" max="12800" width="9.109375" style="340"/>
    <col min="12801" max="12801" width="4.44140625" style="340" bestFit="1" customWidth="1"/>
    <col min="12802" max="12802" width="11.33203125" style="340" bestFit="1" customWidth="1"/>
    <col min="12803" max="12803" width="52" style="340" bestFit="1" customWidth="1"/>
    <col min="12804" max="12804" width="6.5546875" style="340" bestFit="1" customWidth="1"/>
    <col min="12805" max="12805" width="8.44140625" style="340" bestFit="1" customWidth="1"/>
    <col min="12806" max="12806" width="10.5546875" style="340" bestFit="1" customWidth="1"/>
    <col min="12807" max="12807" width="11.6640625" style="340" bestFit="1" customWidth="1"/>
    <col min="12808" max="12808" width="10" style="340" bestFit="1" customWidth="1"/>
    <col min="12809" max="12809" width="11.109375" style="340" bestFit="1" customWidth="1"/>
    <col min="12810" max="12817" width="0" style="340" hidden="1" customWidth="1"/>
    <col min="12818" max="13056" width="9.109375" style="340"/>
    <col min="13057" max="13057" width="4.44140625" style="340" bestFit="1" customWidth="1"/>
    <col min="13058" max="13058" width="11.33203125" style="340" bestFit="1" customWidth="1"/>
    <col min="13059" max="13059" width="52" style="340" bestFit="1" customWidth="1"/>
    <col min="13060" max="13060" width="6.5546875" style="340" bestFit="1" customWidth="1"/>
    <col min="13061" max="13061" width="8.44140625" style="340" bestFit="1" customWidth="1"/>
    <col min="13062" max="13062" width="10.5546875" style="340" bestFit="1" customWidth="1"/>
    <col min="13063" max="13063" width="11.6640625" style="340" bestFit="1" customWidth="1"/>
    <col min="13064" max="13064" width="10" style="340" bestFit="1" customWidth="1"/>
    <col min="13065" max="13065" width="11.109375" style="340" bestFit="1" customWidth="1"/>
    <col min="13066" max="13073" width="0" style="340" hidden="1" customWidth="1"/>
    <col min="13074" max="13312" width="9.109375" style="340"/>
    <col min="13313" max="13313" width="4.44140625" style="340" bestFit="1" customWidth="1"/>
    <col min="13314" max="13314" width="11.33203125" style="340" bestFit="1" customWidth="1"/>
    <col min="13315" max="13315" width="52" style="340" bestFit="1" customWidth="1"/>
    <col min="13316" max="13316" width="6.5546875" style="340" bestFit="1" customWidth="1"/>
    <col min="13317" max="13317" width="8.44140625" style="340" bestFit="1" customWidth="1"/>
    <col min="13318" max="13318" width="10.5546875" style="340" bestFit="1" customWidth="1"/>
    <col min="13319" max="13319" width="11.6640625" style="340" bestFit="1" customWidth="1"/>
    <col min="13320" max="13320" width="10" style="340" bestFit="1" customWidth="1"/>
    <col min="13321" max="13321" width="11.109375" style="340" bestFit="1" customWidth="1"/>
    <col min="13322" max="13329" width="0" style="340" hidden="1" customWidth="1"/>
    <col min="13330" max="13568" width="9.109375" style="340"/>
    <col min="13569" max="13569" width="4.44140625" style="340" bestFit="1" customWidth="1"/>
    <col min="13570" max="13570" width="11.33203125" style="340" bestFit="1" customWidth="1"/>
    <col min="13571" max="13571" width="52" style="340" bestFit="1" customWidth="1"/>
    <col min="13572" max="13572" width="6.5546875" style="340" bestFit="1" customWidth="1"/>
    <col min="13573" max="13573" width="8.44140625" style="340" bestFit="1" customWidth="1"/>
    <col min="13574" max="13574" width="10.5546875" style="340" bestFit="1" customWidth="1"/>
    <col min="13575" max="13575" width="11.6640625" style="340" bestFit="1" customWidth="1"/>
    <col min="13576" max="13576" width="10" style="340" bestFit="1" customWidth="1"/>
    <col min="13577" max="13577" width="11.109375" style="340" bestFit="1" customWidth="1"/>
    <col min="13578" max="13585" width="0" style="340" hidden="1" customWidth="1"/>
    <col min="13586" max="13824" width="9.109375" style="340"/>
    <col min="13825" max="13825" width="4.44140625" style="340" bestFit="1" customWidth="1"/>
    <col min="13826" max="13826" width="11.33203125" style="340" bestFit="1" customWidth="1"/>
    <col min="13827" max="13827" width="52" style="340" bestFit="1" customWidth="1"/>
    <col min="13828" max="13828" width="6.5546875" style="340" bestFit="1" customWidth="1"/>
    <col min="13829" max="13829" width="8.44140625" style="340" bestFit="1" customWidth="1"/>
    <col min="13830" max="13830" width="10.5546875" style="340" bestFit="1" customWidth="1"/>
    <col min="13831" max="13831" width="11.6640625" style="340" bestFit="1" customWidth="1"/>
    <col min="13832" max="13832" width="10" style="340" bestFit="1" customWidth="1"/>
    <col min="13833" max="13833" width="11.109375" style="340" bestFit="1" customWidth="1"/>
    <col min="13834" max="13841" width="0" style="340" hidden="1" customWidth="1"/>
    <col min="13842" max="14080" width="9.109375" style="340"/>
    <col min="14081" max="14081" width="4.44140625" style="340" bestFit="1" customWidth="1"/>
    <col min="14082" max="14082" width="11.33203125" style="340" bestFit="1" customWidth="1"/>
    <col min="14083" max="14083" width="52" style="340" bestFit="1" customWidth="1"/>
    <col min="14084" max="14084" width="6.5546875" style="340" bestFit="1" customWidth="1"/>
    <col min="14085" max="14085" width="8.44140625" style="340" bestFit="1" customWidth="1"/>
    <col min="14086" max="14086" width="10.5546875" style="340" bestFit="1" customWidth="1"/>
    <col min="14087" max="14087" width="11.6640625" style="340" bestFit="1" customWidth="1"/>
    <col min="14088" max="14088" width="10" style="340" bestFit="1" customWidth="1"/>
    <col min="14089" max="14089" width="11.109375" style="340" bestFit="1" customWidth="1"/>
    <col min="14090" max="14097" width="0" style="340" hidden="1" customWidth="1"/>
    <col min="14098" max="14336" width="9.109375" style="340"/>
    <col min="14337" max="14337" width="4.44140625" style="340" bestFit="1" customWidth="1"/>
    <col min="14338" max="14338" width="11.33203125" style="340" bestFit="1" customWidth="1"/>
    <col min="14339" max="14339" width="52" style="340" bestFit="1" customWidth="1"/>
    <col min="14340" max="14340" width="6.5546875" style="340" bestFit="1" customWidth="1"/>
    <col min="14341" max="14341" width="8.44140625" style="340" bestFit="1" customWidth="1"/>
    <col min="14342" max="14342" width="10.5546875" style="340" bestFit="1" customWidth="1"/>
    <col min="14343" max="14343" width="11.6640625" style="340" bestFit="1" customWidth="1"/>
    <col min="14344" max="14344" width="10" style="340" bestFit="1" customWidth="1"/>
    <col min="14345" max="14345" width="11.109375" style="340" bestFit="1" customWidth="1"/>
    <col min="14346" max="14353" width="0" style="340" hidden="1" customWidth="1"/>
    <col min="14354" max="14592" width="9.109375" style="340"/>
    <col min="14593" max="14593" width="4.44140625" style="340" bestFit="1" customWidth="1"/>
    <col min="14594" max="14594" width="11.33203125" style="340" bestFit="1" customWidth="1"/>
    <col min="14595" max="14595" width="52" style="340" bestFit="1" customWidth="1"/>
    <col min="14596" max="14596" width="6.5546875" style="340" bestFit="1" customWidth="1"/>
    <col min="14597" max="14597" width="8.44140625" style="340" bestFit="1" customWidth="1"/>
    <col min="14598" max="14598" width="10.5546875" style="340" bestFit="1" customWidth="1"/>
    <col min="14599" max="14599" width="11.6640625" style="340" bestFit="1" customWidth="1"/>
    <col min="14600" max="14600" width="10" style="340" bestFit="1" customWidth="1"/>
    <col min="14601" max="14601" width="11.109375" style="340" bestFit="1" customWidth="1"/>
    <col min="14602" max="14609" width="0" style="340" hidden="1" customWidth="1"/>
    <col min="14610" max="14848" width="9.109375" style="340"/>
    <col min="14849" max="14849" width="4.44140625" style="340" bestFit="1" customWidth="1"/>
    <col min="14850" max="14850" width="11.33203125" style="340" bestFit="1" customWidth="1"/>
    <col min="14851" max="14851" width="52" style="340" bestFit="1" customWidth="1"/>
    <col min="14852" max="14852" width="6.5546875" style="340" bestFit="1" customWidth="1"/>
    <col min="14853" max="14853" width="8.44140625" style="340" bestFit="1" customWidth="1"/>
    <col min="14854" max="14854" width="10.5546875" style="340" bestFit="1" customWidth="1"/>
    <col min="14855" max="14855" width="11.6640625" style="340" bestFit="1" customWidth="1"/>
    <col min="14856" max="14856" width="10" style="340" bestFit="1" customWidth="1"/>
    <col min="14857" max="14857" width="11.109375" style="340" bestFit="1" customWidth="1"/>
    <col min="14858" max="14865" width="0" style="340" hidden="1" customWidth="1"/>
    <col min="14866" max="15104" width="9.109375" style="340"/>
    <col min="15105" max="15105" width="4.44140625" style="340" bestFit="1" customWidth="1"/>
    <col min="15106" max="15106" width="11.33203125" style="340" bestFit="1" customWidth="1"/>
    <col min="15107" max="15107" width="52" style="340" bestFit="1" customWidth="1"/>
    <col min="15108" max="15108" width="6.5546875" style="340" bestFit="1" customWidth="1"/>
    <col min="15109" max="15109" width="8.44140625" style="340" bestFit="1" customWidth="1"/>
    <col min="15110" max="15110" width="10.5546875" style="340" bestFit="1" customWidth="1"/>
    <col min="15111" max="15111" width="11.6640625" style="340" bestFit="1" customWidth="1"/>
    <col min="15112" max="15112" width="10" style="340" bestFit="1" customWidth="1"/>
    <col min="15113" max="15113" width="11.109375" style="340" bestFit="1" customWidth="1"/>
    <col min="15114" max="15121" width="0" style="340" hidden="1" customWidth="1"/>
    <col min="15122" max="15360" width="9.109375" style="340"/>
    <col min="15361" max="15361" width="4.44140625" style="340" bestFit="1" customWidth="1"/>
    <col min="15362" max="15362" width="11.33203125" style="340" bestFit="1" customWidth="1"/>
    <col min="15363" max="15363" width="52" style="340" bestFit="1" customWidth="1"/>
    <col min="15364" max="15364" width="6.5546875" style="340" bestFit="1" customWidth="1"/>
    <col min="15365" max="15365" width="8.44140625" style="340" bestFit="1" customWidth="1"/>
    <col min="15366" max="15366" width="10.5546875" style="340" bestFit="1" customWidth="1"/>
    <col min="15367" max="15367" width="11.6640625" style="340" bestFit="1" customWidth="1"/>
    <col min="15368" max="15368" width="10" style="340" bestFit="1" customWidth="1"/>
    <col min="15369" max="15369" width="11.109375" style="340" bestFit="1" customWidth="1"/>
    <col min="15370" max="15377" width="0" style="340" hidden="1" customWidth="1"/>
    <col min="15378" max="15616" width="9.109375" style="340"/>
    <col min="15617" max="15617" width="4.44140625" style="340" bestFit="1" customWidth="1"/>
    <col min="15618" max="15618" width="11.33203125" style="340" bestFit="1" customWidth="1"/>
    <col min="15619" max="15619" width="52" style="340" bestFit="1" customWidth="1"/>
    <col min="15620" max="15620" width="6.5546875" style="340" bestFit="1" customWidth="1"/>
    <col min="15621" max="15621" width="8.44140625" style="340" bestFit="1" customWidth="1"/>
    <col min="15622" max="15622" width="10.5546875" style="340" bestFit="1" customWidth="1"/>
    <col min="15623" max="15623" width="11.6640625" style="340" bestFit="1" customWidth="1"/>
    <col min="15624" max="15624" width="10" style="340" bestFit="1" customWidth="1"/>
    <col min="15625" max="15625" width="11.109375" style="340" bestFit="1" customWidth="1"/>
    <col min="15626" max="15633" width="0" style="340" hidden="1" customWidth="1"/>
    <col min="15634" max="15872" width="9.109375" style="340"/>
    <col min="15873" max="15873" width="4.44140625" style="340" bestFit="1" customWidth="1"/>
    <col min="15874" max="15874" width="11.33203125" style="340" bestFit="1" customWidth="1"/>
    <col min="15875" max="15875" width="52" style="340" bestFit="1" customWidth="1"/>
    <col min="15876" max="15876" width="6.5546875" style="340" bestFit="1" customWidth="1"/>
    <col min="15877" max="15877" width="8.44140625" style="340" bestFit="1" customWidth="1"/>
    <col min="15878" max="15878" width="10.5546875" style="340" bestFit="1" customWidth="1"/>
    <col min="15879" max="15879" width="11.6640625" style="340" bestFit="1" customWidth="1"/>
    <col min="15880" max="15880" width="10" style="340" bestFit="1" customWidth="1"/>
    <col min="15881" max="15881" width="11.109375" style="340" bestFit="1" customWidth="1"/>
    <col min="15882" max="15889" width="0" style="340" hidden="1" customWidth="1"/>
    <col min="15890" max="16128" width="9.109375" style="340"/>
    <col min="16129" max="16129" width="4.44140625" style="340" bestFit="1" customWidth="1"/>
    <col min="16130" max="16130" width="11.33203125" style="340" bestFit="1" customWidth="1"/>
    <col min="16131" max="16131" width="52" style="340" bestFit="1" customWidth="1"/>
    <col min="16132" max="16132" width="6.5546875" style="340" bestFit="1" customWidth="1"/>
    <col min="16133" max="16133" width="8.44140625" style="340" bestFit="1" customWidth="1"/>
    <col min="16134" max="16134" width="10.5546875" style="340" bestFit="1" customWidth="1"/>
    <col min="16135" max="16135" width="11.6640625" style="340" bestFit="1" customWidth="1"/>
    <col min="16136" max="16136" width="10" style="340" bestFit="1" customWidth="1"/>
    <col min="16137" max="16137" width="11.109375" style="340" bestFit="1" customWidth="1"/>
    <col min="16138" max="16145" width="0" style="340" hidden="1" customWidth="1"/>
    <col min="16146" max="16384" width="9.109375" style="340"/>
  </cols>
  <sheetData>
    <row r="3" spans="1:17">
      <c r="A3" s="385"/>
      <c r="B3" s="341" t="s">
        <v>775</v>
      </c>
      <c r="C3" s="385"/>
      <c r="D3" s="385"/>
      <c r="E3" s="385"/>
      <c r="F3" s="385"/>
      <c r="G3" s="385"/>
      <c r="H3" s="385"/>
      <c r="I3" s="385"/>
      <c r="J3" s="386"/>
    </row>
    <row r="4" spans="1:17">
      <c r="A4" s="385"/>
      <c r="B4" s="341" t="s">
        <v>776</v>
      </c>
      <c r="C4" s="385"/>
      <c r="D4" s="385"/>
      <c r="E4" s="385"/>
      <c r="F4" s="385"/>
      <c r="G4" s="385"/>
      <c r="H4" s="385"/>
      <c r="I4" s="385"/>
      <c r="J4" s="386"/>
    </row>
    <row r="5" spans="1:17">
      <c r="A5" s="385"/>
      <c r="B5" s="341" t="s">
        <v>901</v>
      </c>
      <c r="C5" s="385"/>
      <c r="D5" s="385"/>
      <c r="E5" s="385"/>
      <c r="F5" s="385"/>
      <c r="G5" s="385"/>
      <c r="H5" s="385"/>
      <c r="I5" s="385"/>
      <c r="J5" s="386"/>
    </row>
    <row r="6" spans="1:17">
      <c r="A6" s="385"/>
      <c r="B6" s="341"/>
      <c r="C6" s="385"/>
      <c r="D6" s="385"/>
      <c r="E6" s="385"/>
      <c r="F6" s="385"/>
      <c r="G6" s="385"/>
      <c r="H6" s="385"/>
      <c r="I6" s="385"/>
      <c r="J6" s="386"/>
    </row>
    <row r="7" spans="1:17" s="352" customFormat="1" ht="33.9" customHeight="1" thickBot="1">
      <c r="A7" s="387" t="s">
        <v>814</v>
      </c>
      <c r="B7" s="387"/>
      <c r="C7" s="387"/>
      <c r="D7" s="387"/>
      <c r="E7" s="387"/>
      <c r="F7" s="387"/>
      <c r="G7" s="387"/>
      <c r="H7" s="387"/>
      <c r="I7" s="387"/>
      <c r="J7" s="388"/>
      <c r="N7" s="353"/>
      <c r="O7" s="353"/>
      <c r="P7" s="353"/>
      <c r="Q7" s="353"/>
    </row>
    <row r="8" spans="1:17" ht="16.2" thickBot="1">
      <c r="A8" s="389" t="s">
        <v>779</v>
      </c>
      <c r="B8" s="390" t="s">
        <v>815</v>
      </c>
      <c r="C8" s="391" t="s">
        <v>816</v>
      </c>
      <c r="D8" s="391" t="s">
        <v>817</v>
      </c>
      <c r="E8" s="392" t="s">
        <v>818</v>
      </c>
      <c r="F8" s="392" t="s">
        <v>819</v>
      </c>
      <c r="G8" s="393" t="s">
        <v>820</v>
      </c>
      <c r="H8" s="394" t="s">
        <v>821</v>
      </c>
      <c r="I8" s="395" t="s">
        <v>822</v>
      </c>
      <c r="J8" s="396" t="s">
        <v>0</v>
      </c>
      <c r="K8" s="340" t="s">
        <v>823</v>
      </c>
      <c r="L8" s="340" t="s">
        <v>824</v>
      </c>
      <c r="M8" s="340" t="s">
        <v>825</v>
      </c>
      <c r="N8" s="346" t="s">
        <v>826</v>
      </c>
      <c r="O8" s="346" t="s">
        <v>827</v>
      </c>
      <c r="P8" s="346" t="s">
        <v>783</v>
      </c>
      <c r="Q8" s="346" t="s">
        <v>828</v>
      </c>
    </row>
    <row r="9" spans="1:17" ht="20.100000000000001" customHeight="1">
      <c r="A9" s="397" t="s">
        <v>829</v>
      </c>
      <c r="B9" s="398"/>
      <c r="C9" s="399"/>
      <c r="D9" s="399"/>
      <c r="E9" s="400"/>
      <c r="F9" s="400"/>
      <c r="G9" s="401"/>
      <c r="H9" s="402" t="s">
        <v>830</v>
      </c>
      <c r="I9" s="403" t="s">
        <v>831</v>
      </c>
    </row>
    <row r="10" spans="1:17">
      <c r="A10" s="359">
        <v>1</v>
      </c>
      <c r="B10" s="431">
        <v>900002</v>
      </c>
      <c r="C10" s="432" t="s">
        <v>906</v>
      </c>
      <c r="D10" s="432" t="s">
        <v>599</v>
      </c>
      <c r="E10" s="361">
        <v>6</v>
      </c>
      <c r="F10" s="361"/>
      <c r="G10" s="433">
        <f t="shared" ref="G10:G21" si="0">E10*F10</f>
        <v>0</v>
      </c>
      <c r="H10" s="434">
        <v>0</v>
      </c>
      <c r="I10" s="435">
        <f t="shared" ref="I10:I21" si="1">E10*H10</f>
        <v>0</v>
      </c>
      <c r="J10" s="436" t="s">
        <v>16</v>
      </c>
      <c r="K10" s="340" t="s">
        <v>833</v>
      </c>
      <c r="M10" s="412" t="s">
        <v>834</v>
      </c>
    </row>
    <row r="11" spans="1:17">
      <c r="A11" s="359">
        <v>2</v>
      </c>
      <c r="B11" s="431">
        <v>563226</v>
      </c>
      <c r="C11" s="432" t="s">
        <v>907</v>
      </c>
      <c r="D11" s="432" t="s">
        <v>599</v>
      </c>
      <c r="E11" s="361">
        <v>7</v>
      </c>
      <c r="F11" s="361"/>
      <c r="G11" s="433">
        <f t="shared" si="0"/>
        <v>0</v>
      </c>
      <c r="H11" s="434">
        <v>0</v>
      </c>
      <c r="I11" s="435">
        <f t="shared" si="1"/>
        <v>0</v>
      </c>
      <c r="J11" s="436" t="s">
        <v>16</v>
      </c>
      <c r="K11" s="340" t="s">
        <v>833</v>
      </c>
      <c r="M11" s="412" t="s">
        <v>834</v>
      </c>
    </row>
    <row r="12" spans="1:17">
      <c r="A12" s="359">
        <v>3</v>
      </c>
      <c r="B12" s="431">
        <v>563227</v>
      </c>
      <c r="C12" s="432" t="s">
        <v>908</v>
      </c>
      <c r="D12" s="432" t="s">
        <v>599</v>
      </c>
      <c r="E12" s="361">
        <v>8</v>
      </c>
      <c r="F12" s="361"/>
      <c r="G12" s="433">
        <f t="shared" si="0"/>
        <v>0</v>
      </c>
      <c r="H12" s="434">
        <v>0</v>
      </c>
      <c r="I12" s="435">
        <f t="shared" si="1"/>
        <v>0</v>
      </c>
      <c r="J12" s="436" t="s">
        <v>16</v>
      </c>
      <c r="K12" s="340" t="s">
        <v>833</v>
      </c>
      <c r="M12" s="412" t="s">
        <v>834</v>
      </c>
    </row>
    <row r="13" spans="1:17">
      <c r="A13" s="359">
        <v>4</v>
      </c>
      <c r="B13" s="431">
        <v>574181</v>
      </c>
      <c r="C13" s="432" t="s">
        <v>909</v>
      </c>
      <c r="D13" s="432" t="s">
        <v>599</v>
      </c>
      <c r="E13" s="361">
        <v>1</v>
      </c>
      <c r="F13" s="361"/>
      <c r="G13" s="433">
        <f t="shared" si="0"/>
        <v>0</v>
      </c>
      <c r="H13" s="434">
        <v>0</v>
      </c>
      <c r="I13" s="435">
        <f t="shared" si="1"/>
        <v>0</v>
      </c>
      <c r="J13" s="436" t="s">
        <v>16</v>
      </c>
      <c r="K13" s="340" t="s">
        <v>833</v>
      </c>
      <c r="M13" s="412" t="s">
        <v>834</v>
      </c>
    </row>
    <row r="14" spans="1:17">
      <c r="A14" s="359"/>
      <c r="B14" s="431"/>
      <c r="C14" s="432" t="s">
        <v>910</v>
      </c>
      <c r="D14" s="440"/>
      <c r="E14" s="361"/>
      <c r="F14" s="361"/>
      <c r="G14" s="433">
        <f t="shared" si="0"/>
        <v>0</v>
      </c>
      <c r="H14" s="434"/>
      <c r="I14" s="435">
        <f t="shared" si="1"/>
        <v>0</v>
      </c>
      <c r="J14" s="441"/>
      <c r="K14" s="340" t="s">
        <v>859</v>
      </c>
      <c r="M14" s="412" t="s">
        <v>834</v>
      </c>
    </row>
    <row r="15" spans="1:17">
      <c r="A15" s="359">
        <v>5</v>
      </c>
      <c r="B15" s="431">
        <v>574412</v>
      </c>
      <c r="C15" s="432" t="s">
        <v>911</v>
      </c>
      <c r="D15" s="432" t="s">
        <v>599</v>
      </c>
      <c r="E15" s="361">
        <v>15</v>
      </c>
      <c r="F15" s="361"/>
      <c r="G15" s="433">
        <f t="shared" si="0"/>
        <v>0</v>
      </c>
      <c r="H15" s="434">
        <v>0</v>
      </c>
      <c r="I15" s="435">
        <f t="shared" si="1"/>
        <v>0</v>
      </c>
      <c r="J15" s="436" t="s">
        <v>16</v>
      </c>
      <c r="K15" s="340" t="s">
        <v>833</v>
      </c>
      <c r="M15" s="412" t="s">
        <v>834</v>
      </c>
    </row>
    <row r="16" spans="1:17">
      <c r="A16" s="359"/>
      <c r="B16" s="431"/>
      <c r="C16" s="432" t="s">
        <v>912</v>
      </c>
      <c r="D16" s="440"/>
      <c r="E16" s="361"/>
      <c r="F16" s="361"/>
      <c r="G16" s="433">
        <f t="shared" si="0"/>
        <v>0</v>
      </c>
      <c r="H16" s="434"/>
      <c r="I16" s="435">
        <f t="shared" si="1"/>
        <v>0</v>
      </c>
      <c r="J16" s="441"/>
      <c r="K16" s="340" t="s">
        <v>859</v>
      </c>
      <c r="M16" s="412" t="s">
        <v>834</v>
      </c>
    </row>
    <row r="17" spans="1:17">
      <c r="A17" s="359">
        <v>6</v>
      </c>
      <c r="B17" s="431">
        <v>900076</v>
      </c>
      <c r="C17" s="432" t="s">
        <v>913</v>
      </c>
      <c r="D17" s="432" t="s">
        <v>599</v>
      </c>
      <c r="E17" s="361">
        <v>7</v>
      </c>
      <c r="F17" s="361"/>
      <c r="G17" s="433">
        <f t="shared" si="0"/>
        <v>0</v>
      </c>
      <c r="H17" s="434">
        <v>0</v>
      </c>
      <c r="I17" s="435">
        <f t="shared" si="1"/>
        <v>0</v>
      </c>
      <c r="J17" s="441"/>
      <c r="K17" s="340" t="s">
        <v>833</v>
      </c>
      <c r="M17" s="412" t="s">
        <v>834</v>
      </c>
    </row>
    <row r="18" spans="1:17">
      <c r="A18" s="359">
        <v>7</v>
      </c>
      <c r="B18" s="431">
        <v>900096</v>
      </c>
      <c r="C18" s="432" t="s">
        <v>914</v>
      </c>
      <c r="D18" s="432" t="s">
        <v>599</v>
      </c>
      <c r="E18" s="361">
        <v>22</v>
      </c>
      <c r="F18" s="361"/>
      <c r="G18" s="433">
        <f t="shared" si="0"/>
        <v>0</v>
      </c>
      <c r="H18" s="434">
        <v>0</v>
      </c>
      <c r="I18" s="435">
        <f t="shared" si="1"/>
        <v>0</v>
      </c>
      <c r="J18" s="441"/>
      <c r="K18" s="340" t="s">
        <v>833</v>
      </c>
      <c r="M18" s="412" t="s">
        <v>834</v>
      </c>
    </row>
    <row r="19" spans="1:17">
      <c r="A19" s="359">
        <v>8</v>
      </c>
      <c r="B19" s="431">
        <v>900080</v>
      </c>
      <c r="C19" s="432" t="s">
        <v>915</v>
      </c>
      <c r="D19" s="432" t="s">
        <v>599</v>
      </c>
      <c r="E19" s="361">
        <v>8</v>
      </c>
      <c r="F19" s="361"/>
      <c r="G19" s="433">
        <f t="shared" si="0"/>
        <v>0</v>
      </c>
      <c r="H19" s="434">
        <v>0</v>
      </c>
      <c r="I19" s="435">
        <f t="shared" si="1"/>
        <v>0</v>
      </c>
      <c r="J19" s="441"/>
      <c r="K19" s="340" t="s">
        <v>833</v>
      </c>
      <c r="M19" s="412" t="s">
        <v>834</v>
      </c>
    </row>
    <row r="20" spans="1:17">
      <c r="A20" s="359">
        <v>9</v>
      </c>
      <c r="B20" s="431">
        <v>900081</v>
      </c>
      <c r="C20" s="432" t="s">
        <v>916</v>
      </c>
      <c r="D20" s="432" t="s">
        <v>599</v>
      </c>
      <c r="E20" s="361">
        <v>7</v>
      </c>
      <c r="F20" s="361"/>
      <c r="G20" s="433">
        <f t="shared" si="0"/>
        <v>0</v>
      </c>
      <c r="H20" s="434">
        <v>0</v>
      </c>
      <c r="I20" s="435">
        <f t="shared" si="1"/>
        <v>0</v>
      </c>
      <c r="J20" s="441"/>
      <c r="K20" s="340" t="s">
        <v>833</v>
      </c>
      <c r="M20" s="412" t="s">
        <v>834</v>
      </c>
    </row>
    <row r="21" spans="1:17" ht="16.2" thickBot="1">
      <c r="A21" s="404"/>
      <c r="B21" s="405"/>
      <c r="C21" s="406" t="s">
        <v>917</v>
      </c>
      <c r="D21" s="467"/>
      <c r="E21" s="407"/>
      <c r="F21" s="407"/>
      <c r="G21" s="408">
        <f t="shared" si="0"/>
        <v>0</v>
      </c>
      <c r="H21" s="409"/>
      <c r="I21" s="410">
        <f t="shared" si="1"/>
        <v>0</v>
      </c>
      <c r="J21" s="437"/>
      <c r="K21" s="340" t="s">
        <v>859</v>
      </c>
      <c r="M21" s="412" t="s">
        <v>834</v>
      </c>
    </row>
    <row r="22" spans="1:17" s="385" customFormat="1">
      <c r="A22" s="413"/>
      <c r="B22" s="414"/>
      <c r="C22" s="415" t="s">
        <v>835</v>
      </c>
      <c r="D22" s="468"/>
      <c r="E22" s="416"/>
      <c r="F22" s="416"/>
      <c r="G22" s="417">
        <f>SUM(G10:G21)</f>
        <v>0</v>
      </c>
      <c r="H22" s="418"/>
      <c r="I22" s="419">
        <f>SUM(I10:I21)</f>
        <v>0</v>
      </c>
      <c r="J22" s="438"/>
      <c r="M22" s="421" t="s">
        <v>834</v>
      </c>
      <c r="N22" s="422"/>
      <c r="O22" s="423">
        <f>I22</f>
        <v>0</v>
      </c>
      <c r="P22" s="422"/>
      <c r="Q22" s="422"/>
    </row>
    <row r="23" spans="1:17" ht="20.100000000000001" customHeight="1">
      <c r="A23" s="424" t="s">
        <v>836</v>
      </c>
      <c r="B23" s="425"/>
      <c r="C23" s="375"/>
      <c r="D23" s="469"/>
      <c r="E23" s="426"/>
      <c r="F23" s="426"/>
      <c r="G23" s="427"/>
      <c r="H23" s="428" t="s">
        <v>830</v>
      </c>
      <c r="I23" s="429" t="s">
        <v>831</v>
      </c>
      <c r="J23" s="439"/>
      <c r="M23" s="412"/>
    </row>
    <row r="24" spans="1:17">
      <c r="A24" s="359">
        <v>10</v>
      </c>
      <c r="B24" s="431">
        <v>900079</v>
      </c>
      <c r="C24" s="432" t="s">
        <v>918</v>
      </c>
      <c r="D24" s="432" t="s">
        <v>599</v>
      </c>
      <c r="E24" s="361">
        <v>22</v>
      </c>
      <c r="F24" s="361"/>
      <c r="G24" s="433">
        <f t="shared" ref="G24:G46" si="2">E24*F24</f>
        <v>0</v>
      </c>
      <c r="H24" s="434">
        <v>0</v>
      </c>
      <c r="I24" s="435">
        <f t="shared" ref="I24:I46" si="3">E24*H24</f>
        <v>0</v>
      </c>
      <c r="J24" s="441"/>
      <c r="K24" s="340" t="s">
        <v>833</v>
      </c>
      <c r="M24" s="412" t="s">
        <v>838</v>
      </c>
    </row>
    <row r="25" spans="1:17">
      <c r="A25" s="359">
        <v>11</v>
      </c>
      <c r="B25" s="431">
        <v>900078</v>
      </c>
      <c r="C25" s="432" t="s">
        <v>919</v>
      </c>
      <c r="D25" s="432" t="s">
        <v>599</v>
      </c>
      <c r="E25" s="361">
        <v>22</v>
      </c>
      <c r="F25" s="361"/>
      <c r="G25" s="433">
        <f t="shared" si="2"/>
        <v>0</v>
      </c>
      <c r="H25" s="434">
        <v>0</v>
      </c>
      <c r="I25" s="435">
        <f t="shared" si="3"/>
        <v>0</v>
      </c>
      <c r="J25" s="441"/>
      <c r="K25" s="340" t="s">
        <v>833</v>
      </c>
      <c r="M25" s="412" t="s">
        <v>838</v>
      </c>
    </row>
    <row r="26" spans="1:17">
      <c r="A26" s="359"/>
      <c r="B26" s="431"/>
      <c r="C26" s="432" t="s">
        <v>920</v>
      </c>
      <c r="D26" s="440"/>
      <c r="E26" s="361"/>
      <c r="F26" s="361"/>
      <c r="G26" s="433">
        <f t="shared" si="2"/>
        <v>0</v>
      </c>
      <c r="H26" s="434"/>
      <c r="I26" s="435">
        <f t="shared" si="3"/>
        <v>0</v>
      </c>
      <c r="J26" s="441"/>
      <c r="K26" s="340" t="s">
        <v>859</v>
      </c>
      <c r="M26" s="412" t="s">
        <v>838</v>
      </c>
    </row>
    <row r="27" spans="1:17">
      <c r="A27" s="359">
        <v>12</v>
      </c>
      <c r="B27" s="431">
        <v>900118</v>
      </c>
      <c r="C27" s="432" t="s">
        <v>844</v>
      </c>
      <c r="D27" s="432" t="s">
        <v>599</v>
      </c>
      <c r="E27" s="361">
        <v>14</v>
      </c>
      <c r="F27" s="361"/>
      <c r="G27" s="433">
        <f t="shared" si="2"/>
        <v>0</v>
      </c>
      <c r="H27" s="434">
        <v>0</v>
      </c>
      <c r="I27" s="435">
        <f t="shared" si="3"/>
        <v>0</v>
      </c>
      <c r="J27" s="441"/>
      <c r="K27" s="340" t="s">
        <v>833</v>
      </c>
      <c r="M27" s="412" t="s">
        <v>838</v>
      </c>
    </row>
    <row r="28" spans="1:17">
      <c r="A28" s="359">
        <v>13</v>
      </c>
      <c r="B28" s="431">
        <v>900117</v>
      </c>
      <c r="C28" s="432" t="s">
        <v>921</v>
      </c>
      <c r="D28" s="432" t="s">
        <v>599</v>
      </c>
      <c r="E28" s="361">
        <v>2</v>
      </c>
      <c r="F28" s="361"/>
      <c r="G28" s="433">
        <f t="shared" si="2"/>
        <v>0</v>
      </c>
      <c r="H28" s="434">
        <v>0</v>
      </c>
      <c r="I28" s="435">
        <f t="shared" si="3"/>
        <v>0</v>
      </c>
      <c r="J28" s="441"/>
      <c r="K28" s="340" t="s">
        <v>833</v>
      </c>
      <c r="M28" s="412" t="s">
        <v>838</v>
      </c>
    </row>
    <row r="29" spans="1:17">
      <c r="A29" s="359"/>
      <c r="B29" s="431"/>
      <c r="C29" s="432" t="s">
        <v>922</v>
      </c>
      <c r="D29" s="440"/>
      <c r="E29" s="361"/>
      <c r="F29" s="361"/>
      <c r="G29" s="433">
        <f t="shared" si="2"/>
        <v>0</v>
      </c>
      <c r="H29" s="434"/>
      <c r="I29" s="435">
        <f t="shared" si="3"/>
        <v>0</v>
      </c>
      <c r="J29" s="441"/>
      <c r="K29" s="340" t="s">
        <v>859</v>
      </c>
      <c r="M29" s="412" t="s">
        <v>838</v>
      </c>
    </row>
    <row r="30" spans="1:17">
      <c r="A30" s="359">
        <v>14</v>
      </c>
      <c r="B30" s="431">
        <v>900120</v>
      </c>
      <c r="C30" s="432" t="s">
        <v>923</v>
      </c>
      <c r="D30" s="432" t="s">
        <v>599</v>
      </c>
      <c r="E30" s="361">
        <v>3</v>
      </c>
      <c r="F30" s="361"/>
      <c r="G30" s="433">
        <f t="shared" si="2"/>
        <v>0</v>
      </c>
      <c r="H30" s="434">
        <v>0</v>
      </c>
      <c r="I30" s="435">
        <f t="shared" si="3"/>
        <v>0</v>
      </c>
      <c r="J30" s="441"/>
      <c r="K30" s="340" t="s">
        <v>833</v>
      </c>
      <c r="M30" s="412" t="s">
        <v>838</v>
      </c>
    </row>
    <row r="31" spans="1:17">
      <c r="A31" s="359">
        <v>15</v>
      </c>
      <c r="B31" s="431">
        <v>900119</v>
      </c>
      <c r="C31" s="432" t="s">
        <v>924</v>
      </c>
      <c r="D31" s="432" t="s">
        <v>599</v>
      </c>
      <c r="E31" s="361">
        <v>1</v>
      </c>
      <c r="F31" s="361"/>
      <c r="G31" s="433">
        <f t="shared" si="2"/>
        <v>0</v>
      </c>
      <c r="H31" s="434">
        <v>0</v>
      </c>
      <c r="I31" s="435">
        <f t="shared" si="3"/>
        <v>0</v>
      </c>
      <c r="J31" s="441"/>
      <c r="K31" s="340" t="s">
        <v>833</v>
      </c>
      <c r="M31" s="412" t="s">
        <v>838</v>
      </c>
    </row>
    <row r="32" spans="1:17">
      <c r="A32" s="359"/>
      <c r="B32" s="431"/>
      <c r="C32" s="432" t="s">
        <v>922</v>
      </c>
      <c r="D32" s="440"/>
      <c r="E32" s="361"/>
      <c r="F32" s="361"/>
      <c r="G32" s="433">
        <f t="shared" si="2"/>
        <v>0</v>
      </c>
      <c r="H32" s="434"/>
      <c r="I32" s="435">
        <f t="shared" si="3"/>
        <v>0</v>
      </c>
      <c r="J32" s="441"/>
      <c r="K32" s="340" t="s">
        <v>859</v>
      </c>
      <c r="M32" s="412" t="s">
        <v>838</v>
      </c>
    </row>
    <row r="33" spans="1:17">
      <c r="A33" s="359">
        <v>16</v>
      </c>
      <c r="B33" s="431">
        <v>900183</v>
      </c>
      <c r="C33" s="432" t="s">
        <v>925</v>
      </c>
      <c r="D33" s="432" t="s">
        <v>599</v>
      </c>
      <c r="E33" s="361">
        <v>1</v>
      </c>
      <c r="F33" s="361"/>
      <c r="G33" s="433">
        <f t="shared" si="2"/>
        <v>0</v>
      </c>
      <c r="H33" s="434">
        <v>0</v>
      </c>
      <c r="I33" s="435">
        <f t="shared" si="3"/>
        <v>0</v>
      </c>
      <c r="J33" s="436" t="s">
        <v>899</v>
      </c>
      <c r="K33" s="340" t="s">
        <v>833</v>
      </c>
      <c r="M33" s="412" t="s">
        <v>838</v>
      </c>
      <c r="P33" s="346">
        <f>E33*F33</f>
        <v>0</v>
      </c>
      <c r="Q33" s="346">
        <f>E33*H33</f>
        <v>0</v>
      </c>
    </row>
    <row r="34" spans="1:17">
      <c r="A34" s="359">
        <v>17</v>
      </c>
      <c r="B34" s="431">
        <v>900117</v>
      </c>
      <c r="C34" s="432" t="s">
        <v>926</v>
      </c>
      <c r="D34" s="432" t="s">
        <v>599</v>
      </c>
      <c r="E34" s="361">
        <v>2</v>
      </c>
      <c r="F34" s="361"/>
      <c r="G34" s="433">
        <f t="shared" si="2"/>
        <v>0</v>
      </c>
      <c r="H34" s="434">
        <v>0</v>
      </c>
      <c r="I34" s="435">
        <f t="shared" si="3"/>
        <v>0</v>
      </c>
      <c r="J34" s="441"/>
      <c r="K34" s="340" t="s">
        <v>833</v>
      </c>
      <c r="M34" s="412" t="s">
        <v>838</v>
      </c>
    </row>
    <row r="35" spans="1:17">
      <c r="A35" s="359"/>
      <c r="B35" s="431"/>
      <c r="C35" s="432" t="s">
        <v>922</v>
      </c>
      <c r="D35" s="440"/>
      <c r="E35" s="361"/>
      <c r="F35" s="361"/>
      <c r="G35" s="433">
        <f t="shared" si="2"/>
        <v>0</v>
      </c>
      <c r="H35" s="434"/>
      <c r="I35" s="435">
        <f t="shared" si="3"/>
        <v>0</v>
      </c>
      <c r="J35" s="441"/>
      <c r="K35" s="340" t="s">
        <v>859</v>
      </c>
      <c r="M35" s="412" t="s">
        <v>838</v>
      </c>
    </row>
    <row r="36" spans="1:17">
      <c r="A36" s="359">
        <v>18</v>
      </c>
      <c r="B36" s="431">
        <v>101210</v>
      </c>
      <c r="C36" s="432" t="s">
        <v>839</v>
      </c>
      <c r="D36" s="432" t="s">
        <v>119</v>
      </c>
      <c r="E36" s="361">
        <v>785</v>
      </c>
      <c r="F36" s="361"/>
      <c r="G36" s="433">
        <f t="shared" si="2"/>
        <v>0</v>
      </c>
      <c r="H36" s="434">
        <v>0</v>
      </c>
      <c r="I36" s="435">
        <f t="shared" si="3"/>
        <v>0</v>
      </c>
      <c r="J36" s="436" t="s">
        <v>16</v>
      </c>
      <c r="K36" s="340" t="s">
        <v>833</v>
      </c>
      <c r="M36" s="412" t="s">
        <v>838</v>
      </c>
      <c r="N36" s="346">
        <f>E36*F36</f>
        <v>0</v>
      </c>
    </row>
    <row r="37" spans="1:17">
      <c r="A37" s="359">
        <v>19</v>
      </c>
      <c r="B37" s="431">
        <v>191509</v>
      </c>
      <c r="C37" s="432" t="s">
        <v>927</v>
      </c>
      <c r="D37" s="432" t="s">
        <v>599</v>
      </c>
      <c r="E37" s="361">
        <v>2</v>
      </c>
      <c r="F37" s="361"/>
      <c r="G37" s="433">
        <f t="shared" si="2"/>
        <v>0</v>
      </c>
      <c r="H37" s="434">
        <v>0</v>
      </c>
      <c r="I37" s="435">
        <f t="shared" si="3"/>
        <v>0</v>
      </c>
      <c r="J37" s="436" t="s">
        <v>16</v>
      </c>
      <c r="M37" s="412" t="s">
        <v>838</v>
      </c>
    </row>
    <row r="38" spans="1:17">
      <c r="A38" s="359">
        <v>20</v>
      </c>
      <c r="B38" s="431">
        <v>191510</v>
      </c>
      <c r="C38" s="432" t="s">
        <v>928</v>
      </c>
      <c r="D38" s="432" t="s">
        <v>599</v>
      </c>
      <c r="E38" s="361">
        <v>45</v>
      </c>
      <c r="F38" s="361"/>
      <c r="G38" s="433">
        <f t="shared" si="2"/>
        <v>0</v>
      </c>
      <c r="H38" s="434">
        <v>0</v>
      </c>
      <c r="I38" s="435">
        <f t="shared" si="3"/>
        <v>0</v>
      </c>
      <c r="J38" s="436" t="s">
        <v>16</v>
      </c>
      <c r="M38" s="412" t="s">
        <v>838</v>
      </c>
    </row>
    <row r="39" spans="1:17">
      <c r="A39" s="359">
        <v>21</v>
      </c>
      <c r="B39" s="431">
        <v>191511</v>
      </c>
      <c r="C39" s="432" t="s">
        <v>929</v>
      </c>
      <c r="D39" s="432" t="s">
        <v>599</v>
      </c>
      <c r="E39" s="361">
        <v>2</v>
      </c>
      <c r="F39" s="361"/>
      <c r="G39" s="433">
        <f t="shared" si="2"/>
        <v>0</v>
      </c>
      <c r="H39" s="434">
        <v>0</v>
      </c>
      <c r="I39" s="435">
        <f t="shared" si="3"/>
        <v>0</v>
      </c>
      <c r="J39" s="436" t="s">
        <v>16</v>
      </c>
      <c r="M39" s="412" t="s">
        <v>838</v>
      </c>
    </row>
    <row r="40" spans="1:17">
      <c r="A40" s="359">
        <v>22</v>
      </c>
      <c r="B40" s="431">
        <v>199512</v>
      </c>
      <c r="C40" s="432" t="s">
        <v>841</v>
      </c>
      <c r="D40" s="432" t="s">
        <v>599</v>
      </c>
      <c r="E40" s="361">
        <v>48</v>
      </c>
      <c r="F40" s="361"/>
      <c r="G40" s="433">
        <f t="shared" si="2"/>
        <v>0</v>
      </c>
      <c r="H40" s="434">
        <v>0</v>
      </c>
      <c r="I40" s="435">
        <f t="shared" si="3"/>
        <v>0</v>
      </c>
      <c r="J40" s="436" t="s">
        <v>16</v>
      </c>
      <c r="M40" s="412" t="s">
        <v>838</v>
      </c>
    </row>
    <row r="41" spans="1:17">
      <c r="A41" s="359">
        <v>23</v>
      </c>
      <c r="B41" s="431">
        <v>321501</v>
      </c>
      <c r="C41" s="432" t="s">
        <v>840</v>
      </c>
      <c r="D41" s="432" t="s">
        <v>119</v>
      </c>
      <c r="E41" s="361">
        <v>695</v>
      </c>
      <c r="F41" s="361"/>
      <c r="G41" s="433">
        <f t="shared" si="2"/>
        <v>0</v>
      </c>
      <c r="H41" s="434">
        <v>0</v>
      </c>
      <c r="I41" s="435">
        <f t="shared" si="3"/>
        <v>0</v>
      </c>
      <c r="J41" s="436" t="s">
        <v>16</v>
      </c>
      <c r="M41" s="412" t="s">
        <v>838</v>
      </c>
      <c r="N41" s="346">
        <f>E41*F41</f>
        <v>0</v>
      </c>
    </row>
    <row r="42" spans="1:17">
      <c r="A42" s="359">
        <v>24</v>
      </c>
      <c r="B42" s="431">
        <v>900003</v>
      </c>
      <c r="C42" s="432" t="s">
        <v>930</v>
      </c>
      <c r="D42" s="432" t="s">
        <v>599</v>
      </c>
      <c r="E42" s="361">
        <v>22</v>
      </c>
      <c r="F42" s="361"/>
      <c r="G42" s="433">
        <f t="shared" si="2"/>
        <v>0</v>
      </c>
      <c r="H42" s="434">
        <v>0</v>
      </c>
      <c r="I42" s="435">
        <f t="shared" si="3"/>
        <v>0</v>
      </c>
      <c r="J42" s="436" t="s">
        <v>899</v>
      </c>
      <c r="K42" s="340" t="s">
        <v>833</v>
      </c>
      <c r="M42" s="412" t="s">
        <v>838</v>
      </c>
      <c r="P42" s="346">
        <f>E42*F42</f>
        <v>0</v>
      </c>
      <c r="Q42" s="346">
        <f>E42*H42</f>
        <v>0</v>
      </c>
    </row>
    <row r="43" spans="1:17">
      <c r="A43" s="359">
        <v>25</v>
      </c>
      <c r="B43" s="431">
        <v>295011</v>
      </c>
      <c r="C43" s="432" t="s">
        <v>842</v>
      </c>
      <c r="D43" s="432" t="s">
        <v>119</v>
      </c>
      <c r="E43" s="361">
        <v>626</v>
      </c>
      <c r="F43" s="361"/>
      <c r="G43" s="433">
        <f t="shared" si="2"/>
        <v>0</v>
      </c>
      <c r="H43" s="434">
        <v>0</v>
      </c>
      <c r="I43" s="435">
        <f t="shared" si="3"/>
        <v>0</v>
      </c>
      <c r="J43" s="436" t="s">
        <v>16</v>
      </c>
      <c r="K43" s="340" t="s">
        <v>833</v>
      </c>
      <c r="M43" s="412" t="s">
        <v>838</v>
      </c>
      <c r="N43" s="346">
        <f>E43*F43</f>
        <v>0</v>
      </c>
    </row>
    <row r="44" spans="1:17">
      <c r="A44" s="359">
        <v>26</v>
      </c>
      <c r="B44" s="431">
        <v>171313</v>
      </c>
      <c r="C44" s="432" t="s">
        <v>843</v>
      </c>
      <c r="D44" s="432" t="s">
        <v>119</v>
      </c>
      <c r="E44" s="361">
        <v>44</v>
      </c>
      <c r="F44" s="361"/>
      <c r="G44" s="433">
        <f t="shared" si="2"/>
        <v>0</v>
      </c>
      <c r="H44" s="434">
        <v>0</v>
      </c>
      <c r="I44" s="435">
        <f t="shared" si="3"/>
        <v>0</v>
      </c>
      <c r="J44" s="436" t="s">
        <v>16</v>
      </c>
      <c r="M44" s="412" t="s">
        <v>838</v>
      </c>
      <c r="N44" s="346">
        <f>E44*F44</f>
        <v>0</v>
      </c>
    </row>
    <row r="45" spans="1:17">
      <c r="A45" s="359">
        <v>27</v>
      </c>
      <c r="B45" s="431">
        <v>190113</v>
      </c>
      <c r="C45" s="432" t="s">
        <v>931</v>
      </c>
      <c r="D45" s="432" t="s">
        <v>599</v>
      </c>
      <c r="E45" s="361">
        <v>44</v>
      </c>
      <c r="F45" s="361"/>
      <c r="G45" s="433">
        <f t="shared" si="2"/>
        <v>0</v>
      </c>
      <c r="H45" s="434">
        <v>0</v>
      </c>
      <c r="I45" s="435">
        <f t="shared" si="3"/>
        <v>0</v>
      </c>
      <c r="J45" s="436" t="s">
        <v>16</v>
      </c>
      <c r="M45" s="412" t="s">
        <v>838</v>
      </c>
    </row>
    <row r="46" spans="1:17" ht="16.2" thickBot="1">
      <c r="A46" s="404">
        <v>28</v>
      </c>
      <c r="B46" s="405">
        <v>720603</v>
      </c>
      <c r="C46" s="406" t="s">
        <v>932</v>
      </c>
      <c r="D46" s="406" t="s">
        <v>599</v>
      </c>
      <c r="E46" s="407">
        <v>1</v>
      </c>
      <c r="F46" s="407"/>
      <c r="G46" s="408">
        <f t="shared" si="2"/>
        <v>0</v>
      </c>
      <c r="H46" s="409">
        <v>0</v>
      </c>
      <c r="I46" s="410">
        <f t="shared" si="3"/>
        <v>0</v>
      </c>
      <c r="J46" s="411" t="s">
        <v>16</v>
      </c>
      <c r="K46" s="340" t="s">
        <v>833</v>
      </c>
      <c r="M46" s="412" t="s">
        <v>838</v>
      </c>
    </row>
    <row r="47" spans="1:17" s="385" customFormat="1">
      <c r="A47" s="413"/>
      <c r="B47" s="414"/>
      <c r="C47" s="415" t="s">
        <v>835</v>
      </c>
      <c r="D47" s="415"/>
      <c r="E47" s="416"/>
      <c r="F47" s="416"/>
      <c r="G47" s="417">
        <f>SUM(G24:G46)</f>
        <v>0</v>
      </c>
      <c r="H47" s="418"/>
      <c r="I47" s="419">
        <f>SUM(I24:I46)</f>
        <v>0</v>
      </c>
      <c r="J47" s="420"/>
      <c r="M47" s="421" t="s">
        <v>838</v>
      </c>
      <c r="N47" s="422">
        <f>SUM(N8:N46)</f>
        <v>0</v>
      </c>
      <c r="O47" s="423">
        <f>I47</f>
        <v>0</v>
      </c>
      <c r="P47" s="422"/>
      <c r="Q47" s="422"/>
    </row>
    <row r="48" spans="1:17" ht="20.100000000000001" customHeight="1">
      <c r="A48" s="424" t="s">
        <v>845</v>
      </c>
      <c r="B48" s="425"/>
      <c r="C48" s="375"/>
      <c r="D48" s="375"/>
      <c r="E48" s="426"/>
      <c r="F48" s="426"/>
      <c r="G48" s="427"/>
      <c r="H48" s="428"/>
      <c r="I48" s="429"/>
      <c r="J48" s="430"/>
      <c r="M48" s="412"/>
    </row>
    <row r="49" spans="1:13">
      <c r="A49" s="359">
        <v>29</v>
      </c>
      <c r="B49" s="431">
        <v>46221</v>
      </c>
      <c r="C49" s="432" t="s">
        <v>933</v>
      </c>
      <c r="D49" s="432" t="s">
        <v>647</v>
      </c>
      <c r="E49" s="361">
        <v>4.4000000000000004</v>
      </c>
      <c r="F49" s="361"/>
      <c r="G49" s="433">
        <f t="shared" ref="G49:G70" si="4">E49*F49</f>
        <v>0</v>
      </c>
      <c r="H49" s="434">
        <v>0</v>
      </c>
      <c r="I49" s="435">
        <f t="shared" ref="I49:I70" si="5">E49*H49</f>
        <v>0</v>
      </c>
      <c r="J49" s="436" t="s">
        <v>16</v>
      </c>
      <c r="M49" s="412" t="s">
        <v>847</v>
      </c>
    </row>
    <row r="50" spans="1:13">
      <c r="A50" s="359">
        <v>30</v>
      </c>
      <c r="B50" s="431">
        <v>46114</v>
      </c>
      <c r="C50" s="432" t="s">
        <v>846</v>
      </c>
      <c r="D50" s="432" t="s">
        <v>50</v>
      </c>
      <c r="E50" s="361">
        <v>36.47</v>
      </c>
      <c r="F50" s="361"/>
      <c r="G50" s="433">
        <f t="shared" si="4"/>
        <v>0</v>
      </c>
      <c r="H50" s="434">
        <v>0</v>
      </c>
      <c r="I50" s="435">
        <f t="shared" si="5"/>
        <v>0</v>
      </c>
      <c r="J50" s="436" t="s">
        <v>16</v>
      </c>
      <c r="M50" s="412" t="s">
        <v>847</v>
      </c>
    </row>
    <row r="51" spans="1:13">
      <c r="A51" s="359">
        <v>31</v>
      </c>
      <c r="B51" s="431">
        <v>46172</v>
      </c>
      <c r="C51" s="432" t="s">
        <v>848</v>
      </c>
      <c r="D51" s="432" t="s">
        <v>599</v>
      </c>
      <c r="E51" s="361">
        <v>1042</v>
      </c>
      <c r="F51" s="361"/>
      <c r="G51" s="433">
        <f t="shared" si="4"/>
        <v>0</v>
      </c>
      <c r="H51" s="434">
        <v>0</v>
      </c>
      <c r="I51" s="435">
        <f t="shared" si="5"/>
        <v>0</v>
      </c>
      <c r="J51" s="436" t="s">
        <v>16</v>
      </c>
      <c r="M51" s="412" t="s">
        <v>847</v>
      </c>
    </row>
    <row r="52" spans="1:13">
      <c r="A52" s="359">
        <v>32</v>
      </c>
      <c r="B52" s="431">
        <v>46114</v>
      </c>
      <c r="C52" s="432" t="s">
        <v>846</v>
      </c>
      <c r="D52" s="432" t="s">
        <v>50</v>
      </c>
      <c r="E52" s="361">
        <v>2.17</v>
      </c>
      <c r="F52" s="361"/>
      <c r="G52" s="433">
        <f t="shared" si="4"/>
        <v>0</v>
      </c>
      <c r="H52" s="434">
        <v>0</v>
      </c>
      <c r="I52" s="435">
        <f t="shared" si="5"/>
        <v>0</v>
      </c>
      <c r="J52" s="436" t="s">
        <v>16</v>
      </c>
      <c r="M52" s="412" t="s">
        <v>847</v>
      </c>
    </row>
    <row r="53" spans="1:13">
      <c r="A53" s="359">
        <v>33</v>
      </c>
      <c r="B53" s="431">
        <v>46165</v>
      </c>
      <c r="C53" s="432" t="s">
        <v>934</v>
      </c>
      <c r="D53" s="432" t="s">
        <v>599</v>
      </c>
      <c r="E53" s="361">
        <v>62</v>
      </c>
      <c r="F53" s="361"/>
      <c r="G53" s="433">
        <f t="shared" si="4"/>
        <v>0</v>
      </c>
      <c r="H53" s="434">
        <v>0</v>
      </c>
      <c r="I53" s="435">
        <f t="shared" si="5"/>
        <v>0</v>
      </c>
      <c r="J53" s="436" t="s">
        <v>16</v>
      </c>
      <c r="M53" s="412" t="s">
        <v>847</v>
      </c>
    </row>
    <row r="54" spans="1:13">
      <c r="A54" s="359">
        <v>34</v>
      </c>
      <c r="B54" s="431">
        <v>46114</v>
      </c>
      <c r="C54" s="432" t="s">
        <v>846</v>
      </c>
      <c r="D54" s="432" t="s">
        <v>50</v>
      </c>
      <c r="E54" s="361">
        <v>2.17</v>
      </c>
      <c r="F54" s="361"/>
      <c r="G54" s="433">
        <f t="shared" si="4"/>
        <v>0</v>
      </c>
      <c r="H54" s="434">
        <v>0</v>
      </c>
      <c r="I54" s="435">
        <f t="shared" si="5"/>
        <v>0</v>
      </c>
      <c r="J54" s="436" t="s">
        <v>16</v>
      </c>
      <c r="M54" s="412" t="s">
        <v>847</v>
      </c>
    </row>
    <row r="55" spans="1:13">
      <c r="A55" s="359">
        <v>35</v>
      </c>
      <c r="B55" s="431">
        <v>46165</v>
      </c>
      <c r="C55" s="432" t="s">
        <v>934</v>
      </c>
      <c r="D55" s="432" t="s">
        <v>599</v>
      </c>
      <c r="E55" s="361">
        <v>62</v>
      </c>
      <c r="F55" s="361"/>
      <c r="G55" s="433">
        <f t="shared" si="4"/>
        <v>0</v>
      </c>
      <c r="H55" s="434">
        <v>0</v>
      </c>
      <c r="I55" s="435">
        <f t="shared" si="5"/>
        <v>0</v>
      </c>
      <c r="J55" s="436" t="s">
        <v>16</v>
      </c>
      <c r="M55" s="412" t="s">
        <v>847</v>
      </c>
    </row>
    <row r="56" spans="1:13">
      <c r="A56" s="359">
        <v>36</v>
      </c>
      <c r="B56" s="431">
        <v>46133</v>
      </c>
      <c r="C56" s="432" t="s">
        <v>935</v>
      </c>
      <c r="D56" s="432" t="s">
        <v>50</v>
      </c>
      <c r="E56" s="361">
        <v>5.52</v>
      </c>
      <c r="F56" s="361"/>
      <c r="G56" s="433">
        <f t="shared" si="4"/>
        <v>0</v>
      </c>
      <c r="H56" s="434">
        <v>0</v>
      </c>
      <c r="I56" s="435">
        <f t="shared" si="5"/>
        <v>0</v>
      </c>
      <c r="J56" s="436" t="s">
        <v>16</v>
      </c>
      <c r="M56" s="412" t="s">
        <v>847</v>
      </c>
    </row>
    <row r="57" spans="1:13">
      <c r="A57" s="359">
        <v>37</v>
      </c>
      <c r="B57" s="431">
        <v>46517</v>
      </c>
      <c r="C57" s="432" t="s">
        <v>936</v>
      </c>
      <c r="D57" s="432" t="s">
        <v>119</v>
      </c>
      <c r="E57" s="361">
        <v>78</v>
      </c>
      <c r="F57" s="361"/>
      <c r="G57" s="433">
        <f t="shared" si="4"/>
        <v>0</v>
      </c>
      <c r="H57" s="434">
        <v>0</v>
      </c>
      <c r="I57" s="435">
        <f t="shared" si="5"/>
        <v>0</v>
      </c>
      <c r="J57" s="436" t="s">
        <v>16</v>
      </c>
      <c r="M57" s="412" t="s">
        <v>847</v>
      </c>
    </row>
    <row r="58" spans="1:13">
      <c r="A58" s="359">
        <v>38</v>
      </c>
      <c r="B58" s="431">
        <v>46527</v>
      </c>
      <c r="C58" s="432" t="s">
        <v>937</v>
      </c>
      <c r="D58" s="432" t="s">
        <v>599</v>
      </c>
      <c r="E58" s="361">
        <v>15</v>
      </c>
      <c r="F58" s="361"/>
      <c r="G58" s="433">
        <f t="shared" si="4"/>
        <v>0</v>
      </c>
      <c r="H58" s="434">
        <v>0</v>
      </c>
      <c r="I58" s="435">
        <f t="shared" si="5"/>
        <v>0</v>
      </c>
      <c r="J58" s="436" t="s">
        <v>16</v>
      </c>
      <c r="M58" s="412" t="s">
        <v>847</v>
      </c>
    </row>
    <row r="59" spans="1:13">
      <c r="A59" s="359">
        <v>39</v>
      </c>
      <c r="B59" s="431">
        <v>46133</v>
      </c>
      <c r="C59" s="432" t="s">
        <v>935</v>
      </c>
      <c r="D59" s="432" t="s">
        <v>50</v>
      </c>
      <c r="E59" s="361">
        <v>3.02</v>
      </c>
      <c r="F59" s="361"/>
      <c r="G59" s="433">
        <f t="shared" si="4"/>
        <v>0</v>
      </c>
      <c r="H59" s="434">
        <v>0</v>
      </c>
      <c r="I59" s="435">
        <f t="shared" si="5"/>
        <v>0</v>
      </c>
      <c r="J59" s="436" t="s">
        <v>16</v>
      </c>
      <c r="M59" s="412" t="s">
        <v>847</v>
      </c>
    </row>
    <row r="60" spans="1:13">
      <c r="A60" s="359">
        <v>40</v>
      </c>
      <c r="B60" s="431">
        <v>46517</v>
      </c>
      <c r="C60" s="432" t="s">
        <v>936</v>
      </c>
      <c r="D60" s="432" t="s">
        <v>119</v>
      </c>
      <c r="E60" s="361">
        <v>52</v>
      </c>
      <c r="F60" s="361"/>
      <c r="G60" s="433">
        <f t="shared" si="4"/>
        <v>0</v>
      </c>
      <c r="H60" s="434">
        <v>0</v>
      </c>
      <c r="I60" s="435">
        <f t="shared" si="5"/>
        <v>0</v>
      </c>
      <c r="J60" s="436" t="s">
        <v>16</v>
      </c>
      <c r="M60" s="412" t="s">
        <v>847</v>
      </c>
    </row>
    <row r="61" spans="1:13">
      <c r="A61" s="359">
        <v>41</v>
      </c>
      <c r="B61" s="431">
        <v>46527</v>
      </c>
      <c r="C61" s="432" t="s">
        <v>937</v>
      </c>
      <c r="D61" s="432" t="s">
        <v>599</v>
      </c>
      <c r="E61" s="361">
        <v>9</v>
      </c>
      <c r="F61" s="361"/>
      <c r="G61" s="433">
        <f t="shared" si="4"/>
        <v>0</v>
      </c>
      <c r="H61" s="434">
        <v>0</v>
      </c>
      <c r="I61" s="435">
        <f t="shared" si="5"/>
        <v>0</v>
      </c>
      <c r="J61" s="436" t="s">
        <v>16</v>
      </c>
      <c r="M61" s="412" t="s">
        <v>847</v>
      </c>
    </row>
    <row r="62" spans="1:13">
      <c r="A62" s="359">
        <v>42</v>
      </c>
      <c r="B62" s="431">
        <v>46134</v>
      </c>
      <c r="C62" s="432" t="s">
        <v>849</v>
      </c>
      <c r="D62" s="432" t="s">
        <v>50</v>
      </c>
      <c r="E62" s="361">
        <v>2.04</v>
      </c>
      <c r="F62" s="361"/>
      <c r="G62" s="433">
        <f t="shared" si="4"/>
        <v>0</v>
      </c>
      <c r="H62" s="434">
        <v>0</v>
      </c>
      <c r="I62" s="435">
        <f t="shared" si="5"/>
        <v>0</v>
      </c>
      <c r="J62" s="436" t="s">
        <v>16</v>
      </c>
      <c r="M62" s="412" t="s">
        <v>847</v>
      </c>
    </row>
    <row r="63" spans="1:13">
      <c r="A63" s="359">
        <v>43</v>
      </c>
      <c r="B63" s="431">
        <v>46452</v>
      </c>
      <c r="C63" s="432" t="s">
        <v>851</v>
      </c>
      <c r="D63" s="432" t="s">
        <v>599</v>
      </c>
      <c r="E63" s="361">
        <v>6</v>
      </c>
      <c r="F63" s="361"/>
      <c r="G63" s="433">
        <f t="shared" si="4"/>
        <v>0</v>
      </c>
      <c r="H63" s="434">
        <v>0</v>
      </c>
      <c r="I63" s="435">
        <f t="shared" si="5"/>
        <v>0</v>
      </c>
      <c r="J63" s="436" t="s">
        <v>16</v>
      </c>
      <c r="M63" s="412" t="s">
        <v>847</v>
      </c>
    </row>
    <row r="64" spans="1:13">
      <c r="A64" s="359">
        <v>44</v>
      </c>
      <c r="B64" s="431">
        <v>46134</v>
      </c>
      <c r="C64" s="432" t="s">
        <v>849</v>
      </c>
      <c r="D64" s="432" t="s">
        <v>50</v>
      </c>
      <c r="E64" s="361">
        <v>5.32</v>
      </c>
      <c r="F64" s="361"/>
      <c r="G64" s="433">
        <f t="shared" si="4"/>
        <v>0</v>
      </c>
      <c r="H64" s="434">
        <v>0</v>
      </c>
      <c r="I64" s="435">
        <f t="shared" si="5"/>
        <v>0</v>
      </c>
      <c r="J64" s="436" t="s">
        <v>16</v>
      </c>
      <c r="M64" s="412" t="s">
        <v>847</v>
      </c>
    </row>
    <row r="65" spans="1:17">
      <c r="A65" s="359">
        <v>45</v>
      </c>
      <c r="B65" s="431">
        <v>46453</v>
      </c>
      <c r="C65" s="432" t="s">
        <v>938</v>
      </c>
      <c r="D65" s="432" t="s">
        <v>599</v>
      </c>
      <c r="E65" s="361">
        <v>7</v>
      </c>
      <c r="F65" s="361"/>
      <c r="G65" s="433">
        <f t="shared" si="4"/>
        <v>0</v>
      </c>
      <c r="H65" s="434">
        <v>0</v>
      </c>
      <c r="I65" s="435">
        <f t="shared" si="5"/>
        <v>0</v>
      </c>
      <c r="J65" s="436" t="s">
        <v>16</v>
      </c>
      <c r="M65" s="412" t="s">
        <v>847</v>
      </c>
    </row>
    <row r="66" spans="1:17">
      <c r="A66" s="359">
        <v>46</v>
      </c>
      <c r="B66" s="431">
        <v>46134</v>
      </c>
      <c r="C66" s="432" t="s">
        <v>849</v>
      </c>
      <c r="D66" s="432" t="s">
        <v>50</v>
      </c>
      <c r="E66" s="361">
        <v>11.28</v>
      </c>
      <c r="F66" s="361"/>
      <c r="G66" s="433">
        <f t="shared" si="4"/>
        <v>0</v>
      </c>
      <c r="H66" s="434">
        <v>0</v>
      </c>
      <c r="I66" s="435">
        <f t="shared" si="5"/>
        <v>0</v>
      </c>
      <c r="J66" s="436" t="s">
        <v>16</v>
      </c>
      <c r="M66" s="412" t="s">
        <v>847</v>
      </c>
    </row>
    <row r="67" spans="1:17">
      <c r="A67" s="359">
        <v>47</v>
      </c>
      <c r="B67" s="431">
        <v>46458</v>
      </c>
      <c r="C67" s="432" t="s">
        <v>939</v>
      </c>
      <c r="D67" s="432" t="s">
        <v>599</v>
      </c>
      <c r="E67" s="361">
        <v>8</v>
      </c>
      <c r="F67" s="361"/>
      <c r="G67" s="433">
        <f t="shared" si="4"/>
        <v>0</v>
      </c>
      <c r="H67" s="434">
        <v>0</v>
      </c>
      <c r="I67" s="435">
        <f t="shared" si="5"/>
        <v>0</v>
      </c>
      <c r="J67" s="436" t="s">
        <v>16</v>
      </c>
      <c r="M67" s="412" t="s">
        <v>847</v>
      </c>
    </row>
    <row r="68" spans="1:17">
      <c r="A68" s="359">
        <v>48</v>
      </c>
      <c r="B68" s="431">
        <v>46134</v>
      </c>
      <c r="C68" s="432" t="s">
        <v>849</v>
      </c>
      <c r="D68" s="432" t="s">
        <v>50</v>
      </c>
      <c r="E68" s="361">
        <v>0.19</v>
      </c>
      <c r="F68" s="361"/>
      <c r="G68" s="433">
        <f t="shared" si="4"/>
        <v>0</v>
      </c>
      <c r="H68" s="434">
        <v>0</v>
      </c>
      <c r="I68" s="435">
        <f t="shared" si="5"/>
        <v>0</v>
      </c>
      <c r="J68" s="436" t="s">
        <v>16</v>
      </c>
      <c r="M68" s="412" t="s">
        <v>847</v>
      </c>
    </row>
    <row r="69" spans="1:17">
      <c r="A69" s="359">
        <v>49</v>
      </c>
      <c r="B69" s="431">
        <v>46241</v>
      </c>
      <c r="C69" s="432" t="s">
        <v>940</v>
      </c>
      <c r="D69" s="432" t="s">
        <v>50</v>
      </c>
      <c r="E69" s="361">
        <v>0.01</v>
      </c>
      <c r="F69" s="361"/>
      <c r="G69" s="433">
        <f t="shared" si="4"/>
        <v>0</v>
      </c>
      <c r="H69" s="434">
        <v>0</v>
      </c>
      <c r="I69" s="435">
        <f t="shared" si="5"/>
        <v>0</v>
      </c>
      <c r="J69" s="436" t="s">
        <v>16</v>
      </c>
      <c r="M69" s="412" t="s">
        <v>847</v>
      </c>
    </row>
    <row r="70" spans="1:17" ht="16.2" thickBot="1">
      <c r="A70" s="404">
        <v>50</v>
      </c>
      <c r="B70" s="405">
        <v>46471</v>
      </c>
      <c r="C70" s="406" t="s">
        <v>941</v>
      </c>
      <c r="D70" s="406" t="s">
        <v>599</v>
      </c>
      <c r="E70" s="407">
        <v>1</v>
      </c>
      <c r="F70" s="407"/>
      <c r="G70" s="408">
        <f t="shared" si="4"/>
        <v>0</v>
      </c>
      <c r="H70" s="409">
        <v>0</v>
      </c>
      <c r="I70" s="410">
        <f t="shared" si="5"/>
        <v>0</v>
      </c>
      <c r="J70" s="411" t="s">
        <v>16</v>
      </c>
      <c r="M70" s="412" t="s">
        <v>847</v>
      </c>
    </row>
    <row r="71" spans="1:17" s="385" customFormat="1">
      <c r="A71" s="413"/>
      <c r="B71" s="414"/>
      <c r="C71" s="415" t="s">
        <v>835</v>
      </c>
      <c r="D71" s="415"/>
      <c r="E71" s="416"/>
      <c r="F71" s="416"/>
      <c r="G71" s="417">
        <f>SUM(G49:G70)</f>
        <v>0</v>
      </c>
      <c r="H71" s="418"/>
      <c r="I71" s="419">
        <f>SUM(I49:I70)</f>
        <v>0</v>
      </c>
      <c r="J71" s="420"/>
      <c r="M71" s="421" t="s">
        <v>847</v>
      </c>
      <c r="N71" s="422"/>
      <c r="O71" s="423">
        <f>I71</f>
        <v>0</v>
      </c>
      <c r="P71" s="422"/>
      <c r="Q71" s="422"/>
    </row>
    <row r="72" spans="1:17" ht="20.100000000000001" customHeight="1">
      <c r="A72" s="424" t="s">
        <v>852</v>
      </c>
      <c r="B72" s="425"/>
      <c r="C72" s="375"/>
      <c r="D72" s="375"/>
      <c r="E72" s="426"/>
      <c r="F72" s="426"/>
      <c r="G72" s="427"/>
      <c r="H72" s="428" t="s">
        <v>853</v>
      </c>
      <c r="I72" s="429" t="s">
        <v>854</v>
      </c>
      <c r="J72" s="430"/>
      <c r="M72" s="412"/>
      <c r="N72" s="346">
        <f>SUM(O9:O71)</f>
        <v>0</v>
      </c>
    </row>
    <row r="73" spans="1:17">
      <c r="A73" s="359">
        <v>51</v>
      </c>
      <c r="B73" s="431">
        <v>210204002</v>
      </c>
      <c r="C73" s="432" t="s">
        <v>855</v>
      </c>
      <c r="D73" s="432" t="s">
        <v>599</v>
      </c>
      <c r="E73" s="361">
        <v>6</v>
      </c>
      <c r="F73" s="361"/>
      <c r="G73" s="433">
        <f t="shared" ref="G73:G117" si="6">E73*F73</f>
        <v>0</v>
      </c>
      <c r="H73" s="434">
        <v>1.68</v>
      </c>
      <c r="I73" s="435">
        <f t="shared" ref="I73:I117" si="7">E73*H73</f>
        <v>10.08</v>
      </c>
      <c r="J73" s="436" t="s">
        <v>16</v>
      </c>
      <c r="M73" s="412" t="s">
        <v>856</v>
      </c>
    </row>
    <row r="74" spans="1:17">
      <c r="A74" s="359">
        <v>52</v>
      </c>
      <c r="B74" s="431">
        <v>210999062</v>
      </c>
      <c r="C74" s="432" t="s">
        <v>942</v>
      </c>
      <c r="D74" s="432" t="s">
        <v>599</v>
      </c>
      <c r="E74" s="361">
        <v>6</v>
      </c>
      <c r="F74" s="361"/>
      <c r="G74" s="433">
        <f t="shared" si="6"/>
        <v>0</v>
      </c>
      <c r="H74" s="434">
        <v>3.3210000000000002</v>
      </c>
      <c r="I74" s="435">
        <f t="shared" si="7"/>
        <v>19.926000000000002</v>
      </c>
      <c r="J74" s="436" t="s">
        <v>899</v>
      </c>
      <c r="M74" s="412" t="s">
        <v>856</v>
      </c>
      <c r="P74" s="346">
        <f>E74*F74</f>
        <v>0</v>
      </c>
    </row>
    <row r="75" spans="1:17">
      <c r="A75" s="359"/>
      <c r="B75" s="431"/>
      <c r="C75" s="432" t="s">
        <v>943</v>
      </c>
      <c r="D75" s="440"/>
      <c r="E75" s="361"/>
      <c r="F75" s="361"/>
      <c r="G75" s="433">
        <f t="shared" si="6"/>
        <v>0</v>
      </c>
      <c r="H75" s="434"/>
      <c r="I75" s="435">
        <f t="shared" si="7"/>
        <v>0</v>
      </c>
      <c r="J75" s="441"/>
      <c r="K75" s="340" t="s">
        <v>859</v>
      </c>
      <c r="M75" s="412" t="s">
        <v>856</v>
      </c>
    </row>
    <row r="76" spans="1:17">
      <c r="A76" s="359">
        <v>53</v>
      </c>
      <c r="B76" s="431">
        <v>210999063</v>
      </c>
      <c r="C76" s="432" t="s">
        <v>944</v>
      </c>
      <c r="D76" s="432" t="s">
        <v>599</v>
      </c>
      <c r="E76" s="361">
        <v>6</v>
      </c>
      <c r="F76" s="361"/>
      <c r="G76" s="433">
        <f t="shared" si="6"/>
        <v>0</v>
      </c>
      <c r="H76" s="434">
        <v>0</v>
      </c>
      <c r="I76" s="435">
        <f t="shared" si="7"/>
        <v>0</v>
      </c>
      <c r="J76" s="436" t="s">
        <v>899</v>
      </c>
      <c r="M76" s="412" t="s">
        <v>856</v>
      </c>
      <c r="P76" s="346">
        <f>E76*F76</f>
        <v>0</v>
      </c>
    </row>
    <row r="77" spans="1:17">
      <c r="A77" s="359">
        <v>54</v>
      </c>
      <c r="B77" s="431">
        <v>210204011</v>
      </c>
      <c r="C77" s="432" t="s">
        <v>945</v>
      </c>
      <c r="D77" s="432" t="s">
        <v>599</v>
      </c>
      <c r="E77" s="361">
        <v>7</v>
      </c>
      <c r="F77" s="361"/>
      <c r="G77" s="433">
        <f t="shared" si="6"/>
        <v>0</v>
      </c>
      <c r="H77" s="434">
        <v>4.5599999999999996</v>
      </c>
      <c r="I77" s="435">
        <f t="shared" si="7"/>
        <v>31.919999999999998</v>
      </c>
      <c r="J77" s="436" t="s">
        <v>16</v>
      </c>
      <c r="M77" s="412" t="s">
        <v>856</v>
      </c>
    </row>
    <row r="78" spans="1:17">
      <c r="A78" s="359">
        <v>55</v>
      </c>
      <c r="B78" s="431">
        <v>210999062</v>
      </c>
      <c r="C78" s="432" t="s">
        <v>946</v>
      </c>
      <c r="D78" s="432" t="s">
        <v>599</v>
      </c>
      <c r="E78" s="361">
        <v>7</v>
      </c>
      <c r="F78" s="361"/>
      <c r="G78" s="433">
        <f t="shared" si="6"/>
        <v>0</v>
      </c>
      <c r="H78" s="434">
        <v>4.9989999999999997</v>
      </c>
      <c r="I78" s="435">
        <f t="shared" si="7"/>
        <v>34.992999999999995</v>
      </c>
      <c r="J78" s="436" t="s">
        <v>899</v>
      </c>
      <c r="M78" s="412" t="s">
        <v>856</v>
      </c>
      <c r="P78" s="346">
        <f>E78*F78</f>
        <v>0</v>
      </c>
    </row>
    <row r="79" spans="1:17">
      <c r="A79" s="359"/>
      <c r="B79" s="431"/>
      <c r="C79" s="432" t="s">
        <v>943</v>
      </c>
      <c r="D79" s="440"/>
      <c r="E79" s="361"/>
      <c r="F79" s="361"/>
      <c r="G79" s="433">
        <f t="shared" si="6"/>
        <v>0</v>
      </c>
      <c r="H79" s="434"/>
      <c r="I79" s="435">
        <f t="shared" si="7"/>
        <v>0</v>
      </c>
      <c r="J79" s="441"/>
      <c r="K79" s="340" t="s">
        <v>859</v>
      </c>
      <c r="M79" s="412" t="s">
        <v>856</v>
      </c>
    </row>
    <row r="80" spans="1:17">
      <c r="A80" s="359">
        <v>56</v>
      </c>
      <c r="B80" s="431">
        <v>210999063</v>
      </c>
      <c r="C80" s="432" t="s">
        <v>944</v>
      </c>
      <c r="D80" s="432" t="s">
        <v>599</v>
      </c>
      <c r="E80" s="361">
        <v>7</v>
      </c>
      <c r="F80" s="361"/>
      <c r="G80" s="433">
        <f t="shared" si="6"/>
        <v>0</v>
      </c>
      <c r="H80" s="434">
        <v>0</v>
      </c>
      <c r="I80" s="435">
        <f t="shared" si="7"/>
        <v>0</v>
      </c>
      <c r="J80" s="436" t="s">
        <v>899</v>
      </c>
      <c r="M80" s="412" t="s">
        <v>856</v>
      </c>
      <c r="P80" s="346">
        <f>E80*F80</f>
        <v>0</v>
      </c>
    </row>
    <row r="81" spans="1:16">
      <c r="A81" s="359">
        <v>57</v>
      </c>
      <c r="B81" s="431">
        <v>210204011</v>
      </c>
      <c r="C81" s="432" t="s">
        <v>945</v>
      </c>
      <c r="D81" s="432" t="s">
        <v>599</v>
      </c>
      <c r="E81" s="361">
        <v>8</v>
      </c>
      <c r="F81" s="361"/>
      <c r="G81" s="433">
        <f t="shared" si="6"/>
        <v>0</v>
      </c>
      <c r="H81" s="434">
        <v>4.5599999999999996</v>
      </c>
      <c r="I81" s="435">
        <f t="shared" si="7"/>
        <v>36.479999999999997</v>
      </c>
      <c r="J81" s="436" t="s">
        <v>16</v>
      </c>
      <c r="M81" s="412" t="s">
        <v>856</v>
      </c>
    </row>
    <row r="82" spans="1:16">
      <c r="A82" s="359">
        <v>58</v>
      </c>
      <c r="B82" s="431">
        <v>210999062</v>
      </c>
      <c r="C82" s="432" t="s">
        <v>947</v>
      </c>
      <c r="D82" s="432" t="s">
        <v>599</v>
      </c>
      <c r="E82" s="361">
        <v>8</v>
      </c>
      <c r="F82" s="361"/>
      <c r="G82" s="433">
        <f t="shared" si="6"/>
        <v>0</v>
      </c>
      <c r="H82" s="434">
        <v>5.7130000000000001</v>
      </c>
      <c r="I82" s="435">
        <f t="shared" si="7"/>
        <v>45.704000000000001</v>
      </c>
      <c r="J82" s="436" t="s">
        <v>899</v>
      </c>
      <c r="M82" s="412" t="s">
        <v>856</v>
      </c>
      <c r="P82" s="346">
        <f>E82*F82</f>
        <v>0</v>
      </c>
    </row>
    <row r="83" spans="1:16">
      <c r="A83" s="359"/>
      <c r="B83" s="431"/>
      <c r="C83" s="432" t="s">
        <v>943</v>
      </c>
      <c r="D83" s="440"/>
      <c r="E83" s="361"/>
      <c r="F83" s="361"/>
      <c r="G83" s="433">
        <f t="shared" si="6"/>
        <v>0</v>
      </c>
      <c r="H83" s="434"/>
      <c r="I83" s="435">
        <f t="shared" si="7"/>
        <v>0</v>
      </c>
      <c r="J83" s="441"/>
      <c r="K83" s="340" t="s">
        <v>859</v>
      </c>
      <c r="M83" s="412" t="s">
        <v>856</v>
      </c>
    </row>
    <row r="84" spans="1:16">
      <c r="A84" s="359">
        <v>59</v>
      </c>
      <c r="B84" s="431">
        <v>210999063</v>
      </c>
      <c r="C84" s="432" t="s">
        <v>944</v>
      </c>
      <c r="D84" s="432" t="s">
        <v>599</v>
      </c>
      <c r="E84" s="361">
        <v>8</v>
      </c>
      <c r="F84" s="361"/>
      <c r="G84" s="433">
        <f t="shared" si="6"/>
        <v>0</v>
      </c>
      <c r="H84" s="434">
        <v>0</v>
      </c>
      <c r="I84" s="435">
        <f t="shared" si="7"/>
        <v>0</v>
      </c>
      <c r="J84" s="436" t="s">
        <v>899</v>
      </c>
      <c r="M84" s="412" t="s">
        <v>856</v>
      </c>
      <c r="P84" s="346">
        <f>E84*F84</f>
        <v>0</v>
      </c>
    </row>
    <row r="85" spans="1:16">
      <c r="A85" s="359">
        <v>60</v>
      </c>
      <c r="B85" s="431">
        <v>210204105</v>
      </c>
      <c r="C85" s="432" t="s">
        <v>948</v>
      </c>
      <c r="D85" s="432" t="s">
        <v>599</v>
      </c>
      <c r="E85" s="361">
        <v>1</v>
      </c>
      <c r="F85" s="361"/>
      <c r="G85" s="433">
        <f t="shared" si="6"/>
        <v>0</v>
      </c>
      <c r="H85" s="434">
        <v>3.13</v>
      </c>
      <c r="I85" s="435">
        <f t="shared" si="7"/>
        <v>3.13</v>
      </c>
      <c r="J85" s="436" t="s">
        <v>16</v>
      </c>
      <c r="M85" s="412" t="s">
        <v>856</v>
      </c>
    </row>
    <row r="86" spans="1:16">
      <c r="A86" s="359">
        <v>61</v>
      </c>
      <c r="B86" s="431">
        <v>210999062</v>
      </c>
      <c r="C86" s="432" t="s">
        <v>949</v>
      </c>
      <c r="D86" s="432" t="s">
        <v>599</v>
      </c>
      <c r="E86" s="361">
        <v>1</v>
      </c>
      <c r="F86" s="361"/>
      <c r="G86" s="433">
        <f t="shared" si="6"/>
        <v>0</v>
      </c>
      <c r="H86" s="434">
        <v>0.54</v>
      </c>
      <c r="I86" s="435">
        <f t="shared" si="7"/>
        <v>0.54</v>
      </c>
      <c r="J86" s="436" t="s">
        <v>899</v>
      </c>
      <c r="M86" s="412" t="s">
        <v>856</v>
      </c>
      <c r="P86" s="346">
        <f>E86*F86</f>
        <v>0</v>
      </c>
    </row>
    <row r="87" spans="1:16">
      <c r="A87" s="359"/>
      <c r="B87" s="431"/>
      <c r="C87" s="432" t="s">
        <v>943</v>
      </c>
      <c r="D87" s="440"/>
      <c r="E87" s="361"/>
      <c r="F87" s="361"/>
      <c r="G87" s="433">
        <f t="shared" si="6"/>
        <v>0</v>
      </c>
      <c r="H87" s="434"/>
      <c r="I87" s="435">
        <f t="shared" si="7"/>
        <v>0</v>
      </c>
      <c r="J87" s="441"/>
      <c r="K87" s="340" t="s">
        <v>859</v>
      </c>
      <c r="M87" s="412" t="s">
        <v>856</v>
      </c>
    </row>
    <row r="88" spans="1:16">
      <c r="A88" s="359">
        <v>62</v>
      </c>
      <c r="B88" s="431">
        <v>210204103</v>
      </c>
      <c r="C88" s="432" t="s">
        <v>950</v>
      </c>
      <c r="D88" s="432" t="s">
        <v>599</v>
      </c>
      <c r="E88" s="361">
        <v>15</v>
      </c>
      <c r="F88" s="361"/>
      <c r="G88" s="433">
        <f t="shared" si="6"/>
        <v>0</v>
      </c>
      <c r="H88" s="434">
        <v>2.71</v>
      </c>
      <c r="I88" s="435">
        <f t="shared" si="7"/>
        <v>40.65</v>
      </c>
      <c r="J88" s="436" t="s">
        <v>16</v>
      </c>
      <c r="M88" s="412" t="s">
        <v>856</v>
      </c>
    </row>
    <row r="89" spans="1:16">
      <c r="A89" s="359">
        <v>63</v>
      </c>
      <c r="B89" s="431">
        <v>210999062</v>
      </c>
      <c r="C89" s="432" t="s">
        <v>951</v>
      </c>
      <c r="D89" s="432" t="s">
        <v>599</v>
      </c>
      <c r="E89" s="361">
        <v>15</v>
      </c>
      <c r="F89" s="361"/>
      <c r="G89" s="433">
        <f t="shared" si="6"/>
        <v>0</v>
      </c>
      <c r="H89" s="434">
        <v>1.08</v>
      </c>
      <c r="I89" s="435">
        <f t="shared" si="7"/>
        <v>16.200000000000003</v>
      </c>
      <c r="J89" s="436" t="s">
        <v>899</v>
      </c>
      <c r="M89" s="412" t="s">
        <v>856</v>
      </c>
      <c r="P89" s="346">
        <f>E89*F89</f>
        <v>0</v>
      </c>
    </row>
    <row r="90" spans="1:16">
      <c r="A90" s="359"/>
      <c r="B90" s="431"/>
      <c r="C90" s="432" t="s">
        <v>943</v>
      </c>
      <c r="D90" s="440"/>
      <c r="E90" s="361"/>
      <c r="F90" s="361"/>
      <c r="G90" s="433">
        <f t="shared" si="6"/>
        <v>0</v>
      </c>
      <c r="H90" s="434"/>
      <c r="I90" s="435">
        <f t="shared" si="7"/>
        <v>0</v>
      </c>
      <c r="J90" s="441"/>
      <c r="K90" s="340" t="s">
        <v>859</v>
      </c>
      <c r="M90" s="412" t="s">
        <v>856</v>
      </c>
    </row>
    <row r="91" spans="1:16">
      <c r="A91" s="359">
        <v>64</v>
      </c>
      <c r="B91" s="431">
        <v>210204002</v>
      </c>
      <c r="C91" s="432" t="s">
        <v>952</v>
      </c>
      <c r="D91" s="432" t="s">
        <v>599</v>
      </c>
      <c r="E91" s="361">
        <v>1</v>
      </c>
      <c r="F91" s="361"/>
      <c r="G91" s="433">
        <f t="shared" si="6"/>
        <v>0</v>
      </c>
      <c r="H91" s="434">
        <v>1.68</v>
      </c>
      <c r="I91" s="435">
        <f t="shared" si="7"/>
        <v>1.68</v>
      </c>
      <c r="J91" s="436" t="s">
        <v>16</v>
      </c>
      <c r="K91" s="340" t="s">
        <v>833</v>
      </c>
      <c r="M91" s="412" t="s">
        <v>856</v>
      </c>
    </row>
    <row r="92" spans="1:16">
      <c r="A92" s="359"/>
      <c r="B92" s="431"/>
      <c r="C92" s="432" t="s">
        <v>953</v>
      </c>
      <c r="D92" s="440"/>
      <c r="E92" s="361"/>
      <c r="F92" s="361"/>
      <c r="G92" s="433">
        <f t="shared" si="6"/>
        <v>0</v>
      </c>
      <c r="H92" s="434"/>
      <c r="I92" s="435">
        <f t="shared" si="7"/>
        <v>0</v>
      </c>
      <c r="J92" s="441"/>
      <c r="K92" s="340" t="s">
        <v>859</v>
      </c>
      <c r="M92" s="412" t="s">
        <v>856</v>
      </c>
    </row>
    <row r="93" spans="1:16">
      <c r="A93" s="359">
        <v>65</v>
      </c>
      <c r="B93" s="431">
        <v>210202104</v>
      </c>
      <c r="C93" s="432" t="s">
        <v>954</v>
      </c>
      <c r="D93" s="432" t="s">
        <v>599</v>
      </c>
      <c r="E93" s="361">
        <v>7</v>
      </c>
      <c r="F93" s="361"/>
      <c r="G93" s="433">
        <f t="shared" si="6"/>
        <v>0</v>
      </c>
      <c r="H93" s="434">
        <v>0.71199999999999997</v>
      </c>
      <c r="I93" s="435">
        <f t="shared" si="7"/>
        <v>4.984</v>
      </c>
      <c r="J93" s="436" t="s">
        <v>16</v>
      </c>
      <c r="M93" s="412" t="s">
        <v>856</v>
      </c>
    </row>
    <row r="94" spans="1:16">
      <c r="A94" s="359">
        <v>66</v>
      </c>
      <c r="B94" s="431">
        <v>210202103</v>
      </c>
      <c r="C94" s="432" t="s">
        <v>955</v>
      </c>
      <c r="D94" s="432" t="s">
        <v>599</v>
      </c>
      <c r="E94" s="361">
        <v>8</v>
      </c>
      <c r="F94" s="361"/>
      <c r="G94" s="433">
        <f t="shared" si="6"/>
        <v>0</v>
      </c>
      <c r="H94" s="434">
        <v>1.07</v>
      </c>
      <c r="I94" s="435">
        <f t="shared" si="7"/>
        <v>8.56</v>
      </c>
      <c r="J94" s="436" t="s">
        <v>16</v>
      </c>
      <c r="M94" s="412" t="s">
        <v>856</v>
      </c>
    </row>
    <row r="95" spans="1:16">
      <c r="A95" s="359">
        <v>67</v>
      </c>
      <c r="B95" s="431">
        <v>210202103</v>
      </c>
      <c r="C95" s="432" t="s">
        <v>955</v>
      </c>
      <c r="D95" s="432" t="s">
        <v>599</v>
      </c>
      <c r="E95" s="361">
        <v>7</v>
      </c>
      <c r="F95" s="361"/>
      <c r="G95" s="433">
        <f t="shared" si="6"/>
        <v>0</v>
      </c>
      <c r="H95" s="434">
        <v>1.07</v>
      </c>
      <c r="I95" s="435">
        <f t="shared" si="7"/>
        <v>7.49</v>
      </c>
      <c r="J95" s="436" t="s">
        <v>16</v>
      </c>
      <c r="M95" s="412" t="s">
        <v>856</v>
      </c>
    </row>
    <row r="96" spans="1:16">
      <c r="A96" s="359">
        <v>68</v>
      </c>
      <c r="B96" s="431">
        <v>210202104</v>
      </c>
      <c r="C96" s="432" t="s">
        <v>956</v>
      </c>
      <c r="D96" s="432" t="s">
        <v>599</v>
      </c>
      <c r="E96" s="361">
        <v>1</v>
      </c>
      <c r="F96" s="361"/>
      <c r="G96" s="433">
        <f t="shared" si="6"/>
        <v>0</v>
      </c>
      <c r="H96" s="434">
        <v>0.71199999999999997</v>
      </c>
      <c r="I96" s="435">
        <f t="shared" si="7"/>
        <v>0.71199999999999997</v>
      </c>
      <c r="J96" s="436" t="s">
        <v>16</v>
      </c>
      <c r="K96" s="340" t="s">
        <v>833</v>
      </c>
      <c r="M96" s="412" t="s">
        <v>856</v>
      </c>
    </row>
    <row r="97" spans="1:16">
      <c r="A97" s="359"/>
      <c r="B97" s="431"/>
      <c r="C97" s="432" t="s">
        <v>957</v>
      </c>
      <c r="D97" s="440"/>
      <c r="E97" s="361"/>
      <c r="F97" s="361"/>
      <c r="G97" s="433">
        <f t="shared" si="6"/>
        <v>0</v>
      </c>
      <c r="H97" s="434"/>
      <c r="I97" s="435">
        <f t="shared" si="7"/>
        <v>0</v>
      </c>
      <c r="J97" s="441"/>
      <c r="K97" s="340" t="s">
        <v>859</v>
      </c>
      <c r="M97" s="412" t="s">
        <v>856</v>
      </c>
    </row>
    <row r="98" spans="1:16">
      <c r="A98" s="359">
        <v>69</v>
      </c>
      <c r="B98" s="431">
        <v>210204202</v>
      </c>
      <c r="C98" s="432" t="s">
        <v>870</v>
      </c>
      <c r="D98" s="432" t="s">
        <v>599</v>
      </c>
      <c r="E98" s="361">
        <v>14</v>
      </c>
      <c r="F98" s="361"/>
      <c r="G98" s="433">
        <f t="shared" si="6"/>
        <v>0</v>
      </c>
      <c r="H98" s="434">
        <v>1.42</v>
      </c>
      <c r="I98" s="435">
        <f t="shared" si="7"/>
        <v>19.88</v>
      </c>
      <c r="J98" s="436" t="s">
        <v>16</v>
      </c>
      <c r="M98" s="412" t="s">
        <v>856</v>
      </c>
    </row>
    <row r="99" spans="1:16">
      <c r="A99" s="359">
        <v>70</v>
      </c>
      <c r="B99" s="431">
        <v>210204203</v>
      </c>
      <c r="C99" s="432" t="s">
        <v>958</v>
      </c>
      <c r="D99" s="432" t="s">
        <v>599</v>
      </c>
      <c r="E99" s="361">
        <v>2</v>
      </c>
      <c r="F99" s="361"/>
      <c r="G99" s="433">
        <f t="shared" si="6"/>
        <v>0</v>
      </c>
      <c r="H99" s="434">
        <v>1.5</v>
      </c>
      <c r="I99" s="435">
        <f t="shared" si="7"/>
        <v>3</v>
      </c>
      <c r="J99" s="436" t="s">
        <v>16</v>
      </c>
      <c r="M99" s="412" t="s">
        <v>856</v>
      </c>
    </row>
    <row r="100" spans="1:16">
      <c r="A100" s="359">
        <v>71</v>
      </c>
      <c r="B100" s="431">
        <v>210204202</v>
      </c>
      <c r="C100" s="432" t="s">
        <v>870</v>
      </c>
      <c r="D100" s="432" t="s">
        <v>599</v>
      </c>
      <c r="E100" s="361">
        <v>3</v>
      </c>
      <c r="F100" s="361"/>
      <c r="G100" s="433">
        <f t="shared" si="6"/>
        <v>0</v>
      </c>
      <c r="H100" s="434">
        <v>1.42</v>
      </c>
      <c r="I100" s="435">
        <f t="shared" si="7"/>
        <v>4.26</v>
      </c>
      <c r="J100" s="436" t="s">
        <v>16</v>
      </c>
      <c r="M100" s="412" t="s">
        <v>856</v>
      </c>
    </row>
    <row r="101" spans="1:16">
      <c r="A101" s="359">
        <v>72</v>
      </c>
      <c r="B101" s="431">
        <v>210204203</v>
      </c>
      <c r="C101" s="432" t="s">
        <v>958</v>
      </c>
      <c r="D101" s="432" t="s">
        <v>599</v>
      </c>
      <c r="E101" s="361">
        <v>1</v>
      </c>
      <c r="F101" s="361"/>
      <c r="G101" s="433">
        <f t="shared" si="6"/>
        <v>0</v>
      </c>
      <c r="H101" s="434">
        <v>1.5</v>
      </c>
      <c r="I101" s="435">
        <f t="shared" si="7"/>
        <v>1.5</v>
      </c>
      <c r="J101" s="436" t="s">
        <v>16</v>
      </c>
      <c r="M101" s="412" t="s">
        <v>856</v>
      </c>
    </row>
    <row r="102" spans="1:16">
      <c r="A102" s="359">
        <v>73</v>
      </c>
      <c r="B102" s="431">
        <v>210204204</v>
      </c>
      <c r="C102" s="432" t="s">
        <v>959</v>
      </c>
      <c r="D102" s="432" t="s">
        <v>599</v>
      </c>
      <c r="E102" s="361">
        <v>1</v>
      </c>
      <c r="F102" s="361"/>
      <c r="G102" s="433">
        <f t="shared" si="6"/>
        <v>0</v>
      </c>
      <c r="H102" s="434">
        <v>1.57</v>
      </c>
      <c r="I102" s="435">
        <f t="shared" si="7"/>
        <v>1.57</v>
      </c>
      <c r="J102" s="436" t="s">
        <v>16</v>
      </c>
      <c r="M102" s="412" t="s">
        <v>856</v>
      </c>
    </row>
    <row r="103" spans="1:16">
      <c r="A103" s="359">
        <v>74</v>
      </c>
      <c r="B103" s="431">
        <v>210204204</v>
      </c>
      <c r="C103" s="432" t="s">
        <v>959</v>
      </c>
      <c r="D103" s="432" t="s">
        <v>599</v>
      </c>
      <c r="E103" s="361">
        <v>1</v>
      </c>
      <c r="F103" s="361"/>
      <c r="G103" s="433">
        <f t="shared" si="6"/>
        <v>0</v>
      </c>
      <c r="H103" s="434">
        <v>1.57</v>
      </c>
      <c r="I103" s="435">
        <f t="shared" si="7"/>
        <v>1.57</v>
      </c>
      <c r="J103" s="436" t="s">
        <v>16</v>
      </c>
      <c r="M103" s="412" t="s">
        <v>856</v>
      </c>
    </row>
    <row r="104" spans="1:16">
      <c r="A104" s="359">
        <v>75</v>
      </c>
      <c r="B104" s="431">
        <v>210010123</v>
      </c>
      <c r="C104" s="432" t="s">
        <v>864</v>
      </c>
      <c r="D104" s="432" t="s">
        <v>119</v>
      </c>
      <c r="E104" s="361">
        <v>695</v>
      </c>
      <c r="F104" s="361"/>
      <c r="G104" s="433">
        <f t="shared" si="6"/>
        <v>0</v>
      </c>
      <c r="H104" s="434">
        <v>0.12</v>
      </c>
      <c r="I104" s="435">
        <f t="shared" si="7"/>
        <v>83.399999999999991</v>
      </c>
      <c r="J104" s="436" t="s">
        <v>16</v>
      </c>
      <c r="M104" s="412" t="s">
        <v>856</v>
      </c>
    </row>
    <row r="105" spans="1:16">
      <c r="A105" s="359">
        <v>76</v>
      </c>
      <c r="B105" s="431">
        <v>210100101</v>
      </c>
      <c r="C105" s="432" t="s">
        <v>865</v>
      </c>
      <c r="D105" s="432" t="s">
        <v>599</v>
      </c>
      <c r="E105" s="361">
        <v>188</v>
      </c>
      <c r="F105" s="361"/>
      <c r="G105" s="433">
        <f t="shared" si="6"/>
        <v>0</v>
      </c>
      <c r="H105" s="434">
        <v>6.7000000000000004E-2</v>
      </c>
      <c r="I105" s="435">
        <f t="shared" si="7"/>
        <v>12.596</v>
      </c>
      <c r="J105" s="436" t="s">
        <v>16</v>
      </c>
      <c r="M105" s="412" t="s">
        <v>856</v>
      </c>
    </row>
    <row r="106" spans="1:16">
      <c r="A106" s="359">
        <v>77</v>
      </c>
      <c r="B106" s="431">
        <v>210810081</v>
      </c>
      <c r="C106" s="432" t="s">
        <v>862</v>
      </c>
      <c r="D106" s="432" t="s">
        <v>119</v>
      </c>
      <c r="E106" s="361">
        <v>785</v>
      </c>
      <c r="F106" s="361"/>
      <c r="G106" s="433">
        <f t="shared" si="6"/>
        <v>0</v>
      </c>
      <c r="H106" s="434">
        <v>6.7000000000000004E-2</v>
      </c>
      <c r="I106" s="435">
        <f t="shared" si="7"/>
        <v>52.595000000000006</v>
      </c>
      <c r="J106" s="436" t="s">
        <v>16</v>
      </c>
      <c r="M106" s="412" t="s">
        <v>856</v>
      </c>
    </row>
    <row r="107" spans="1:16">
      <c r="A107" s="359">
        <v>78</v>
      </c>
      <c r="B107" s="431">
        <v>210950101</v>
      </c>
      <c r="C107" s="432" t="s">
        <v>866</v>
      </c>
      <c r="D107" s="432" t="s">
        <v>599</v>
      </c>
      <c r="E107" s="361">
        <v>48</v>
      </c>
      <c r="F107" s="361"/>
      <c r="G107" s="433">
        <f t="shared" si="6"/>
        <v>0</v>
      </c>
      <c r="H107" s="434">
        <v>2.5000000000000001E-2</v>
      </c>
      <c r="I107" s="435">
        <f t="shared" si="7"/>
        <v>1.2000000000000002</v>
      </c>
      <c r="J107" s="436" t="s">
        <v>16</v>
      </c>
      <c r="M107" s="412" t="s">
        <v>856</v>
      </c>
    </row>
    <row r="108" spans="1:16">
      <c r="A108" s="359">
        <v>79</v>
      </c>
      <c r="B108" s="431">
        <v>210950202</v>
      </c>
      <c r="C108" s="432" t="s">
        <v>863</v>
      </c>
      <c r="D108" s="432" t="s">
        <v>119</v>
      </c>
      <c r="E108" s="361">
        <v>747</v>
      </c>
      <c r="F108" s="361"/>
      <c r="G108" s="433">
        <f t="shared" si="6"/>
        <v>0</v>
      </c>
      <c r="H108" s="434">
        <v>7.0000000000000007E-2</v>
      </c>
      <c r="I108" s="435">
        <f t="shared" si="7"/>
        <v>52.290000000000006</v>
      </c>
      <c r="J108" s="436" t="s">
        <v>16</v>
      </c>
      <c r="M108" s="412" t="s">
        <v>856</v>
      </c>
    </row>
    <row r="109" spans="1:16">
      <c r="A109" s="359">
        <v>80</v>
      </c>
      <c r="B109" s="431">
        <v>210999001</v>
      </c>
      <c r="C109" s="432" t="s">
        <v>960</v>
      </c>
      <c r="D109" s="432" t="s">
        <v>599</v>
      </c>
      <c r="E109" s="361">
        <v>69</v>
      </c>
      <c r="F109" s="361"/>
      <c r="G109" s="433">
        <f t="shared" si="6"/>
        <v>0</v>
      </c>
      <c r="H109" s="434">
        <v>0.1</v>
      </c>
      <c r="I109" s="435">
        <f t="shared" si="7"/>
        <v>6.9</v>
      </c>
      <c r="J109" s="436" t="s">
        <v>16</v>
      </c>
      <c r="M109" s="412" t="s">
        <v>856</v>
      </c>
    </row>
    <row r="110" spans="1:16">
      <c r="A110" s="359">
        <v>81</v>
      </c>
      <c r="B110" s="431">
        <v>210999065</v>
      </c>
      <c r="C110" s="432" t="s">
        <v>961</v>
      </c>
      <c r="D110" s="432" t="s">
        <v>599</v>
      </c>
      <c r="E110" s="361">
        <v>22</v>
      </c>
      <c r="F110" s="361"/>
      <c r="G110" s="433">
        <f t="shared" si="6"/>
        <v>0</v>
      </c>
      <c r="H110" s="434">
        <v>7.0999999999999994E-2</v>
      </c>
      <c r="I110" s="435">
        <f t="shared" si="7"/>
        <v>1.5619999999999998</v>
      </c>
      <c r="J110" s="436" t="s">
        <v>899</v>
      </c>
      <c r="M110" s="412" t="s">
        <v>856</v>
      </c>
      <c r="P110" s="346">
        <f>E110*F110</f>
        <v>0</v>
      </c>
    </row>
    <row r="111" spans="1:16">
      <c r="A111" s="359">
        <v>82</v>
      </c>
      <c r="B111" s="431">
        <v>210100006</v>
      </c>
      <c r="C111" s="432" t="s">
        <v>962</v>
      </c>
      <c r="D111" s="432" t="s">
        <v>599</v>
      </c>
      <c r="E111" s="361">
        <v>44</v>
      </c>
      <c r="F111" s="361"/>
      <c r="G111" s="433">
        <f t="shared" si="6"/>
        <v>0</v>
      </c>
      <c r="H111" s="434">
        <v>0.23200000000000001</v>
      </c>
      <c r="I111" s="435">
        <f t="shared" si="7"/>
        <v>10.208</v>
      </c>
      <c r="J111" s="436" t="s">
        <v>16</v>
      </c>
      <c r="M111" s="412" t="s">
        <v>856</v>
      </c>
    </row>
    <row r="112" spans="1:16">
      <c r="A112" s="359"/>
      <c r="B112" s="431"/>
      <c r="C112" s="432" t="s">
        <v>963</v>
      </c>
      <c r="D112" s="440"/>
      <c r="E112" s="361"/>
      <c r="F112" s="361"/>
      <c r="G112" s="433">
        <f t="shared" si="6"/>
        <v>0</v>
      </c>
      <c r="H112" s="434"/>
      <c r="I112" s="435">
        <f t="shared" si="7"/>
        <v>0</v>
      </c>
      <c r="J112" s="441"/>
      <c r="K112" s="340" t="s">
        <v>859</v>
      </c>
      <c r="M112" s="412" t="s">
        <v>856</v>
      </c>
    </row>
    <row r="113" spans="1:17">
      <c r="A113" s="359">
        <v>83</v>
      </c>
      <c r="B113" s="431">
        <v>210100006</v>
      </c>
      <c r="C113" s="432" t="s">
        <v>964</v>
      </c>
      <c r="D113" s="432" t="s">
        <v>599</v>
      </c>
      <c r="E113" s="361">
        <v>44</v>
      </c>
      <c r="F113" s="361"/>
      <c r="G113" s="433">
        <f t="shared" si="6"/>
        <v>0</v>
      </c>
      <c r="H113" s="434">
        <v>0.23200000000000001</v>
      </c>
      <c r="I113" s="435">
        <f t="shared" si="7"/>
        <v>10.208</v>
      </c>
      <c r="J113" s="436" t="s">
        <v>16</v>
      </c>
      <c r="M113" s="412" t="s">
        <v>856</v>
      </c>
    </row>
    <row r="114" spans="1:17">
      <c r="A114" s="359">
        <v>84</v>
      </c>
      <c r="B114" s="431">
        <v>210220022</v>
      </c>
      <c r="C114" s="432" t="s">
        <v>868</v>
      </c>
      <c r="D114" s="432" t="s">
        <v>119</v>
      </c>
      <c r="E114" s="361">
        <v>626</v>
      </c>
      <c r="F114" s="361"/>
      <c r="G114" s="433">
        <f t="shared" si="6"/>
        <v>0</v>
      </c>
      <c r="H114" s="434">
        <v>0.123</v>
      </c>
      <c r="I114" s="435">
        <f t="shared" si="7"/>
        <v>76.998000000000005</v>
      </c>
      <c r="J114" s="436" t="s">
        <v>16</v>
      </c>
      <c r="M114" s="412" t="s">
        <v>856</v>
      </c>
    </row>
    <row r="115" spans="1:17">
      <c r="A115" s="359">
        <v>85</v>
      </c>
      <c r="B115" s="431">
        <v>210220441</v>
      </c>
      <c r="C115" s="432" t="s">
        <v>965</v>
      </c>
      <c r="D115" s="432" t="s">
        <v>599</v>
      </c>
      <c r="E115" s="361">
        <v>22</v>
      </c>
      <c r="F115" s="361"/>
      <c r="G115" s="433">
        <f t="shared" si="6"/>
        <v>0</v>
      </c>
      <c r="H115" s="434">
        <v>0.2</v>
      </c>
      <c r="I115" s="435">
        <f t="shared" si="7"/>
        <v>4.4000000000000004</v>
      </c>
      <c r="J115" s="436" t="s">
        <v>16</v>
      </c>
      <c r="M115" s="412" t="s">
        <v>856</v>
      </c>
    </row>
    <row r="116" spans="1:17">
      <c r="A116" s="359">
        <v>86</v>
      </c>
      <c r="B116" s="431">
        <v>210800611</v>
      </c>
      <c r="C116" s="432" t="s">
        <v>966</v>
      </c>
      <c r="D116" s="432" t="s">
        <v>119</v>
      </c>
      <c r="E116" s="361">
        <v>44</v>
      </c>
      <c r="F116" s="361"/>
      <c r="G116" s="433">
        <f t="shared" si="6"/>
        <v>0</v>
      </c>
      <c r="H116" s="434">
        <v>5.2999999999999999E-2</v>
      </c>
      <c r="I116" s="435">
        <f t="shared" si="7"/>
        <v>2.3319999999999999</v>
      </c>
      <c r="J116" s="436" t="s">
        <v>16</v>
      </c>
      <c r="M116" s="412" t="s">
        <v>856</v>
      </c>
    </row>
    <row r="117" spans="1:17" ht="16.2" thickBot="1">
      <c r="A117" s="404">
        <v>87</v>
      </c>
      <c r="B117" s="405">
        <v>210191561</v>
      </c>
      <c r="C117" s="406" t="s">
        <v>967</v>
      </c>
      <c r="D117" s="406" t="s">
        <v>599</v>
      </c>
      <c r="E117" s="407">
        <v>1</v>
      </c>
      <c r="F117" s="407"/>
      <c r="G117" s="408">
        <f t="shared" si="6"/>
        <v>0</v>
      </c>
      <c r="H117" s="409">
        <v>0.83299999999999996</v>
      </c>
      <c r="I117" s="410">
        <f t="shared" si="7"/>
        <v>0.83299999999999996</v>
      </c>
      <c r="J117" s="411" t="s">
        <v>16</v>
      </c>
      <c r="M117" s="412" t="s">
        <v>856</v>
      </c>
    </row>
    <row r="118" spans="1:17" s="385" customFormat="1">
      <c r="A118" s="413"/>
      <c r="B118" s="414"/>
      <c r="C118" s="415" t="s">
        <v>835</v>
      </c>
      <c r="D118" s="415"/>
      <c r="E118" s="416"/>
      <c r="F118" s="416"/>
      <c r="G118" s="417">
        <f>SUM(G73:G117)</f>
        <v>0</v>
      </c>
      <c r="H118" s="418"/>
      <c r="I118" s="419">
        <f>SUM(I73:I117)</f>
        <v>610.35099999999989</v>
      </c>
      <c r="J118" s="420"/>
      <c r="M118" s="421" t="s">
        <v>856</v>
      </c>
      <c r="N118" s="422"/>
      <c r="O118" s="422"/>
      <c r="P118" s="422"/>
      <c r="Q118" s="422"/>
    </row>
    <row r="119" spans="1:17" ht="20.100000000000001" customHeight="1">
      <c r="A119" s="424" t="s">
        <v>871</v>
      </c>
      <c r="B119" s="425"/>
      <c r="C119" s="375"/>
      <c r="D119" s="375"/>
      <c r="E119" s="426"/>
      <c r="F119" s="426"/>
      <c r="G119" s="427"/>
      <c r="H119" s="428"/>
      <c r="I119" s="429"/>
      <c r="J119" s="430"/>
      <c r="M119" s="412"/>
    </row>
    <row r="120" spans="1:17">
      <c r="A120" s="359">
        <v>88</v>
      </c>
      <c r="B120" s="431">
        <v>210204002</v>
      </c>
      <c r="C120" s="432" t="s">
        <v>872</v>
      </c>
      <c r="D120" s="432" t="s">
        <v>599</v>
      </c>
      <c r="E120" s="361">
        <v>1</v>
      </c>
      <c r="F120" s="361"/>
      <c r="G120" s="433">
        <f t="shared" ref="G120:G137" si="8">E120*F120</f>
        <v>0</v>
      </c>
      <c r="H120" s="434">
        <v>0.84</v>
      </c>
      <c r="I120" s="435">
        <f t="shared" ref="I120:I137" si="9">E120*H120</f>
        <v>0.84</v>
      </c>
      <c r="J120" s="436" t="s">
        <v>16</v>
      </c>
      <c r="K120" s="340" t="s">
        <v>833</v>
      </c>
      <c r="M120" s="412" t="s">
        <v>873</v>
      </c>
    </row>
    <row r="121" spans="1:17">
      <c r="A121" s="359">
        <v>89</v>
      </c>
      <c r="B121" s="431">
        <v>210204002</v>
      </c>
      <c r="C121" s="432" t="s">
        <v>968</v>
      </c>
      <c r="D121" s="432" t="s">
        <v>599</v>
      </c>
      <c r="E121" s="361">
        <v>2</v>
      </c>
      <c r="F121" s="361"/>
      <c r="G121" s="433">
        <f t="shared" si="8"/>
        <v>0</v>
      </c>
      <c r="H121" s="434">
        <v>0.84</v>
      </c>
      <c r="I121" s="435">
        <f t="shared" si="9"/>
        <v>1.68</v>
      </c>
      <c r="J121" s="436" t="s">
        <v>16</v>
      </c>
      <c r="K121" s="340" t="s">
        <v>833</v>
      </c>
      <c r="M121" s="412" t="s">
        <v>873</v>
      </c>
    </row>
    <row r="122" spans="1:17">
      <c r="A122" s="359">
        <v>90</v>
      </c>
      <c r="B122" s="431">
        <v>210204103</v>
      </c>
      <c r="C122" s="432" t="s">
        <v>969</v>
      </c>
      <c r="D122" s="432" t="s">
        <v>599</v>
      </c>
      <c r="E122" s="361">
        <v>2</v>
      </c>
      <c r="F122" s="361"/>
      <c r="G122" s="433">
        <f t="shared" si="8"/>
        <v>0</v>
      </c>
      <c r="H122" s="434">
        <v>1.355</v>
      </c>
      <c r="I122" s="435">
        <f t="shared" si="9"/>
        <v>2.71</v>
      </c>
      <c r="J122" s="436" t="s">
        <v>16</v>
      </c>
      <c r="M122" s="412" t="s">
        <v>873</v>
      </c>
    </row>
    <row r="123" spans="1:17">
      <c r="A123" s="359">
        <v>91</v>
      </c>
      <c r="B123" s="431">
        <v>210204011</v>
      </c>
      <c r="C123" s="432" t="s">
        <v>970</v>
      </c>
      <c r="D123" s="432" t="s">
        <v>599</v>
      </c>
      <c r="E123" s="361">
        <v>12</v>
      </c>
      <c r="F123" s="361"/>
      <c r="G123" s="433">
        <f t="shared" si="8"/>
        <v>0</v>
      </c>
      <c r="H123" s="434">
        <v>2.2799999999999998</v>
      </c>
      <c r="I123" s="435">
        <f t="shared" si="9"/>
        <v>27.36</v>
      </c>
      <c r="J123" s="436" t="s">
        <v>16</v>
      </c>
      <c r="K123" s="340" t="s">
        <v>833</v>
      </c>
      <c r="M123" s="412" t="s">
        <v>873</v>
      </c>
    </row>
    <row r="124" spans="1:17">
      <c r="A124" s="359">
        <v>92</v>
      </c>
      <c r="B124" s="431">
        <v>210204103</v>
      </c>
      <c r="C124" s="432" t="s">
        <v>969</v>
      </c>
      <c r="D124" s="432" t="s">
        <v>599</v>
      </c>
      <c r="E124" s="361">
        <v>12</v>
      </c>
      <c r="F124" s="361"/>
      <c r="G124" s="433">
        <f t="shared" si="8"/>
        <v>0</v>
      </c>
      <c r="H124" s="434">
        <v>1.355</v>
      </c>
      <c r="I124" s="435">
        <f t="shared" si="9"/>
        <v>16.259999999999998</v>
      </c>
      <c r="J124" s="436" t="s">
        <v>16</v>
      </c>
      <c r="M124" s="412" t="s">
        <v>873</v>
      </c>
    </row>
    <row r="125" spans="1:17">
      <c r="A125" s="359">
        <v>93</v>
      </c>
      <c r="B125" s="431">
        <v>210204123</v>
      </c>
      <c r="C125" s="432" t="s">
        <v>971</v>
      </c>
      <c r="D125" s="432" t="s">
        <v>599</v>
      </c>
      <c r="E125" s="361">
        <v>1</v>
      </c>
      <c r="F125" s="361"/>
      <c r="G125" s="433">
        <f t="shared" si="8"/>
        <v>0</v>
      </c>
      <c r="H125" s="434">
        <v>0.26700000000000002</v>
      </c>
      <c r="I125" s="435">
        <f t="shared" si="9"/>
        <v>0.26700000000000002</v>
      </c>
      <c r="J125" s="436" t="s">
        <v>16</v>
      </c>
      <c r="M125" s="412" t="s">
        <v>873</v>
      </c>
    </row>
    <row r="126" spans="1:17">
      <c r="A126" s="359">
        <v>94</v>
      </c>
      <c r="B126" s="431">
        <v>210204125</v>
      </c>
      <c r="C126" s="432" t="s">
        <v>972</v>
      </c>
      <c r="D126" s="432" t="s">
        <v>599</v>
      </c>
      <c r="E126" s="361">
        <v>8</v>
      </c>
      <c r="F126" s="361"/>
      <c r="G126" s="433">
        <f t="shared" si="8"/>
        <v>0</v>
      </c>
      <c r="H126" s="434">
        <v>0.69</v>
      </c>
      <c r="I126" s="435">
        <f t="shared" si="9"/>
        <v>5.52</v>
      </c>
      <c r="J126" s="436" t="s">
        <v>16</v>
      </c>
      <c r="M126" s="412" t="s">
        <v>873</v>
      </c>
    </row>
    <row r="127" spans="1:17">
      <c r="A127" s="359">
        <v>95</v>
      </c>
      <c r="B127" s="431">
        <v>210204002</v>
      </c>
      <c r="C127" s="432" t="s">
        <v>973</v>
      </c>
      <c r="D127" s="432" t="s">
        <v>599</v>
      </c>
      <c r="E127" s="361">
        <v>1</v>
      </c>
      <c r="F127" s="361"/>
      <c r="G127" s="433">
        <f t="shared" si="8"/>
        <v>0</v>
      </c>
      <c r="H127" s="434">
        <v>0.84</v>
      </c>
      <c r="I127" s="435">
        <f t="shared" si="9"/>
        <v>0.84</v>
      </c>
      <c r="J127" s="436" t="s">
        <v>16</v>
      </c>
      <c r="K127" s="340" t="s">
        <v>833</v>
      </c>
      <c r="M127" s="412" t="s">
        <v>873</v>
      </c>
    </row>
    <row r="128" spans="1:17">
      <c r="A128" s="359">
        <v>96</v>
      </c>
      <c r="B128" s="431">
        <v>210204101</v>
      </c>
      <c r="C128" s="432" t="s">
        <v>974</v>
      </c>
      <c r="D128" s="432" t="s">
        <v>599</v>
      </c>
      <c r="E128" s="361">
        <v>3</v>
      </c>
      <c r="F128" s="361"/>
      <c r="G128" s="433">
        <f t="shared" si="8"/>
        <v>0</v>
      </c>
      <c r="H128" s="434">
        <v>1.18</v>
      </c>
      <c r="I128" s="435">
        <f t="shared" si="9"/>
        <v>3.54</v>
      </c>
      <c r="J128" s="436" t="s">
        <v>16</v>
      </c>
      <c r="K128" s="340" t="s">
        <v>833</v>
      </c>
      <c r="M128" s="412" t="s">
        <v>873</v>
      </c>
    </row>
    <row r="129" spans="1:17">
      <c r="A129" s="359">
        <v>97</v>
      </c>
      <c r="B129" s="431">
        <v>210204201</v>
      </c>
      <c r="C129" s="432" t="s">
        <v>975</v>
      </c>
      <c r="D129" s="432" t="s">
        <v>599</v>
      </c>
      <c r="E129" s="361">
        <v>15</v>
      </c>
      <c r="F129" s="361"/>
      <c r="G129" s="433">
        <f t="shared" si="8"/>
        <v>0</v>
      </c>
      <c r="H129" s="434">
        <v>0.68500000000000005</v>
      </c>
      <c r="I129" s="435">
        <f t="shared" si="9"/>
        <v>10.275</v>
      </c>
      <c r="J129" s="436" t="s">
        <v>16</v>
      </c>
      <c r="K129" s="340" t="s">
        <v>833</v>
      </c>
      <c r="M129" s="412" t="s">
        <v>873</v>
      </c>
    </row>
    <row r="130" spans="1:17">
      <c r="A130" s="359">
        <v>98</v>
      </c>
      <c r="B130" s="431">
        <v>210204202</v>
      </c>
      <c r="C130" s="432" t="s">
        <v>976</v>
      </c>
      <c r="D130" s="432" t="s">
        <v>599</v>
      </c>
      <c r="E130" s="361">
        <v>3</v>
      </c>
      <c r="F130" s="361"/>
      <c r="G130" s="433">
        <f t="shared" si="8"/>
        <v>0</v>
      </c>
      <c r="H130" s="434">
        <v>0.71</v>
      </c>
      <c r="I130" s="435">
        <f t="shared" si="9"/>
        <v>2.13</v>
      </c>
      <c r="J130" s="436" t="s">
        <v>16</v>
      </c>
      <c r="M130" s="412" t="s">
        <v>873</v>
      </c>
    </row>
    <row r="131" spans="1:17">
      <c r="A131" s="359">
        <v>99</v>
      </c>
      <c r="B131" s="431">
        <v>210204203</v>
      </c>
      <c r="C131" s="432" t="s">
        <v>977</v>
      </c>
      <c r="D131" s="432" t="s">
        <v>599</v>
      </c>
      <c r="E131" s="361">
        <v>1</v>
      </c>
      <c r="F131" s="361"/>
      <c r="G131" s="433">
        <f t="shared" si="8"/>
        <v>0</v>
      </c>
      <c r="H131" s="434">
        <v>0.75</v>
      </c>
      <c r="I131" s="435">
        <f t="shared" si="9"/>
        <v>0.75</v>
      </c>
      <c r="J131" s="436" t="s">
        <v>16</v>
      </c>
      <c r="M131" s="412" t="s">
        <v>873</v>
      </c>
    </row>
    <row r="132" spans="1:17">
      <c r="A132" s="359">
        <v>100</v>
      </c>
      <c r="B132" s="431">
        <v>210202104</v>
      </c>
      <c r="C132" s="432" t="s">
        <v>978</v>
      </c>
      <c r="D132" s="432" t="s">
        <v>599</v>
      </c>
      <c r="E132" s="361">
        <v>2</v>
      </c>
      <c r="F132" s="361"/>
      <c r="G132" s="433">
        <f t="shared" si="8"/>
        <v>0</v>
      </c>
      <c r="H132" s="434">
        <v>0.35599999999999998</v>
      </c>
      <c r="I132" s="435">
        <f t="shared" si="9"/>
        <v>0.71199999999999997</v>
      </c>
      <c r="J132" s="436" t="s">
        <v>16</v>
      </c>
      <c r="K132" s="340" t="s">
        <v>833</v>
      </c>
      <c r="M132" s="412" t="s">
        <v>873</v>
      </c>
    </row>
    <row r="133" spans="1:17">
      <c r="A133" s="359">
        <v>101</v>
      </c>
      <c r="B133" s="431">
        <v>210202103</v>
      </c>
      <c r="C133" s="432" t="s">
        <v>979</v>
      </c>
      <c r="D133" s="432" t="s">
        <v>599</v>
      </c>
      <c r="E133" s="361">
        <v>17</v>
      </c>
      <c r="F133" s="361"/>
      <c r="G133" s="433">
        <f t="shared" si="8"/>
        <v>0</v>
      </c>
      <c r="H133" s="434">
        <v>0.53500000000000003</v>
      </c>
      <c r="I133" s="435">
        <f t="shared" si="9"/>
        <v>9.0950000000000006</v>
      </c>
      <c r="J133" s="436" t="s">
        <v>16</v>
      </c>
      <c r="M133" s="412" t="s">
        <v>873</v>
      </c>
    </row>
    <row r="134" spans="1:17">
      <c r="A134" s="359">
        <v>102</v>
      </c>
      <c r="B134" s="431">
        <v>210100101</v>
      </c>
      <c r="C134" s="432" t="s">
        <v>875</v>
      </c>
      <c r="D134" s="432" t="s">
        <v>599</v>
      </c>
      <c r="E134" s="361">
        <v>156</v>
      </c>
      <c r="F134" s="361"/>
      <c r="G134" s="433">
        <f t="shared" si="8"/>
        <v>0</v>
      </c>
      <c r="H134" s="434">
        <v>3.4000000000000002E-2</v>
      </c>
      <c r="I134" s="435">
        <f t="shared" si="9"/>
        <v>5.3040000000000003</v>
      </c>
      <c r="J134" s="436" t="s">
        <v>16</v>
      </c>
      <c r="K134" s="340" t="s">
        <v>833</v>
      </c>
      <c r="M134" s="412" t="s">
        <v>873</v>
      </c>
    </row>
    <row r="135" spans="1:17">
      <c r="A135" s="359">
        <v>103</v>
      </c>
      <c r="B135" s="431">
        <v>210100102</v>
      </c>
      <c r="C135" s="432" t="s">
        <v>980</v>
      </c>
      <c r="D135" s="432" t="s">
        <v>599</v>
      </c>
      <c r="E135" s="361">
        <v>8</v>
      </c>
      <c r="F135" s="361"/>
      <c r="G135" s="433">
        <f t="shared" si="8"/>
        <v>0</v>
      </c>
      <c r="H135" s="434">
        <v>0.1</v>
      </c>
      <c r="I135" s="435">
        <f t="shared" si="9"/>
        <v>0.8</v>
      </c>
      <c r="J135" s="436" t="s">
        <v>16</v>
      </c>
      <c r="K135" s="340" t="s">
        <v>833</v>
      </c>
      <c r="M135" s="412" t="s">
        <v>873</v>
      </c>
    </row>
    <row r="136" spans="1:17">
      <c r="A136" s="359">
        <v>104</v>
      </c>
      <c r="B136" s="431">
        <v>210901015</v>
      </c>
      <c r="C136" s="432" t="s">
        <v>981</v>
      </c>
      <c r="D136" s="432" t="s">
        <v>119</v>
      </c>
      <c r="E136" s="361">
        <v>600</v>
      </c>
      <c r="F136" s="361"/>
      <c r="G136" s="433">
        <f t="shared" si="8"/>
        <v>0</v>
      </c>
      <c r="H136" s="434">
        <v>2.7E-2</v>
      </c>
      <c r="I136" s="435">
        <f t="shared" si="9"/>
        <v>16.2</v>
      </c>
      <c r="J136" s="436" t="s">
        <v>16</v>
      </c>
      <c r="K136" s="340" t="s">
        <v>833</v>
      </c>
      <c r="M136" s="412" t="s">
        <v>873</v>
      </c>
    </row>
    <row r="137" spans="1:17" ht="16.2" thickBot="1">
      <c r="A137" s="404">
        <v>105</v>
      </c>
      <c r="B137" s="405">
        <v>210191561</v>
      </c>
      <c r="C137" s="406" t="s">
        <v>982</v>
      </c>
      <c r="D137" s="406" t="s">
        <v>599</v>
      </c>
      <c r="E137" s="407">
        <v>1</v>
      </c>
      <c r="F137" s="407"/>
      <c r="G137" s="408">
        <f t="shared" si="8"/>
        <v>0</v>
      </c>
      <c r="H137" s="409">
        <v>0.41699999999999998</v>
      </c>
      <c r="I137" s="410">
        <f t="shared" si="9"/>
        <v>0.41699999999999998</v>
      </c>
      <c r="J137" s="411" t="s">
        <v>16</v>
      </c>
      <c r="K137" s="340" t="s">
        <v>833</v>
      </c>
      <c r="M137" s="412" t="s">
        <v>873</v>
      </c>
    </row>
    <row r="138" spans="1:17" s="385" customFormat="1">
      <c r="A138" s="413"/>
      <c r="B138" s="414"/>
      <c r="C138" s="415" t="s">
        <v>835</v>
      </c>
      <c r="D138" s="415"/>
      <c r="E138" s="416"/>
      <c r="F138" s="416"/>
      <c r="G138" s="417">
        <f>SUM(G120:G137)</f>
        <v>0</v>
      </c>
      <c r="H138" s="418"/>
      <c r="I138" s="419">
        <f>SUM(I120:I137)</f>
        <v>104.7</v>
      </c>
      <c r="J138" s="420"/>
      <c r="M138" s="421" t="s">
        <v>873</v>
      </c>
      <c r="N138" s="422"/>
      <c r="O138" s="422"/>
      <c r="P138" s="422"/>
      <c r="Q138" s="422"/>
    </row>
    <row r="139" spans="1:17" ht="20.100000000000001" customHeight="1">
      <c r="A139" s="424" t="s">
        <v>297</v>
      </c>
      <c r="B139" s="425"/>
      <c r="C139" s="375"/>
      <c r="D139" s="375"/>
      <c r="E139" s="426"/>
      <c r="F139" s="426"/>
      <c r="G139" s="427"/>
      <c r="H139" s="428"/>
      <c r="I139" s="429"/>
      <c r="J139" s="430"/>
      <c r="M139" s="412"/>
    </row>
    <row r="140" spans="1:17">
      <c r="A140" s="359">
        <v>106</v>
      </c>
      <c r="B140" s="431">
        <v>460200123</v>
      </c>
      <c r="C140" s="432" t="s">
        <v>876</v>
      </c>
      <c r="D140" s="432" t="s">
        <v>119</v>
      </c>
      <c r="E140" s="361">
        <v>521</v>
      </c>
      <c r="F140" s="361"/>
      <c r="G140" s="433">
        <f t="shared" ref="G140:G195" si="10">E140*F140</f>
        <v>0</v>
      </c>
      <c r="H140" s="434">
        <v>0.41799999999999998</v>
      </c>
      <c r="I140" s="435">
        <f t="shared" ref="I140:I195" si="11">E140*H140</f>
        <v>217.77799999999999</v>
      </c>
      <c r="J140" s="436" t="s">
        <v>16</v>
      </c>
      <c r="K140" s="340" t="s">
        <v>833</v>
      </c>
      <c r="M140" s="412" t="s">
        <v>877</v>
      </c>
    </row>
    <row r="141" spans="1:17">
      <c r="A141" s="359">
        <v>107</v>
      </c>
      <c r="B141" s="431">
        <v>460420385</v>
      </c>
      <c r="C141" s="432" t="s">
        <v>878</v>
      </c>
      <c r="D141" s="432" t="s">
        <v>119</v>
      </c>
      <c r="E141" s="361">
        <v>521</v>
      </c>
      <c r="F141" s="361"/>
      <c r="G141" s="433">
        <f t="shared" si="10"/>
        <v>0</v>
      </c>
      <c r="H141" s="434">
        <v>0.20200000000000001</v>
      </c>
      <c r="I141" s="435">
        <f t="shared" si="11"/>
        <v>105.242</v>
      </c>
      <c r="J141" s="436" t="s">
        <v>16</v>
      </c>
      <c r="M141" s="412" t="s">
        <v>877</v>
      </c>
    </row>
    <row r="142" spans="1:17">
      <c r="A142" s="359">
        <v>108</v>
      </c>
      <c r="B142" s="431">
        <v>460560123</v>
      </c>
      <c r="C142" s="432" t="s">
        <v>879</v>
      </c>
      <c r="D142" s="432" t="s">
        <v>119</v>
      </c>
      <c r="E142" s="361">
        <v>521</v>
      </c>
      <c r="F142" s="361"/>
      <c r="G142" s="433">
        <f t="shared" si="10"/>
        <v>0</v>
      </c>
      <c r="H142" s="434">
        <v>0.13200000000000001</v>
      </c>
      <c r="I142" s="435">
        <f t="shared" si="11"/>
        <v>68.772000000000006</v>
      </c>
      <c r="J142" s="436" t="s">
        <v>16</v>
      </c>
      <c r="M142" s="412" t="s">
        <v>877</v>
      </c>
    </row>
    <row r="143" spans="1:17">
      <c r="A143" s="359">
        <v>109</v>
      </c>
      <c r="B143" s="431">
        <v>460600001</v>
      </c>
      <c r="C143" s="432" t="s">
        <v>880</v>
      </c>
      <c r="D143" s="432" t="s">
        <v>50</v>
      </c>
      <c r="E143" s="361">
        <v>41.68</v>
      </c>
      <c r="F143" s="361"/>
      <c r="G143" s="433">
        <f t="shared" si="10"/>
        <v>0</v>
      </c>
      <c r="H143" s="434">
        <v>2.2799999999999998</v>
      </c>
      <c r="I143" s="435">
        <f t="shared" si="11"/>
        <v>95.030399999999986</v>
      </c>
      <c r="J143" s="436" t="s">
        <v>16</v>
      </c>
      <c r="M143" s="412" t="s">
        <v>877</v>
      </c>
    </row>
    <row r="144" spans="1:17">
      <c r="A144" s="359">
        <v>110</v>
      </c>
      <c r="B144" s="431">
        <v>460600002</v>
      </c>
      <c r="C144" s="432" t="s">
        <v>983</v>
      </c>
      <c r="D144" s="432" t="s">
        <v>50</v>
      </c>
      <c r="E144" s="361">
        <v>416.8</v>
      </c>
      <c r="F144" s="361"/>
      <c r="G144" s="433">
        <f t="shared" si="10"/>
        <v>0</v>
      </c>
      <c r="H144" s="434">
        <v>0.16200000000000001</v>
      </c>
      <c r="I144" s="435">
        <f t="shared" si="11"/>
        <v>67.521600000000007</v>
      </c>
      <c r="J144" s="436" t="s">
        <v>16</v>
      </c>
      <c r="M144" s="412" t="s">
        <v>877</v>
      </c>
    </row>
    <row r="145" spans="1:13">
      <c r="A145" s="359">
        <v>111</v>
      </c>
      <c r="B145" s="431">
        <v>460620013</v>
      </c>
      <c r="C145" s="432" t="s">
        <v>882</v>
      </c>
      <c r="D145" s="432" t="s">
        <v>125</v>
      </c>
      <c r="E145" s="361">
        <v>182.35</v>
      </c>
      <c r="F145" s="361"/>
      <c r="G145" s="433">
        <f t="shared" si="10"/>
        <v>0</v>
      </c>
      <c r="H145" s="434">
        <v>0.112</v>
      </c>
      <c r="I145" s="435">
        <f t="shared" si="11"/>
        <v>20.423200000000001</v>
      </c>
      <c r="J145" s="436" t="s">
        <v>16</v>
      </c>
      <c r="M145" s="412" t="s">
        <v>877</v>
      </c>
    </row>
    <row r="146" spans="1:13">
      <c r="A146" s="359">
        <v>112</v>
      </c>
      <c r="B146" s="431">
        <v>460200123</v>
      </c>
      <c r="C146" s="432" t="s">
        <v>876</v>
      </c>
      <c r="D146" s="432" t="s">
        <v>119</v>
      </c>
      <c r="E146" s="361">
        <v>31</v>
      </c>
      <c r="F146" s="361"/>
      <c r="G146" s="433">
        <f t="shared" si="10"/>
        <v>0</v>
      </c>
      <c r="H146" s="434">
        <v>0.41799999999999998</v>
      </c>
      <c r="I146" s="435">
        <f t="shared" si="11"/>
        <v>12.958</v>
      </c>
      <c r="J146" s="436" t="s">
        <v>16</v>
      </c>
      <c r="K146" s="340" t="s">
        <v>833</v>
      </c>
      <c r="M146" s="412" t="s">
        <v>877</v>
      </c>
    </row>
    <row r="147" spans="1:13">
      <c r="A147" s="359">
        <v>113</v>
      </c>
      <c r="B147" s="431">
        <v>460420388</v>
      </c>
      <c r="C147" s="432" t="s">
        <v>984</v>
      </c>
      <c r="D147" s="432" t="s">
        <v>119</v>
      </c>
      <c r="E147" s="361">
        <v>31</v>
      </c>
      <c r="F147" s="361"/>
      <c r="G147" s="433">
        <f t="shared" si="10"/>
        <v>0</v>
      </c>
      <c r="H147" s="434">
        <v>0.20200000000000001</v>
      </c>
      <c r="I147" s="435">
        <f t="shared" si="11"/>
        <v>6.2620000000000005</v>
      </c>
      <c r="J147" s="436" t="s">
        <v>16</v>
      </c>
      <c r="M147" s="412" t="s">
        <v>877</v>
      </c>
    </row>
    <row r="148" spans="1:13">
      <c r="A148" s="359">
        <v>114</v>
      </c>
      <c r="B148" s="431">
        <v>460560123</v>
      </c>
      <c r="C148" s="432" t="s">
        <v>879</v>
      </c>
      <c r="D148" s="432" t="s">
        <v>119</v>
      </c>
      <c r="E148" s="361">
        <v>31</v>
      </c>
      <c r="F148" s="361"/>
      <c r="G148" s="433">
        <f t="shared" si="10"/>
        <v>0</v>
      </c>
      <c r="H148" s="434">
        <v>0.13200000000000001</v>
      </c>
      <c r="I148" s="435">
        <f t="shared" si="11"/>
        <v>4.0920000000000005</v>
      </c>
      <c r="J148" s="436" t="s">
        <v>16</v>
      </c>
      <c r="M148" s="412" t="s">
        <v>877</v>
      </c>
    </row>
    <row r="149" spans="1:13">
      <c r="A149" s="359">
        <v>115</v>
      </c>
      <c r="B149" s="431">
        <v>460600001</v>
      </c>
      <c r="C149" s="432" t="s">
        <v>880</v>
      </c>
      <c r="D149" s="432" t="s">
        <v>50</v>
      </c>
      <c r="E149" s="361">
        <v>2.48</v>
      </c>
      <c r="F149" s="361"/>
      <c r="G149" s="433">
        <f t="shared" si="10"/>
        <v>0</v>
      </c>
      <c r="H149" s="434">
        <v>2.2799999999999998</v>
      </c>
      <c r="I149" s="435">
        <f t="shared" si="11"/>
        <v>5.6543999999999999</v>
      </c>
      <c r="J149" s="436" t="s">
        <v>16</v>
      </c>
      <c r="M149" s="412" t="s">
        <v>877</v>
      </c>
    </row>
    <row r="150" spans="1:13">
      <c r="A150" s="359">
        <v>116</v>
      </c>
      <c r="B150" s="431">
        <v>460600002</v>
      </c>
      <c r="C150" s="432" t="s">
        <v>985</v>
      </c>
      <c r="D150" s="432" t="s">
        <v>50</v>
      </c>
      <c r="E150" s="361">
        <v>24.8</v>
      </c>
      <c r="F150" s="361"/>
      <c r="G150" s="433">
        <f t="shared" si="10"/>
        <v>0</v>
      </c>
      <c r="H150" s="434">
        <v>0.16200000000000001</v>
      </c>
      <c r="I150" s="435">
        <f t="shared" si="11"/>
        <v>4.0175999999999998</v>
      </c>
      <c r="J150" s="436" t="s">
        <v>16</v>
      </c>
      <c r="M150" s="412" t="s">
        <v>877</v>
      </c>
    </row>
    <row r="151" spans="1:13">
      <c r="A151" s="359">
        <v>117</v>
      </c>
      <c r="B151" s="431">
        <v>460620013</v>
      </c>
      <c r="C151" s="432" t="s">
        <v>882</v>
      </c>
      <c r="D151" s="432" t="s">
        <v>125</v>
      </c>
      <c r="E151" s="361">
        <v>10.85</v>
      </c>
      <c r="F151" s="361"/>
      <c r="G151" s="433">
        <f t="shared" si="10"/>
        <v>0</v>
      </c>
      <c r="H151" s="434">
        <v>0.112</v>
      </c>
      <c r="I151" s="435">
        <f t="shared" si="11"/>
        <v>1.2152000000000001</v>
      </c>
      <c r="J151" s="436" t="s">
        <v>16</v>
      </c>
      <c r="M151" s="412" t="s">
        <v>877</v>
      </c>
    </row>
    <row r="152" spans="1:13">
      <c r="A152" s="359">
        <v>118</v>
      </c>
      <c r="B152" s="431">
        <v>460200143</v>
      </c>
      <c r="C152" s="432" t="s">
        <v>986</v>
      </c>
      <c r="D152" s="432" t="s">
        <v>119</v>
      </c>
      <c r="E152" s="361">
        <v>31</v>
      </c>
      <c r="F152" s="361"/>
      <c r="G152" s="433">
        <f t="shared" si="10"/>
        <v>0</v>
      </c>
      <c r="H152" s="434">
        <v>0.61399999999999999</v>
      </c>
      <c r="I152" s="435">
        <f t="shared" si="11"/>
        <v>19.033999999999999</v>
      </c>
      <c r="J152" s="436" t="s">
        <v>16</v>
      </c>
      <c r="K152" s="340" t="s">
        <v>833</v>
      </c>
      <c r="M152" s="412" t="s">
        <v>877</v>
      </c>
    </row>
    <row r="153" spans="1:13">
      <c r="A153" s="359">
        <v>119</v>
      </c>
      <c r="B153" s="431">
        <v>460420388</v>
      </c>
      <c r="C153" s="432" t="s">
        <v>984</v>
      </c>
      <c r="D153" s="432" t="s">
        <v>119</v>
      </c>
      <c r="E153" s="361">
        <v>31</v>
      </c>
      <c r="F153" s="361"/>
      <c r="G153" s="433">
        <f t="shared" si="10"/>
        <v>0</v>
      </c>
      <c r="H153" s="434">
        <v>0.20200000000000001</v>
      </c>
      <c r="I153" s="435">
        <f t="shared" si="11"/>
        <v>6.2620000000000005</v>
      </c>
      <c r="J153" s="436" t="s">
        <v>16</v>
      </c>
      <c r="M153" s="412" t="s">
        <v>877</v>
      </c>
    </row>
    <row r="154" spans="1:13">
      <c r="A154" s="359">
        <v>120</v>
      </c>
      <c r="B154" s="431">
        <v>460560143</v>
      </c>
      <c r="C154" s="432" t="s">
        <v>987</v>
      </c>
      <c r="D154" s="432" t="s">
        <v>119</v>
      </c>
      <c r="E154" s="361">
        <v>31</v>
      </c>
      <c r="F154" s="361"/>
      <c r="G154" s="433">
        <f t="shared" si="10"/>
        <v>0</v>
      </c>
      <c r="H154" s="434">
        <v>0.21</v>
      </c>
      <c r="I154" s="435">
        <f t="shared" si="11"/>
        <v>6.51</v>
      </c>
      <c r="J154" s="436" t="s">
        <v>16</v>
      </c>
      <c r="M154" s="412" t="s">
        <v>877</v>
      </c>
    </row>
    <row r="155" spans="1:13">
      <c r="A155" s="359">
        <v>121</v>
      </c>
      <c r="B155" s="431">
        <v>460600001</v>
      </c>
      <c r="C155" s="432" t="s">
        <v>880</v>
      </c>
      <c r="D155" s="432" t="s">
        <v>50</v>
      </c>
      <c r="E155" s="361">
        <v>2.48</v>
      </c>
      <c r="F155" s="361"/>
      <c r="G155" s="433">
        <f t="shared" si="10"/>
        <v>0</v>
      </c>
      <c r="H155" s="434">
        <v>2.2799999999999998</v>
      </c>
      <c r="I155" s="435">
        <f t="shared" si="11"/>
        <v>5.6543999999999999</v>
      </c>
      <c r="J155" s="436" t="s">
        <v>16</v>
      </c>
      <c r="M155" s="412" t="s">
        <v>877</v>
      </c>
    </row>
    <row r="156" spans="1:13">
      <c r="A156" s="359">
        <v>122</v>
      </c>
      <c r="B156" s="431">
        <v>460600002</v>
      </c>
      <c r="C156" s="432" t="s">
        <v>985</v>
      </c>
      <c r="D156" s="432" t="s">
        <v>50</v>
      </c>
      <c r="E156" s="361">
        <v>24.8</v>
      </c>
      <c r="F156" s="361"/>
      <c r="G156" s="433">
        <f t="shared" si="10"/>
        <v>0</v>
      </c>
      <c r="H156" s="434">
        <v>0.16200000000000001</v>
      </c>
      <c r="I156" s="435">
        <f t="shared" si="11"/>
        <v>4.0175999999999998</v>
      </c>
      <c r="J156" s="436" t="s">
        <v>16</v>
      </c>
      <c r="M156" s="412" t="s">
        <v>877</v>
      </c>
    </row>
    <row r="157" spans="1:13">
      <c r="A157" s="359">
        <v>123</v>
      </c>
      <c r="B157" s="431">
        <v>460620013</v>
      </c>
      <c r="C157" s="432" t="s">
        <v>882</v>
      </c>
      <c r="D157" s="432" t="s">
        <v>125</v>
      </c>
      <c r="E157" s="361">
        <v>10.85</v>
      </c>
      <c r="F157" s="361"/>
      <c r="G157" s="433">
        <f t="shared" si="10"/>
        <v>0</v>
      </c>
      <c r="H157" s="434">
        <v>0.112</v>
      </c>
      <c r="I157" s="435">
        <f t="shared" si="11"/>
        <v>1.2152000000000001</v>
      </c>
      <c r="J157" s="436" t="s">
        <v>16</v>
      </c>
      <c r="M157" s="412" t="s">
        <v>877</v>
      </c>
    </row>
    <row r="158" spans="1:13">
      <c r="A158" s="359">
        <v>124</v>
      </c>
      <c r="B158" s="431">
        <v>460200845</v>
      </c>
      <c r="C158" s="432" t="s">
        <v>988</v>
      </c>
      <c r="D158" s="432" t="s">
        <v>119</v>
      </c>
      <c r="E158" s="361">
        <v>30</v>
      </c>
      <c r="F158" s="361"/>
      <c r="G158" s="433">
        <f t="shared" si="10"/>
        <v>0</v>
      </c>
      <c r="H158" s="434">
        <v>7.3680000000000003</v>
      </c>
      <c r="I158" s="435">
        <f t="shared" si="11"/>
        <v>221.04000000000002</v>
      </c>
      <c r="J158" s="436" t="s">
        <v>16</v>
      </c>
      <c r="K158" s="340" t="s">
        <v>833</v>
      </c>
      <c r="M158" s="412" t="s">
        <v>877</v>
      </c>
    </row>
    <row r="159" spans="1:13">
      <c r="A159" s="359">
        <v>125</v>
      </c>
      <c r="B159" s="431">
        <v>460510032</v>
      </c>
      <c r="C159" s="432" t="s">
        <v>989</v>
      </c>
      <c r="D159" s="432" t="s">
        <v>119</v>
      </c>
      <c r="E159" s="361">
        <v>78</v>
      </c>
      <c r="F159" s="361"/>
      <c r="G159" s="433">
        <f t="shared" si="10"/>
        <v>0</v>
      </c>
      <c r="H159" s="434">
        <v>0.188</v>
      </c>
      <c r="I159" s="435">
        <f t="shared" si="11"/>
        <v>14.664</v>
      </c>
      <c r="J159" s="436" t="s">
        <v>16</v>
      </c>
      <c r="M159" s="412" t="s">
        <v>877</v>
      </c>
    </row>
    <row r="160" spans="1:13">
      <c r="A160" s="359">
        <v>126</v>
      </c>
      <c r="B160" s="431">
        <v>460560845</v>
      </c>
      <c r="C160" s="432" t="s">
        <v>990</v>
      </c>
      <c r="D160" s="432" t="s">
        <v>119</v>
      </c>
      <c r="E160" s="361">
        <v>30</v>
      </c>
      <c r="F160" s="361"/>
      <c r="G160" s="433">
        <f t="shared" si="10"/>
        <v>0</v>
      </c>
      <c r="H160" s="434">
        <v>0.82599999999999996</v>
      </c>
      <c r="I160" s="435">
        <f t="shared" si="11"/>
        <v>24.779999999999998</v>
      </c>
      <c r="J160" s="436" t="s">
        <v>16</v>
      </c>
      <c r="M160" s="412" t="s">
        <v>877</v>
      </c>
    </row>
    <row r="161" spans="1:13">
      <c r="A161" s="359">
        <v>127</v>
      </c>
      <c r="B161" s="431">
        <v>460600001</v>
      </c>
      <c r="C161" s="432" t="s">
        <v>880</v>
      </c>
      <c r="D161" s="432" t="s">
        <v>50</v>
      </c>
      <c r="E161" s="361">
        <v>7.32</v>
      </c>
      <c r="F161" s="361"/>
      <c r="G161" s="433">
        <f t="shared" si="10"/>
        <v>0</v>
      </c>
      <c r="H161" s="434">
        <v>2.2799999999999998</v>
      </c>
      <c r="I161" s="435">
        <f t="shared" si="11"/>
        <v>16.689599999999999</v>
      </c>
      <c r="J161" s="436" t="s">
        <v>16</v>
      </c>
      <c r="M161" s="412" t="s">
        <v>877</v>
      </c>
    </row>
    <row r="162" spans="1:13">
      <c r="A162" s="359">
        <v>128</v>
      </c>
      <c r="B162" s="431">
        <v>460600002</v>
      </c>
      <c r="C162" s="432" t="s">
        <v>991</v>
      </c>
      <c r="D162" s="432" t="s">
        <v>50</v>
      </c>
      <c r="E162" s="361">
        <v>73.2</v>
      </c>
      <c r="F162" s="361"/>
      <c r="G162" s="433">
        <f t="shared" si="10"/>
        <v>0</v>
      </c>
      <c r="H162" s="434">
        <v>0.16200000000000001</v>
      </c>
      <c r="I162" s="435">
        <f t="shared" si="11"/>
        <v>11.858400000000001</v>
      </c>
      <c r="J162" s="436" t="s">
        <v>16</v>
      </c>
      <c r="M162" s="412" t="s">
        <v>877</v>
      </c>
    </row>
    <row r="163" spans="1:13">
      <c r="A163" s="359">
        <v>129</v>
      </c>
      <c r="B163" s="431">
        <v>460620015</v>
      </c>
      <c r="C163" s="432" t="s">
        <v>992</v>
      </c>
      <c r="D163" s="432" t="s">
        <v>125</v>
      </c>
      <c r="E163" s="361">
        <v>24</v>
      </c>
      <c r="F163" s="361"/>
      <c r="G163" s="433">
        <f t="shared" si="10"/>
        <v>0</v>
      </c>
      <c r="H163" s="434">
        <v>0.24099999999999999</v>
      </c>
      <c r="I163" s="435">
        <f t="shared" si="11"/>
        <v>5.7839999999999998</v>
      </c>
      <c r="J163" s="436" t="s">
        <v>16</v>
      </c>
      <c r="M163" s="412" t="s">
        <v>877</v>
      </c>
    </row>
    <row r="164" spans="1:13">
      <c r="A164" s="359">
        <v>130</v>
      </c>
      <c r="B164" s="431">
        <v>460650017</v>
      </c>
      <c r="C164" s="432" t="s">
        <v>993</v>
      </c>
      <c r="D164" s="432" t="s">
        <v>50</v>
      </c>
      <c r="E164" s="361">
        <v>5.52</v>
      </c>
      <c r="F164" s="361"/>
      <c r="G164" s="433">
        <f t="shared" si="10"/>
        <v>0</v>
      </c>
      <c r="H164" s="434">
        <v>2.56</v>
      </c>
      <c r="I164" s="435">
        <f t="shared" si="11"/>
        <v>14.1312</v>
      </c>
      <c r="J164" s="436" t="s">
        <v>16</v>
      </c>
      <c r="M164" s="412" t="s">
        <v>877</v>
      </c>
    </row>
    <row r="165" spans="1:13">
      <c r="A165" s="359">
        <v>131</v>
      </c>
      <c r="B165" s="431">
        <v>460201045</v>
      </c>
      <c r="C165" s="432" t="s">
        <v>994</v>
      </c>
      <c r="D165" s="432" t="s">
        <v>119</v>
      </c>
      <c r="E165" s="361">
        <v>13</v>
      </c>
      <c r="F165" s="361"/>
      <c r="G165" s="433">
        <f t="shared" si="10"/>
        <v>0</v>
      </c>
      <c r="H165" s="434">
        <v>8.64</v>
      </c>
      <c r="I165" s="435">
        <f t="shared" si="11"/>
        <v>112.32000000000001</v>
      </c>
      <c r="J165" s="436" t="s">
        <v>16</v>
      </c>
      <c r="K165" s="340" t="s">
        <v>833</v>
      </c>
      <c r="M165" s="412" t="s">
        <v>877</v>
      </c>
    </row>
    <row r="166" spans="1:13">
      <c r="A166" s="359">
        <v>132</v>
      </c>
      <c r="B166" s="431">
        <v>460510032</v>
      </c>
      <c r="C166" s="432" t="s">
        <v>989</v>
      </c>
      <c r="D166" s="432" t="s">
        <v>119</v>
      </c>
      <c r="E166" s="361">
        <v>52</v>
      </c>
      <c r="F166" s="361"/>
      <c r="G166" s="433">
        <f t="shared" si="10"/>
        <v>0</v>
      </c>
      <c r="H166" s="434">
        <v>0.188</v>
      </c>
      <c r="I166" s="435">
        <f t="shared" si="11"/>
        <v>9.7759999999999998</v>
      </c>
      <c r="J166" s="436" t="s">
        <v>16</v>
      </c>
      <c r="M166" s="412" t="s">
        <v>877</v>
      </c>
    </row>
    <row r="167" spans="1:13">
      <c r="A167" s="359">
        <v>133</v>
      </c>
      <c r="B167" s="431">
        <v>460561045</v>
      </c>
      <c r="C167" s="432" t="s">
        <v>995</v>
      </c>
      <c r="D167" s="432" t="s">
        <v>119</v>
      </c>
      <c r="E167" s="361">
        <v>13</v>
      </c>
      <c r="F167" s="361"/>
      <c r="G167" s="433">
        <f t="shared" si="10"/>
        <v>0</v>
      </c>
      <c r="H167" s="434">
        <v>1.038</v>
      </c>
      <c r="I167" s="435">
        <f t="shared" si="11"/>
        <v>13.494</v>
      </c>
      <c r="J167" s="436" t="s">
        <v>16</v>
      </c>
      <c r="M167" s="412" t="s">
        <v>877</v>
      </c>
    </row>
    <row r="168" spans="1:13">
      <c r="A168" s="359">
        <v>134</v>
      </c>
      <c r="B168" s="431">
        <v>460600001</v>
      </c>
      <c r="C168" s="432" t="s">
        <v>880</v>
      </c>
      <c r="D168" s="432" t="s">
        <v>50</v>
      </c>
      <c r="E168" s="361">
        <v>4.0599999999999996</v>
      </c>
      <c r="F168" s="361"/>
      <c r="G168" s="433">
        <f t="shared" si="10"/>
        <v>0</v>
      </c>
      <c r="H168" s="434">
        <v>2.2799999999999998</v>
      </c>
      <c r="I168" s="435">
        <f t="shared" si="11"/>
        <v>9.2567999999999984</v>
      </c>
      <c r="J168" s="436" t="s">
        <v>16</v>
      </c>
      <c r="M168" s="412" t="s">
        <v>877</v>
      </c>
    </row>
    <row r="169" spans="1:13">
      <c r="A169" s="359">
        <v>135</v>
      </c>
      <c r="B169" s="431">
        <v>460600002</v>
      </c>
      <c r="C169" s="432" t="s">
        <v>996</v>
      </c>
      <c r="D169" s="432" t="s">
        <v>50</v>
      </c>
      <c r="E169" s="361">
        <v>40.6</v>
      </c>
      <c r="F169" s="361"/>
      <c r="G169" s="433">
        <f t="shared" si="10"/>
        <v>0</v>
      </c>
      <c r="H169" s="434">
        <v>0.16200000000000001</v>
      </c>
      <c r="I169" s="435">
        <f t="shared" si="11"/>
        <v>6.5772000000000004</v>
      </c>
      <c r="J169" s="436" t="s">
        <v>16</v>
      </c>
      <c r="M169" s="412" t="s">
        <v>877</v>
      </c>
    </row>
    <row r="170" spans="1:13">
      <c r="A170" s="359">
        <v>136</v>
      </c>
      <c r="B170" s="431">
        <v>460620015</v>
      </c>
      <c r="C170" s="432" t="s">
        <v>992</v>
      </c>
      <c r="D170" s="432" t="s">
        <v>125</v>
      </c>
      <c r="E170" s="361">
        <v>13</v>
      </c>
      <c r="F170" s="361"/>
      <c r="G170" s="433">
        <f t="shared" si="10"/>
        <v>0</v>
      </c>
      <c r="H170" s="434">
        <v>0.24099999999999999</v>
      </c>
      <c r="I170" s="435">
        <f t="shared" si="11"/>
        <v>3.133</v>
      </c>
      <c r="J170" s="436" t="s">
        <v>16</v>
      </c>
      <c r="M170" s="412" t="s">
        <v>877</v>
      </c>
    </row>
    <row r="171" spans="1:13">
      <c r="A171" s="359">
        <v>137</v>
      </c>
      <c r="B171" s="431">
        <v>460650017</v>
      </c>
      <c r="C171" s="432" t="s">
        <v>993</v>
      </c>
      <c r="D171" s="432" t="s">
        <v>50</v>
      </c>
      <c r="E171" s="361">
        <v>3.02</v>
      </c>
      <c r="F171" s="361"/>
      <c r="G171" s="433">
        <f t="shared" si="10"/>
        <v>0</v>
      </c>
      <c r="H171" s="434">
        <v>2.56</v>
      </c>
      <c r="I171" s="435">
        <f t="shared" si="11"/>
        <v>7.7312000000000003</v>
      </c>
      <c r="J171" s="436" t="s">
        <v>16</v>
      </c>
      <c r="M171" s="412" t="s">
        <v>877</v>
      </c>
    </row>
    <row r="172" spans="1:13">
      <c r="A172" s="359">
        <v>138</v>
      </c>
      <c r="B172" s="431">
        <v>460100003</v>
      </c>
      <c r="C172" s="432" t="s">
        <v>997</v>
      </c>
      <c r="D172" s="432" t="s">
        <v>599</v>
      </c>
      <c r="E172" s="361">
        <v>6</v>
      </c>
      <c r="F172" s="361"/>
      <c r="G172" s="433">
        <f t="shared" si="10"/>
        <v>0</v>
      </c>
      <c r="H172" s="434">
        <v>2.89</v>
      </c>
      <c r="I172" s="435">
        <f t="shared" si="11"/>
        <v>17.34</v>
      </c>
      <c r="J172" s="436" t="s">
        <v>16</v>
      </c>
      <c r="K172" s="340" t="s">
        <v>833</v>
      </c>
      <c r="M172" s="412" t="s">
        <v>877</v>
      </c>
    </row>
    <row r="173" spans="1:13">
      <c r="A173" s="359">
        <v>139</v>
      </c>
      <c r="B173" s="431">
        <v>460050703</v>
      </c>
      <c r="C173" s="432" t="s">
        <v>998</v>
      </c>
      <c r="D173" s="432" t="s">
        <v>50</v>
      </c>
      <c r="E173" s="361">
        <v>2.4</v>
      </c>
      <c r="F173" s="361"/>
      <c r="G173" s="433">
        <f t="shared" si="10"/>
        <v>0</v>
      </c>
      <c r="H173" s="434">
        <v>8.31</v>
      </c>
      <c r="I173" s="435">
        <f t="shared" si="11"/>
        <v>19.943999999999999</v>
      </c>
      <c r="J173" s="436" t="s">
        <v>16</v>
      </c>
      <c r="M173" s="412" t="s">
        <v>877</v>
      </c>
    </row>
    <row r="174" spans="1:13">
      <c r="A174" s="359">
        <v>140</v>
      </c>
      <c r="B174" s="431">
        <v>460600001</v>
      </c>
      <c r="C174" s="432" t="s">
        <v>880</v>
      </c>
      <c r="D174" s="432" t="s">
        <v>50</v>
      </c>
      <c r="E174" s="361">
        <v>2.4</v>
      </c>
      <c r="F174" s="361"/>
      <c r="G174" s="433">
        <f t="shared" si="10"/>
        <v>0</v>
      </c>
      <c r="H174" s="434">
        <v>2.2799999999999998</v>
      </c>
      <c r="I174" s="435">
        <f t="shared" si="11"/>
        <v>5.4719999999999995</v>
      </c>
      <c r="J174" s="436" t="s">
        <v>16</v>
      </c>
      <c r="M174" s="412" t="s">
        <v>877</v>
      </c>
    </row>
    <row r="175" spans="1:13">
      <c r="A175" s="359">
        <v>141</v>
      </c>
      <c r="B175" s="431">
        <v>460600002</v>
      </c>
      <c r="C175" s="432" t="s">
        <v>999</v>
      </c>
      <c r="D175" s="432" t="s">
        <v>50</v>
      </c>
      <c r="E175" s="361">
        <v>24</v>
      </c>
      <c r="F175" s="361"/>
      <c r="G175" s="433">
        <f t="shared" si="10"/>
        <v>0</v>
      </c>
      <c r="H175" s="434">
        <v>0.16200000000000001</v>
      </c>
      <c r="I175" s="435">
        <f t="shared" si="11"/>
        <v>3.8879999999999999</v>
      </c>
      <c r="J175" s="436" t="s">
        <v>16</v>
      </c>
      <c r="M175" s="412" t="s">
        <v>877</v>
      </c>
    </row>
    <row r="176" spans="1:13">
      <c r="A176" s="359">
        <v>142</v>
      </c>
      <c r="B176" s="431">
        <v>460100003</v>
      </c>
      <c r="C176" s="432" t="s">
        <v>997</v>
      </c>
      <c r="D176" s="432" t="s">
        <v>599</v>
      </c>
      <c r="E176" s="361">
        <v>7</v>
      </c>
      <c r="F176" s="361"/>
      <c r="G176" s="433">
        <f t="shared" si="10"/>
        <v>0</v>
      </c>
      <c r="H176" s="434">
        <v>2.89</v>
      </c>
      <c r="I176" s="435">
        <f t="shared" si="11"/>
        <v>20.23</v>
      </c>
      <c r="J176" s="436" t="s">
        <v>16</v>
      </c>
      <c r="K176" s="340" t="s">
        <v>833</v>
      </c>
      <c r="M176" s="412" t="s">
        <v>877</v>
      </c>
    </row>
    <row r="177" spans="1:13">
      <c r="A177" s="359">
        <v>143</v>
      </c>
      <c r="B177" s="431">
        <v>460050703</v>
      </c>
      <c r="C177" s="432" t="s">
        <v>998</v>
      </c>
      <c r="D177" s="432" t="s">
        <v>50</v>
      </c>
      <c r="E177" s="361">
        <v>5.81</v>
      </c>
      <c r="F177" s="361"/>
      <c r="G177" s="433">
        <f t="shared" si="10"/>
        <v>0</v>
      </c>
      <c r="H177" s="434">
        <v>8.31</v>
      </c>
      <c r="I177" s="435">
        <f t="shared" si="11"/>
        <v>48.281100000000002</v>
      </c>
      <c r="J177" s="436" t="s">
        <v>16</v>
      </c>
      <c r="M177" s="412" t="s">
        <v>877</v>
      </c>
    </row>
    <row r="178" spans="1:13">
      <c r="A178" s="359">
        <v>144</v>
      </c>
      <c r="B178" s="431">
        <v>460600001</v>
      </c>
      <c r="C178" s="432" t="s">
        <v>880</v>
      </c>
      <c r="D178" s="432" t="s">
        <v>50</v>
      </c>
      <c r="E178" s="361">
        <v>5.81</v>
      </c>
      <c r="F178" s="361"/>
      <c r="G178" s="433">
        <f t="shared" si="10"/>
        <v>0</v>
      </c>
      <c r="H178" s="434">
        <v>2.2799999999999998</v>
      </c>
      <c r="I178" s="435">
        <f t="shared" si="11"/>
        <v>13.246799999999999</v>
      </c>
      <c r="J178" s="436" t="s">
        <v>16</v>
      </c>
      <c r="M178" s="412" t="s">
        <v>877</v>
      </c>
    </row>
    <row r="179" spans="1:13">
      <c r="A179" s="359">
        <v>145</v>
      </c>
      <c r="B179" s="431">
        <v>460600002</v>
      </c>
      <c r="C179" s="432" t="s">
        <v>1000</v>
      </c>
      <c r="D179" s="432" t="s">
        <v>50</v>
      </c>
      <c r="E179" s="361">
        <v>58.1</v>
      </c>
      <c r="F179" s="361"/>
      <c r="G179" s="433">
        <f t="shared" si="10"/>
        <v>0</v>
      </c>
      <c r="H179" s="434">
        <v>0.16200000000000001</v>
      </c>
      <c r="I179" s="435">
        <f t="shared" si="11"/>
        <v>9.4122000000000003</v>
      </c>
      <c r="J179" s="436" t="s">
        <v>16</v>
      </c>
      <c r="M179" s="412" t="s">
        <v>877</v>
      </c>
    </row>
    <row r="180" spans="1:13">
      <c r="A180" s="359">
        <v>146</v>
      </c>
      <c r="B180" s="431">
        <v>460100003</v>
      </c>
      <c r="C180" s="432" t="s">
        <v>997</v>
      </c>
      <c r="D180" s="432" t="s">
        <v>599</v>
      </c>
      <c r="E180" s="361">
        <v>8</v>
      </c>
      <c r="F180" s="361"/>
      <c r="G180" s="433">
        <f t="shared" si="10"/>
        <v>0</v>
      </c>
      <c r="H180" s="434">
        <v>2.89</v>
      </c>
      <c r="I180" s="435">
        <f t="shared" si="11"/>
        <v>23.12</v>
      </c>
      <c r="J180" s="436" t="s">
        <v>16</v>
      </c>
      <c r="K180" s="340" t="s">
        <v>833</v>
      </c>
      <c r="M180" s="412" t="s">
        <v>877</v>
      </c>
    </row>
    <row r="181" spans="1:13">
      <c r="A181" s="359">
        <v>147</v>
      </c>
      <c r="B181" s="431">
        <v>460050703</v>
      </c>
      <c r="C181" s="432" t="s">
        <v>998</v>
      </c>
      <c r="D181" s="432" t="s">
        <v>50</v>
      </c>
      <c r="E181" s="361">
        <v>12</v>
      </c>
      <c r="F181" s="361"/>
      <c r="G181" s="433">
        <f t="shared" si="10"/>
        <v>0</v>
      </c>
      <c r="H181" s="434">
        <v>8.31</v>
      </c>
      <c r="I181" s="435">
        <f t="shared" si="11"/>
        <v>99.72</v>
      </c>
      <c r="J181" s="436" t="s">
        <v>16</v>
      </c>
      <c r="M181" s="412" t="s">
        <v>877</v>
      </c>
    </row>
    <row r="182" spans="1:13">
      <c r="A182" s="359">
        <v>148</v>
      </c>
      <c r="B182" s="431">
        <v>460600001</v>
      </c>
      <c r="C182" s="432" t="s">
        <v>880</v>
      </c>
      <c r="D182" s="432" t="s">
        <v>50</v>
      </c>
      <c r="E182" s="361">
        <v>12</v>
      </c>
      <c r="F182" s="361"/>
      <c r="G182" s="433">
        <f t="shared" si="10"/>
        <v>0</v>
      </c>
      <c r="H182" s="434">
        <v>2.2799999999999998</v>
      </c>
      <c r="I182" s="435">
        <f t="shared" si="11"/>
        <v>27.36</v>
      </c>
      <c r="J182" s="436" t="s">
        <v>16</v>
      </c>
      <c r="M182" s="412" t="s">
        <v>877</v>
      </c>
    </row>
    <row r="183" spans="1:13">
      <c r="A183" s="359">
        <v>149</v>
      </c>
      <c r="B183" s="431">
        <v>460600002</v>
      </c>
      <c r="C183" s="432" t="s">
        <v>1001</v>
      </c>
      <c r="D183" s="432" t="s">
        <v>50</v>
      </c>
      <c r="E183" s="361">
        <v>120</v>
      </c>
      <c r="F183" s="361"/>
      <c r="G183" s="433">
        <f t="shared" si="10"/>
        <v>0</v>
      </c>
      <c r="H183" s="434">
        <v>0.16200000000000001</v>
      </c>
      <c r="I183" s="435">
        <f t="shared" si="11"/>
        <v>19.440000000000001</v>
      </c>
      <c r="J183" s="436" t="s">
        <v>16</v>
      </c>
      <c r="M183" s="412" t="s">
        <v>877</v>
      </c>
    </row>
    <row r="184" spans="1:13">
      <c r="A184" s="359">
        <v>150</v>
      </c>
      <c r="B184" s="431">
        <v>460050703</v>
      </c>
      <c r="C184" s="432" t="s">
        <v>885</v>
      </c>
      <c r="D184" s="432" t="s">
        <v>50</v>
      </c>
      <c r="E184" s="361">
        <v>0.2</v>
      </c>
      <c r="F184" s="361"/>
      <c r="G184" s="433">
        <f t="shared" si="10"/>
        <v>0</v>
      </c>
      <c r="H184" s="434">
        <v>6.6479999999999997</v>
      </c>
      <c r="I184" s="435">
        <f t="shared" si="11"/>
        <v>1.3296000000000001</v>
      </c>
      <c r="J184" s="436" t="s">
        <v>16</v>
      </c>
      <c r="K184" s="340" t="s">
        <v>833</v>
      </c>
      <c r="M184" s="412" t="s">
        <v>877</v>
      </c>
    </row>
    <row r="185" spans="1:13">
      <c r="A185" s="359">
        <v>151</v>
      </c>
      <c r="B185" s="431">
        <v>460080002</v>
      </c>
      <c r="C185" s="432" t="s">
        <v>1002</v>
      </c>
      <c r="D185" s="432" t="s">
        <v>50</v>
      </c>
      <c r="E185" s="361">
        <v>0.19</v>
      </c>
      <c r="F185" s="361"/>
      <c r="G185" s="433">
        <f t="shared" si="10"/>
        <v>0</v>
      </c>
      <c r="H185" s="434">
        <v>5.03</v>
      </c>
      <c r="I185" s="435">
        <f t="shared" si="11"/>
        <v>0.9557000000000001</v>
      </c>
      <c r="J185" s="436" t="s">
        <v>16</v>
      </c>
      <c r="M185" s="412" t="s">
        <v>877</v>
      </c>
    </row>
    <row r="186" spans="1:13">
      <c r="A186" s="359">
        <v>152</v>
      </c>
      <c r="B186" s="431">
        <v>460600001</v>
      </c>
      <c r="C186" s="432" t="s">
        <v>880</v>
      </c>
      <c r="D186" s="432" t="s">
        <v>50</v>
      </c>
      <c r="E186" s="361">
        <v>0.2</v>
      </c>
      <c r="F186" s="361"/>
      <c r="G186" s="433">
        <f t="shared" si="10"/>
        <v>0</v>
      </c>
      <c r="H186" s="434">
        <v>2.2799999999999998</v>
      </c>
      <c r="I186" s="435">
        <f t="shared" si="11"/>
        <v>0.45599999999999996</v>
      </c>
      <c r="J186" s="436" t="s">
        <v>16</v>
      </c>
      <c r="M186" s="412" t="s">
        <v>877</v>
      </c>
    </row>
    <row r="187" spans="1:13">
      <c r="A187" s="359">
        <v>153</v>
      </c>
      <c r="B187" s="431">
        <v>460600002</v>
      </c>
      <c r="C187" s="432" t="s">
        <v>1003</v>
      </c>
      <c r="D187" s="432" t="s">
        <v>50</v>
      </c>
      <c r="E187" s="361">
        <v>2</v>
      </c>
      <c r="F187" s="361"/>
      <c r="G187" s="433">
        <f t="shared" si="10"/>
        <v>0</v>
      </c>
      <c r="H187" s="434">
        <v>0.16200000000000001</v>
      </c>
      <c r="I187" s="435">
        <f t="shared" si="11"/>
        <v>0.32400000000000001</v>
      </c>
      <c r="J187" s="436" t="s">
        <v>16</v>
      </c>
      <c r="M187" s="412" t="s">
        <v>877</v>
      </c>
    </row>
    <row r="188" spans="1:13">
      <c r="A188" s="359">
        <v>154</v>
      </c>
      <c r="B188" s="431">
        <v>460710003</v>
      </c>
      <c r="C188" s="432" t="s">
        <v>1004</v>
      </c>
      <c r="D188" s="432" t="s">
        <v>1005</v>
      </c>
      <c r="E188" s="361">
        <v>1</v>
      </c>
      <c r="F188" s="361"/>
      <c r="G188" s="433">
        <f t="shared" si="10"/>
        <v>0</v>
      </c>
      <c r="H188" s="434">
        <v>87.5</v>
      </c>
      <c r="I188" s="435">
        <f t="shared" si="11"/>
        <v>87.5</v>
      </c>
      <c r="J188" s="436" t="s">
        <v>16</v>
      </c>
      <c r="K188" s="340" t="s">
        <v>833</v>
      </c>
      <c r="M188" s="412" t="s">
        <v>877</v>
      </c>
    </row>
    <row r="189" spans="1:13">
      <c r="A189" s="359"/>
      <c r="B189" s="431"/>
      <c r="C189" s="432" t="s">
        <v>1006</v>
      </c>
      <c r="D189" s="440"/>
      <c r="E189" s="361"/>
      <c r="F189" s="361"/>
      <c r="G189" s="433">
        <f t="shared" si="10"/>
        <v>0</v>
      </c>
      <c r="H189" s="434"/>
      <c r="I189" s="435">
        <f t="shared" si="11"/>
        <v>0</v>
      </c>
      <c r="J189" s="441"/>
      <c r="K189" s="340" t="s">
        <v>859</v>
      </c>
      <c r="M189" s="412" t="s">
        <v>877</v>
      </c>
    </row>
    <row r="190" spans="1:13">
      <c r="A190" s="359">
        <v>155</v>
      </c>
      <c r="B190" s="431">
        <v>460010024</v>
      </c>
      <c r="C190" s="432" t="s">
        <v>1007</v>
      </c>
      <c r="D190" s="432" t="s">
        <v>1005</v>
      </c>
      <c r="E190" s="361">
        <v>1</v>
      </c>
      <c r="F190" s="361"/>
      <c r="G190" s="433">
        <f t="shared" si="10"/>
        <v>0</v>
      </c>
      <c r="H190" s="434">
        <v>37.5</v>
      </c>
      <c r="I190" s="435">
        <f t="shared" si="11"/>
        <v>37.5</v>
      </c>
      <c r="J190" s="436" t="s">
        <v>16</v>
      </c>
      <c r="K190" s="340" t="s">
        <v>833</v>
      </c>
      <c r="M190" s="412" t="s">
        <v>877</v>
      </c>
    </row>
    <row r="191" spans="1:13">
      <c r="A191" s="359"/>
      <c r="B191" s="431"/>
      <c r="C191" s="432" t="s">
        <v>1008</v>
      </c>
      <c r="D191" s="440"/>
      <c r="E191" s="361"/>
      <c r="F191" s="361"/>
      <c r="G191" s="433">
        <f t="shared" si="10"/>
        <v>0</v>
      </c>
      <c r="H191" s="434"/>
      <c r="I191" s="435">
        <f t="shared" si="11"/>
        <v>0</v>
      </c>
      <c r="J191" s="441"/>
      <c r="K191" s="340" t="s">
        <v>859</v>
      </c>
      <c r="M191" s="412" t="s">
        <v>877</v>
      </c>
    </row>
    <row r="192" spans="1:13">
      <c r="A192" s="359">
        <v>156</v>
      </c>
      <c r="B192" s="431">
        <v>460080101</v>
      </c>
      <c r="C192" s="432" t="s">
        <v>1009</v>
      </c>
      <c r="D192" s="432" t="s">
        <v>50</v>
      </c>
      <c r="E192" s="361">
        <v>18.23</v>
      </c>
      <c r="F192" s="361"/>
      <c r="G192" s="433">
        <f t="shared" si="10"/>
        <v>0</v>
      </c>
      <c r="H192" s="434">
        <v>11.7</v>
      </c>
      <c r="I192" s="435">
        <f t="shared" si="11"/>
        <v>213.291</v>
      </c>
      <c r="J192" s="436" t="s">
        <v>16</v>
      </c>
      <c r="K192" s="340" t="s">
        <v>833</v>
      </c>
      <c r="M192" s="412" t="s">
        <v>877</v>
      </c>
    </row>
    <row r="193" spans="1:17">
      <c r="A193" s="359">
        <v>157</v>
      </c>
      <c r="B193" s="431">
        <v>460120082</v>
      </c>
      <c r="C193" s="432" t="s">
        <v>1010</v>
      </c>
      <c r="D193" s="432" t="s">
        <v>50</v>
      </c>
      <c r="E193" s="361">
        <v>15.57</v>
      </c>
      <c r="F193" s="361"/>
      <c r="G193" s="433">
        <f t="shared" si="10"/>
        <v>0</v>
      </c>
      <c r="H193" s="434">
        <v>1.8460000000000001</v>
      </c>
      <c r="I193" s="435">
        <f t="shared" si="11"/>
        <v>28.742220000000003</v>
      </c>
      <c r="J193" s="436" t="s">
        <v>16</v>
      </c>
      <c r="M193" s="412" t="s">
        <v>877</v>
      </c>
    </row>
    <row r="194" spans="1:17">
      <c r="A194" s="359">
        <v>158</v>
      </c>
      <c r="B194" s="431">
        <v>460600001</v>
      </c>
      <c r="C194" s="432" t="s">
        <v>880</v>
      </c>
      <c r="D194" s="432" t="s">
        <v>50</v>
      </c>
      <c r="E194" s="361">
        <v>18.23</v>
      </c>
      <c r="F194" s="361"/>
      <c r="G194" s="433">
        <f t="shared" si="10"/>
        <v>0</v>
      </c>
      <c r="H194" s="434">
        <v>2.2799999999999998</v>
      </c>
      <c r="I194" s="435">
        <f t="shared" si="11"/>
        <v>41.564399999999999</v>
      </c>
      <c r="J194" s="436" t="s">
        <v>16</v>
      </c>
      <c r="M194" s="412" t="s">
        <v>877</v>
      </c>
    </row>
    <row r="195" spans="1:17" ht="16.2" thickBot="1">
      <c r="A195" s="404">
        <v>159</v>
      </c>
      <c r="B195" s="405">
        <v>460600002</v>
      </c>
      <c r="C195" s="406" t="s">
        <v>1011</v>
      </c>
      <c r="D195" s="406" t="s">
        <v>50</v>
      </c>
      <c r="E195" s="407">
        <v>182.3</v>
      </c>
      <c r="F195" s="407"/>
      <c r="G195" s="408">
        <f t="shared" si="10"/>
        <v>0</v>
      </c>
      <c r="H195" s="409">
        <v>0.16200000000000001</v>
      </c>
      <c r="I195" s="410">
        <f t="shared" si="11"/>
        <v>29.532600000000002</v>
      </c>
      <c r="J195" s="411" t="s">
        <v>16</v>
      </c>
      <c r="M195" s="412" t="s">
        <v>877</v>
      </c>
    </row>
    <row r="196" spans="1:17" s="385" customFormat="1">
      <c r="A196" s="413"/>
      <c r="B196" s="414"/>
      <c r="C196" s="415" t="s">
        <v>835</v>
      </c>
      <c r="D196" s="415"/>
      <c r="E196" s="416"/>
      <c r="F196" s="416"/>
      <c r="G196" s="417">
        <f>SUM(G140:G195)</f>
        <v>0</v>
      </c>
      <c r="H196" s="418"/>
      <c r="I196" s="419">
        <f>SUM(I140:I195)</f>
        <v>1871.5446199999992</v>
      </c>
      <c r="J196" s="420"/>
      <c r="M196" s="421" t="s">
        <v>877</v>
      </c>
      <c r="N196" s="422"/>
      <c r="O196" s="422"/>
      <c r="P196" s="422"/>
      <c r="Q196" s="422"/>
    </row>
    <row r="197" spans="1:17" ht="20.100000000000001" customHeight="1">
      <c r="A197" s="424" t="s">
        <v>892</v>
      </c>
      <c r="B197" s="425"/>
      <c r="C197" s="375"/>
      <c r="D197" s="375"/>
      <c r="E197" s="426"/>
      <c r="F197" s="426"/>
      <c r="G197" s="427"/>
      <c r="H197" s="428"/>
      <c r="I197" s="429"/>
      <c r="J197" s="430"/>
      <c r="M197" s="412"/>
    </row>
    <row r="198" spans="1:17">
      <c r="A198" s="359">
        <v>160</v>
      </c>
      <c r="B198" s="431">
        <v>218009001</v>
      </c>
      <c r="C198" s="432" t="s">
        <v>1012</v>
      </c>
      <c r="D198" s="432" t="s">
        <v>599</v>
      </c>
      <c r="E198" s="361">
        <v>7</v>
      </c>
      <c r="F198" s="361"/>
      <c r="G198" s="433">
        <f t="shared" ref="G198:G206" si="12">E198*F198</f>
        <v>0</v>
      </c>
      <c r="H198" s="434">
        <v>0</v>
      </c>
      <c r="I198" s="435">
        <f t="shared" ref="I198:I206" si="13">E198*H198</f>
        <v>0</v>
      </c>
      <c r="J198" s="436" t="s">
        <v>899</v>
      </c>
      <c r="M198" s="412" t="s">
        <v>895</v>
      </c>
      <c r="N198" s="384">
        <f t="shared" ref="N198:N203" si="14">G198</f>
        <v>0</v>
      </c>
      <c r="O198" s="384">
        <f t="shared" ref="O198:O206" si="15">G198</f>
        <v>0</v>
      </c>
      <c r="P198" s="346">
        <f t="shared" ref="P198:P203" si="16">E198*F198</f>
        <v>0</v>
      </c>
    </row>
    <row r="199" spans="1:17">
      <c r="A199" s="359">
        <v>161</v>
      </c>
      <c r="B199" s="431">
        <v>218009011</v>
      </c>
      <c r="C199" s="432" t="s">
        <v>1013</v>
      </c>
      <c r="D199" s="432" t="s">
        <v>599</v>
      </c>
      <c r="E199" s="361">
        <v>7</v>
      </c>
      <c r="F199" s="361"/>
      <c r="G199" s="433">
        <f t="shared" si="12"/>
        <v>0</v>
      </c>
      <c r="H199" s="434">
        <v>0</v>
      </c>
      <c r="I199" s="435">
        <f t="shared" si="13"/>
        <v>0</v>
      </c>
      <c r="J199" s="436" t="s">
        <v>899</v>
      </c>
      <c r="M199" s="412" t="s">
        <v>895</v>
      </c>
      <c r="N199" s="384">
        <f t="shared" si="14"/>
        <v>0</v>
      </c>
      <c r="O199" s="384">
        <f t="shared" si="15"/>
        <v>0</v>
      </c>
      <c r="P199" s="346">
        <f t="shared" si="16"/>
        <v>0</v>
      </c>
    </row>
    <row r="200" spans="1:17">
      <c r="A200" s="359">
        <v>162</v>
      </c>
      <c r="B200" s="431">
        <v>218009001</v>
      </c>
      <c r="C200" s="432" t="s">
        <v>1012</v>
      </c>
      <c r="D200" s="432" t="s">
        <v>599</v>
      </c>
      <c r="E200" s="361">
        <v>8</v>
      </c>
      <c r="F200" s="361"/>
      <c r="G200" s="433">
        <f t="shared" si="12"/>
        <v>0</v>
      </c>
      <c r="H200" s="434">
        <v>0</v>
      </c>
      <c r="I200" s="435">
        <f t="shared" si="13"/>
        <v>0</v>
      </c>
      <c r="J200" s="436" t="s">
        <v>899</v>
      </c>
      <c r="M200" s="412" t="s">
        <v>895</v>
      </c>
      <c r="N200" s="384">
        <f t="shared" si="14"/>
        <v>0</v>
      </c>
      <c r="O200" s="384">
        <f t="shared" si="15"/>
        <v>0</v>
      </c>
      <c r="P200" s="346">
        <f t="shared" si="16"/>
        <v>0</v>
      </c>
    </row>
    <row r="201" spans="1:17">
      <c r="A201" s="359">
        <v>163</v>
      </c>
      <c r="B201" s="431">
        <v>218009011</v>
      </c>
      <c r="C201" s="432" t="s">
        <v>1013</v>
      </c>
      <c r="D201" s="432" t="s">
        <v>599</v>
      </c>
      <c r="E201" s="361">
        <v>8</v>
      </c>
      <c r="F201" s="361"/>
      <c r="G201" s="433">
        <f t="shared" si="12"/>
        <v>0</v>
      </c>
      <c r="H201" s="434">
        <v>0</v>
      </c>
      <c r="I201" s="435">
        <f t="shared" si="13"/>
        <v>0</v>
      </c>
      <c r="J201" s="436" t="s">
        <v>899</v>
      </c>
      <c r="M201" s="412" t="s">
        <v>895</v>
      </c>
      <c r="N201" s="384">
        <f t="shared" si="14"/>
        <v>0</v>
      </c>
      <c r="O201" s="384">
        <f t="shared" si="15"/>
        <v>0</v>
      </c>
      <c r="P201" s="346">
        <f t="shared" si="16"/>
        <v>0</v>
      </c>
    </row>
    <row r="202" spans="1:17">
      <c r="A202" s="359">
        <v>164</v>
      </c>
      <c r="B202" s="431">
        <v>218009001</v>
      </c>
      <c r="C202" s="432" t="s">
        <v>1012</v>
      </c>
      <c r="D202" s="432" t="s">
        <v>599</v>
      </c>
      <c r="E202" s="361">
        <v>7</v>
      </c>
      <c r="F202" s="361"/>
      <c r="G202" s="433">
        <f t="shared" si="12"/>
        <v>0</v>
      </c>
      <c r="H202" s="434">
        <v>0</v>
      </c>
      <c r="I202" s="435">
        <f t="shared" si="13"/>
        <v>0</v>
      </c>
      <c r="J202" s="436" t="s">
        <v>899</v>
      </c>
      <c r="M202" s="412" t="s">
        <v>895</v>
      </c>
      <c r="N202" s="384">
        <f t="shared" si="14"/>
        <v>0</v>
      </c>
      <c r="O202" s="384">
        <f t="shared" si="15"/>
        <v>0</v>
      </c>
      <c r="P202" s="346">
        <f t="shared" si="16"/>
        <v>0</v>
      </c>
    </row>
    <row r="203" spans="1:17">
      <c r="A203" s="359">
        <v>165</v>
      </c>
      <c r="B203" s="431">
        <v>218009011</v>
      </c>
      <c r="C203" s="432" t="s">
        <v>1013</v>
      </c>
      <c r="D203" s="432" t="s">
        <v>599</v>
      </c>
      <c r="E203" s="361">
        <v>7</v>
      </c>
      <c r="F203" s="361"/>
      <c r="G203" s="433">
        <f t="shared" si="12"/>
        <v>0</v>
      </c>
      <c r="H203" s="434">
        <v>0</v>
      </c>
      <c r="I203" s="435">
        <f t="shared" si="13"/>
        <v>0</v>
      </c>
      <c r="J203" s="436" t="s">
        <v>899</v>
      </c>
      <c r="M203" s="412" t="s">
        <v>895</v>
      </c>
      <c r="N203" s="384">
        <f t="shared" si="14"/>
        <v>0</v>
      </c>
      <c r="O203" s="384">
        <f t="shared" si="15"/>
        <v>0</v>
      </c>
      <c r="P203" s="346">
        <f t="shared" si="16"/>
        <v>0</v>
      </c>
    </row>
    <row r="204" spans="1:17">
      <c r="A204" s="359">
        <v>166</v>
      </c>
      <c r="B204" s="431">
        <v>219999001</v>
      </c>
      <c r="C204" s="432" t="s">
        <v>893</v>
      </c>
      <c r="D204" s="432" t="s">
        <v>894</v>
      </c>
      <c r="E204" s="361">
        <v>50</v>
      </c>
      <c r="F204" s="361"/>
      <c r="G204" s="433">
        <f t="shared" si="12"/>
        <v>0</v>
      </c>
      <c r="H204" s="434">
        <v>3</v>
      </c>
      <c r="I204" s="435">
        <f t="shared" si="13"/>
        <v>150</v>
      </c>
      <c r="J204" s="436" t="s">
        <v>16</v>
      </c>
      <c r="K204" s="340" t="s">
        <v>833</v>
      </c>
      <c r="M204" s="412" t="s">
        <v>895</v>
      </c>
      <c r="O204" s="384">
        <f t="shared" si="15"/>
        <v>0</v>
      </c>
    </row>
    <row r="205" spans="1:17">
      <c r="A205" s="359">
        <v>167</v>
      </c>
      <c r="B205" s="431">
        <v>219999011</v>
      </c>
      <c r="C205" s="432" t="s">
        <v>896</v>
      </c>
      <c r="D205" s="432" t="s">
        <v>894</v>
      </c>
      <c r="E205" s="361">
        <v>40</v>
      </c>
      <c r="F205" s="361"/>
      <c r="G205" s="433">
        <f t="shared" si="12"/>
        <v>0</v>
      </c>
      <c r="H205" s="434">
        <v>3</v>
      </c>
      <c r="I205" s="435">
        <f t="shared" si="13"/>
        <v>120</v>
      </c>
      <c r="J205" s="436" t="s">
        <v>16</v>
      </c>
      <c r="K205" s="340" t="s">
        <v>833</v>
      </c>
      <c r="M205" s="412" t="s">
        <v>895</v>
      </c>
      <c r="O205" s="384">
        <f t="shared" si="15"/>
        <v>0</v>
      </c>
    </row>
    <row r="206" spans="1:17" ht="16.2" thickBot="1">
      <c r="A206" s="404">
        <v>168</v>
      </c>
      <c r="B206" s="405">
        <v>219999019</v>
      </c>
      <c r="C206" s="406" t="s">
        <v>1014</v>
      </c>
      <c r="D206" s="406" t="s">
        <v>599</v>
      </c>
      <c r="E206" s="407">
        <v>1</v>
      </c>
      <c r="F206" s="407"/>
      <c r="G206" s="408">
        <f t="shared" si="12"/>
        <v>0</v>
      </c>
      <c r="H206" s="409">
        <v>0</v>
      </c>
      <c r="I206" s="410">
        <f t="shared" si="13"/>
        <v>0</v>
      </c>
      <c r="J206" s="411" t="s">
        <v>16</v>
      </c>
      <c r="K206" s="340" t="s">
        <v>833</v>
      </c>
      <c r="M206" s="412" t="s">
        <v>895</v>
      </c>
      <c r="O206" s="384">
        <f t="shared" si="15"/>
        <v>0</v>
      </c>
    </row>
    <row r="207" spans="1:17" s="385" customFormat="1">
      <c r="A207" s="413"/>
      <c r="B207" s="414"/>
      <c r="C207" s="415" t="s">
        <v>835</v>
      </c>
      <c r="D207" s="415"/>
      <c r="E207" s="416"/>
      <c r="F207" s="416"/>
      <c r="G207" s="417">
        <f>SUM(G198:G206)</f>
        <v>0</v>
      </c>
      <c r="H207" s="418"/>
      <c r="I207" s="419">
        <f>SUM(I198:I206)</f>
        <v>270</v>
      </c>
      <c r="J207" s="420"/>
      <c r="M207" s="421" t="s">
        <v>895</v>
      </c>
      <c r="N207" s="422"/>
      <c r="O207" s="422"/>
      <c r="P207" s="422"/>
      <c r="Q207" s="422"/>
    </row>
    <row r="208" spans="1:17" ht="20.100000000000001" customHeight="1">
      <c r="A208" s="424" t="s">
        <v>897</v>
      </c>
      <c r="B208" s="425"/>
      <c r="C208" s="375"/>
      <c r="D208" s="375"/>
      <c r="E208" s="426"/>
      <c r="F208" s="426"/>
      <c r="G208" s="427"/>
      <c r="H208" s="428"/>
      <c r="I208" s="429"/>
      <c r="J208" s="430"/>
      <c r="M208" s="412"/>
    </row>
    <row r="209" spans="1:17" ht="16.2" thickBot="1">
      <c r="A209" s="404">
        <v>169</v>
      </c>
      <c r="B209" s="405">
        <v>217309013</v>
      </c>
      <c r="C209" s="406" t="s">
        <v>1015</v>
      </c>
      <c r="D209" s="406" t="s">
        <v>599</v>
      </c>
      <c r="E209" s="407">
        <v>1</v>
      </c>
      <c r="F209" s="407"/>
      <c r="G209" s="408">
        <f>E209*F209</f>
        <v>0</v>
      </c>
      <c r="H209" s="409">
        <v>33.316000000000003</v>
      </c>
      <c r="I209" s="410">
        <f>E209*H209</f>
        <v>33.316000000000003</v>
      </c>
      <c r="J209" s="411" t="s">
        <v>899</v>
      </c>
      <c r="K209" s="340" t="s">
        <v>833</v>
      </c>
      <c r="M209" s="412" t="s">
        <v>900</v>
      </c>
      <c r="P209" s="346">
        <f>E209*F209</f>
        <v>0</v>
      </c>
    </row>
    <row r="210" spans="1:17" s="385" customFormat="1" ht="16.2" thickBot="1">
      <c r="A210" s="442"/>
      <c r="B210" s="443"/>
      <c r="C210" s="444" t="s">
        <v>835</v>
      </c>
      <c r="D210" s="444"/>
      <c r="E210" s="445"/>
      <c r="F210" s="445"/>
      <c r="G210" s="446">
        <f>SUM(G209:G209)</f>
        <v>0</v>
      </c>
      <c r="H210" s="447"/>
      <c r="I210" s="448">
        <f>SUM(I209:I209)</f>
        <v>33.316000000000003</v>
      </c>
      <c r="J210" s="449"/>
      <c r="M210" s="385" t="s">
        <v>900</v>
      </c>
      <c r="N210" s="422">
        <f>SUM(N72:N209)</f>
        <v>0</v>
      </c>
      <c r="O210" s="422">
        <f>SUM(O8:O209)</f>
        <v>0</v>
      </c>
      <c r="P210" s="422"/>
      <c r="Q210" s="422"/>
    </row>
    <row r="211" spans="1:17">
      <c r="B211" s="450"/>
      <c r="E211" s="342"/>
      <c r="F211" s="342"/>
      <c r="G211" s="451"/>
      <c r="H211" s="452"/>
      <c r="I211" s="453"/>
    </row>
    <row r="212" spans="1:17">
      <c r="A212" s="340" t="s">
        <v>904</v>
      </c>
      <c r="B212" s="450"/>
      <c r="E212" s="342"/>
      <c r="F212" s="342"/>
      <c r="G212" s="451"/>
      <c r="H212" s="452"/>
      <c r="I212" s="384" t="s">
        <v>812</v>
      </c>
    </row>
    <row r="213" spans="1:17">
      <c r="A213" s="340" t="s">
        <v>905</v>
      </c>
      <c r="B213" s="450"/>
      <c r="E213" s="342"/>
      <c r="F213" s="342"/>
      <c r="G213" s="451"/>
      <c r="H213" s="452"/>
      <c r="I213" s="453"/>
    </row>
    <row r="214" spans="1:17">
      <c r="B214" s="450"/>
      <c r="E214" s="342"/>
      <c r="F214" s="342"/>
      <c r="G214" s="451"/>
      <c r="H214" s="452"/>
      <c r="I214" s="453"/>
    </row>
    <row r="215" spans="1:17">
      <c r="B215" s="450"/>
      <c r="E215" s="342"/>
      <c r="F215" s="342"/>
      <c r="G215" s="451"/>
      <c r="H215" s="452"/>
      <c r="I215" s="453"/>
    </row>
    <row r="216" spans="1:17">
      <c r="B216" s="450"/>
      <c r="E216" s="342"/>
      <c r="F216" s="342"/>
      <c r="G216" s="451"/>
      <c r="H216" s="452"/>
      <c r="I216" s="453"/>
    </row>
    <row r="217" spans="1:17">
      <c r="B217" s="450"/>
      <c r="E217" s="342"/>
      <c r="F217" s="342"/>
      <c r="G217" s="451"/>
      <c r="H217" s="452"/>
      <c r="I217" s="453"/>
    </row>
    <row r="218" spans="1:17">
      <c r="B218" s="450"/>
      <c r="E218" s="342"/>
      <c r="F218" s="342"/>
      <c r="G218" s="451"/>
      <c r="H218" s="452"/>
      <c r="I218" s="453"/>
    </row>
    <row r="219" spans="1:17">
      <c r="B219" s="450"/>
      <c r="E219" s="342"/>
      <c r="F219" s="342"/>
      <c r="G219" s="451"/>
      <c r="H219" s="452"/>
      <c r="I219" s="453"/>
    </row>
    <row r="220" spans="1:17">
      <c r="B220" s="450"/>
      <c r="E220" s="342"/>
      <c r="F220" s="342"/>
      <c r="G220" s="451"/>
      <c r="H220" s="452"/>
      <c r="I220" s="453"/>
    </row>
    <row r="221" spans="1:17">
      <c r="B221" s="450"/>
      <c r="E221" s="342"/>
      <c r="F221" s="342"/>
      <c r="G221" s="451"/>
      <c r="H221" s="452"/>
      <c r="I221" s="453"/>
    </row>
    <row r="222" spans="1:17">
      <c r="B222" s="450"/>
      <c r="E222" s="342"/>
      <c r="F222" s="342"/>
      <c r="G222" s="451"/>
      <c r="H222" s="452"/>
      <c r="I222" s="453"/>
    </row>
    <row r="223" spans="1:17">
      <c r="B223" s="450"/>
      <c r="E223" s="342"/>
      <c r="F223" s="342"/>
      <c r="G223" s="451"/>
      <c r="H223" s="452"/>
      <c r="I223" s="453"/>
    </row>
    <row r="224" spans="1:17">
      <c r="B224" s="450"/>
      <c r="E224" s="342"/>
      <c r="F224" s="342"/>
      <c r="G224" s="451"/>
      <c r="H224" s="452"/>
      <c r="I224" s="453"/>
    </row>
    <row r="225" spans="2:9">
      <c r="B225" s="450"/>
      <c r="E225" s="342"/>
      <c r="F225" s="342"/>
      <c r="G225" s="451"/>
      <c r="H225" s="452"/>
      <c r="I225" s="453"/>
    </row>
    <row r="226" spans="2:9">
      <c r="B226" s="450"/>
      <c r="E226" s="342"/>
      <c r="F226" s="342"/>
      <c r="G226" s="451"/>
      <c r="H226" s="452"/>
      <c r="I226" s="453"/>
    </row>
    <row r="227" spans="2:9">
      <c r="B227" s="450"/>
      <c r="E227" s="342"/>
      <c r="F227" s="342"/>
      <c r="G227" s="451"/>
      <c r="H227" s="452"/>
      <c r="I227" s="453"/>
    </row>
    <row r="228" spans="2:9">
      <c r="B228" s="450"/>
      <c r="E228" s="342"/>
      <c r="F228" s="342"/>
      <c r="G228" s="451"/>
      <c r="H228" s="452"/>
      <c r="I228" s="453"/>
    </row>
    <row r="229" spans="2:9">
      <c r="B229" s="450"/>
      <c r="E229" s="342"/>
      <c r="F229" s="342"/>
      <c r="G229" s="451"/>
      <c r="H229" s="452"/>
      <c r="I229" s="453"/>
    </row>
    <row r="230" spans="2:9">
      <c r="B230" s="450"/>
      <c r="E230" s="342"/>
      <c r="F230" s="342"/>
      <c r="G230" s="451"/>
      <c r="H230" s="452"/>
      <c r="I230" s="453"/>
    </row>
    <row r="231" spans="2:9">
      <c r="B231" s="450"/>
      <c r="E231" s="342"/>
      <c r="F231" s="342"/>
      <c r="G231" s="451"/>
      <c r="H231" s="452"/>
      <c r="I231" s="453"/>
    </row>
    <row r="232" spans="2:9">
      <c r="B232" s="450"/>
      <c r="E232" s="342"/>
      <c r="F232" s="342"/>
      <c r="G232" s="451"/>
      <c r="H232" s="452"/>
      <c r="I232" s="453"/>
    </row>
  </sheetData>
  <printOptions horizontalCentered="1"/>
  <pageMargins left="0.78740157499999996" right="0.78740157499999996" top="0.984251969" bottom="0.984251969" header="0.4921259845" footer="0.4921259845"/>
  <pageSetup paperSize="9" scale="68" fitToHeight="0" orientation="portrait" r:id="rId1"/>
  <headerFooter alignWithMargins="0">
    <oddHeader>&amp;Rarch. č. IPM24150</oddHeader>
    <oddFooter>&amp;CStrana &amp;P z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973277-011F-483B-BE54-8E9A4C93A960}">
  <sheetPr>
    <pageSetUpPr fitToPage="1"/>
  </sheetPr>
  <dimension ref="A3:J43"/>
  <sheetViews>
    <sheetView workbookViewId="0">
      <selection activeCell="N36" sqref="N36"/>
    </sheetView>
  </sheetViews>
  <sheetFormatPr defaultRowHeight="15.6"/>
  <cols>
    <col min="1" max="1" width="6.109375" style="340" customWidth="1"/>
    <col min="2" max="2" width="13.88671875" style="340" customWidth="1"/>
    <col min="3" max="3" width="33.109375" style="340" customWidth="1"/>
    <col min="4" max="4" width="15.109375" style="342" customWidth="1"/>
    <col min="5" max="5" width="19" style="343" customWidth="1"/>
    <col min="6" max="6" width="21.5546875" style="344" customWidth="1"/>
    <col min="7" max="8" width="0" style="340" hidden="1" customWidth="1"/>
    <col min="9" max="9" width="0" style="345" hidden="1" customWidth="1"/>
    <col min="10" max="10" width="0" style="346" hidden="1" customWidth="1"/>
    <col min="11" max="256" width="9.109375" style="340"/>
    <col min="257" max="257" width="6.109375" style="340" customWidth="1"/>
    <col min="258" max="258" width="13.88671875" style="340" customWidth="1"/>
    <col min="259" max="259" width="33.109375" style="340" customWidth="1"/>
    <col min="260" max="260" width="15.109375" style="340" customWidth="1"/>
    <col min="261" max="261" width="19" style="340" customWidth="1"/>
    <col min="262" max="262" width="21.5546875" style="340" customWidth="1"/>
    <col min="263" max="266" width="0" style="340" hidden="1" customWidth="1"/>
    <col min="267" max="512" width="9.109375" style="340"/>
    <col min="513" max="513" width="6.109375" style="340" customWidth="1"/>
    <col min="514" max="514" width="13.88671875" style="340" customWidth="1"/>
    <col min="515" max="515" width="33.109375" style="340" customWidth="1"/>
    <col min="516" max="516" width="15.109375" style="340" customWidth="1"/>
    <col min="517" max="517" width="19" style="340" customWidth="1"/>
    <col min="518" max="518" width="21.5546875" style="340" customWidth="1"/>
    <col min="519" max="522" width="0" style="340" hidden="1" customWidth="1"/>
    <col min="523" max="768" width="9.109375" style="340"/>
    <col min="769" max="769" width="6.109375" style="340" customWidth="1"/>
    <col min="770" max="770" width="13.88671875" style="340" customWidth="1"/>
    <col min="771" max="771" width="33.109375" style="340" customWidth="1"/>
    <col min="772" max="772" width="15.109375" style="340" customWidth="1"/>
    <col min="773" max="773" width="19" style="340" customWidth="1"/>
    <col min="774" max="774" width="21.5546875" style="340" customWidth="1"/>
    <col min="775" max="778" width="0" style="340" hidden="1" customWidth="1"/>
    <col min="779" max="1024" width="9.109375" style="340"/>
    <col min="1025" max="1025" width="6.109375" style="340" customWidth="1"/>
    <col min="1026" max="1026" width="13.88671875" style="340" customWidth="1"/>
    <col min="1027" max="1027" width="33.109375" style="340" customWidth="1"/>
    <col min="1028" max="1028" width="15.109375" style="340" customWidth="1"/>
    <col min="1029" max="1029" width="19" style="340" customWidth="1"/>
    <col min="1030" max="1030" width="21.5546875" style="340" customWidth="1"/>
    <col min="1031" max="1034" width="0" style="340" hidden="1" customWidth="1"/>
    <col min="1035" max="1280" width="9.109375" style="340"/>
    <col min="1281" max="1281" width="6.109375" style="340" customWidth="1"/>
    <col min="1282" max="1282" width="13.88671875" style="340" customWidth="1"/>
    <col min="1283" max="1283" width="33.109375" style="340" customWidth="1"/>
    <col min="1284" max="1284" width="15.109375" style="340" customWidth="1"/>
    <col min="1285" max="1285" width="19" style="340" customWidth="1"/>
    <col min="1286" max="1286" width="21.5546875" style="340" customWidth="1"/>
    <col min="1287" max="1290" width="0" style="340" hidden="1" customWidth="1"/>
    <col min="1291" max="1536" width="9.109375" style="340"/>
    <col min="1537" max="1537" width="6.109375" style="340" customWidth="1"/>
    <col min="1538" max="1538" width="13.88671875" style="340" customWidth="1"/>
    <col min="1539" max="1539" width="33.109375" style="340" customWidth="1"/>
    <col min="1540" max="1540" width="15.109375" style="340" customWidth="1"/>
    <col min="1541" max="1541" width="19" style="340" customWidth="1"/>
    <col min="1542" max="1542" width="21.5546875" style="340" customWidth="1"/>
    <col min="1543" max="1546" width="0" style="340" hidden="1" customWidth="1"/>
    <col min="1547" max="1792" width="9.109375" style="340"/>
    <col min="1793" max="1793" width="6.109375" style="340" customWidth="1"/>
    <col min="1794" max="1794" width="13.88671875" style="340" customWidth="1"/>
    <col min="1795" max="1795" width="33.109375" style="340" customWidth="1"/>
    <col min="1796" max="1796" width="15.109375" style="340" customWidth="1"/>
    <col min="1797" max="1797" width="19" style="340" customWidth="1"/>
    <col min="1798" max="1798" width="21.5546875" style="340" customWidth="1"/>
    <col min="1799" max="1802" width="0" style="340" hidden="1" customWidth="1"/>
    <col min="1803" max="2048" width="9.109375" style="340"/>
    <col min="2049" max="2049" width="6.109375" style="340" customWidth="1"/>
    <col min="2050" max="2050" width="13.88671875" style="340" customWidth="1"/>
    <col min="2051" max="2051" width="33.109375" style="340" customWidth="1"/>
    <col min="2052" max="2052" width="15.109375" style="340" customWidth="1"/>
    <col min="2053" max="2053" width="19" style="340" customWidth="1"/>
    <col min="2054" max="2054" width="21.5546875" style="340" customWidth="1"/>
    <col min="2055" max="2058" width="0" style="340" hidden="1" customWidth="1"/>
    <col min="2059" max="2304" width="9.109375" style="340"/>
    <col min="2305" max="2305" width="6.109375" style="340" customWidth="1"/>
    <col min="2306" max="2306" width="13.88671875" style="340" customWidth="1"/>
    <col min="2307" max="2307" width="33.109375" style="340" customWidth="1"/>
    <col min="2308" max="2308" width="15.109375" style="340" customWidth="1"/>
    <col min="2309" max="2309" width="19" style="340" customWidth="1"/>
    <col min="2310" max="2310" width="21.5546875" style="340" customWidth="1"/>
    <col min="2311" max="2314" width="0" style="340" hidden="1" customWidth="1"/>
    <col min="2315" max="2560" width="9.109375" style="340"/>
    <col min="2561" max="2561" width="6.109375" style="340" customWidth="1"/>
    <col min="2562" max="2562" width="13.88671875" style="340" customWidth="1"/>
    <col min="2563" max="2563" width="33.109375" style="340" customWidth="1"/>
    <col min="2564" max="2564" width="15.109375" style="340" customWidth="1"/>
    <col min="2565" max="2565" width="19" style="340" customWidth="1"/>
    <col min="2566" max="2566" width="21.5546875" style="340" customWidth="1"/>
    <col min="2567" max="2570" width="0" style="340" hidden="1" customWidth="1"/>
    <col min="2571" max="2816" width="9.109375" style="340"/>
    <col min="2817" max="2817" width="6.109375" style="340" customWidth="1"/>
    <col min="2818" max="2818" width="13.88671875" style="340" customWidth="1"/>
    <col min="2819" max="2819" width="33.109375" style="340" customWidth="1"/>
    <col min="2820" max="2820" width="15.109375" style="340" customWidth="1"/>
    <col min="2821" max="2821" width="19" style="340" customWidth="1"/>
    <col min="2822" max="2822" width="21.5546875" style="340" customWidth="1"/>
    <col min="2823" max="2826" width="0" style="340" hidden="1" customWidth="1"/>
    <col min="2827" max="3072" width="9.109375" style="340"/>
    <col min="3073" max="3073" width="6.109375" style="340" customWidth="1"/>
    <col min="3074" max="3074" width="13.88671875" style="340" customWidth="1"/>
    <col min="3075" max="3075" width="33.109375" style="340" customWidth="1"/>
    <col min="3076" max="3076" width="15.109375" style="340" customWidth="1"/>
    <col min="3077" max="3077" width="19" style="340" customWidth="1"/>
    <col min="3078" max="3078" width="21.5546875" style="340" customWidth="1"/>
    <col min="3079" max="3082" width="0" style="340" hidden="1" customWidth="1"/>
    <col min="3083" max="3328" width="9.109375" style="340"/>
    <col min="3329" max="3329" width="6.109375" style="340" customWidth="1"/>
    <col min="3330" max="3330" width="13.88671875" style="340" customWidth="1"/>
    <col min="3331" max="3331" width="33.109375" style="340" customWidth="1"/>
    <col min="3332" max="3332" width="15.109375" style="340" customWidth="1"/>
    <col min="3333" max="3333" width="19" style="340" customWidth="1"/>
    <col min="3334" max="3334" width="21.5546875" style="340" customWidth="1"/>
    <col min="3335" max="3338" width="0" style="340" hidden="1" customWidth="1"/>
    <col min="3339" max="3584" width="9.109375" style="340"/>
    <col min="3585" max="3585" width="6.109375" style="340" customWidth="1"/>
    <col min="3586" max="3586" width="13.88671875" style="340" customWidth="1"/>
    <col min="3587" max="3587" width="33.109375" style="340" customWidth="1"/>
    <col min="3588" max="3588" width="15.109375" style="340" customWidth="1"/>
    <col min="3589" max="3589" width="19" style="340" customWidth="1"/>
    <col min="3590" max="3590" width="21.5546875" style="340" customWidth="1"/>
    <col min="3591" max="3594" width="0" style="340" hidden="1" customWidth="1"/>
    <col min="3595" max="3840" width="9.109375" style="340"/>
    <col min="3841" max="3841" width="6.109375" style="340" customWidth="1"/>
    <col min="3842" max="3842" width="13.88671875" style="340" customWidth="1"/>
    <col min="3843" max="3843" width="33.109375" style="340" customWidth="1"/>
    <col min="3844" max="3844" width="15.109375" style="340" customWidth="1"/>
    <col min="3845" max="3845" width="19" style="340" customWidth="1"/>
    <col min="3846" max="3846" width="21.5546875" style="340" customWidth="1"/>
    <col min="3847" max="3850" width="0" style="340" hidden="1" customWidth="1"/>
    <col min="3851" max="4096" width="9.109375" style="340"/>
    <col min="4097" max="4097" width="6.109375" style="340" customWidth="1"/>
    <col min="4098" max="4098" width="13.88671875" style="340" customWidth="1"/>
    <col min="4099" max="4099" width="33.109375" style="340" customWidth="1"/>
    <col min="4100" max="4100" width="15.109375" style="340" customWidth="1"/>
    <col min="4101" max="4101" width="19" style="340" customWidth="1"/>
    <col min="4102" max="4102" width="21.5546875" style="340" customWidth="1"/>
    <col min="4103" max="4106" width="0" style="340" hidden="1" customWidth="1"/>
    <col min="4107" max="4352" width="9.109375" style="340"/>
    <col min="4353" max="4353" width="6.109375" style="340" customWidth="1"/>
    <col min="4354" max="4354" width="13.88671875" style="340" customWidth="1"/>
    <col min="4355" max="4355" width="33.109375" style="340" customWidth="1"/>
    <col min="4356" max="4356" width="15.109375" style="340" customWidth="1"/>
    <col min="4357" max="4357" width="19" style="340" customWidth="1"/>
    <col min="4358" max="4358" width="21.5546875" style="340" customWidth="1"/>
    <col min="4359" max="4362" width="0" style="340" hidden="1" customWidth="1"/>
    <col min="4363" max="4608" width="9.109375" style="340"/>
    <col min="4609" max="4609" width="6.109375" style="340" customWidth="1"/>
    <col min="4610" max="4610" width="13.88671875" style="340" customWidth="1"/>
    <col min="4611" max="4611" width="33.109375" style="340" customWidth="1"/>
    <col min="4612" max="4612" width="15.109375" style="340" customWidth="1"/>
    <col min="4613" max="4613" width="19" style="340" customWidth="1"/>
    <col min="4614" max="4614" width="21.5546875" style="340" customWidth="1"/>
    <col min="4615" max="4618" width="0" style="340" hidden="1" customWidth="1"/>
    <col min="4619" max="4864" width="9.109375" style="340"/>
    <col min="4865" max="4865" width="6.109375" style="340" customWidth="1"/>
    <col min="4866" max="4866" width="13.88671875" style="340" customWidth="1"/>
    <col min="4867" max="4867" width="33.109375" style="340" customWidth="1"/>
    <col min="4868" max="4868" width="15.109375" style="340" customWidth="1"/>
    <col min="4869" max="4869" width="19" style="340" customWidth="1"/>
    <col min="4870" max="4870" width="21.5546875" style="340" customWidth="1"/>
    <col min="4871" max="4874" width="0" style="340" hidden="1" customWidth="1"/>
    <col min="4875" max="5120" width="9.109375" style="340"/>
    <col min="5121" max="5121" width="6.109375" style="340" customWidth="1"/>
    <col min="5122" max="5122" width="13.88671875" style="340" customWidth="1"/>
    <col min="5123" max="5123" width="33.109375" style="340" customWidth="1"/>
    <col min="5124" max="5124" width="15.109375" style="340" customWidth="1"/>
    <col min="5125" max="5125" width="19" style="340" customWidth="1"/>
    <col min="5126" max="5126" width="21.5546875" style="340" customWidth="1"/>
    <col min="5127" max="5130" width="0" style="340" hidden="1" customWidth="1"/>
    <col min="5131" max="5376" width="9.109375" style="340"/>
    <col min="5377" max="5377" width="6.109375" style="340" customWidth="1"/>
    <col min="5378" max="5378" width="13.88671875" style="340" customWidth="1"/>
    <col min="5379" max="5379" width="33.109375" style="340" customWidth="1"/>
    <col min="5380" max="5380" width="15.109375" style="340" customWidth="1"/>
    <col min="5381" max="5381" width="19" style="340" customWidth="1"/>
    <col min="5382" max="5382" width="21.5546875" style="340" customWidth="1"/>
    <col min="5383" max="5386" width="0" style="340" hidden="1" customWidth="1"/>
    <col min="5387" max="5632" width="9.109375" style="340"/>
    <col min="5633" max="5633" width="6.109375" style="340" customWidth="1"/>
    <col min="5634" max="5634" width="13.88671875" style="340" customWidth="1"/>
    <col min="5635" max="5635" width="33.109375" style="340" customWidth="1"/>
    <col min="5636" max="5636" width="15.109375" style="340" customWidth="1"/>
    <col min="5637" max="5637" width="19" style="340" customWidth="1"/>
    <col min="5638" max="5638" width="21.5546875" style="340" customWidth="1"/>
    <col min="5639" max="5642" width="0" style="340" hidden="1" customWidth="1"/>
    <col min="5643" max="5888" width="9.109375" style="340"/>
    <col min="5889" max="5889" width="6.109375" style="340" customWidth="1"/>
    <col min="5890" max="5890" width="13.88671875" style="340" customWidth="1"/>
    <col min="5891" max="5891" width="33.109375" style="340" customWidth="1"/>
    <col min="5892" max="5892" width="15.109375" style="340" customWidth="1"/>
    <col min="5893" max="5893" width="19" style="340" customWidth="1"/>
    <col min="5894" max="5894" width="21.5546875" style="340" customWidth="1"/>
    <col min="5895" max="5898" width="0" style="340" hidden="1" customWidth="1"/>
    <col min="5899" max="6144" width="9.109375" style="340"/>
    <col min="6145" max="6145" width="6.109375" style="340" customWidth="1"/>
    <col min="6146" max="6146" width="13.88671875" style="340" customWidth="1"/>
    <col min="6147" max="6147" width="33.109375" style="340" customWidth="1"/>
    <col min="6148" max="6148" width="15.109375" style="340" customWidth="1"/>
    <col min="6149" max="6149" width="19" style="340" customWidth="1"/>
    <col min="6150" max="6150" width="21.5546875" style="340" customWidth="1"/>
    <col min="6151" max="6154" width="0" style="340" hidden="1" customWidth="1"/>
    <col min="6155" max="6400" width="9.109375" style="340"/>
    <col min="6401" max="6401" width="6.109375" style="340" customWidth="1"/>
    <col min="6402" max="6402" width="13.88671875" style="340" customWidth="1"/>
    <col min="6403" max="6403" width="33.109375" style="340" customWidth="1"/>
    <col min="6404" max="6404" width="15.109375" style="340" customWidth="1"/>
    <col min="6405" max="6405" width="19" style="340" customWidth="1"/>
    <col min="6406" max="6406" width="21.5546875" style="340" customWidth="1"/>
    <col min="6407" max="6410" width="0" style="340" hidden="1" customWidth="1"/>
    <col min="6411" max="6656" width="9.109375" style="340"/>
    <col min="6657" max="6657" width="6.109375" style="340" customWidth="1"/>
    <col min="6658" max="6658" width="13.88671875" style="340" customWidth="1"/>
    <col min="6659" max="6659" width="33.109375" style="340" customWidth="1"/>
    <col min="6660" max="6660" width="15.109375" style="340" customWidth="1"/>
    <col min="6661" max="6661" width="19" style="340" customWidth="1"/>
    <col min="6662" max="6662" width="21.5546875" style="340" customWidth="1"/>
    <col min="6663" max="6666" width="0" style="340" hidden="1" customWidth="1"/>
    <col min="6667" max="6912" width="9.109375" style="340"/>
    <col min="6913" max="6913" width="6.109375" style="340" customWidth="1"/>
    <col min="6914" max="6914" width="13.88671875" style="340" customWidth="1"/>
    <col min="6915" max="6915" width="33.109375" style="340" customWidth="1"/>
    <col min="6916" max="6916" width="15.109375" style="340" customWidth="1"/>
    <col min="6917" max="6917" width="19" style="340" customWidth="1"/>
    <col min="6918" max="6918" width="21.5546875" style="340" customWidth="1"/>
    <col min="6919" max="6922" width="0" style="340" hidden="1" customWidth="1"/>
    <col min="6923" max="7168" width="9.109375" style="340"/>
    <col min="7169" max="7169" width="6.109375" style="340" customWidth="1"/>
    <col min="7170" max="7170" width="13.88671875" style="340" customWidth="1"/>
    <col min="7171" max="7171" width="33.109375" style="340" customWidth="1"/>
    <col min="7172" max="7172" width="15.109375" style="340" customWidth="1"/>
    <col min="7173" max="7173" width="19" style="340" customWidth="1"/>
    <col min="7174" max="7174" width="21.5546875" style="340" customWidth="1"/>
    <col min="7175" max="7178" width="0" style="340" hidden="1" customWidth="1"/>
    <col min="7179" max="7424" width="9.109375" style="340"/>
    <col min="7425" max="7425" width="6.109375" style="340" customWidth="1"/>
    <col min="7426" max="7426" width="13.88671875" style="340" customWidth="1"/>
    <col min="7427" max="7427" width="33.109375" style="340" customWidth="1"/>
    <col min="7428" max="7428" width="15.109375" style="340" customWidth="1"/>
    <col min="7429" max="7429" width="19" style="340" customWidth="1"/>
    <col min="7430" max="7430" width="21.5546875" style="340" customWidth="1"/>
    <col min="7431" max="7434" width="0" style="340" hidden="1" customWidth="1"/>
    <col min="7435" max="7680" width="9.109375" style="340"/>
    <col min="7681" max="7681" width="6.109375" style="340" customWidth="1"/>
    <col min="7682" max="7682" width="13.88671875" style="340" customWidth="1"/>
    <col min="7683" max="7683" width="33.109375" style="340" customWidth="1"/>
    <col min="7684" max="7684" width="15.109375" style="340" customWidth="1"/>
    <col min="7685" max="7685" width="19" style="340" customWidth="1"/>
    <col min="7686" max="7686" width="21.5546875" style="340" customWidth="1"/>
    <col min="7687" max="7690" width="0" style="340" hidden="1" customWidth="1"/>
    <col min="7691" max="7936" width="9.109375" style="340"/>
    <col min="7937" max="7937" width="6.109375" style="340" customWidth="1"/>
    <col min="7938" max="7938" width="13.88671875" style="340" customWidth="1"/>
    <col min="7939" max="7939" width="33.109375" style="340" customWidth="1"/>
    <col min="7940" max="7940" width="15.109375" style="340" customWidth="1"/>
    <col min="7941" max="7941" width="19" style="340" customWidth="1"/>
    <col min="7942" max="7942" width="21.5546875" style="340" customWidth="1"/>
    <col min="7943" max="7946" width="0" style="340" hidden="1" customWidth="1"/>
    <col min="7947" max="8192" width="9.109375" style="340"/>
    <col min="8193" max="8193" width="6.109375" style="340" customWidth="1"/>
    <col min="8194" max="8194" width="13.88671875" style="340" customWidth="1"/>
    <col min="8195" max="8195" width="33.109375" style="340" customWidth="1"/>
    <col min="8196" max="8196" width="15.109375" style="340" customWidth="1"/>
    <col min="8197" max="8197" width="19" style="340" customWidth="1"/>
    <col min="8198" max="8198" width="21.5546875" style="340" customWidth="1"/>
    <col min="8199" max="8202" width="0" style="340" hidden="1" customWidth="1"/>
    <col min="8203" max="8448" width="9.109375" style="340"/>
    <col min="8449" max="8449" width="6.109375" style="340" customWidth="1"/>
    <col min="8450" max="8450" width="13.88671875" style="340" customWidth="1"/>
    <col min="8451" max="8451" width="33.109375" style="340" customWidth="1"/>
    <col min="8452" max="8452" width="15.109375" style="340" customWidth="1"/>
    <col min="8453" max="8453" width="19" style="340" customWidth="1"/>
    <col min="8454" max="8454" width="21.5546875" style="340" customWidth="1"/>
    <col min="8455" max="8458" width="0" style="340" hidden="1" customWidth="1"/>
    <col min="8459" max="8704" width="9.109375" style="340"/>
    <col min="8705" max="8705" width="6.109375" style="340" customWidth="1"/>
    <col min="8706" max="8706" width="13.88671875" style="340" customWidth="1"/>
    <col min="8707" max="8707" width="33.109375" style="340" customWidth="1"/>
    <col min="8708" max="8708" width="15.109375" style="340" customWidth="1"/>
    <col min="8709" max="8709" width="19" style="340" customWidth="1"/>
    <col min="8710" max="8710" width="21.5546875" style="340" customWidth="1"/>
    <col min="8711" max="8714" width="0" style="340" hidden="1" customWidth="1"/>
    <col min="8715" max="8960" width="9.109375" style="340"/>
    <col min="8961" max="8961" width="6.109375" style="340" customWidth="1"/>
    <col min="8962" max="8962" width="13.88671875" style="340" customWidth="1"/>
    <col min="8963" max="8963" width="33.109375" style="340" customWidth="1"/>
    <col min="8964" max="8964" width="15.109375" style="340" customWidth="1"/>
    <col min="8965" max="8965" width="19" style="340" customWidth="1"/>
    <col min="8966" max="8966" width="21.5546875" style="340" customWidth="1"/>
    <col min="8967" max="8970" width="0" style="340" hidden="1" customWidth="1"/>
    <col min="8971" max="9216" width="9.109375" style="340"/>
    <col min="9217" max="9217" width="6.109375" style="340" customWidth="1"/>
    <col min="9218" max="9218" width="13.88671875" style="340" customWidth="1"/>
    <col min="9219" max="9219" width="33.109375" style="340" customWidth="1"/>
    <col min="9220" max="9220" width="15.109375" style="340" customWidth="1"/>
    <col min="9221" max="9221" width="19" style="340" customWidth="1"/>
    <col min="9222" max="9222" width="21.5546875" style="340" customWidth="1"/>
    <col min="9223" max="9226" width="0" style="340" hidden="1" customWidth="1"/>
    <col min="9227" max="9472" width="9.109375" style="340"/>
    <col min="9473" max="9473" width="6.109375" style="340" customWidth="1"/>
    <col min="9474" max="9474" width="13.88671875" style="340" customWidth="1"/>
    <col min="9475" max="9475" width="33.109375" style="340" customWidth="1"/>
    <col min="9476" max="9476" width="15.109375" style="340" customWidth="1"/>
    <col min="9477" max="9477" width="19" style="340" customWidth="1"/>
    <col min="9478" max="9478" width="21.5546875" style="340" customWidth="1"/>
    <col min="9479" max="9482" width="0" style="340" hidden="1" customWidth="1"/>
    <col min="9483" max="9728" width="9.109375" style="340"/>
    <col min="9729" max="9729" width="6.109375" style="340" customWidth="1"/>
    <col min="9730" max="9730" width="13.88671875" style="340" customWidth="1"/>
    <col min="9731" max="9731" width="33.109375" style="340" customWidth="1"/>
    <col min="9732" max="9732" width="15.109375" style="340" customWidth="1"/>
    <col min="9733" max="9733" width="19" style="340" customWidth="1"/>
    <col min="9734" max="9734" width="21.5546875" style="340" customWidth="1"/>
    <col min="9735" max="9738" width="0" style="340" hidden="1" customWidth="1"/>
    <col min="9739" max="9984" width="9.109375" style="340"/>
    <col min="9985" max="9985" width="6.109375" style="340" customWidth="1"/>
    <col min="9986" max="9986" width="13.88671875" style="340" customWidth="1"/>
    <col min="9987" max="9987" width="33.109375" style="340" customWidth="1"/>
    <col min="9988" max="9988" width="15.109375" style="340" customWidth="1"/>
    <col min="9989" max="9989" width="19" style="340" customWidth="1"/>
    <col min="9990" max="9990" width="21.5546875" style="340" customWidth="1"/>
    <col min="9991" max="9994" width="0" style="340" hidden="1" customWidth="1"/>
    <col min="9995" max="10240" width="9.109375" style="340"/>
    <col min="10241" max="10241" width="6.109375" style="340" customWidth="1"/>
    <col min="10242" max="10242" width="13.88671875" style="340" customWidth="1"/>
    <col min="10243" max="10243" width="33.109375" style="340" customWidth="1"/>
    <col min="10244" max="10244" width="15.109375" style="340" customWidth="1"/>
    <col min="10245" max="10245" width="19" style="340" customWidth="1"/>
    <col min="10246" max="10246" width="21.5546875" style="340" customWidth="1"/>
    <col min="10247" max="10250" width="0" style="340" hidden="1" customWidth="1"/>
    <col min="10251" max="10496" width="9.109375" style="340"/>
    <col min="10497" max="10497" width="6.109375" style="340" customWidth="1"/>
    <col min="10498" max="10498" width="13.88671875" style="340" customWidth="1"/>
    <col min="10499" max="10499" width="33.109375" style="340" customWidth="1"/>
    <col min="10500" max="10500" width="15.109375" style="340" customWidth="1"/>
    <col min="10501" max="10501" width="19" style="340" customWidth="1"/>
    <col min="10502" max="10502" width="21.5546875" style="340" customWidth="1"/>
    <col min="10503" max="10506" width="0" style="340" hidden="1" customWidth="1"/>
    <col min="10507" max="10752" width="9.109375" style="340"/>
    <col min="10753" max="10753" width="6.109375" style="340" customWidth="1"/>
    <col min="10754" max="10754" width="13.88671875" style="340" customWidth="1"/>
    <col min="10755" max="10755" width="33.109375" style="340" customWidth="1"/>
    <col min="10756" max="10756" width="15.109375" style="340" customWidth="1"/>
    <col min="10757" max="10757" width="19" style="340" customWidth="1"/>
    <col min="10758" max="10758" width="21.5546875" style="340" customWidth="1"/>
    <col min="10759" max="10762" width="0" style="340" hidden="1" customWidth="1"/>
    <col min="10763" max="11008" width="9.109375" style="340"/>
    <col min="11009" max="11009" width="6.109375" style="340" customWidth="1"/>
    <col min="11010" max="11010" width="13.88671875" style="340" customWidth="1"/>
    <col min="11011" max="11011" width="33.109375" style="340" customWidth="1"/>
    <col min="11012" max="11012" width="15.109375" style="340" customWidth="1"/>
    <col min="11013" max="11013" width="19" style="340" customWidth="1"/>
    <col min="11014" max="11014" width="21.5546875" style="340" customWidth="1"/>
    <col min="11015" max="11018" width="0" style="340" hidden="1" customWidth="1"/>
    <col min="11019" max="11264" width="9.109375" style="340"/>
    <col min="11265" max="11265" width="6.109375" style="340" customWidth="1"/>
    <col min="11266" max="11266" width="13.88671875" style="340" customWidth="1"/>
    <col min="11267" max="11267" width="33.109375" style="340" customWidth="1"/>
    <col min="11268" max="11268" width="15.109375" style="340" customWidth="1"/>
    <col min="11269" max="11269" width="19" style="340" customWidth="1"/>
    <col min="11270" max="11270" width="21.5546875" style="340" customWidth="1"/>
    <col min="11271" max="11274" width="0" style="340" hidden="1" customWidth="1"/>
    <col min="11275" max="11520" width="9.109375" style="340"/>
    <col min="11521" max="11521" width="6.109375" style="340" customWidth="1"/>
    <col min="11522" max="11522" width="13.88671875" style="340" customWidth="1"/>
    <col min="11523" max="11523" width="33.109375" style="340" customWidth="1"/>
    <col min="11524" max="11524" width="15.109375" style="340" customWidth="1"/>
    <col min="11525" max="11525" width="19" style="340" customWidth="1"/>
    <col min="11526" max="11526" width="21.5546875" style="340" customWidth="1"/>
    <col min="11527" max="11530" width="0" style="340" hidden="1" customWidth="1"/>
    <col min="11531" max="11776" width="9.109375" style="340"/>
    <col min="11777" max="11777" width="6.109375" style="340" customWidth="1"/>
    <col min="11778" max="11778" width="13.88671875" style="340" customWidth="1"/>
    <col min="11779" max="11779" width="33.109375" style="340" customWidth="1"/>
    <col min="11780" max="11780" width="15.109375" style="340" customWidth="1"/>
    <col min="11781" max="11781" width="19" style="340" customWidth="1"/>
    <col min="11782" max="11782" width="21.5546875" style="340" customWidth="1"/>
    <col min="11783" max="11786" width="0" style="340" hidden="1" customWidth="1"/>
    <col min="11787" max="12032" width="9.109375" style="340"/>
    <col min="12033" max="12033" width="6.109375" style="340" customWidth="1"/>
    <col min="12034" max="12034" width="13.88671875" style="340" customWidth="1"/>
    <col min="12035" max="12035" width="33.109375" style="340" customWidth="1"/>
    <col min="12036" max="12036" width="15.109375" style="340" customWidth="1"/>
    <col min="12037" max="12037" width="19" style="340" customWidth="1"/>
    <col min="12038" max="12038" width="21.5546875" style="340" customWidth="1"/>
    <col min="12039" max="12042" width="0" style="340" hidden="1" customWidth="1"/>
    <col min="12043" max="12288" width="9.109375" style="340"/>
    <col min="12289" max="12289" width="6.109375" style="340" customWidth="1"/>
    <col min="12290" max="12290" width="13.88671875" style="340" customWidth="1"/>
    <col min="12291" max="12291" width="33.109375" style="340" customWidth="1"/>
    <col min="12292" max="12292" width="15.109375" style="340" customWidth="1"/>
    <col min="12293" max="12293" width="19" style="340" customWidth="1"/>
    <col min="12294" max="12294" width="21.5546875" style="340" customWidth="1"/>
    <col min="12295" max="12298" width="0" style="340" hidden="1" customWidth="1"/>
    <col min="12299" max="12544" width="9.109375" style="340"/>
    <col min="12545" max="12545" width="6.109375" style="340" customWidth="1"/>
    <col min="12546" max="12546" width="13.88671875" style="340" customWidth="1"/>
    <col min="12547" max="12547" width="33.109375" style="340" customWidth="1"/>
    <col min="12548" max="12548" width="15.109375" style="340" customWidth="1"/>
    <col min="12549" max="12549" width="19" style="340" customWidth="1"/>
    <col min="12550" max="12550" width="21.5546875" style="340" customWidth="1"/>
    <col min="12551" max="12554" width="0" style="340" hidden="1" customWidth="1"/>
    <col min="12555" max="12800" width="9.109375" style="340"/>
    <col min="12801" max="12801" width="6.109375" style="340" customWidth="1"/>
    <col min="12802" max="12802" width="13.88671875" style="340" customWidth="1"/>
    <col min="12803" max="12803" width="33.109375" style="340" customWidth="1"/>
    <col min="12804" max="12804" width="15.109375" style="340" customWidth="1"/>
    <col min="12805" max="12805" width="19" style="340" customWidth="1"/>
    <col min="12806" max="12806" width="21.5546875" style="340" customWidth="1"/>
    <col min="12807" max="12810" width="0" style="340" hidden="1" customWidth="1"/>
    <col min="12811" max="13056" width="9.109375" style="340"/>
    <col min="13057" max="13057" width="6.109375" style="340" customWidth="1"/>
    <col min="13058" max="13058" width="13.88671875" style="340" customWidth="1"/>
    <col min="13059" max="13059" width="33.109375" style="340" customWidth="1"/>
    <col min="13060" max="13060" width="15.109375" style="340" customWidth="1"/>
    <col min="13061" max="13061" width="19" style="340" customWidth="1"/>
    <col min="13062" max="13062" width="21.5546875" style="340" customWidth="1"/>
    <col min="13063" max="13066" width="0" style="340" hidden="1" customWidth="1"/>
    <col min="13067" max="13312" width="9.109375" style="340"/>
    <col min="13313" max="13313" width="6.109375" style="340" customWidth="1"/>
    <col min="13314" max="13314" width="13.88671875" style="340" customWidth="1"/>
    <col min="13315" max="13315" width="33.109375" style="340" customWidth="1"/>
    <col min="13316" max="13316" width="15.109375" style="340" customWidth="1"/>
    <col min="13317" max="13317" width="19" style="340" customWidth="1"/>
    <col min="13318" max="13318" width="21.5546875" style="340" customWidth="1"/>
    <col min="13319" max="13322" width="0" style="340" hidden="1" customWidth="1"/>
    <col min="13323" max="13568" width="9.109375" style="340"/>
    <col min="13569" max="13569" width="6.109375" style="340" customWidth="1"/>
    <col min="13570" max="13570" width="13.88671875" style="340" customWidth="1"/>
    <col min="13571" max="13571" width="33.109375" style="340" customWidth="1"/>
    <col min="13572" max="13572" width="15.109375" style="340" customWidth="1"/>
    <col min="13573" max="13573" width="19" style="340" customWidth="1"/>
    <col min="13574" max="13574" width="21.5546875" style="340" customWidth="1"/>
    <col min="13575" max="13578" width="0" style="340" hidden="1" customWidth="1"/>
    <col min="13579" max="13824" width="9.109375" style="340"/>
    <col min="13825" max="13825" width="6.109375" style="340" customWidth="1"/>
    <col min="13826" max="13826" width="13.88671875" style="340" customWidth="1"/>
    <col min="13827" max="13827" width="33.109375" style="340" customWidth="1"/>
    <col min="13828" max="13828" width="15.109375" style="340" customWidth="1"/>
    <col min="13829" max="13829" width="19" style="340" customWidth="1"/>
    <col min="13830" max="13830" width="21.5546875" style="340" customWidth="1"/>
    <col min="13831" max="13834" width="0" style="340" hidden="1" customWidth="1"/>
    <col min="13835" max="14080" width="9.109375" style="340"/>
    <col min="14081" max="14081" width="6.109375" style="340" customWidth="1"/>
    <col min="14082" max="14082" width="13.88671875" style="340" customWidth="1"/>
    <col min="14083" max="14083" width="33.109375" style="340" customWidth="1"/>
    <col min="14084" max="14084" width="15.109375" style="340" customWidth="1"/>
    <col min="14085" max="14085" width="19" style="340" customWidth="1"/>
    <col min="14086" max="14086" width="21.5546875" style="340" customWidth="1"/>
    <col min="14087" max="14090" width="0" style="340" hidden="1" customWidth="1"/>
    <col min="14091" max="14336" width="9.109375" style="340"/>
    <col min="14337" max="14337" width="6.109375" style="340" customWidth="1"/>
    <col min="14338" max="14338" width="13.88671875" style="340" customWidth="1"/>
    <col min="14339" max="14339" width="33.109375" style="340" customWidth="1"/>
    <col min="14340" max="14340" width="15.109375" style="340" customWidth="1"/>
    <col min="14341" max="14341" width="19" style="340" customWidth="1"/>
    <col min="14342" max="14342" width="21.5546875" style="340" customWidth="1"/>
    <col min="14343" max="14346" width="0" style="340" hidden="1" customWidth="1"/>
    <col min="14347" max="14592" width="9.109375" style="340"/>
    <col min="14593" max="14593" width="6.109375" style="340" customWidth="1"/>
    <col min="14594" max="14594" width="13.88671875" style="340" customWidth="1"/>
    <col min="14595" max="14595" width="33.109375" style="340" customWidth="1"/>
    <col min="14596" max="14596" width="15.109375" style="340" customWidth="1"/>
    <col min="14597" max="14597" width="19" style="340" customWidth="1"/>
    <col min="14598" max="14598" width="21.5546875" style="340" customWidth="1"/>
    <col min="14599" max="14602" width="0" style="340" hidden="1" customWidth="1"/>
    <col min="14603" max="14848" width="9.109375" style="340"/>
    <col min="14849" max="14849" width="6.109375" style="340" customWidth="1"/>
    <col min="14850" max="14850" width="13.88671875" style="340" customWidth="1"/>
    <col min="14851" max="14851" width="33.109375" style="340" customWidth="1"/>
    <col min="14852" max="14852" width="15.109375" style="340" customWidth="1"/>
    <col min="14853" max="14853" width="19" style="340" customWidth="1"/>
    <col min="14854" max="14854" width="21.5546875" style="340" customWidth="1"/>
    <col min="14855" max="14858" width="0" style="340" hidden="1" customWidth="1"/>
    <col min="14859" max="15104" width="9.109375" style="340"/>
    <col min="15105" max="15105" width="6.109375" style="340" customWidth="1"/>
    <col min="15106" max="15106" width="13.88671875" style="340" customWidth="1"/>
    <col min="15107" max="15107" width="33.109375" style="340" customWidth="1"/>
    <col min="15108" max="15108" width="15.109375" style="340" customWidth="1"/>
    <col min="15109" max="15109" width="19" style="340" customWidth="1"/>
    <col min="15110" max="15110" width="21.5546875" style="340" customWidth="1"/>
    <col min="15111" max="15114" width="0" style="340" hidden="1" customWidth="1"/>
    <col min="15115" max="15360" width="9.109375" style="340"/>
    <col min="15361" max="15361" width="6.109375" style="340" customWidth="1"/>
    <col min="15362" max="15362" width="13.88671875" style="340" customWidth="1"/>
    <col min="15363" max="15363" width="33.109375" style="340" customWidth="1"/>
    <col min="15364" max="15364" width="15.109375" style="340" customWidth="1"/>
    <col min="15365" max="15365" width="19" style="340" customWidth="1"/>
    <col min="15366" max="15366" width="21.5546875" style="340" customWidth="1"/>
    <col min="15367" max="15370" width="0" style="340" hidden="1" customWidth="1"/>
    <col min="15371" max="15616" width="9.109375" style="340"/>
    <col min="15617" max="15617" width="6.109375" style="340" customWidth="1"/>
    <col min="15618" max="15618" width="13.88671875" style="340" customWidth="1"/>
    <col min="15619" max="15619" width="33.109375" style="340" customWidth="1"/>
    <col min="15620" max="15620" width="15.109375" style="340" customWidth="1"/>
    <col min="15621" max="15621" width="19" style="340" customWidth="1"/>
    <col min="15622" max="15622" width="21.5546875" style="340" customWidth="1"/>
    <col min="15623" max="15626" width="0" style="340" hidden="1" customWidth="1"/>
    <col min="15627" max="15872" width="9.109375" style="340"/>
    <col min="15873" max="15873" width="6.109375" style="340" customWidth="1"/>
    <col min="15874" max="15874" width="13.88671875" style="340" customWidth="1"/>
    <col min="15875" max="15875" width="33.109375" style="340" customWidth="1"/>
    <col min="15876" max="15876" width="15.109375" style="340" customWidth="1"/>
    <col min="15877" max="15877" width="19" style="340" customWidth="1"/>
    <col min="15878" max="15878" width="21.5546875" style="340" customWidth="1"/>
    <col min="15879" max="15882" width="0" style="340" hidden="1" customWidth="1"/>
    <col min="15883" max="16128" width="9.109375" style="340"/>
    <col min="16129" max="16129" width="6.109375" style="340" customWidth="1"/>
    <col min="16130" max="16130" width="13.88671875" style="340" customWidth="1"/>
    <col min="16131" max="16131" width="33.109375" style="340" customWidth="1"/>
    <col min="16132" max="16132" width="15.109375" style="340" customWidth="1"/>
    <col min="16133" max="16133" width="19" style="340" customWidth="1"/>
    <col min="16134" max="16134" width="21.5546875" style="340" customWidth="1"/>
    <col min="16135" max="16138" width="0" style="340" hidden="1" customWidth="1"/>
    <col min="16139" max="16384" width="9.109375" style="340"/>
  </cols>
  <sheetData>
    <row r="3" spans="1:10">
      <c r="B3" s="341" t="s">
        <v>775</v>
      </c>
      <c r="C3" s="341"/>
    </row>
    <row r="4" spans="1:10">
      <c r="B4" s="341" t="s">
        <v>776</v>
      </c>
      <c r="C4" s="341"/>
    </row>
    <row r="5" spans="1:10">
      <c r="B5" s="341" t="s">
        <v>777</v>
      </c>
      <c r="C5" s="341"/>
    </row>
    <row r="6" spans="1:10" ht="16.2" thickBot="1">
      <c r="B6" s="341"/>
      <c r="C6" s="341"/>
    </row>
    <row r="7" spans="1:10" s="352" customFormat="1" ht="33.9" customHeight="1" thickBot="1">
      <c r="A7" s="347" t="s">
        <v>778</v>
      </c>
      <c r="B7" s="348"/>
      <c r="C7" s="348"/>
      <c r="D7" s="349"/>
      <c r="E7" s="350"/>
      <c r="F7" s="351"/>
      <c r="J7" s="353"/>
    </row>
    <row r="8" spans="1:10" ht="16.2" thickBot="1">
      <c r="A8" s="354" t="s">
        <v>779</v>
      </c>
      <c r="B8" s="355"/>
      <c r="C8" s="355"/>
      <c r="D8" s="356" t="s">
        <v>216</v>
      </c>
      <c r="E8" s="357" t="s">
        <v>780</v>
      </c>
      <c r="F8" s="358" t="s">
        <v>781</v>
      </c>
      <c r="I8" s="345" t="s">
        <v>782</v>
      </c>
      <c r="J8" s="346" t="s">
        <v>783</v>
      </c>
    </row>
    <row r="9" spans="1:10">
      <c r="A9" s="359">
        <v>1</v>
      </c>
      <c r="B9" s="360" t="s">
        <v>784</v>
      </c>
      <c r="C9" s="360"/>
      <c r="D9" s="361"/>
      <c r="E9" s="362"/>
      <c r="F9" s="363">
        <f>'SO403'!G11</f>
        <v>0</v>
      </c>
      <c r="H9" s="340">
        <v>9</v>
      </c>
    </row>
    <row r="10" spans="1:10">
      <c r="A10" s="359">
        <v>2</v>
      </c>
      <c r="B10" s="360" t="s">
        <v>785</v>
      </c>
      <c r="C10" s="360"/>
      <c r="D10" s="361">
        <v>3.6</v>
      </c>
      <c r="E10" s="362">
        <f>SUM(F9:F9)</f>
        <v>0</v>
      </c>
      <c r="F10" s="363">
        <f>D10*E10/100</f>
        <v>0</v>
      </c>
      <c r="H10" s="340">
        <v>10</v>
      </c>
    </row>
    <row r="11" spans="1:10">
      <c r="A11" s="359">
        <v>3</v>
      </c>
      <c r="B11" s="360" t="s">
        <v>786</v>
      </c>
      <c r="C11" s="360"/>
      <c r="D11" s="361">
        <v>1</v>
      </c>
      <c r="E11" s="362">
        <f>SUM(F9:F9)</f>
        <v>0</v>
      </c>
      <c r="F11" s="363">
        <f>D11*E11/100</f>
        <v>0</v>
      </c>
      <c r="H11" s="340">
        <v>12</v>
      </c>
    </row>
    <row r="12" spans="1:10">
      <c r="A12" s="359">
        <v>4</v>
      </c>
      <c r="B12" s="360" t="s">
        <v>787</v>
      </c>
      <c r="C12" s="360"/>
      <c r="D12" s="361"/>
      <c r="E12" s="362"/>
      <c r="F12" s="363">
        <f>'SO403'!G20</f>
        <v>0</v>
      </c>
      <c r="H12" s="340">
        <v>13</v>
      </c>
    </row>
    <row r="13" spans="1:10">
      <c r="A13" s="359">
        <v>5</v>
      </c>
      <c r="B13" s="360" t="s">
        <v>788</v>
      </c>
      <c r="C13" s="360"/>
      <c r="D13" s="361">
        <v>5</v>
      </c>
      <c r="E13" s="362">
        <f>'SO403'!N20</f>
        <v>0</v>
      </c>
      <c r="F13" s="363">
        <f>D13*E13/100</f>
        <v>0</v>
      </c>
      <c r="H13" s="340">
        <v>14</v>
      </c>
    </row>
    <row r="14" spans="1:10">
      <c r="A14" s="359">
        <v>6</v>
      </c>
      <c r="B14" s="360" t="s">
        <v>789</v>
      </c>
      <c r="C14" s="360"/>
      <c r="D14" s="361">
        <v>3</v>
      </c>
      <c r="E14" s="362">
        <f>SUM(F12:F12)</f>
        <v>0</v>
      </c>
      <c r="F14" s="363">
        <f>D14*E14/100</f>
        <v>0</v>
      </c>
      <c r="H14" s="340">
        <v>15</v>
      </c>
    </row>
    <row r="15" spans="1:10">
      <c r="A15" s="359">
        <v>7</v>
      </c>
      <c r="B15" s="360" t="s">
        <v>790</v>
      </c>
      <c r="C15" s="360"/>
      <c r="D15" s="361"/>
      <c r="E15" s="362"/>
      <c r="F15" s="363">
        <f>'SO403'!G29</f>
        <v>0</v>
      </c>
      <c r="H15" s="340">
        <v>17</v>
      </c>
    </row>
    <row r="16" spans="1:10">
      <c r="A16" s="359">
        <v>8</v>
      </c>
      <c r="B16" s="360" t="s">
        <v>791</v>
      </c>
      <c r="C16" s="360"/>
      <c r="D16" s="361"/>
      <c r="E16" s="362"/>
      <c r="F16" s="363">
        <f>'SO403'!G45</f>
        <v>0</v>
      </c>
      <c r="G16" s="344">
        <f>SUM(F12:F14)</f>
        <v>0</v>
      </c>
      <c r="H16" s="340">
        <v>18</v>
      </c>
    </row>
    <row r="17" spans="1:10">
      <c r="A17" s="359">
        <v>9</v>
      </c>
      <c r="B17" s="360" t="s">
        <v>792</v>
      </c>
      <c r="C17" s="360"/>
      <c r="D17" s="361"/>
      <c r="E17" s="362"/>
      <c r="F17" s="363">
        <f>'SO403'!G51</f>
        <v>0</v>
      </c>
      <c r="H17" s="340">
        <v>19</v>
      </c>
    </row>
    <row r="18" spans="1:10">
      <c r="A18" s="359">
        <v>10</v>
      </c>
      <c r="B18" s="360" t="s">
        <v>793</v>
      </c>
      <c r="C18" s="360"/>
      <c r="D18" s="361"/>
      <c r="E18" s="362"/>
      <c r="F18" s="363">
        <f>'SO403'!G70</f>
        <v>0</v>
      </c>
      <c r="G18" s="344">
        <f>SUM(F15:F15)</f>
        <v>0</v>
      </c>
      <c r="H18" s="340">
        <v>21</v>
      </c>
    </row>
    <row r="19" spans="1:10">
      <c r="A19" s="359">
        <v>11</v>
      </c>
      <c r="B19" s="360" t="s">
        <v>794</v>
      </c>
      <c r="C19" s="360"/>
      <c r="D19" s="361">
        <v>1</v>
      </c>
      <c r="E19" s="362">
        <f>SUM(F16:G16)</f>
        <v>0</v>
      </c>
      <c r="F19" s="363">
        <f>D19*E19/100</f>
        <v>0</v>
      </c>
      <c r="H19" s="340">
        <v>22</v>
      </c>
    </row>
    <row r="20" spans="1:10" ht="16.2" thickBot="1">
      <c r="A20" s="359">
        <v>12</v>
      </c>
      <c r="B20" s="360" t="s">
        <v>795</v>
      </c>
      <c r="C20" s="360"/>
      <c r="D20" s="361">
        <v>1</v>
      </c>
      <c r="E20" s="362">
        <f>SUM(F18:G18)</f>
        <v>0</v>
      </c>
      <c r="F20" s="363">
        <f>D20*E20/100</f>
        <v>0</v>
      </c>
      <c r="H20" s="340">
        <v>23</v>
      </c>
    </row>
    <row r="21" spans="1:10">
      <c r="A21" s="364">
        <v>13</v>
      </c>
      <c r="B21" s="365" t="s">
        <v>796</v>
      </c>
      <c r="C21" s="365"/>
      <c r="D21" s="366"/>
      <c r="E21" s="367"/>
      <c r="F21" s="368">
        <f>SUM(F9:F10)</f>
        <v>0</v>
      </c>
      <c r="H21" s="340">
        <v>25</v>
      </c>
    </row>
    <row r="22" spans="1:10">
      <c r="A22" s="359">
        <v>14</v>
      </c>
      <c r="B22" s="360" t="s">
        <v>797</v>
      </c>
      <c r="C22" s="360"/>
      <c r="D22" s="361"/>
      <c r="E22" s="362"/>
      <c r="F22" s="363">
        <f>SUM(F11:F20)</f>
        <v>0</v>
      </c>
      <c r="H22" s="340">
        <v>26</v>
      </c>
    </row>
    <row r="23" spans="1:10" ht="16.2" thickBot="1">
      <c r="A23" s="359">
        <v>15</v>
      </c>
      <c r="B23" s="360" t="s">
        <v>798</v>
      </c>
      <c r="C23" s="360"/>
      <c r="D23" s="361"/>
      <c r="E23" s="362"/>
      <c r="F23" s="363">
        <f>'SO403'!G74</f>
        <v>0</v>
      </c>
      <c r="H23" s="340">
        <v>27</v>
      </c>
      <c r="J23" s="346">
        <f>'SO403'!Q77</f>
        <v>0</v>
      </c>
    </row>
    <row r="24" spans="1:10">
      <c r="A24" s="369">
        <v>16</v>
      </c>
      <c r="B24" s="370" t="s">
        <v>799</v>
      </c>
      <c r="C24" s="370"/>
      <c r="D24" s="371"/>
      <c r="E24" s="372"/>
      <c r="F24" s="373">
        <f>SUM(F21:F23)</f>
        <v>0</v>
      </c>
      <c r="G24" s="344">
        <f>SUM(F24:F24)</f>
        <v>0</v>
      </c>
      <c r="H24" s="340">
        <v>28</v>
      </c>
    </row>
    <row r="25" spans="1:10">
      <c r="A25" s="374"/>
      <c r="B25" s="375"/>
      <c r="C25" s="375"/>
      <c r="D25" s="376"/>
      <c r="E25" s="377"/>
      <c r="F25" s="378"/>
    </row>
    <row r="26" spans="1:10">
      <c r="A26" s="359">
        <v>17</v>
      </c>
      <c r="B26" s="360" t="s">
        <v>800</v>
      </c>
      <c r="C26" s="360"/>
      <c r="D26" s="361">
        <v>3.25</v>
      </c>
      <c r="E26" s="362">
        <f>SUM(F22:F22)</f>
        <v>0</v>
      </c>
      <c r="F26" s="363">
        <f>D26*E26/100</f>
        <v>0</v>
      </c>
      <c r="H26" s="340">
        <v>30</v>
      </c>
    </row>
    <row r="27" spans="1:10" ht="16.2" thickBot="1">
      <c r="A27" s="359">
        <v>18</v>
      </c>
      <c r="B27" s="360" t="s">
        <v>801</v>
      </c>
      <c r="C27" s="360"/>
      <c r="D27" s="361">
        <v>0.8</v>
      </c>
      <c r="E27" s="362">
        <f>SUM(F22:F22)</f>
        <v>0</v>
      </c>
      <c r="F27" s="363">
        <f>D27*E27/100</f>
        <v>0</v>
      </c>
      <c r="H27" s="340">
        <v>31</v>
      </c>
    </row>
    <row r="28" spans="1:10">
      <c r="A28" s="369">
        <v>19</v>
      </c>
      <c r="B28" s="370" t="s">
        <v>802</v>
      </c>
      <c r="C28" s="370"/>
      <c r="D28" s="371"/>
      <c r="E28" s="372"/>
      <c r="F28" s="373">
        <f>SUM(F26:F27)</f>
        <v>0</v>
      </c>
      <c r="G28" s="344">
        <f>SUM(F28:F28)</f>
        <v>0</v>
      </c>
      <c r="H28" s="340">
        <v>33</v>
      </c>
    </row>
    <row r="29" spans="1:10">
      <c r="A29" s="374"/>
      <c r="B29" s="375"/>
      <c r="C29" s="375"/>
      <c r="D29" s="376"/>
      <c r="E29" s="377"/>
      <c r="F29" s="378"/>
    </row>
    <row r="30" spans="1:10">
      <c r="A30" s="359">
        <v>20</v>
      </c>
      <c r="B30" s="360" t="s">
        <v>803</v>
      </c>
      <c r="C30" s="360"/>
      <c r="D30" s="361"/>
      <c r="E30" s="362"/>
      <c r="F30" s="363"/>
      <c r="H30" s="340">
        <v>35</v>
      </c>
    </row>
    <row r="31" spans="1:10">
      <c r="A31" s="359">
        <v>21</v>
      </c>
      <c r="B31" s="360" t="s">
        <v>804</v>
      </c>
      <c r="C31" s="360"/>
      <c r="D31" s="361"/>
      <c r="E31" s="362"/>
      <c r="F31" s="363">
        <f>'SO403'!G77</f>
        <v>0</v>
      </c>
      <c r="H31" s="340">
        <v>36</v>
      </c>
    </row>
    <row r="32" spans="1:10" ht="16.2" thickBot="1">
      <c r="A32" s="359">
        <v>22</v>
      </c>
      <c r="B32" s="360" t="s">
        <v>805</v>
      </c>
      <c r="C32" s="360"/>
      <c r="D32" s="361"/>
      <c r="E32" s="362"/>
      <c r="F32" s="363"/>
      <c r="H32" s="340">
        <v>39</v>
      </c>
    </row>
    <row r="33" spans="1:8">
      <c r="A33" s="369">
        <v>23</v>
      </c>
      <c r="B33" s="370" t="s">
        <v>806</v>
      </c>
      <c r="C33" s="370"/>
      <c r="D33" s="371"/>
      <c r="E33" s="372"/>
      <c r="F33" s="373">
        <f>SUM(F30:F32)</f>
        <v>0</v>
      </c>
      <c r="G33" s="344">
        <f>SUM(F33:F33)</f>
        <v>0</v>
      </c>
      <c r="H33" s="340">
        <v>41</v>
      </c>
    </row>
    <row r="34" spans="1:8">
      <c r="A34" s="374"/>
      <c r="B34" s="375"/>
      <c r="C34" s="375"/>
      <c r="D34" s="376"/>
      <c r="E34" s="377"/>
      <c r="F34" s="378"/>
    </row>
    <row r="35" spans="1:8">
      <c r="A35" s="359">
        <v>24</v>
      </c>
      <c r="B35" s="360" t="s">
        <v>807</v>
      </c>
      <c r="C35" s="360"/>
      <c r="D35" s="361"/>
      <c r="E35" s="362"/>
      <c r="F35" s="363"/>
      <c r="H35" s="340">
        <v>5</v>
      </c>
    </row>
    <row r="36" spans="1:8" ht="16.2" thickBot="1">
      <c r="A36" s="359">
        <v>25</v>
      </c>
      <c r="B36" s="360" t="s">
        <v>808</v>
      </c>
      <c r="C36" s="360"/>
      <c r="D36" s="361"/>
      <c r="E36" s="362"/>
      <c r="F36" s="363"/>
      <c r="H36" s="340">
        <v>6</v>
      </c>
    </row>
    <row r="37" spans="1:8">
      <c r="A37" s="369">
        <v>26</v>
      </c>
      <c r="B37" s="370" t="s">
        <v>809</v>
      </c>
      <c r="C37" s="370"/>
      <c r="D37" s="371"/>
      <c r="E37" s="372"/>
      <c r="F37" s="373">
        <f>SUM(F35:F36)</f>
        <v>0</v>
      </c>
      <c r="G37" s="344">
        <f>SUM(F37:F37)</f>
        <v>0</v>
      </c>
      <c r="H37" s="340">
        <v>7</v>
      </c>
    </row>
    <row r="38" spans="1:8" ht="16.2" thickBot="1">
      <c r="A38" s="374"/>
      <c r="B38" s="375"/>
      <c r="C38" s="375"/>
      <c r="D38" s="376"/>
      <c r="E38" s="377"/>
      <c r="F38" s="378"/>
    </row>
    <row r="39" spans="1:8" ht="16.8" thickTop="1" thickBot="1">
      <c r="A39" s="379">
        <v>27</v>
      </c>
      <c r="B39" s="380" t="s">
        <v>810</v>
      </c>
      <c r="C39" s="380"/>
      <c r="D39" s="381"/>
      <c r="E39" s="382"/>
      <c r="F39" s="383">
        <f>SUM(G21:G38)</f>
        <v>0</v>
      </c>
      <c r="H39" s="340">
        <v>44</v>
      </c>
    </row>
    <row r="42" spans="1:8">
      <c r="A42" s="340" t="s">
        <v>811</v>
      </c>
      <c r="F42" s="384" t="s">
        <v>812</v>
      </c>
    </row>
    <row r="43" spans="1:8">
      <c r="A43" s="340" t="s">
        <v>813</v>
      </c>
    </row>
  </sheetData>
  <printOptions horizontalCentered="1"/>
  <pageMargins left="0.78740157499999996" right="0.78740157499999996" top="0.984251969" bottom="0.984251969" header="0.4921259845" footer="0.4921259845"/>
  <pageSetup paperSize="9" scale="84" fitToHeight="0" orientation="portrait" horizontalDpi="300" verticalDpi="300" copies="0" r:id="rId1"/>
  <headerFooter alignWithMargins="0">
    <oddHeader>&amp;Rarch. č. IPM24149</oddHeader>
    <oddFooter>&amp;CStrana &amp;P z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2976C-3677-4AAA-8628-648C66B0E5F3}">
  <sheetPr>
    <pageSetUpPr fitToPage="1"/>
  </sheetPr>
  <dimension ref="A3:Q99"/>
  <sheetViews>
    <sheetView workbookViewId="0">
      <selection activeCell="G19" sqref="G19:G20"/>
    </sheetView>
  </sheetViews>
  <sheetFormatPr defaultRowHeight="15.6"/>
  <cols>
    <col min="1" max="1" width="4.33203125" style="340" bestFit="1" customWidth="1"/>
    <col min="2" max="2" width="11.33203125" style="340" bestFit="1" customWidth="1"/>
    <col min="3" max="3" width="50.33203125" style="340" bestFit="1" customWidth="1"/>
    <col min="4" max="4" width="4.33203125" style="340" bestFit="1" customWidth="1"/>
    <col min="5" max="5" width="8.44140625" style="340" bestFit="1" customWidth="1"/>
    <col min="6" max="6" width="10.5546875" style="340" bestFit="1" customWidth="1"/>
    <col min="7" max="7" width="11.6640625" style="340" bestFit="1" customWidth="1"/>
    <col min="8" max="8" width="10" style="340" bestFit="1" customWidth="1"/>
    <col min="9" max="9" width="11.109375" style="340" bestFit="1" customWidth="1"/>
    <col min="10" max="10" width="5.44140625" style="345" hidden="1" customWidth="1"/>
    <col min="11" max="11" width="5.5546875" style="340" hidden="1" customWidth="1"/>
    <col min="12" max="12" width="0" style="340" hidden="1" customWidth="1"/>
    <col min="13" max="13" width="4.88671875" style="340" hidden="1" customWidth="1"/>
    <col min="14" max="17" width="0" style="346" hidden="1" customWidth="1"/>
    <col min="18" max="256" width="9.109375" style="340"/>
    <col min="257" max="257" width="4.33203125" style="340" bestFit="1" customWidth="1"/>
    <col min="258" max="258" width="11.33203125" style="340" bestFit="1" customWidth="1"/>
    <col min="259" max="259" width="50.33203125" style="340" bestFit="1" customWidth="1"/>
    <col min="260" max="260" width="4.33203125" style="340" bestFit="1" customWidth="1"/>
    <col min="261" max="261" width="8.44140625" style="340" bestFit="1" customWidth="1"/>
    <col min="262" max="262" width="10.5546875" style="340" bestFit="1" customWidth="1"/>
    <col min="263" max="263" width="11.6640625" style="340" bestFit="1" customWidth="1"/>
    <col min="264" max="264" width="10" style="340" bestFit="1" customWidth="1"/>
    <col min="265" max="265" width="11.109375" style="340" bestFit="1" customWidth="1"/>
    <col min="266" max="273" width="0" style="340" hidden="1" customWidth="1"/>
    <col min="274" max="512" width="9.109375" style="340"/>
    <col min="513" max="513" width="4.33203125" style="340" bestFit="1" customWidth="1"/>
    <col min="514" max="514" width="11.33203125" style="340" bestFit="1" customWidth="1"/>
    <col min="515" max="515" width="50.33203125" style="340" bestFit="1" customWidth="1"/>
    <col min="516" max="516" width="4.33203125" style="340" bestFit="1" customWidth="1"/>
    <col min="517" max="517" width="8.44140625" style="340" bestFit="1" customWidth="1"/>
    <col min="518" max="518" width="10.5546875" style="340" bestFit="1" customWidth="1"/>
    <col min="519" max="519" width="11.6640625" style="340" bestFit="1" customWidth="1"/>
    <col min="520" max="520" width="10" style="340" bestFit="1" customWidth="1"/>
    <col min="521" max="521" width="11.109375" style="340" bestFit="1" customWidth="1"/>
    <col min="522" max="529" width="0" style="340" hidden="1" customWidth="1"/>
    <col min="530" max="768" width="9.109375" style="340"/>
    <col min="769" max="769" width="4.33203125" style="340" bestFit="1" customWidth="1"/>
    <col min="770" max="770" width="11.33203125" style="340" bestFit="1" customWidth="1"/>
    <col min="771" max="771" width="50.33203125" style="340" bestFit="1" customWidth="1"/>
    <col min="772" max="772" width="4.33203125" style="340" bestFit="1" customWidth="1"/>
    <col min="773" max="773" width="8.44140625" style="340" bestFit="1" customWidth="1"/>
    <col min="774" max="774" width="10.5546875" style="340" bestFit="1" customWidth="1"/>
    <col min="775" max="775" width="11.6640625" style="340" bestFit="1" customWidth="1"/>
    <col min="776" max="776" width="10" style="340" bestFit="1" customWidth="1"/>
    <col min="777" max="777" width="11.109375" style="340" bestFit="1" customWidth="1"/>
    <col min="778" max="785" width="0" style="340" hidden="1" customWidth="1"/>
    <col min="786" max="1024" width="9.109375" style="340"/>
    <col min="1025" max="1025" width="4.33203125" style="340" bestFit="1" customWidth="1"/>
    <col min="1026" max="1026" width="11.33203125" style="340" bestFit="1" customWidth="1"/>
    <col min="1027" max="1027" width="50.33203125" style="340" bestFit="1" customWidth="1"/>
    <col min="1028" max="1028" width="4.33203125" style="340" bestFit="1" customWidth="1"/>
    <col min="1029" max="1029" width="8.44140625" style="340" bestFit="1" customWidth="1"/>
    <col min="1030" max="1030" width="10.5546875" style="340" bestFit="1" customWidth="1"/>
    <col min="1031" max="1031" width="11.6640625" style="340" bestFit="1" customWidth="1"/>
    <col min="1032" max="1032" width="10" style="340" bestFit="1" customWidth="1"/>
    <col min="1033" max="1033" width="11.109375" style="340" bestFit="1" customWidth="1"/>
    <col min="1034" max="1041" width="0" style="340" hidden="1" customWidth="1"/>
    <col min="1042" max="1280" width="9.109375" style="340"/>
    <col min="1281" max="1281" width="4.33203125" style="340" bestFit="1" customWidth="1"/>
    <col min="1282" max="1282" width="11.33203125" style="340" bestFit="1" customWidth="1"/>
    <col min="1283" max="1283" width="50.33203125" style="340" bestFit="1" customWidth="1"/>
    <col min="1284" max="1284" width="4.33203125" style="340" bestFit="1" customWidth="1"/>
    <col min="1285" max="1285" width="8.44140625" style="340" bestFit="1" customWidth="1"/>
    <col min="1286" max="1286" width="10.5546875" style="340" bestFit="1" customWidth="1"/>
    <col min="1287" max="1287" width="11.6640625" style="340" bestFit="1" customWidth="1"/>
    <col min="1288" max="1288" width="10" style="340" bestFit="1" customWidth="1"/>
    <col min="1289" max="1289" width="11.109375" style="340" bestFit="1" customWidth="1"/>
    <col min="1290" max="1297" width="0" style="340" hidden="1" customWidth="1"/>
    <col min="1298" max="1536" width="9.109375" style="340"/>
    <col min="1537" max="1537" width="4.33203125" style="340" bestFit="1" customWidth="1"/>
    <col min="1538" max="1538" width="11.33203125" style="340" bestFit="1" customWidth="1"/>
    <col min="1539" max="1539" width="50.33203125" style="340" bestFit="1" customWidth="1"/>
    <col min="1540" max="1540" width="4.33203125" style="340" bestFit="1" customWidth="1"/>
    <col min="1541" max="1541" width="8.44140625" style="340" bestFit="1" customWidth="1"/>
    <col min="1542" max="1542" width="10.5546875" style="340" bestFit="1" customWidth="1"/>
    <col min="1543" max="1543" width="11.6640625" style="340" bestFit="1" customWidth="1"/>
    <col min="1544" max="1544" width="10" style="340" bestFit="1" customWidth="1"/>
    <col min="1545" max="1545" width="11.109375" style="340" bestFit="1" customWidth="1"/>
    <col min="1546" max="1553" width="0" style="340" hidden="1" customWidth="1"/>
    <col min="1554" max="1792" width="9.109375" style="340"/>
    <col min="1793" max="1793" width="4.33203125" style="340" bestFit="1" customWidth="1"/>
    <col min="1794" max="1794" width="11.33203125" style="340" bestFit="1" customWidth="1"/>
    <col min="1795" max="1795" width="50.33203125" style="340" bestFit="1" customWidth="1"/>
    <col min="1796" max="1796" width="4.33203125" style="340" bestFit="1" customWidth="1"/>
    <col min="1797" max="1797" width="8.44140625" style="340" bestFit="1" customWidth="1"/>
    <col min="1798" max="1798" width="10.5546875" style="340" bestFit="1" customWidth="1"/>
    <col min="1799" max="1799" width="11.6640625" style="340" bestFit="1" customWidth="1"/>
    <col min="1800" max="1800" width="10" style="340" bestFit="1" customWidth="1"/>
    <col min="1801" max="1801" width="11.109375" style="340" bestFit="1" customWidth="1"/>
    <col min="1802" max="1809" width="0" style="340" hidden="1" customWidth="1"/>
    <col min="1810" max="2048" width="9.109375" style="340"/>
    <col min="2049" max="2049" width="4.33203125" style="340" bestFit="1" customWidth="1"/>
    <col min="2050" max="2050" width="11.33203125" style="340" bestFit="1" customWidth="1"/>
    <col min="2051" max="2051" width="50.33203125" style="340" bestFit="1" customWidth="1"/>
    <col min="2052" max="2052" width="4.33203125" style="340" bestFit="1" customWidth="1"/>
    <col min="2053" max="2053" width="8.44140625" style="340" bestFit="1" customWidth="1"/>
    <col min="2054" max="2054" width="10.5546875" style="340" bestFit="1" customWidth="1"/>
    <col min="2055" max="2055" width="11.6640625" style="340" bestFit="1" customWidth="1"/>
    <col min="2056" max="2056" width="10" style="340" bestFit="1" customWidth="1"/>
    <col min="2057" max="2057" width="11.109375" style="340" bestFit="1" customWidth="1"/>
    <col min="2058" max="2065" width="0" style="340" hidden="1" customWidth="1"/>
    <col min="2066" max="2304" width="9.109375" style="340"/>
    <col min="2305" max="2305" width="4.33203125" style="340" bestFit="1" customWidth="1"/>
    <col min="2306" max="2306" width="11.33203125" style="340" bestFit="1" customWidth="1"/>
    <col min="2307" max="2307" width="50.33203125" style="340" bestFit="1" customWidth="1"/>
    <col min="2308" max="2308" width="4.33203125" style="340" bestFit="1" customWidth="1"/>
    <col min="2309" max="2309" width="8.44140625" style="340" bestFit="1" customWidth="1"/>
    <col min="2310" max="2310" width="10.5546875" style="340" bestFit="1" customWidth="1"/>
    <col min="2311" max="2311" width="11.6640625" style="340" bestFit="1" customWidth="1"/>
    <col min="2312" max="2312" width="10" style="340" bestFit="1" customWidth="1"/>
    <col min="2313" max="2313" width="11.109375" style="340" bestFit="1" customWidth="1"/>
    <col min="2314" max="2321" width="0" style="340" hidden="1" customWidth="1"/>
    <col min="2322" max="2560" width="9.109375" style="340"/>
    <col min="2561" max="2561" width="4.33203125" style="340" bestFit="1" customWidth="1"/>
    <col min="2562" max="2562" width="11.33203125" style="340" bestFit="1" customWidth="1"/>
    <col min="2563" max="2563" width="50.33203125" style="340" bestFit="1" customWidth="1"/>
    <col min="2564" max="2564" width="4.33203125" style="340" bestFit="1" customWidth="1"/>
    <col min="2565" max="2565" width="8.44140625" style="340" bestFit="1" customWidth="1"/>
    <col min="2566" max="2566" width="10.5546875" style="340" bestFit="1" customWidth="1"/>
    <col min="2567" max="2567" width="11.6640625" style="340" bestFit="1" customWidth="1"/>
    <col min="2568" max="2568" width="10" style="340" bestFit="1" customWidth="1"/>
    <col min="2569" max="2569" width="11.109375" style="340" bestFit="1" customWidth="1"/>
    <col min="2570" max="2577" width="0" style="340" hidden="1" customWidth="1"/>
    <col min="2578" max="2816" width="9.109375" style="340"/>
    <col min="2817" max="2817" width="4.33203125" style="340" bestFit="1" customWidth="1"/>
    <col min="2818" max="2818" width="11.33203125" style="340" bestFit="1" customWidth="1"/>
    <col min="2819" max="2819" width="50.33203125" style="340" bestFit="1" customWidth="1"/>
    <col min="2820" max="2820" width="4.33203125" style="340" bestFit="1" customWidth="1"/>
    <col min="2821" max="2821" width="8.44140625" style="340" bestFit="1" customWidth="1"/>
    <col min="2822" max="2822" width="10.5546875" style="340" bestFit="1" customWidth="1"/>
    <col min="2823" max="2823" width="11.6640625" style="340" bestFit="1" customWidth="1"/>
    <col min="2824" max="2824" width="10" style="340" bestFit="1" customWidth="1"/>
    <col min="2825" max="2825" width="11.109375" style="340" bestFit="1" customWidth="1"/>
    <col min="2826" max="2833" width="0" style="340" hidden="1" customWidth="1"/>
    <col min="2834" max="3072" width="9.109375" style="340"/>
    <col min="3073" max="3073" width="4.33203125" style="340" bestFit="1" customWidth="1"/>
    <col min="3074" max="3074" width="11.33203125" style="340" bestFit="1" customWidth="1"/>
    <col min="3075" max="3075" width="50.33203125" style="340" bestFit="1" customWidth="1"/>
    <col min="3076" max="3076" width="4.33203125" style="340" bestFit="1" customWidth="1"/>
    <col min="3077" max="3077" width="8.44140625" style="340" bestFit="1" customWidth="1"/>
    <col min="3078" max="3078" width="10.5546875" style="340" bestFit="1" customWidth="1"/>
    <col min="3079" max="3079" width="11.6640625" style="340" bestFit="1" customWidth="1"/>
    <col min="3080" max="3080" width="10" style="340" bestFit="1" customWidth="1"/>
    <col min="3081" max="3081" width="11.109375" style="340" bestFit="1" customWidth="1"/>
    <col min="3082" max="3089" width="0" style="340" hidden="1" customWidth="1"/>
    <col min="3090" max="3328" width="9.109375" style="340"/>
    <col min="3329" max="3329" width="4.33203125" style="340" bestFit="1" customWidth="1"/>
    <col min="3330" max="3330" width="11.33203125" style="340" bestFit="1" customWidth="1"/>
    <col min="3331" max="3331" width="50.33203125" style="340" bestFit="1" customWidth="1"/>
    <col min="3332" max="3332" width="4.33203125" style="340" bestFit="1" customWidth="1"/>
    <col min="3333" max="3333" width="8.44140625" style="340" bestFit="1" customWidth="1"/>
    <col min="3334" max="3334" width="10.5546875" style="340" bestFit="1" customWidth="1"/>
    <col min="3335" max="3335" width="11.6640625" style="340" bestFit="1" customWidth="1"/>
    <col min="3336" max="3336" width="10" style="340" bestFit="1" customWidth="1"/>
    <col min="3337" max="3337" width="11.109375" style="340" bestFit="1" customWidth="1"/>
    <col min="3338" max="3345" width="0" style="340" hidden="1" customWidth="1"/>
    <col min="3346" max="3584" width="9.109375" style="340"/>
    <col min="3585" max="3585" width="4.33203125" style="340" bestFit="1" customWidth="1"/>
    <col min="3586" max="3586" width="11.33203125" style="340" bestFit="1" customWidth="1"/>
    <col min="3587" max="3587" width="50.33203125" style="340" bestFit="1" customWidth="1"/>
    <col min="3588" max="3588" width="4.33203125" style="340" bestFit="1" customWidth="1"/>
    <col min="3589" max="3589" width="8.44140625" style="340" bestFit="1" customWidth="1"/>
    <col min="3590" max="3590" width="10.5546875" style="340" bestFit="1" customWidth="1"/>
    <col min="3591" max="3591" width="11.6640625" style="340" bestFit="1" customWidth="1"/>
    <col min="3592" max="3592" width="10" style="340" bestFit="1" customWidth="1"/>
    <col min="3593" max="3593" width="11.109375" style="340" bestFit="1" customWidth="1"/>
    <col min="3594" max="3601" width="0" style="340" hidden="1" customWidth="1"/>
    <col min="3602" max="3840" width="9.109375" style="340"/>
    <col min="3841" max="3841" width="4.33203125" style="340" bestFit="1" customWidth="1"/>
    <col min="3842" max="3842" width="11.33203125" style="340" bestFit="1" customWidth="1"/>
    <col min="3843" max="3843" width="50.33203125" style="340" bestFit="1" customWidth="1"/>
    <col min="3844" max="3844" width="4.33203125" style="340" bestFit="1" customWidth="1"/>
    <col min="3845" max="3845" width="8.44140625" style="340" bestFit="1" customWidth="1"/>
    <col min="3846" max="3846" width="10.5546875" style="340" bestFit="1" customWidth="1"/>
    <col min="3847" max="3847" width="11.6640625" style="340" bestFit="1" customWidth="1"/>
    <col min="3848" max="3848" width="10" style="340" bestFit="1" customWidth="1"/>
    <col min="3849" max="3849" width="11.109375" style="340" bestFit="1" customWidth="1"/>
    <col min="3850" max="3857" width="0" style="340" hidden="1" customWidth="1"/>
    <col min="3858" max="4096" width="9.109375" style="340"/>
    <col min="4097" max="4097" width="4.33203125" style="340" bestFit="1" customWidth="1"/>
    <col min="4098" max="4098" width="11.33203125" style="340" bestFit="1" customWidth="1"/>
    <col min="4099" max="4099" width="50.33203125" style="340" bestFit="1" customWidth="1"/>
    <col min="4100" max="4100" width="4.33203125" style="340" bestFit="1" customWidth="1"/>
    <col min="4101" max="4101" width="8.44140625" style="340" bestFit="1" customWidth="1"/>
    <col min="4102" max="4102" width="10.5546875" style="340" bestFit="1" customWidth="1"/>
    <col min="4103" max="4103" width="11.6640625" style="340" bestFit="1" customWidth="1"/>
    <col min="4104" max="4104" width="10" style="340" bestFit="1" customWidth="1"/>
    <col min="4105" max="4105" width="11.109375" style="340" bestFit="1" customWidth="1"/>
    <col min="4106" max="4113" width="0" style="340" hidden="1" customWidth="1"/>
    <col min="4114" max="4352" width="9.109375" style="340"/>
    <col min="4353" max="4353" width="4.33203125" style="340" bestFit="1" customWidth="1"/>
    <col min="4354" max="4354" width="11.33203125" style="340" bestFit="1" customWidth="1"/>
    <col min="4355" max="4355" width="50.33203125" style="340" bestFit="1" customWidth="1"/>
    <col min="4356" max="4356" width="4.33203125" style="340" bestFit="1" customWidth="1"/>
    <col min="4357" max="4357" width="8.44140625" style="340" bestFit="1" customWidth="1"/>
    <col min="4358" max="4358" width="10.5546875" style="340" bestFit="1" customWidth="1"/>
    <col min="4359" max="4359" width="11.6640625" style="340" bestFit="1" customWidth="1"/>
    <col min="4360" max="4360" width="10" style="340" bestFit="1" customWidth="1"/>
    <col min="4361" max="4361" width="11.109375" style="340" bestFit="1" customWidth="1"/>
    <col min="4362" max="4369" width="0" style="340" hidden="1" customWidth="1"/>
    <col min="4370" max="4608" width="9.109375" style="340"/>
    <col min="4609" max="4609" width="4.33203125" style="340" bestFit="1" customWidth="1"/>
    <col min="4610" max="4610" width="11.33203125" style="340" bestFit="1" customWidth="1"/>
    <col min="4611" max="4611" width="50.33203125" style="340" bestFit="1" customWidth="1"/>
    <col min="4612" max="4612" width="4.33203125" style="340" bestFit="1" customWidth="1"/>
    <col min="4613" max="4613" width="8.44140625" style="340" bestFit="1" customWidth="1"/>
    <col min="4614" max="4614" width="10.5546875" style="340" bestFit="1" customWidth="1"/>
    <col min="4615" max="4615" width="11.6640625" style="340" bestFit="1" customWidth="1"/>
    <col min="4616" max="4616" width="10" style="340" bestFit="1" customWidth="1"/>
    <col min="4617" max="4617" width="11.109375" style="340" bestFit="1" customWidth="1"/>
    <col min="4618" max="4625" width="0" style="340" hidden="1" customWidth="1"/>
    <col min="4626" max="4864" width="9.109375" style="340"/>
    <col min="4865" max="4865" width="4.33203125" style="340" bestFit="1" customWidth="1"/>
    <col min="4866" max="4866" width="11.33203125" style="340" bestFit="1" customWidth="1"/>
    <col min="4867" max="4867" width="50.33203125" style="340" bestFit="1" customWidth="1"/>
    <col min="4868" max="4868" width="4.33203125" style="340" bestFit="1" customWidth="1"/>
    <col min="4869" max="4869" width="8.44140625" style="340" bestFit="1" customWidth="1"/>
    <col min="4870" max="4870" width="10.5546875" style="340" bestFit="1" customWidth="1"/>
    <col min="4871" max="4871" width="11.6640625" style="340" bestFit="1" customWidth="1"/>
    <col min="4872" max="4872" width="10" style="340" bestFit="1" customWidth="1"/>
    <col min="4873" max="4873" width="11.109375" style="340" bestFit="1" customWidth="1"/>
    <col min="4874" max="4881" width="0" style="340" hidden="1" customWidth="1"/>
    <col min="4882" max="5120" width="9.109375" style="340"/>
    <col min="5121" max="5121" width="4.33203125" style="340" bestFit="1" customWidth="1"/>
    <col min="5122" max="5122" width="11.33203125" style="340" bestFit="1" customWidth="1"/>
    <col min="5123" max="5123" width="50.33203125" style="340" bestFit="1" customWidth="1"/>
    <col min="5124" max="5124" width="4.33203125" style="340" bestFit="1" customWidth="1"/>
    <col min="5125" max="5125" width="8.44140625" style="340" bestFit="1" customWidth="1"/>
    <col min="5126" max="5126" width="10.5546875" style="340" bestFit="1" customWidth="1"/>
    <col min="5127" max="5127" width="11.6640625" style="340" bestFit="1" customWidth="1"/>
    <col min="5128" max="5128" width="10" style="340" bestFit="1" customWidth="1"/>
    <col min="5129" max="5129" width="11.109375" style="340" bestFit="1" customWidth="1"/>
    <col min="5130" max="5137" width="0" style="340" hidden="1" customWidth="1"/>
    <col min="5138" max="5376" width="9.109375" style="340"/>
    <col min="5377" max="5377" width="4.33203125" style="340" bestFit="1" customWidth="1"/>
    <col min="5378" max="5378" width="11.33203125" style="340" bestFit="1" customWidth="1"/>
    <col min="5379" max="5379" width="50.33203125" style="340" bestFit="1" customWidth="1"/>
    <col min="5380" max="5380" width="4.33203125" style="340" bestFit="1" customWidth="1"/>
    <col min="5381" max="5381" width="8.44140625" style="340" bestFit="1" customWidth="1"/>
    <col min="5382" max="5382" width="10.5546875" style="340" bestFit="1" customWidth="1"/>
    <col min="5383" max="5383" width="11.6640625" style="340" bestFit="1" customWidth="1"/>
    <col min="5384" max="5384" width="10" style="340" bestFit="1" customWidth="1"/>
    <col min="5385" max="5385" width="11.109375" style="340" bestFit="1" customWidth="1"/>
    <col min="5386" max="5393" width="0" style="340" hidden="1" customWidth="1"/>
    <col min="5394" max="5632" width="9.109375" style="340"/>
    <col min="5633" max="5633" width="4.33203125" style="340" bestFit="1" customWidth="1"/>
    <col min="5634" max="5634" width="11.33203125" style="340" bestFit="1" customWidth="1"/>
    <col min="5635" max="5635" width="50.33203125" style="340" bestFit="1" customWidth="1"/>
    <col min="5636" max="5636" width="4.33203125" style="340" bestFit="1" customWidth="1"/>
    <col min="5637" max="5637" width="8.44140625" style="340" bestFit="1" customWidth="1"/>
    <col min="5638" max="5638" width="10.5546875" style="340" bestFit="1" customWidth="1"/>
    <col min="5639" max="5639" width="11.6640625" style="340" bestFit="1" customWidth="1"/>
    <col min="5640" max="5640" width="10" style="340" bestFit="1" customWidth="1"/>
    <col min="5641" max="5641" width="11.109375" style="340" bestFit="1" customWidth="1"/>
    <col min="5642" max="5649" width="0" style="340" hidden="1" customWidth="1"/>
    <col min="5650" max="5888" width="9.109375" style="340"/>
    <col min="5889" max="5889" width="4.33203125" style="340" bestFit="1" customWidth="1"/>
    <col min="5890" max="5890" width="11.33203125" style="340" bestFit="1" customWidth="1"/>
    <col min="5891" max="5891" width="50.33203125" style="340" bestFit="1" customWidth="1"/>
    <col min="5892" max="5892" width="4.33203125" style="340" bestFit="1" customWidth="1"/>
    <col min="5893" max="5893" width="8.44140625" style="340" bestFit="1" customWidth="1"/>
    <col min="5894" max="5894" width="10.5546875" style="340" bestFit="1" customWidth="1"/>
    <col min="5895" max="5895" width="11.6640625" style="340" bestFit="1" customWidth="1"/>
    <col min="5896" max="5896" width="10" style="340" bestFit="1" customWidth="1"/>
    <col min="5897" max="5897" width="11.109375" style="340" bestFit="1" customWidth="1"/>
    <col min="5898" max="5905" width="0" style="340" hidden="1" customWidth="1"/>
    <col min="5906" max="6144" width="9.109375" style="340"/>
    <col min="6145" max="6145" width="4.33203125" style="340" bestFit="1" customWidth="1"/>
    <col min="6146" max="6146" width="11.33203125" style="340" bestFit="1" customWidth="1"/>
    <col min="6147" max="6147" width="50.33203125" style="340" bestFit="1" customWidth="1"/>
    <col min="6148" max="6148" width="4.33203125" style="340" bestFit="1" customWidth="1"/>
    <col min="6149" max="6149" width="8.44140625" style="340" bestFit="1" customWidth="1"/>
    <col min="6150" max="6150" width="10.5546875" style="340" bestFit="1" customWidth="1"/>
    <col min="6151" max="6151" width="11.6640625" style="340" bestFit="1" customWidth="1"/>
    <col min="6152" max="6152" width="10" style="340" bestFit="1" customWidth="1"/>
    <col min="6153" max="6153" width="11.109375" style="340" bestFit="1" customWidth="1"/>
    <col min="6154" max="6161" width="0" style="340" hidden="1" customWidth="1"/>
    <col min="6162" max="6400" width="9.109375" style="340"/>
    <col min="6401" max="6401" width="4.33203125" style="340" bestFit="1" customWidth="1"/>
    <col min="6402" max="6402" width="11.33203125" style="340" bestFit="1" customWidth="1"/>
    <col min="6403" max="6403" width="50.33203125" style="340" bestFit="1" customWidth="1"/>
    <col min="6404" max="6404" width="4.33203125" style="340" bestFit="1" customWidth="1"/>
    <col min="6405" max="6405" width="8.44140625" style="340" bestFit="1" customWidth="1"/>
    <col min="6406" max="6406" width="10.5546875" style="340" bestFit="1" customWidth="1"/>
    <col min="6407" max="6407" width="11.6640625" style="340" bestFit="1" customWidth="1"/>
    <col min="6408" max="6408" width="10" style="340" bestFit="1" customWidth="1"/>
    <col min="6409" max="6409" width="11.109375" style="340" bestFit="1" customWidth="1"/>
    <col min="6410" max="6417" width="0" style="340" hidden="1" customWidth="1"/>
    <col min="6418" max="6656" width="9.109375" style="340"/>
    <col min="6657" max="6657" width="4.33203125" style="340" bestFit="1" customWidth="1"/>
    <col min="6658" max="6658" width="11.33203125" style="340" bestFit="1" customWidth="1"/>
    <col min="6659" max="6659" width="50.33203125" style="340" bestFit="1" customWidth="1"/>
    <col min="6660" max="6660" width="4.33203125" style="340" bestFit="1" customWidth="1"/>
    <col min="6661" max="6661" width="8.44140625" style="340" bestFit="1" customWidth="1"/>
    <col min="6662" max="6662" width="10.5546875" style="340" bestFit="1" customWidth="1"/>
    <col min="6663" max="6663" width="11.6640625" style="340" bestFit="1" customWidth="1"/>
    <col min="6664" max="6664" width="10" style="340" bestFit="1" customWidth="1"/>
    <col min="6665" max="6665" width="11.109375" style="340" bestFit="1" customWidth="1"/>
    <col min="6666" max="6673" width="0" style="340" hidden="1" customWidth="1"/>
    <col min="6674" max="6912" width="9.109375" style="340"/>
    <col min="6913" max="6913" width="4.33203125" style="340" bestFit="1" customWidth="1"/>
    <col min="6914" max="6914" width="11.33203125" style="340" bestFit="1" customWidth="1"/>
    <col min="6915" max="6915" width="50.33203125" style="340" bestFit="1" customWidth="1"/>
    <col min="6916" max="6916" width="4.33203125" style="340" bestFit="1" customWidth="1"/>
    <col min="6917" max="6917" width="8.44140625" style="340" bestFit="1" customWidth="1"/>
    <col min="6918" max="6918" width="10.5546875" style="340" bestFit="1" customWidth="1"/>
    <col min="6919" max="6919" width="11.6640625" style="340" bestFit="1" customWidth="1"/>
    <col min="6920" max="6920" width="10" style="340" bestFit="1" customWidth="1"/>
    <col min="6921" max="6921" width="11.109375" style="340" bestFit="1" customWidth="1"/>
    <col min="6922" max="6929" width="0" style="340" hidden="1" customWidth="1"/>
    <col min="6930" max="7168" width="9.109375" style="340"/>
    <col min="7169" max="7169" width="4.33203125" style="340" bestFit="1" customWidth="1"/>
    <col min="7170" max="7170" width="11.33203125" style="340" bestFit="1" customWidth="1"/>
    <col min="7171" max="7171" width="50.33203125" style="340" bestFit="1" customWidth="1"/>
    <col min="7172" max="7172" width="4.33203125" style="340" bestFit="1" customWidth="1"/>
    <col min="7173" max="7173" width="8.44140625" style="340" bestFit="1" customWidth="1"/>
    <col min="7174" max="7174" width="10.5546875" style="340" bestFit="1" customWidth="1"/>
    <col min="7175" max="7175" width="11.6640625" style="340" bestFit="1" customWidth="1"/>
    <col min="7176" max="7176" width="10" style="340" bestFit="1" customWidth="1"/>
    <col min="7177" max="7177" width="11.109375" style="340" bestFit="1" customWidth="1"/>
    <col min="7178" max="7185" width="0" style="340" hidden="1" customWidth="1"/>
    <col min="7186" max="7424" width="9.109375" style="340"/>
    <col min="7425" max="7425" width="4.33203125" style="340" bestFit="1" customWidth="1"/>
    <col min="7426" max="7426" width="11.33203125" style="340" bestFit="1" customWidth="1"/>
    <col min="7427" max="7427" width="50.33203125" style="340" bestFit="1" customWidth="1"/>
    <col min="7428" max="7428" width="4.33203125" style="340" bestFit="1" customWidth="1"/>
    <col min="7429" max="7429" width="8.44140625" style="340" bestFit="1" customWidth="1"/>
    <col min="7430" max="7430" width="10.5546875" style="340" bestFit="1" customWidth="1"/>
    <col min="7431" max="7431" width="11.6640625" style="340" bestFit="1" customWidth="1"/>
    <col min="7432" max="7432" width="10" style="340" bestFit="1" customWidth="1"/>
    <col min="7433" max="7433" width="11.109375" style="340" bestFit="1" customWidth="1"/>
    <col min="7434" max="7441" width="0" style="340" hidden="1" customWidth="1"/>
    <col min="7442" max="7680" width="9.109375" style="340"/>
    <col min="7681" max="7681" width="4.33203125" style="340" bestFit="1" customWidth="1"/>
    <col min="7682" max="7682" width="11.33203125" style="340" bestFit="1" customWidth="1"/>
    <col min="7683" max="7683" width="50.33203125" style="340" bestFit="1" customWidth="1"/>
    <col min="7684" max="7684" width="4.33203125" style="340" bestFit="1" customWidth="1"/>
    <col min="7685" max="7685" width="8.44140625" style="340" bestFit="1" customWidth="1"/>
    <col min="7686" max="7686" width="10.5546875" style="340" bestFit="1" customWidth="1"/>
    <col min="7687" max="7687" width="11.6640625" style="340" bestFit="1" customWidth="1"/>
    <col min="7688" max="7688" width="10" style="340" bestFit="1" customWidth="1"/>
    <col min="7689" max="7689" width="11.109375" style="340" bestFit="1" customWidth="1"/>
    <col min="7690" max="7697" width="0" style="340" hidden="1" customWidth="1"/>
    <col min="7698" max="7936" width="9.109375" style="340"/>
    <col min="7937" max="7937" width="4.33203125" style="340" bestFit="1" customWidth="1"/>
    <col min="7938" max="7938" width="11.33203125" style="340" bestFit="1" customWidth="1"/>
    <col min="7939" max="7939" width="50.33203125" style="340" bestFit="1" customWidth="1"/>
    <col min="7940" max="7940" width="4.33203125" style="340" bestFit="1" customWidth="1"/>
    <col min="7941" max="7941" width="8.44140625" style="340" bestFit="1" customWidth="1"/>
    <col min="7942" max="7942" width="10.5546875" style="340" bestFit="1" customWidth="1"/>
    <col min="7943" max="7943" width="11.6640625" style="340" bestFit="1" customWidth="1"/>
    <col min="7944" max="7944" width="10" style="340" bestFit="1" customWidth="1"/>
    <col min="7945" max="7945" width="11.109375" style="340" bestFit="1" customWidth="1"/>
    <col min="7946" max="7953" width="0" style="340" hidden="1" customWidth="1"/>
    <col min="7954" max="8192" width="9.109375" style="340"/>
    <col min="8193" max="8193" width="4.33203125" style="340" bestFit="1" customWidth="1"/>
    <col min="8194" max="8194" width="11.33203125" style="340" bestFit="1" customWidth="1"/>
    <col min="8195" max="8195" width="50.33203125" style="340" bestFit="1" customWidth="1"/>
    <col min="8196" max="8196" width="4.33203125" style="340" bestFit="1" customWidth="1"/>
    <col min="8197" max="8197" width="8.44140625" style="340" bestFit="1" customWidth="1"/>
    <col min="8198" max="8198" width="10.5546875" style="340" bestFit="1" customWidth="1"/>
    <col min="8199" max="8199" width="11.6640625" style="340" bestFit="1" customWidth="1"/>
    <col min="8200" max="8200" width="10" style="340" bestFit="1" customWidth="1"/>
    <col min="8201" max="8201" width="11.109375" style="340" bestFit="1" customWidth="1"/>
    <col min="8202" max="8209" width="0" style="340" hidden="1" customWidth="1"/>
    <col min="8210" max="8448" width="9.109375" style="340"/>
    <col min="8449" max="8449" width="4.33203125" style="340" bestFit="1" customWidth="1"/>
    <col min="8450" max="8450" width="11.33203125" style="340" bestFit="1" customWidth="1"/>
    <col min="8451" max="8451" width="50.33203125" style="340" bestFit="1" customWidth="1"/>
    <col min="8452" max="8452" width="4.33203125" style="340" bestFit="1" customWidth="1"/>
    <col min="8453" max="8453" width="8.44140625" style="340" bestFit="1" customWidth="1"/>
    <col min="8454" max="8454" width="10.5546875" style="340" bestFit="1" customWidth="1"/>
    <col min="8455" max="8455" width="11.6640625" style="340" bestFit="1" customWidth="1"/>
    <col min="8456" max="8456" width="10" style="340" bestFit="1" customWidth="1"/>
    <col min="8457" max="8457" width="11.109375" style="340" bestFit="1" customWidth="1"/>
    <col min="8458" max="8465" width="0" style="340" hidden="1" customWidth="1"/>
    <col min="8466" max="8704" width="9.109375" style="340"/>
    <col min="8705" max="8705" width="4.33203125" style="340" bestFit="1" customWidth="1"/>
    <col min="8706" max="8706" width="11.33203125" style="340" bestFit="1" customWidth="1"/>
    <col min="8707" max="8707" width="50.33203125" style="340" bestFit="1" customWidth="1"/>
    <col min="8708" max="8708" width="4.33203125" style="340" bestFit="1" customWidth="1"/>
    <col min="8709" max="8709" width="8.44140625" style="340" bestFit="1" customWidth="1"/>
    <col min="8710" max="8710" width="10.5546875" style="340" bestFit="1" customWidth="1"/>
    <col min="8711" max="8711" width="11.6640625" style="340" bestFit="1" customWidth="1"/>
    <col min="8712" max="8712" width="10" style="340" bestFit="1" customWidth="1"/>
    <col min="8713" max="8713" width="11.109375" style="340" bestFit="1" customWidth="1"/>
    <col min="8714" max="8721" width="0" style="340" hidden="1" customWidth="1"/>
    <col min="8722" max="8960" width="9.109375" style="340"/>
    <col min="8961" max="8961" width="4.33203125" style="340" bestFit="1" customWidth="1"/>
    <col min="8962" max="8962" width="11.33203125" style="340" bestFit="1" customWidth="1"/>
    <col min="8963" max="8963" width="50.33203125" style="340" bestFit="1" customWidth="1"/>
    <col min="8964" max="8964" width="4.33203125" style="340" bestFit="1" customWidth="1"/>
    <col min="8965" max="8965" width="8.44140625" style="340" bestFit="1" customWidth="1"/>
    <col min="8966" max="8966" width="10.5546875" style="340" bestFit="1" customWidth="1"/>
    <col min="8967" max="8967" width="11.6640625" style="340" bestFit="1" customWidth="1"/>
    <col min="8968" max="8968" width="10" style="340" bestFit="1" customWidth="1"/>
    <col min="8969" max="8969" width="11.109375" style="340" bestFit="1" customWidth="1"/>
    <col min="8970" max="8977" width="0" style="340" hidden="1" customWidth="1"/>
    <col min="8978" max="9216" width="9.109375" style="340"/>
    <col min="9217" max="9217" width="4.33203125" style="340" bestFit="1" customWidth="1"/>
    <col min="9218" max="9218" width="11.33203125" style="340" bestFit="1" customWidth="1"/>
    <col min="9219" max="9219" width="50.33203125" style="340" bestFit="1" customWidth="1"/>
    <col min="9220" max="9220" width="4.33203125" style="340" bestFit="1" customWidth="1"/>
    <col min="9221" max="9221" width="8.44140625" style="340" bestFit="1" customWidth="1"/>
    <col min="9222" max="9222" width="10.5546875" style="340" bestFit="1" customWidth="1"/>
    <col min="9223" max="9223" width="11.6640625" style="340" bestFit="1" customWidth="1"/>
    <col min="9224" max="9224" width="10" style="340" bestFit="1" customWidth="1"/>
    <col min="9225" max="9225" width="11.109375" style="340" bestFit="1" customWidth="1"/>
    <col min="9226" max="9233" width="0" style="340" hidden="1" customWidth="1"/>
    <col min="9234" max="9472" width="9.109375" style="340"/>
    <col min="9473" max="9473" width="4.33203125" style="340" bestFit="1" customWidth="1"/>
    <col min="9474" max="9474" width="11.33203125" style="340" bestFit="1" customWidth="1"/>
    <col min="9475" max="9475" width="50.33203125" style="340" bestFit="1" customWidth="1"/>
    <col min="9476" max="9476" width="4.33203125" style="340" bestFit="1" customWidth="1"/>
    <col min="9477" max="9477" width="8.44140625" style="340" bestFit="1" customWidth="1"/>
    <col min="9478" max="9478" width="10.5546875" style="340" bestFit="1" customWidth="1"/>
    <col min="9479" max="9479" width="11.6640625" style="340" bestFit="1" customWidth="1"/>
    <col min="9480" max="9480" width="10" style="340" bestFit="1" customWidth="1"/>
    <col min="9481" max="9481" width="11.109375" style="340" bestFit="1" customWidth="1"/>
    <col min="9482" max="9489" width="0" style="340" hidden="1" customWidth="1"/>
    <col min="9490" max="9728" width="9.109375" style="340"/>
    <col min="9729" max="9729" width="4.33203125" style="340" bestFit="1" customWidth="1"/>
    <col min="9730" max="9730" width="11.33203125" style="340" bestFit="1" customWidth="1"/>
    <col min="9731" max="9731" width="50.33203125" style="340" bestFit="1" customWidth="1"/>
    <col min="9732" max="9732" width="4.33203125" style="340" bestFit="1" customWidth="1"/>
    <col min="9733" max="9733" width="8.44140625" style="340" bestFit="1" customWidth="1"/>
    <col min="9734" max="9734" width="10.5546875" style="340" bestFit="1" customWidth="1"/>
    <col min="9735" max="9735" width="11.6640625" style="340" bestFit="1" customWidth="1"/>
    <col min="9736" max="9736" width="10" style="340" bestFit="1" customWidth="1"/>
    <col min="9737" max="9737" width="11.109375" style="340" bestFit="1" customWidth="1"/>
    <col min="9738" max="9745" width="0" style="340" hidden="1" customWidth="1"/>
    <col min="9746" max="9984" width="9.109375" style="340"/>
    <col min="9985" max="9985" width="4.33203125" style="340" bestFit="1" customWidth="1"/>
    <col min="9986" max="9986" width="11.33203125" style="340" bestFit="1" customWidth="1"/>
    <col min="9987" max="9987" width="50.33203125" style="340" bestFit="1" customWidth="1"/>
    <col min="9988" max="9988" width="4.33203125" style="340" bestFit="1" customWidth="1"/>
    <col min="9989" max="9989" width="8.44140625" style="340" bestFit="1" customWidth="1"/>
    <col min="9990" max="9990" width="10.5546875" style="340" bestFit="1" customWidth="1"/>
    <col min="9991" max="9991" width="11.6640625" style="340" bestFit="1" customWidth="1"/>
    <col min="9992" max="9992" width="10" style="340" bestFit="1" customWidth="1"/>
    <col min="9993" max="9993" width="11.109375" style="340" bestFit="1" customWidth="1"/>
    <col min="9994" max="10001" width="0" style="340" hidden="1" customWidth="1"/>
    <col min="10002" max="10240" width="9.109375" style="340"/>
    <col min="10241" max="10241" width="4.33203125" style="340" bestFit="1" customWidth="1"/>
    <col min="10242" max="10242" width="11.33203125" style="340" bestFit="1" customWidth="1"/>
    <col min="10243" max="10243" width="50.33203125" style="340" bestFit="1" customWidth="1"/>
    <col min="10244" max="10244" width="4.33203125" style="340" bestFit="1" customWidth="1"/>
    <col min="10245" max="10245" width="8.44140625" style="340" bestFit="1" customWidth="1"/>
    <col min="10246" max="10246" width="10.5546875" style="340" bestFit="1" customWidth="1"/>
    <col min="10247" max="10247" width="11.6640625" style="340" bestFit="1" customWidth="1"/>
    <col min="10248" max="10248" width="10" style="340" bestFit="1" customWidth="1"/>
    <col min="10249" max="10249" width="11.109375" style="340" bestFit="1" customWidth="1"/>
    <col min="10250" max="10257" width="0" style="340" hidden="1" customWidth="1"/>
    <col min="10258" max="10496" width="9.109375" style="340"/>
    <col min="10497" max="10497" width="4.33203125" style="340" bestFit="1" customWidth="1"/>
    <col min="10498" max="10498" width="11.33203125" style="340" bestFit="1" customWidth="1"/>
    <col min="10499" max="10499" width="50.33203125" style="340" bestFit="1" customWidth="1"/>
    <col min="10500" max="10500" width="4.33203125" style="340" bestFit="1" customWidth="1"/>
    <col min="10501" max="10501" width="8.44140625" style="340" bestFit="1" customWidth="1"/>
    <col min="10502" max="10502" width="10.5546875" style="340" bestFit="1" customWidth="1"/>
    <col min="10503" max="10503" width="11.6640625" style="340" bestFit="1" customWidth="1"/>
    <col min="10504" max="10504" width="10" style="340" bestFit="1" customWidth="1"/>
    <col min="10505" max="10505" width="11.109375" style="340" bestFit="1" customWidth="1"/>
    <col min="10506" max="10513" width="0" style="340" hidden="1" customWidth="1"/>
    <col min="10514" max="10752" width="9.109375" style="340"/>
    <col min="10753" max="10753" width="4.33203125" style="340" bestFit="1" customWidth="1"/>
    <col min="10754" max="10754" width="11.33203125" style="340" bestFit="1" customWidth="1"/>
    <col min="10755" max="10755" width="50.33203125" style="340" bestFit="1" customWidth="1"/>
    <col min="10756" max="10756" width="4.33203125" style="340" bestFit="1" customWidth="1"/>
    <col min="10757" max="10757" width="8.44140625" style="340" bestFit="1" customWidth="1"/>
    <col min="10758" max="10758" width="10.5546875" style="340" bestFit="1" customWidth="1"/>
    <col min="10759" max="10759" width="11.6640625" style="340" bestFit="1" customWidth="1"/>
    <col min="10760" max="10760" width="10" style="340" bestFit="1" customWidth="1"/>
    <col min="10761" max="10761" width="11.109375" style="340" bestFit="1" customWidth="1"/>
    <col min="10762" max="10769" width="0" style="340" hidden="1" customWidth="1"/>
    <col min="10770" max="11008" width="9.109375" style="340"/>
    <col min="11009" max="11009" width="4.33203125" style="340" bestFit="1" customWidth="1"/>
    <col min="11010" max="11010" width="11.33203125" style="340" bestFit="1" customWidth="1"/>
    <col min="11011" max="11011" width="50.33203125" style="340" bestFit="1" customWidth="1"/>
    <col min="11012" max="11012" width="4.33203125" style="340" bestFit="1" customWidth="1"/>
    <col min="11013" max="11013" width="8.44140625" style="340" bestFit="1" customWidth="1"/>
    <col min="11014" max="11014" width="10.5546875" style="340" bestFit="1" customWidth="1"/>
    <col min="11015" max="11015" width="11.6640625" style="340" bestFit="1" customWidth="1"/>
    <col min="11016" max="11016" width="10" style="340" bestFit="1" customWidth="1"/>
    <col min="11017" max="11017" width="11.109375" style="340" bestFit="1" customWidth="1"/>
    <col min="11018" max="11025" width="0" style="340" hidden="1" customWidth="1"/>
    <col min="11026" max="11264" width="9.109375" style="340"/>
    <col min="11265" max="11265" width="4.33203125" style="340" bestFit="1" customWidth="1"/>
    <col min="11266" max="11266" width="11.33203125" style="340" bestFit="1" customWidth="1"/>
    <col min="11267" max="11267" width="50.33203125" style="340" bestFit="1" customWidth="1"/>
    <col min="11268" max="11268" width="4.33203125" style="340" bestFit="1" customWidth="1"/>
    <col min="11269" max="11269" width="8.44140625" style="340" bestFit="1" customWidth="1"/>
    <col min="11270" max="11270" width="10.5546875" style="340" bestFit="1" customWidth="1"/>
    <col min="11271" max="11271" width="11.6640625" style="340" bestFit="1" customWidth="1"/>
    <col min="11272" max="11272" width="10" style="340" bestFit="1" customWidth="1"/>
    <col min="11273" max="11273" width="11.109375" style="340" bestFit="1" customWidth="1"/>
    <col min="11274" max="11281" width="0" style="340" hidden="1" customWidth="1"/>
    <col min="11282" max="11520" width="9.109375" style="340"/>
    <col min="11521" max="11521" width="4.33203125" style="340" bestFit="1" customWidth="1"/>
    <col min="11522" max="11522" width="11.33203125" style="340" bestFit="1" customWidth="1"/>
    <col min="11523" max="11523" width="50.33203125" style="340" bestFit="1" customWidth="1"/>
    <col min="11524" max="11524" width="4.33203125" style="340" bestFit="1" customWidth="1"/>
    <col min="11525" max="11525" width="8.44140625" style="340" bestFit="1" customWidth="1"/>
    <col min="11526" max="11526" width="10.5546875" style="340" bestFit="1" customWidth="1"/>
    <col min="11527" max="11527" width="11.6640625" style="340" bestFit="1" customWidth="1"/>
    <col min="11528" max="11528" width="10" style="340" bestFit="1" customWidth="1"/>
    <col min="11529" max="11529" width="11.109375" style="340" bestFit="1" customWidth="1"/>
    <col min="11530" max="11537" width="0" style="340" hidden="1" customWidth="1"/>
    <col min="11538" max="11776" width="9.109375" style="340"/>
    <col min="11777" max="11777" width="4.33203125" style="340" bestFit="1" customWidth="1"/>
    <col min="11778" max="11778" width="11.33203125" style="340" bestFit="1" customWidth="1"/>
    <col min="11779" max="11779" width="50.33203125" style="340" bestFit="1" customWidth="1"/>
    <col min="11780" max="11780" width="4.33203125" style="340" bestFit="1" customWidth="1"/>
    <col min="11781" max="11781" width="8.44140625" style="340" bestFit="1" customWidth="1"/>
    <col min="11782" max="11782" width="10.5546875" style="340" bestFit="1" customWidth="1"/>
    <col min="11783" max="11783" width="11.6640625" style="340" bestFit="1" customWidth="1"/>
    <col min="11784" max="11784" width="10" style="340" bestFit="1" customWidth="1"/>
    <col min="11785" max="11785" width="11.109375" style="340" bestFit="1" customWidth="1"/>
    <col min="11786" max="11793" width="0" style="340" hidden="1" customWidth="1"/>
    <col min="11794" max="12032" width="9.109375" style="340"/>
    <col min="12033" max="12033" width="4.33203125" style="340" bestFit="1" customWidth="1"/>
    <col min="12034" max="12034" width="11.33203125" style="340" bestFit="1" customWidth="1"/>
    <col min="12035" max="12035" width="50.33203125" style="340" bestFit="1" customWidth="1"/>
    <col min="12036" max="12036" width="4.33203125" style="340" bestFit="1" customWidth="1"/>
    <col min="12037" max="12037" width="8.44140625" style="340" bestFit="1" customWidth="1"/>
    <col min="12038" max="12038" width="10.5546875" style="340" bestFit="1" customWidth="1"/>
    <col min="12039" max="12039" width="11.6640625" style="340" bestFit="1" customWidth="1"/>
    <col min="12040" max="12040" width="10" style="340" bestFit="1" customWidth="1"/>
    <col min="12041" max="12041" width="11.109375" style="340" bestFit="1" customWidth="1"/>
    <col min="12042" max="12049" width="0" style="340" hidden="1" customWidth="1"/>
    <col min="12050" max="12288" width="9.109375" style="340"/>
    <col min="12289" max="12289" width="4.33203125" style="340" bestFit="1" customWidth="1"/>
    <col min="12290" max="12290" width="11.33203125" style="340" bestFit="1" customWidth="1"/>
    <col min="12291" max="12291" width="50.33203125" style="340" bestFit="1" customWidth="1"/>
    <col min="12292" max="12292" width="4.33203125" style="340" bestFit="1" customWidth="1"/>
    <col min="12293" max="12293" width="8.44140625" style="340" bestFit="1" customWidth="1"/>
    <col min="12294" max="12294" width="10.5546875" style="340" bestFit="1" customWidth="1"/>
    <col min="12295" max="12295" width="11.6640625" style="340" bestFit="1" customWidth="1"/>
    <col min="12296" max="12296" width="10" style="340" bestFit="1" customWidth="1"/>
    <col min="12297" max="12297" width="11.109375" style="340" bestFit="1" customWidth="1"/>
    <col min="12298" max="12305" width="0" style="340" hidden="1" customWidth="1"/>
    <col min="12306" max="12544" width="9.109375" style="340"/>
    <col min="12545" max="12545" width="4.33203125" style="340" bestFit="1" customWidth="1"/>
    <col min="12546" max="12546" width="11.33203125" style="340" bestFit="1" customWidth="1"/>
    <col min="12547" max="12547" width="50.33203125" style="340" bestFit="1" customWidth="1"/>
    <col min="12548" max="12548" width="4.33203125" style="340" bestFit="1" customWidth="1"/>
    <col min="12549" max="12549" width="8.44140625" style="340" bestFit="1" customWidth="1"/>
    <col min="12550" max="12550" width="10.5546875" style="340" bestFit="1" customWidth="1"/>
    <col min="12551" max="12551" width="11.6640625" style="340" bestFit="1" customWidth="1"/>
    <col min="12552" max="12552" width="10" style="340" bestFit="1" customWidth="1"/>
    <col min="12553" max="12553" width="11.109375" style="340" bestFit="1" customWidth="1"/>
    <col min="12554" max="12561" width="0" style="340" hidden="1" customWidth="1"/>
    <col min="12562" max="12800" width="9.109375" style="340"/>
    <col min="12801" max="12801" width="4.33203125" style="340" bestFit="1" customWidth="1"/>
    <col min="12802" max="12802" width="11.33203125" style="340" bestFit="1" customWidth="1"/>
    <col min="12803" max="12803" width="50.33203125" style="340" bestFit="1" customWidth="1"/>
    <col min="12804" max="12804" width="4.33203125" style="340" bestFit="1" customWidth="1"/>
    <col min="12805" max="12805" width="8.44140625" style="340" bestFit="1" customWidth="1"/>
    <col min="12806" max="12806" width="10.5546875" style="340" bestFit="1" customWidth="1"/>
    <col min="12807" max="12807" width="11.6640625" style="340" bestFit="1" customWidth="1"/>
    <col min="12808" max="12808" width="10" style="340" bestFit="1" customWidth="1"/>
    <col min="12809" max="12809" width="11.109375" style="340" bestFit="1" customWidth="1"/>
    <col min="12810" max="12817" width="0" style="340" hidden="1" customWidth="1"/>
    <col min="12818" max="13056" width="9.109375" style="340"/>
    <col min="13057" max="13057" width="4.33203125" style="340" bestFit="1" customWidth="1"/>
    <col min="13058" max="13058" width="11.33203125" style="340" bestFit="1" customWidth="1"/>
    <col min="13059" max="13059" width="50.33203125" style="340" bestFit="1" customWidth="1"/>
    <col min="13060" max="13060" width="4.33203125" style="340" bestFit="1" customWidth="1"/>
    <col min="13061" max="13061" width="8.44140625" style="340" bestFit="1" customWidth="1"/>
    <col min="13062" max="13062" width="10.5546875" style="340" bestFit="1" customWidth="1"/>
    <col min="13063" max="13063" width="11.6640625" style="340" bestFit="1" customWidth="1"/>
    <col min="13064" max="13064" width="10" style="340" bestFit="1" customWidth="1"/>
    <col min="13065" max="13065" width="11.109375" style="340" bestFit="1" customWidth="1"/>
    <col min="13066" max="13073" width="0" style="340" hidden="1" customWidth="1"/>
    <col min="13074" max="13312" width="9.109375" style="340"/>
    <col min="13313" max="13313" width="4.33203125" style="340" bestFit="1" customWidth="1"/>
    <col min="13314" max="13314" width="11.33203125" style="340" bestFit="1" customWidth="1"/>
    <col min="13315" max="13315" width="50.33203125" style="340" bestFit="1" customWidth="1"/>
    <col min="13316" max="13316" width="4.33203125" style="340" bestFit="1" customWidth="1"/>
    <col min="13317" max="13317" width="8.44140625" style="340" bestFit="1" customWidth="1"/>
    <col min="13318" max="13318" width="10.5546875" style="340" bestFit="1" customWidth="1"/>
    <col min="13319" max="13319" width="11.6640625" style="340" bestFit="1" customWidth="1"/>
    <col min="13320" max="13320" width="10" style="340" bestFit="1" customWidth="1"/>
    <col min="13321" max="13321" width="11.109375" style="340" bestFit="1" customWidth="1"/>
    <col min="13322" max="13329" width="0" style="340" hidden="1" customWidth="1"/>
    <col min="13330" max="13568" width="9.109375" style="340"/>
    <col min="13569" max="13569" width="4.33203125" style="340" bestFit="1" customWidth="1"/>
    <col min="13570" max="13570" width="11.33203125" style="340" bestFit="1" customWidth="1"/>
    <col min="13571" max="13571" width="50.33203125" style="340" bestFit="1" customWidth="1"/>
    <col min="13572" max="13572" width="4.33203125" style="340" bestFit="1" customWidth="1"/>
    <col min="13573" max="13573" width="8.44140625" style="340" bestFit="1" customWidth="1"/>
    <col min="13574" max="13574" width="10.5546875" style="340" bestFit="1" customWidth="1"/>
    <col min="13575" max="13575" width="11.6640625" style="340" bestFit="1" customWidth="1"/>
    <col min="13576" max="13576" width="10" style="340" bestFit="1" customWidth="1"/>
    <col min="13577" max="13577" width="11.109375" style="340" bestFit="1" customWidth="1"/>
    <col min="13578" max="13585" width="0" style="340" hidden="1" customWidth="1"/>
    <col min="13586" max="13824" width="9.109375" style="340"/>
    <col min="13825" max="13825" width="4.33203125" style="340" bestFit="1" customWidth="1"/>
    <col min="13826" max="13826" width="11.33203125" style="340" bestFit="1" customWidth="1"/>
    <col min="13827" max="13827" width="50.33203125" style="340" bestFit="1" customWidth="1"/>
    <col min="13828" max="13828" width="4.33203125" style="340" bestFit="1" customWidth="1"/>
    <col min="13829" max="13829" width="8.44140625" style="340" bestFit="1" customWidth="1"/>
    <col min="13830" max="13830" width="10.5546875" style="340" bestFit="1" customWidth="1"/>
    <col min="13831" max="13831" width="11.6640625" style="340" bestFit="1" customWidth="1"/>
    <col min="13832" max="13832" width="10" style="340" bestFit="1" customWidth="1"/>
    <col min="13833" max="13833" width="11.109375" style="340" bestFit="1" customWidth="1"/>
    <col min="13834" max="13841" width="0" style="340" hidden="1" customWidth="1"/>
    <col min="13842" max="14080" width="9.109375" style="340"/>
    <col min="14081" max="14081" width="4.33203125" style="340" bestFit="1" customWidth="1"/>
    <col min="14082" max="14082" width="11.33203125" style="340" bestFit="1" customWidth="1"/>
    <col min="14083" max="14083" width="50.33203125" style="340" bestFit="1" customWidth="1"/>
    <col min="14084" max="14084" width="4.33203125" style="340" bestFit="1" customWidth="1"/>
    <col min="14085" max="14085" width="8.44140625" style="340" bestFit="1" customWidth="1"/>
    <col min="14086" max="14086" width="10.5546875" style="340" bestFit="1" customWidth="1"/>
    <col min="14087" max="14087" width="11.6640625" style="340" bestFit="1" customWidth="1"/>
    <col min="14088" max="14088" width="10" style="340" bestFit="1" customWidth="1"/>
    <col min="14089" max="14089" width="11.109375" style="340" bestFit="1" customWidth="1"/>
    <col min="14090" max="14097" width="0" style="340" hidden="1" customWidth="1"/>
    <col min="14098" max="14336" width="9.109375" style="340"/>
    <col min="14337" max="14337" width="4.33203125" style="340" bestFit="1" customWidth="1"/>
    <col min="14338" max="14338" width="11.33203125" style="340" bestFit="1" customWidth="1"/>
    <col min="14339" max="14339" width="50.33203125" style="340" bestFit="1" customWidth="1"/>
    <col min="14340" max="14340" width="4.33203125" style="340" bestFit="1" customWidth="1"/>
    <col min="14341" max="14341" width="8.44140625" style="340" bestFit="1" customWidth="1"/>
    <col min="14342" max="14342" width="10.5546875" style="340" bestFit="1" customWidth="1"/>
    <col min="14343" max="14343" width="11.6640625" style="340" bestFit="1" customWidth="1"/>
    <col min="14344" max="14344" width="10" style="340" bestFit="1" customWidth="1"/>
    <col min="14345" max="14345" width="11.109375" style="340" bestFit="1" customWidth="1"/>
    <col min="14346" max="14353" width="0" style="340" hidden="1" customWidth="1"/>
    <col min="14354" max="14592" width="9.109375" style="340"/>
    <col min="14593" max="14593" width="4.33203125" style="340" bestFit="1" customWidth="1"/>
    <col min="14594" max="14594" width="11.33203125" style="340" bestFit="1" customWidth="1"/>
    <col min="14595" max="14595" width="50.33203125" style="340" bestFit="1" customWidth="1"/>
    <col min="14596" max="14596" width="4.33203125" style="340" bestFit="1" customWidth="1"/>
    <col min="14597" max="14597" width="8.44140625" style="340" bestFit="1" customWidth="1"/>
    <col min="14598" max="14598" width="10.5546875" style="340" bestFit="1" customWidth="1"/>
    <col min="14599" max="14599" width="11.6640625" style="340" bestFit="1" customWidth="1"/>
    <col min="14600" max="14600" width="10" style="340" bestFit="1" customWidth="1"/>
    <col min="14601" max="14601" width="11.109375" style="340" bestFit="1" customWidth="1"/>
    <col min="14602" max="14609" width="0" style="340" hidden="1" customWidth="1"/>
    <col min="14610" max="14848" width="9.109375" style="340"/>
    <col min="14849" max="14849" width="4.33203125" style="340" bestFit="1" customWidth="1"/>
    <col min="14850" max="14850" width="11.33203125" style="340" bestFit="1" customWidth="1"/>
    <col min="14851" max="14851" width="50.33203125" style="340" bestFit="1" customWidth="1"/>
    <col min="14852" max="14852" width="4.33203125" style="340" bestFit="1" customWidth="1"/>
    <col min="14853" max="14853" width="8.44140625" style="340" bestFit="1" customWidth="1"/>
    <col min="14854" max="14854" width="10.5546875" style="340" bestFit="1" customWidth="1"/>
    <col min="14855" max="14855" width="11.6640625" style="340" bestFit="1" customWidth="1"/>
    <col min="14856" max="14856" width="10" style="340" bestFit="1" customWidth="1"/>
    <col min="14857" max="14857" width="11.109375" style="340" bestFit="1" customWidth="1"/>
    <col min="14858" max="14865" width="0" style="340" hidden="1" customWidth="1"/>
    <col min="14866" max="15104" width="9.109375" style="340"/>
    <col min="15105" max="15105" width="4.33203125" style="340" bestFit="1" customWidth="1"/>
    <col min="15106" max="15106" width="11.33203125" style="340" bestFit="1" customWidth="1"/>
    <col min="15107" max="15107" width="50.33203125" style="340" bestFit="1" customWidth="1"/>
    <col min="15108" max="15108" width="4.33203125" style="340" bestFit="1" customWidth="1"/>
    <col min="15109" max="15109" width="8.44140625" style="340" bestFit="1" customWidth="1"/>
    <col min="15110" max="15110" width="10.5546875" style="340" bestFit="1" customWidth="1"/>
    <col min="15111" max="15111" width="11.6640625" style="340" bestFit="1" customWidth="1"/>
    <col min="15112" max="15112" width="10" style="340" bestFit="1" customWidth="1"/>
    <col min="15113" max="15113" width="11.109375" style="340" bestFit="1" customWidth="1"/>
    <col min="15114" max="15121" width="0" style="340" hidden="1" customWidth="1"/>
    <col min="15122" max="15360" width="9.109375" style="340"/>
    <col min="15361" max="15361" width="4.33203125" style="340" bestFit="1" customWidth="1"/>
    <col min="15362" max="15362" width="11.33203125" style="340" bestFit="1" customWidth="1"/>
    <col min="15363" max="15363" width="50.33203125" style="340" bestFit="1" customWidth="1"/>
    <col min="15364" max="15364" width="4.33203125" style="340" bestFit="1" customWidth="1"/>
    <col min="15365" max="15365" width="8.44140625" style="340" bestFit="1" customWidth="1"/>
    <col min="15366" max="15366" width="10.5546875" style="340" bestFit="1" customWidth="1"/>
    <col min="15367" max="15367" width="11.6640625" style="340" bestFit="1" customWidth="1"/>
    <col min="15368" max="15368" width="10" style="340" bestFit="1" customWidth="1"/>
    <col min="15369" max="15369" width="11.109375" style="340" bestFit="1" customWidth="1"/>
    <col min="15370" max="15377" width="0" style="340" hidden="1" customWidth="1"/>
    <col min="15378" max="15616" width="9.109375" style="340"/>
    <col min="15617" max="15617" width="4.33203125" style="340" bestFit="1" customWidth="1"/>
    <col min="15618" max="15618" width="11.33203125" style="340" bestFit="1" customWidth="1"/>
    <col min="15619" max="15619" width="50.33203125" style="340" bestFit="1" customWidth="1"/>
    <col min="15620" max="15620" width="4.33203125" style="340" bestFit="1" customWidth="1"/>
    <col min="15621" max="15621" width="8.44140625" style="340" bestFit="1" customWidth="1"/>
    <col min="15622" max="15622" width="10.5546875" style="340" bestFit="1" customWidth="1"/>
    <col min="15623" max="15623" width="11.6640625" style="340" bestFit="1" customWidth="1"/>
    <col min="15624" max="15624" width="10" style="340" bestFit="1" customWidth="1"/>
    <col min="15625" max="15625" width="11.109375" style="340" bestFit="1" customWidth="1"/>
    <col min="15626" max="15633" width="0" style="340" hidden="1" customWidth="1"/>
    <col min="15634" max="15872" width="9.109375" style="340"/>
    <col min="15873" max="15873" width="4.33203125" style="340" bestFit="1" customWidth="1"/>
    <col min="15874" max="15874" width="11.33203125" style="340" bestFit="1" customWidth="1"/>
    <col min="15875" max="15875" width="50.33203125" style="340" bestFit="1" customWidth="1"/>
    <col min="15876" max="15876" width="4.33203125" style="340" bestFit="1" customWidth="1"/>
    <col min="15877" max="15877" width="8.44140625" style="340" bestFit="1" customWidth="1"/>
    <col min="15878" max="15878" width="10.5546875" style="340" bestFit="1" customWidth="1"/>
    <col min="15879" max="15879" width="11.6640625" style="340" bestFit="1" customWidth="1"/>
    <col min="15880" max="15880" width="10" style="340" bestFit="1" customWidth="1"/>
    <col min="15881" max="15881" width="11.109375" style="340" bestFit="1" customWidth="1"/>
    <col min="15882" max="15889" width="0" style="340" hidden="1" customWidth="1"/>
    <col min="15890" max="16128" width="9.109375" style="340"/>
    <col min="16129" max="16129" width="4.33203125" style="340" bestFit="1" customWidth="1"/>
    <col min="16130" max="16130" width="11.33203125" style="340" bestFit="1" customWidth="1"/>
    <col min="16131" max="16131" width="50.33203125" style="340" bestFit="1" customWidth="1"/>
    <col min="16132" max="16132" width="4.33203125" style="340" bestFit="1" customWidth="1"/>
    <col min="16133" max="16133" width="8.44140625" style="340" bestFit="1" customWidth="1"/>
    <col min="16134" max="16134" width="10.5546875" style="340" bestFit="1" customWidth="1"/>
    <col min="16135" max="16135" width="11.6640625" style="340" bestFit="1" customWidth="1"/>
    <col min="16136" max="16136" width="10" style="340" bestFit="1" customWidth="1"/>
    <col min="16137" max="16137" width="11.109375" style="340" bestFit="1" customWidth="1"/>
    <col min="16138" max="16145" width="0" style="340" hidden="1" customWidth="1"/>
    <col min="16146" max="16384" width="9.109375" style="340"/>
  </cols>
  <sheetData>
    <row r="3" spans="1:17">
      <c r="A3" s="385"/>
      <c r="B3" s="341" t="s">
        <v>775</v>
      </c>
      <c r="C3" s="385"/>
      <c r="D3" s="385"/>
      <c r="E3" s="385"/>
      <c r="F3" s="385"/>
      <c r="G3" s="385"/>
      <c r="H3" s="385"/>
      <c r="I3" s="385"/>
      <c r="J3" s="386"/>
    </row>
    <row r="4" spans="1:17">
      <c r="A4" s="385"/>
      <c r="B4" s="341" t="s">
        <v>776</v>
      </c>
      <c r="C4" s="385"/>
      <c r="D4" s="385"/>
      <c r="E4" s="385"/>
      <c r="F4" s="385"/>
      <c r="G4" s="385"/>
      <c r="H4" s="385"/>
      <c r="I4" s="385"/>
      <c r="J4" s="386"/>
    </row>
    <row r="5" spans="1:17">
      <c r="A5" s="385"/>
      <c r="B5" s="341" t="s">
        <v>777</v>
      </c>
      <c r="C5" s="385"/>
      <c r="D5" s="385"/>
      <c r="E5" s="385"/>
      <c r="F5" s="385"/>
      <c r="G5" s="385"/>
      <c r="H5" s="385"/>
      <c r="I5" s="385"/>
      <c r="J5" s="386"/>
    </row>
    <row r="6" spans="1:17">
      <c r="A6" s="385"/>
      <c r="B6" s="341"/>
      <c r="C6" s="385"/>
      <c r="D6" s="385"/>
      <c r="E6" s="385"/>
      <c r="F6" s="385"/>
      <c r="G6" s="385"/>
      <c r="H6" s="385"/>
      <c r="I6" s="385"/>
      <c r="J6" s="386"/>
    </row>
    <row r="7" spans="1:17" s="352" customFormat="1" ht="33.9" customHeight="1" thickBot="1">
      <c r="A7" s="387" t="s">
        <v>814</v>
      </c>
      <c r="B7" s="387"/>
      <c r="C7" s="387"/>
      <c r="D7" s="387"/>
      <c r="E7" s="387"/>
      <c r="F7" s="387"/>
      <c r="G7" s="387"/>
      <c r="H7" s="387"/>
      <c r="I7" s="387"/>
      <c r="J7" s="388"/>
      <c r="N7" s="353"/>
      <c r="O7" s="353"/>
      <c r="P7" s="353"/>
      <c r="Q7" s="353"/>
    </row>
    <row r="8" spans="1:17" ht="16.2" thickBot="1">
      <c r="A8" s="389" t="s">
        <v>779</v>
      </c>
      <c r="B8" s="390" t="s">
        <v>815</v>
      </c>
      <c r="C8" s="391" t="s">
        <v>816</v>
      </c>
      <c r="D8" s="391" t="s">
        <v>817</v>
      </c>
      <c r="E8" s="392" t="s">
        <v>818</v>
      </c>
      <c r="F8" s="392" t="s">
        <v>819</v>
      </c>
      <c r="G8" s="393" t="s">
        <v>820</v>
      </c>
      <c r="H8" s="394" t="s">
        <v>821</v>
      </c>
      <c r="I8" s="395" t="s">
        <v>822</v>
      </c>
      <c r="J8" s="396" t="s">
        <v>0</v>
      </c>
      <c r="K8" s="340" t="s">
        <v>823</v>
      </c>
      <c r="L8" s="340" t="s">
        <v>824</v>
      </c>
      <c r="M8" s="340" t="s">
        <v>825</v>
      </c>
      <c r="N8" s="346" t="s">
        <v>826</v>
      </c>
      <c r="O8" s="346" t="s">
        <v>827</v>
      </c>
      <c r="P8" s="346" t="s">
        <v>783</v>
      </c>
      <c r="Q8" s="346" t="s">
        <v>828</v>
      </c>
    </row>
    <row r="9" spans="1:17" ht="20.100000000000001" customHeight="1">
      <c r="A9" s="397" t="s">
        <v>829</v>
      </c>
      <c r="B9" s="398"/>
      <c r="C9" s="399"/>
      <c r="D9" s="399"/>
      <c r="E9" s="400"/>
      <c r="F9" s="400"/>
      <c r="G9" s="401"/>
      <c r="H9" s="402" t="s">
        <v>830</v>
      </c>
      <c r="I9" s="403" t="s">
        <v>831</v>
      </c>
    </row>
    <row r="10" spans="1:17" ht="16.2" thickBot="1">
      <c r="A10" s="404">
        <v>1</v>
      </c>
      <c r="B10" s="405">
        <v>900140</v>
      </c>
      <c r="C10" s="406" t="s">
        <v>832</v>
      </c>
      <c r="D10" s="406" t="s">
        <v>599</v>
      </c>
      <c r="E10" s="407">
        <v>1</v>
      </c>
      <c r="F10" s="407"/>
      <c r="G10" s="408">
        <f>E10*F10</f>
        <v>0</v>
      </c>
      <c r="H10" s="409">
        <v>0</v>
      </c>
      <c r="I10" s="410">
        <f>E10*H10</f>
        <v>0</v>
      </c>
      <c r="J10" s="411" t="s">
        <v>16</v>
      </c>
      <c r="K10" s="340" t="s">
        <v>833</v>
      </c>
      <c r="M10" s="412" t="s">
        <v>834</v>
      </c>
    </row>
    <row r="11" spans="1:17" s="385" customFormat="1">
      <c r="A11" s="413"/>
      <c r="B11" s="414"/>
      <c r="C11" s="415" t="s">
        <v>835</v>
      </c>
      <c r="D11" s="415"/>
      <c r="E11" s="416"/>
      <c r="F11" s="416"/>
      <c r="G11" s="417">
        <f>SUM(G10:G10)</f>
        <v>0</v>
      </c>
      <c r="H11" s="418"/>
      <c r="I11" s="419">
        <f>SUM(I10:I10)</f>
        <v>0</v>
      </c>
      <c r="J11" s="420"/>
      <c r="M11" s="421" t="s">
        <v>834</v>
      </c>
      <c r="N11" s="422"/>
      <c r="O11" s="423">
        <f>I11</f>
        <v>0</v>
      </c>
      <c r="P11" s="422"/>
      <c r="Q11" s="422"/>
    </row>
    <row r="12" spans="1:17" ht="20.100000000000001" customHeight="1">
      <c r="A12" s="424" t="s">
        <v>836</v>
      </c>
      <c r="B12" s="425"/>
      <c r="C12" s="375"/>
      <c r="D12" s="375"/>
      <c r="E12" s="426"/>
      <c r="F12" s="426"/>
      <c r="G12" s="427"/>
      <c r="H12" s="428" t="s">
        <v>830</v>
      </c>
      <c r="I12" s="429" t="s">
        <v>831</v>
      </c>
      <c r="J12" s="430"/>
      <c r="M12" s="412"/>
    </row>
    <row r="13" spans="1:17">
      <c r="A13" s="359">
        <v>2</v>
      </c>
      <c r="B13" s="431">
        <v>101106</v>
      </c>
      <c r="C13" s="432" t="s">
        <v>837</v>
      </c>
      <c r="D13" s="432" t="s">
        <v>119</v>
      </c>
      <c r="E13" s="361">
        <v>34</v>
      </c>
      <c r="F13" s="361"/>
      <c r="G13" s="433">
        <f t="shared" ref="G13:G19" si="0">E13*F13</f>
        <v>0</v>
      </c>
      <c r="H13" s="434">
        <v>0</v>
      </c>
      <c r="I13" s="435">
        <f t="shared" ref="I13:I19" si="1">E13*H13</f>
        <v>0</v>
      </c>
      <c r="J13" s="436" t="s">
        <v>16</v>
      </c>
      <c r="K13" s="340" t="s">
        <v>833</v>
      </c>
      <c r="M13" s="412" t="s">
        <v>838</v>
      </c>
      <c r="N13" s="346">
        <f>E13*F13</f>
        <v>0</v>
      </c>
    </row>
    <row r="14" spans="1:17">
      <c r="A14" s="359">
        <v>3</v>
      </c>
      <c r="B14" s="431">
        <v>101210</v>
      </c>
      <c r="C14" s="432" t="s">
        <v>839</v>
      </c>
      <c r="D14" s="432" t="s">
        <v>119</v>
      </c>
      <c r="E14" s="361">
        <v>40</v>
      </c>
      <c r="F14" s="361"/>
      <c r="G14" s="433">
        <f t="shared" si="0"/>
        <v>0</v>
      </c>
      <c r="H14" s="434">
        <v>0</v>
      </c>
      <c r="I14" s="435">
        <f t="shared" si="1"/>
        <v>0</v>
      </c>
      <c r="J14" s="436" t="s">
        <v>16</v>
      </c>
      <c r="K14" s="340" t="s">
        <v>833</v>
      </c>
      <c r="M14" s="412" t="s">
        <v>838</v>
      </c>
      <c r="N14" s="346">
        <f>E14*F14</f>
        <v>0</v>
      </c>
    </row>
    <row r="15" spans="1:17">
      <c r="A15" s="359">
        <v>4</v>
      </c>
      <c r="B15" s="431">
        <v>321501</v>
      </c>
      <c r="C15" s="432" t="s">
        <v>840</v>
      </c>
      <c r="D15" s="432" t="s">
        <v>119</v>
      </c>
      <c r="E15" s="361">
        <v>41</v>
      </c>
      <c r="F15" s="361"/>
      <c r="G15" s="433">
        <f t="shared" si="0"/>
        <v>0</v>
      </c>
      <c r="H15" s="434">
        <v>0</v>
      </c>
      <c r="I15" s="435">
        <f t="shared" si="1"/>
        <v>0</v>
      </c>
      <c r="J15" s="436" t="s">
        <v>16</v>
      </c>
      <c r="K15" s="340" t="s">
        <v>833</v>
      </c>
      <c r="M15" s="412" t="s">
        <v>838</v>
      </c>
      <c r="N15" s="346">
        <f>E15*F15</f>
        <v>0</v>
      </c>
    </row>
    <row r="16" spans="1:17">
      <c r="A16" s="359">
        <v>5</v>
      </c>
      <c r="B16" s="431">
        <v>199512</v>
      </c>
      <c r="C16" s="432" t="s">
        <v>841</v>
      </c>
      <c r="D16" s="432" t="s">
        <v>599</v>
      </c>
      <c r="E16" s="361">
        <v>6</v>
      </c>
      <c r="F16" s="361"/>
      <c r="G16" s="433">
        <f t="shared" si="0"/>
        <v>0</v>
      </c>
      <c r="H16" s="434">
        <v>0</v>
      </c>
      <c r="I16" s="435">
        <f t="shared" si="1"/>
        <v>0</v>
      </c>
      <c r="J16" s="436" t="s">
        <v>16</v>
      </c>
      <c r="K16" s="340" t="s">
        <v>833</v>
      </c>
      <c r="M16" s="412" t="s">
        <v>838</v>
      </c>
    </row>
    <row r="17" spans="1:17">
      <c r="A17" s="359">
        <v>6</v>
      </c>
      <c r="B17" s="431">
        <v>295011</v>
      </c>
      <c r="C17" s="432" t="s">
        <v>842</v>
      </c>
      <c r="D17" s="432" t="s">
        <v>119</v>
      </c>
      <c r="E17" s="361">
        <v>41</v>
      </c>
      <c r="F17" s="361"/>
      <c r="G17" s="433">
        <f t="shared" si="0"/>
        <v>0</v>
      </c>
      <c r="H17" s="434">
        <v>0</v>
      </c>
      <c r="I17" s="435">
        <f t="shared" si="1"/>
        <v>0</v>
      </c>
      <c r="J17" s="436" t="s">
        <v>16</v>
      </c>
      <c r="K17" s="340" t="s">
        <v>833</v>
      </c>
      <c r="M17" s="412" t="s">
        <v>838</v>
      </c>
      <c r="N17" s="346">
        <f>E17*F17</f>
        <v>0</v>
      </c>
    </row>
    <row r="18" spans="1:17">
      <c r="A18" s="359">
        <v>7</v>
      </c>
      <c r="B18" s="431">
        <v>171313</v>
      </c>
      <c r="C18" s="432" t="s">
        <v>843</v>
      </c>
      <c r="D18" s="432" t="s">
        <v>119</v>
      </c>
      <c r="E18" s="361">
        <v>2</v>
      </c>
      <c r="F18" s="361"/>
      <c r="G18" s="433">
        <f t="shared" si="0"/>
        <v>0</v>
      </c>
      <c r="H18" s="434">
        <v>0</v>
      </c>
      <c r="I18" s="435">
        <f t="shared" si="1"/>
        <v>0</v>
      </c>
      <c r="J18" s="436" t="s">
        <v>16</v>
      </c>
      <c r="M18" s="412" t="s">
        <v>838</v>
      </c>
      <c r="N18" s="346">
        <f>E18*F18</f>
        <v>0</v>
      </c>
    </row>
    <row r="19" spans="1:17" ht="16.2" thickBot="1">
      <c r="A19" s="404">
        <v>8</v>
      </c>
      <c r="B19" s="405">
        <v>900118</v>
      </c>
      <c r="C19" s="406" t="s">
        <v>844</v>
      </c>
      <c r="D19" s="406" t="s">
        <v>599</v>
      </c>
      <c r="E19" s="407">
        <v>1</v>
      </c>
      <c r="F19" s="407"/>
      <c r="G19" s="408">
        <f t="shared" si="0"/>
        <v>0</v>
      </c>
      <c r="H19" s="409">
        <v>0</v>
      </c>
      <c r="I19" s="410">
        <f t="shared" si="1"/>
        <v>0</v>
      </c>
      <c r="J19" s="437"/>
      <c r="K19" s="340" t="s">
        <v>833</v>
      </c>
      <c r="M19" s="412" t="s">
        <v>838</v>
      </c>
    </row>
    <row r="20" spans="1:17" s="385" customFormat="1">
      <c r="A20" s="413"/>
      <c r="B20" s="414"/>
      <c r="C20" s="415" t="s">
        <v>835</v>
      </c>
      <c r="D20" s="415"/>
      <c r="E20" s="416"/>
      <c r="F20" s="416"/>
      <c r="G20" s="417">
        <f>SUM(G13:G19)</f>
        <v>0</v>
      </c>
      <c r="H20" s="418"/>
      <c r="I20" s="419">
        <f>SUM(I13:I19)</f>
        <v>0</v>
      </c>
      <c r="J20" s="438"/>
      <c r="M20" s="421" t="s">
        <v>838</v>
      </c>
      <c r="N20" s="422">
        <f>SUM(N8:N19)</f>
        <v>0</v>
      </c>
      <c r="O20" s="423">
        <f>I20</f>
        <v>0</v>
      </c>
      <c r="P20" s="422"/>
      <c r="Q20" s="422"/>
    </row>
    <row r="21" spans="1:17" ht="20.100000000000001" customHeight="1">
      <c r="A21" s="424" t="s">
        <v>845</v>
      </c>
      <c r="B21" s="425"/>
      <c r="C21" s="375"/>
      <c r="D21" s="375"/>
      <c r="E21" s="426"/>
      <c r="F21" s="426"/>
      <c r="G21" s="427"/>
      <c r="H21" s="428"/>
      <c r="I21" s="429"/>
      <c r="J21" s="439"/>
      <c r="M21" s="412"/>
    </row>
    <row r="22" spans="1:17">
      <c r="A22" s="359">
        <v>9</v>
      </c>
      <c r="B22" s="431">
        <v>46114</v>
      </c>
      <c r="C22" s="432" t="s">
        <v>846</v>
      </c>
      <c r="D22" s="432" t="s">
        <v>50</v>
      </c>
      <c r="E22" s="361">
        <v>3.08</v>
      </c>
      <c r="F22" s="361"/>
      <c r="G22" s="433">
        <f t="shared" ref="G22:G28" si="2">E22*F22</f>
        <v>0</v>
      </c>
      <c r="H22" s="434">
        <v>0</v>
      </c>
      <c r="I22" s="435">
        <f t="shared" ref="I22:I28" si="3">E22*H22</f>
        <v>0</v>
      </c>
      <c r="J22" s="436" t="s">
        <v>16</v>
      </c>
      <c r="M22" s="412" t="s">
        <v>847</v>
      </c>
    </row>
    <row r="23" spans="1:17">
      <c r="A23" s="359">
        <v>10</v>
      </c>
      <c r="B23" s="431">
        <v>46172</v>
      </c>
      <c r="C23" s="432" t="s">
        <v>848</v>
      </c>
      <c r="D23" s="432" t="s">
        <v>599</v>
      </c>
      <c r="E23" s="361">
        <v>88</v>
      </c>
      <c r="F23" s="361"/>
      <c r="G23" s="433">
        <f t="shared" si="2"/>
        <v>0</v>
      </c>
      <c r="H23" s="434">
        <v>0</v>
      </c>
      <c r="I23" s="435">
        <f t="shared" si="3"/>
        <v>0</v>
      </c>
      <c r="J23" s="436" t="s">
        <v>16</v>
      </c>
      <c r="M23" s="412" t="s">
        <v>847</v>
      </c>
    </row>
    <row r="24" spans="1:17">
      <c r="A24" s="359">
        <v>11</v>
      </c>
      <c r="B24" s="431">
        <v>46134</v>
      </c>
      <c r="C24" s="432" t="s">
        <v>849</v>
      </c>
      <c r="D24" s="432" t="s">
        <v>50</v>
      </c>
      <c r="E24" s="361">
        <v>0.21</v>
      </c>
      <c r="F24" s="361"/>
      <c r="G24" s="433">
        <f t="shared" si="2"/>
        <v>0</v>
      </c>
      <c r="H24" s="434">
        <v>0</v>
      </c>
      <c r="I24" s="435">
        <f t="shared" si="3"/>
        <v>0</v>
      </c>
      <c r="J24" s="436" t="s">
        <v>16</v>
      </c>
      <c r="M24" s="412" t="s">
        <v>847</v>
      </c>
    </row>
    <row r="25" spans="1:17">
      <c r="A25" s="359">
        <v>12</v>
      </c>
      <c r="B25" s="431">
        <v>46451</v>
      </c>
      <c r="C25" s="432" t="s">
        <v>850</v>
      </c>
      <c r="D25" s="432" t="s">
        <v>599</v>
      </c>
      <c r="E25" s="361">
        <v>1</v>
      </c>
      <c r="F25" s="361"/>
      <c r="G25" s="433">
        <f t="shared" si="2"/>
        <v>0</v>
      </c>
      <c r="H25" s="434">
        <v>0</v>
      </c>
      <c r="I25" s="435">
        <f t="shared" si="3"/>
        <v>0</v>
      </c>
      <c r="J25" s="436" t="s">
        <v>16</v>
      </c>
      <c r="M25" s="412" t="s">
        <v>847</v>
      </c>
    </row>
    <row r="26" spans="1:17">
      <c r="A26" s="359">
        <v>13</v>
      </c>
      <c r="B26" s="431">
        <v>46452</v>
      </c>
      <c r="C26" s="432" t="s">
        <v>851</v>
      </c>
      <c r="D26" s="432" t="s">
        <v>599</v>
      </c>
      <c r="E26" s="361">
        <v>1</v>
      </c>
      <c r="F26" s="361"/>
      <c r="G26" s="433">
        <f t="shared" si="2"/>
        <v>0</v>
      </c>
      <c r="H26" s="434">
        <v>0</v>
      </c>
      <c r="I26" s="435">
        <f t="shared" si="3"/>
        <v>0</v>
      </c>
      <c r="J26" s="436" t="s">
        <v>16</v>
      </c>
      <c r="M26" s="412" t="s">
        <v>847</v>
      </c>
    </row>
    <row r="27" spans="1:17">
      <c r="A27" s="359">
        <v>14</v>
      </c>
      <c r="B27" s="431">
        <v>46134</v>
      </c>
      <c r="C27" s="432" t="s">
        <v>849</v>
      </c>
      <c r="D27" s="432" t="s">
        <v>50</v>
      </c>
      <c r="E27" s="361">
        <v>0.42</v>
      </c>
      <c r="F27" s="361"/>
      <c r="G27" s="433">
        <f t="shared" si="2"/>
        <v>0</v>
      </c>
      <c r="H27" s="434">
        <v>0</v>
      </c>
      <c r="I27" s="435">
        <f t="shared" si="3"/>
        <v>0</v>
      </c>
      <c r="J27" s="436" t="s">
        <v>16</v>
      </c>
      <c r="M27" s="412" t="s">
        <v>847</v>
      </c>
    </row>
    <row r="28" spans="1:17" ht="16.2" thickBot="1">
      <c r="A28" s="404">
        <v>15</v>
      </c>
      <c r="B28" s="405">
        <v>46452</v>
      </c>
      <c r="C28" s="406" t="s">
        <v>851</v>
      </c>
      <c r="D28" s="406" t="s">
        <v>599</v>
      </c>
      <c r="E28" s="407">
        <v>2</v>
      </c>
      <c r="F28" s="407"/>
      <c r="G28" s="408">
        <f t="shared" si="2"/>
        <v>0</v>
      </c>
      <c r="H28" s="409">
        <v>0</v>
      </c>
      <c r="I28" s="410">
        <f t="shared" si="3"/>
        <v>0</v>
      </c>
      <c r="J28" s="411" t="s">
        <v>16</v>
      </c>
      <c r="M28" s="412" t="s">
        <v>847</v>
      </c>
    </row>
    <row r="29" spans="1:17" s="385" customFormat="1">
      <c r="A29" s="413"/>
      <c r="B29" s="414"/>
      <c r="C29" s="415" t="s">
        <v>835</v>
      </c>
      <c r="D29" s="415"/>
      <c r="E29" s="416"/>
      <c r="F29" s="416"/>
      <c r="G29" s="417">
        <f>SUM(G22:G28)</f>
        <v>0</v>
      </c>
      <c r="H29" s="418"/>
      <c r="I29" s="419">
        <f>SUM(I22:I28)</f>
        <v>0</v>
      </c>
      <c r="J29" s="420"/>
      <c r="M29" s="421" t="s">
        <v>847</v>
      </c>
      <c r="N29" s="422"/>
      <c r="O29" s="423">
        <f>I29</f>
        <v>0</v>
      </c>
      <c r="P29" s="422"/>
      <c r="Q29" s="422"/>
    </row>
    <row r="30" spans="1:17" ht="20.100000000000001" customHeight="1">
      <c r="A30" s="424" t="s">
        <v>852</v>
      </c>
      <c r="B30" s="425"/>
      <c r="C30" s="375"/>
      <c r="D30" s="375"/>
      <c r="E30" s="426"/>
      <c r="F30" s="426"/>
      <c r="G30" s="427"/>
      <c r="H30" s="428" t="s">
        <v>853</v>
      </c>
      <c r="I30" s="429" t="s">
        <v>854</v>
      </c>
      <c r="J30" s="430"/>
      <c r="M30" s="412"/>
      <c r="N30" s="346">
        <f>SUM(O9:O29)</f>
        <v>0</v>
      </c>
    </row>
    <row r="31" spans="1:17">
      <c r="A31" s="359">
        <v>16</v>
      </c>
      <c r="B31" s="431">
        <v>210204002</v>
      </c>
      <c r="C31" s="432" t="s">
        <v>855</v>
      </c>
      <c r="D31" s="432" t="s">
        <v>599</v>
      </c>
      <c r="E31" s="361">
        <v>1</v>
      </c>
      <c r="F31" s="361"/>
      <c r="G31" s="433">
        <f t="shared" ref="G31:G44" si="4">E31*F31</f>
        <v>0</v>
      </c>
      <c r="H31" s="434">
        <v>1.68</v>
      </c>
      <c r="I31" s="435">
        <f t="shared" ref="I31:I44" si="5">E31*H31</f>
        <v>1.68</v>
      </c>
      <c r="J31" s="436" t="s">
        <v>16</v>
      </c>
      <c r="M31" s="412" t="s">
        <v>856</v>
      </c>
    </row>
    <row r="32" spans="1:17">
      <c r="A32" s="359">
        <v>17</v>
      </c>
      <c r="B32" s="431">
        <v>210202104</v>
      </c>
      <c r="C32" s="432" t="s">
        <v>857</v>
      </c>
      <c r="D32" s="432" t="s">
        <v>599</v>
      </c>
      <c r="E32" s="361">
        <v>1</v>
      </c>
      <c r="F32" s="361"/>
      <c r="G32" s="433">
        <f t="shared" si="4"/>
        <v>0</v>
      </c>
      <c r="H32" s="434">
        <v>0.71199999999999997</v>
      </c>
      <c r="I32" s="435">
        <f t="shared" si="5"/>
        <v>0.71199999999999997</v>
      </c>
      <c r="J32" s="436" t="s">
        <v>16</v>
      </c>
      <c r="K32" s="340" t="s">
        <v>833</v>
      </c>
      <c r="M32" s="412" t="s">
        <v>856</v>
      </c>
    </row>
    <row r="33" spans="1:17">
      <c r="A33" s="359"/>
      <c r="B33" s="431"/>
      <c r="C33" s="432" t="s">
        <v>858</v>
      </c>
      <c r="D33" s="440"/>
      <c r="E33" s="361"/>
      <c r="F33" s="361"/>
      <c r="G33" s="433">
        <f t="shared" si="4"/>
        <v>0</v>
      </c>
      <c r="H33" s="434"/>
      <c r="I33" s="435">
        <f t="shared" si="5"/>
        <v>0</v>
      </c>
      <c r="J33" s="441"/>
      <c r="K33" s="340" t="s">
        <v>859</v>
      </c>
      <c r="M33" s="412" t="s">
        <v>856</v>
      </c>
    </row>
    <row r="34" spans="1:17">
      <c r="A34" s="359">
        <v>18</v>
      </c>
      <c r="B34" s="431">
        <v>210810008</v>
      </c>
      <c r="C34" s="432" t="s">
        <v>860</v>
      </c>
      <c r="D34" s="432" t="s">
        <v>119</v>
      </c>
      <c r="E34" s="361">
        <v>34</v>
      </c>
      <c r="F34" s="361"/>
      <c r="G34" s="433">
        <f t="shared" si="4"/>
        <v>0</v>
      </c>
      <c r="H34" s="434">
        <v>4.5999999999999999E-2</v>
      </c>
      <c r="I34" s="435">
        <f t="shared" si="5"/>
        <v>1.5640000000000001</v>
      </c>
      <c r="J34" s="436" t="s">
        <v>16</v>
      </c>
      <c r="M34" s="412" t="s">
        <v>856</v>
      </c>
    </row>
    <row r="35" spans="1:17">
      <c r="A35" s="359">
        <v>19</v>
      </c>
      <c r="B35" s="431">
        <v>210950201</v>
      </c>
      <c r="C35" s="432" t="s">
        <v>861</v>
      </c>
      <c r="D35" s="432" t="s">
        <v>119</v>
      </c>
      <c r="E35" s="361">
        <v>20</v>
      </c>
      <c r="F35" s="361"/>
      <c r="G35" s="433">
        <f t="shared" si="4"/>
        <v>0</v>
      </c>
      <c r="H35" s="434">
        <v>2.1000000000000001E-2</v>
      </c>
      <c r="I35" s="435">
        <f t="shared" si="5"/>
        <v>0.42000000000000004</v>
      </c>
      <c r="J35" s="436" t="s">
        <v>16</v>
      </c>
      <c r="M35" s="412" t="s">
        <v>856</v>
      </c>
    </row>
    <row r="36" spans="1:17">
      <c r="A36" s="359">
        <v>20</v>
      </c>
      <c r="B36" s="431">
        <v>210810081</v>
      </c>
      <c r="C36" s="432" t="s">
        <v>862</v>
      </c>
      <c r="D36" s="432" t="s">
        <v>119</v>
      </c>
      <c r="E36" s="361">
        <v>40</v>
      </c>
      <c r="F36" s="361"/>
      <c r="G36" s="433">
        <f t="shared" si="4"/>
        <v>0</v>
      </c>
      <c r="H36" s="434">
        <v>6.7000000000000004E-2</v>
      </c>
      <c r="I36" s="435">
        <f t="shared" si="5"/>
        <v>2.68</v>
      </c>
      <c r="J36" s="436" t="s">
        <v>16</v>
      </c>
      <c r="M36" s="412" t="s">
        <v>856</v>
      </c>
    </row>
    <row r="37" spans="1:17">
      <c r="A37" s="359">
        <v>21</v>
      </c>
      <c r="B37" s="431">
        <v>210950202</v>
      </c>
      <c r="C37" s="432" t="s">
        <v>863</v>
      </c>
      <c r="D37" s="432" t="s">
        <v>119</v>
      </c>
      <c r="E37" s="361">
        <v>36</v>
      </c>
      <c r="F37" s="361"/>
      <c r="G37" s="433">
        <f t="shared" si="4"/>
        <v>0</v>
      </c>
      <c r="H37" s="434">
        <v>7.0000000000000007E-2</v>
      </c>
      <c r="I37" s="435">
        <f t="shared" si="5"/>
        <v>2.5200000000000005</v>
      </c>
      <c r="J37" s="436" t="s">
        <v>16</v>
      </c>
      <c r="M37" s="412" t="s">
        <v>856</v>
      </c>
    </row>
    <row r="38" spans="1:17">
      <c r="A38" s="359">
        <v>22</v>
      </c>
      <c r="B38" s="431">
        <v>210010123</v>
      </c>
      <c r="C38" s="432" t="s">
        <v>864</v>
      </c>
      <c r="D38" s="432" t="s">
        <v>119</v>
      </c>
      <c r="E38" s="361">
        <v>41</v>
      </c>
      <c r="F38" s="361"/>
      <c r="G38" s="433">
        <f t="shared" si="4"/>
        <v>0</v>
      </c>
      <c r="H38" s="434">
        <v>0.12</v>
      </c>
      <c r="I38" s="435">
        <f t="shared" si="5"/>
        <v>4.92</v>
      </c>
      <c r="J38" s="436" t="s">
        <v>16</v>
      </c>
      <c r="M38" s="412" t="s">
        <v>856</v>
      </c>
    </row>
    <row r="39" spans="1:17">
      <c r="A39" s="359">
        <v>23</v>
      </c>
      <c r="B39" s="431">
        <v>210100101</v>
      </c>
      <c r="C39" s="432" t="s">
        <v>865</v>
      </c>
      <c r="D39" s="432" t="s">
        <v>599</v>
      </c>
      <c r="E39" s="361">
        <v>14</v>
      </c>
      <c r="F39" s="361"/>
      <c r="G39" s="433">
        <f t="shared" si="4"/>
        <v>0</v>
      </c>
      <c r="H39" s="434">
        <v>6.7000000000000004E-2</v>
      </c>
      <c r="I39" s="435">
        <f t="shared" si="5"/>
        <v>0.93800000000000006</v>
      </c>
      <c r="J39" s="436" t="s">
        <v>16</v>
      </c>
      <c r="K39" s="340" t="s">
        <v>833</v>
      </c>
      <c r="M39" s="412" t="s">
        <v>856</v>
      </c>
    </row>
    <row r="40" spans="1:17">
      <c r="A40" s="359">
        <v>24</v>
      </c>
      <c r="B40" s="431">
        <v>210950101</v>
      </c>
      <c r="C40" s="432" t="s">
        <v>866</v>
      </c>
      <c r="D40" s="432" t="s">
        <v>599</v>
      </c>
      <c r="E40" s="361">
        <v>6</v>
      </c>
      <c r="F40" s="361"/>
      <c r="G40" s="433">
        <f t="shared" si="4"/>
        <v>0</v>
      </c>
      <c r="H40" s="434">
        <v>2.5000000000000001E-2</v>
      </c>
      <c r="I40" s="435">
        <f t="shared" si="5"/>
        <v>0.15000000000000002</v>
      </c>
      <c r="J40" s="436" t="s">
        <v>16</v>
      </c>
      <c r="M40" s="412" t="s">
        <v>856</v>
      </c>
    </row>
    <row r="41" spans="1:17">
      <c r="A41" s="359">
        <v>25</v>
      </c>
      <c r="B41" s="431">
        <v>210100102</v>
      </c>
      <c r="C41" s="432" t="s">
        <v>867</v>
      </c>
      <c r="D41" s="432" t="s">
        <v>599</v>
      </c>
      <c r="E41" s="361">
        <v>2</v>
      </c>
      <c r="F41" s="361"/>
      <c r="G41" s="433">
        <f t="shared" si="4"/>
        <v>0</v>
      </c>
      <c r="H41" s="434">
        <v>0.2</v>
      </c>
      <c r="I41" s="435">
        <f t="shared" si="5"/>
        <v>0.4</v>
      </c>
      <c r="J41" s="436" t="s">
        <v>16</v>
      </c>
      <c r="M41" s="412" t="s">
        <v>856</v>
      </c>
    </row>
    <row r="42" spans="1:17">
      <c r="A42" s="359">
        <v>26</v>
      </c>
      <c r="B42" s="431">
        <v>210220022</v>
      </c>
      <c r="C42" s="432" t="s">
        <v>868</v>
      </c>
      <c r="D42" s="432" t="s">
        <v>119</v>
      </c>
      <c r="E42" s="361">
        <v>41</v>
      </c>
      <c r="F42" s="361"/>
      <c r="G42" s="433">
        <f t="shared" si="4"/>
        <v>0</v>
      </c>
      <c r="H42" s="434">
        <v>0.123</v>
      </c>
      <c r="I42" s="435">
        <f t="shared" si="5"/>
        <v>5.0430000000000001</v>
      </c>
      <c r="J42" s="436" t="s">
        <v>16</v>
      </c>
      <c r="M42" s="412" t="s">
        <v>856</v>
      </c>
    </row>
    <row r="43" spans="1:17">
      <c r="A43" s="359">
        <v>27</v>
      </c>
      <c r="B43" s="431">
        <v>210810141</v>
      </c>
      <c r="C43" s="432" t="s">
        <v>869</v>
      </c>
      <c r="D43" s="432" t="s">
        <v>119</v>
      </c>
      <c r="E43" s="361">
        <v>2</v>
      </c>
      <c r="F43" s="361"/>
      <c r="G43" s="433">
        <f t="shared" si="4"/>
        <v>0</v>
      </c>
      <c r="H43" s="434">
        <v>6.7000000000000004E-2</v>
      </c>
      <c r="I43" s="435">
        <f t="shared" si="5"/>
        <v>0.13400000000000001</v>
      </c>
      <c r="J43" s="436" t="s">
        <v>16</v>
      </c>
      <c r="M43" s="412" t="s">
        <v>856</v>
      </c>
    </row>
    <row r="44" spans="1:17" ht="16.2" thickBot="1">
      <c r="A44" s="404">
        <v>28</v>
      </c>
      <c r="B44" s="405">
        <v>210204202</v>
      </c>
      <c r="C44" s="406" t="s">
        <v>870</v>
      </c>
      <c r="D44" s="406" t="s">
        <v>599</v>
      </c>
      <c r="E44" s="407">
        <v>1</v>
      </c>
      <c r="F44" s="407"/>
      <c r="G44" s="408">
        <f t="shared" si="4"/>
        <v>0</v>
      </c>
      <c r="H44" s="409">
        <v>1.42</v>
      </c>
      <c r="I44" s="410">
        <f t="shared" si="5"/>
        <v>1.42</v>
      </c>
      <c r="J44" s="411" t="s">
        <v>16</v>
      </c>
      <c r="M44" s="412" t="s">
        <v>856</v>
      </c>
    </row>
    <row r="45" spans="1:17" s="385" customFormat="1">
      <c r="A45" s="413"/>
      <c r="B45" s="414"/>
      <c r="C45" s="415" t="s">
        <v>835</v>
      </c>
      <c r="D45" s="415"/>
      <c r="E45" s="416"/>
      <c r="F45" s="416"/>
      <c r="G45" s="417">
        <f>SUM(G31:G44)</f>
        <v>0</v>
      </c>
      <c r="H45" s="418"/>
      <c r="I45" s="419">
        <f>SUM(I31:I44)</f>
        <v>22.581000000000003</v>
      </c>
      <c r="J45" s="420"/>
      <c r="M45" s="421" t="s">
        <v>856</v>
      </c>
      <c r="N45" s="422"/>
      <c r="O45" s="422"/>
      <c r="P45" s="422"/>
      <c r="Q45" s="422"/>
    </row>
    <row r="46" spans="1:17" ht="20.100000000000001" customHeight="1">
      <c r="A46" s="424" t="s">
        <v>871</v>
      </c>
      <c r="B46" s="425"/>
      <c r="C46" s="375"/>
      <c r="D46" s="375"/>
      <c r="E46" s="426"/>
      <c r="F46" s="426"/>
      <c r="G46" s="427"/>
      <c r="H46" s="428"/>
      <c r="I46" s="429"/>
      <c r="J46" s="430"/>
      <c r="M46" s="412"/>
    </row>
    <row r="47" spans="1:17">
      <c r="A47" s="359">
        <v>29</v>
      </c>
      <c r="B47" s="431">
        <v>210204002</v>
      </c>
      <c r="C47" s="432" t="s">
        <v>872</v>
      </c>
      <c r="D47" s="432" t="s">
        <v>599</v>
      </c>
      <c r="E47" s="361">
        <v>1</v>
      </c>
      <c r="F47" s="361"/>
      <c r="G47" s="433">
        <f>E47*F47</f>
        <v>0</v>
      </c>
      <c r="H47" s="434">
        <v>0.84</v>
      </c>
      <c r="I47" s="435">
        <f>E47*H47</f>
        <v>0.84</v>
      </c>
      <c r="J47" s="436" t="s">
        <v>16</v>
      </c>
      <c r="K47" s="340" t="s">
        <v>833</v>
      </c>
      <c r="M47" s="412" t="s">
        <v>873</v>
      </c>
    </row>
    <row r="48" spans="1:17">
      <c r="A48" s="359">
        <v>30</v>
      </c>
      <c r="B48" s="431">
        <v>210202104</v>
      </c>
      <c r="C48" s="432" t="s">
        <v>857</v>
      </c>
      <c r="D48" s="432" t="s">
        <v>599</v>
      </c>
      <c r="E48" s="361">
        <v>1</v>
      </c>
      <c r="F48" s="361"/>
      <c r="G48" s="433">
        <f>E48*F48</f>
        <v>0</v>
      </c>
      <c r="H48" s="434">
        <v>0.35599999999999998</v>
      </c>
      <c r="I48" s="435">
        <f>E48*H48</f>
        <v>0.35599999999999998</v>
      </c>
      <c r="J48" s="436" t="s">
        <v>16</v>
      </c>
      <c r="M48" s="412" t="s">
        <v>873</v>
      </c>
    </row>
    <row r="49" spans="1:17">
      <c r="A49" s="359"/>
      <c r="B49" s="431"/>
      <c r="C49" s="432" t="s">
        <v>874</v>
      </c>
      <c r="D49" s="440"/>
      <c r="E49" s="361"/>
      <c r="F49" s="361"/>
      <c r="G49" s="433">
        <f>E49*F49</f>
        <v>0</v>
      </c>
      <c r="H49" s="434"/>
      <c r="I49" s="435">
        <f>E49*H49</f>
        <v>0</v>
      </c>
      <c r="J49" s="441"/>
      <c r="K49" s="340" t="s">
        <v>859</v>
      </c>
      <c r="M49" s="412" t="s">
        <v>873</v>
      </c>
    </row>
    <row r="50" spans="1:17" ht="16.2" thickBot="1">
      <c r="A50" s="404">
        <v>31</v>
      </c>
      <c r="B50" s="405">
        <v>210100101</v>
      </c>
      <c r="C50" s="406" t="s">
        <v>875</v>
      </c>
      <c r="D50" s="406" t="s">
        <v>599</v>
      </c>
      <c r="E50" s="407">
        <v>12</v>
      </c>
      <c r="F50" s="407"/>
      <c r="G50" s="408">
        <f>E50*F50</f>
        <v>0</v>
      </c>
      <c r="H50" s="409">
        <v>3.4000000000000002E-2</v>
      </c>
      <c r="I50" s="410">
        <f>E50*H50</f>
        <v>0.40800000000000003</v>
      </c>
      <c r="J50" s="411" t="s">
        <v>16</v>
      </c>
      <c r="K50" s="340" t="s">
        <v>833</v>
      </c>
      <c r="M50" s="412" t="s">
        <v>873</v>
      </c>
    </row>
    <row r="51" spans="1:17" s="385" customFormat="1">
      <c r="A51" s="413"/>
      <c r="B51" s="414"/>
      <c r="C51" s="415" t="s">
        <v>835</v>
      </c>
      <c r="D51" s="415"/>
      <c r="E51" s="416"/>
      <c r="F51" s="416"/>
      <c r="G51" s="417">
        <f>SUM(G47:G50)</f>
        <v>0</v>
      </c>
      <c r="H51" s="418"/>
      <c r="I51" s="419">
        <f>SUM(I47:I50)</f>
        <v>1.6040000000000001</v>
      </c>
      <c r="J51" s="420"/>
      <c r="M51" s="421" t="s">
        <v>873</v>
      </c>
      <c r="N51" s="422"/>
      <c r="O51" s="422"/>
      <c r="P51" s="422"/>
      <c r="Q51" s="422"/>
    </row>
    <row r="52" spans="1:17" ht="20.100000000000001" customHeight="1">
      <c r="A52" s="424" t="s">
        <v>297</v>
      </c>
      <c r="B52" s="425"/>
      <c r="C52" s="375"/>
      <c r="D52" s="375"/>
      <c r="E52" s="426"/>
      <c r="F52" s="426"/>
      <c r="G52" s="427"/>
      <c r="H52" s="428"/>
      <c r="I52" s="429"/>
      <c r="J52" s="430"/>
      <c r="M52" s="412"/>
    </row>
    <row r="53" spans="1:17">
      <c r="A53" s="359">
        <v>32</v>
      </c>
      <c r="B53" s="431">
        <v>460200123</v>
      </c>
      <c r="C53" s="432" t="s">
        <v>876</v>
      </c>
      <c r="D53" s="432" t="s">
        <v>119</v>
      </c>
      <c r="E53" s="361">
        <v>44</v>
      </c>
      <c r="F53" s="361"/>
      <c r="G53" s="433">
        <f t="shared" ref="G53:G69" si="6">E53*F53</f>
        <v>0</v>
      </c>
      <c r="H53" s="434">
        <v>0.41799999999999998</v>
      </c>
      <c r="I53" s="435">
        <f t="shared" ref="I53:I69" si="7">E53*H53</f>
        <v>18.391999999999999</v>
      </c>
      <c r="J53" s="436" t="s">
        <v>16</v>
      </c>
      <c r="K53" s="340" t="s">
        <v>833</v>
      </c>
      <c r="M53" s="412" t="s">
        <v>877</v>
      </c>
    </row>
    <row r="54" spans="1:17">
      <c r="A54" s="359">
        <v>33</v>
      </c>
      <c r="B54" s="431">
        <v>460420385</v>
      </c>
      <c r="C54" s="432" t="s">
        <v>878</v>
      </c>
      <c r="D54" s="432" t="s">
        <v>119</v>
      </c>
      <c r="E54" s="361">
        <v>44</v>
      </c>
      <c r="F54" s="361"/>
      <c r="G54" s="433">
        <f t="shared" si="6"/>
        <v>0</v>
      </c>
      <c r="H54" s="434">
        <v>0.20200000000000001</v>
      </c>
      <c r="I54" s="435">
        <f t="shared" si="7"/>
        <v>8.8879999999999999</v>
      </c>
      <c r="J54" s="436" t="s">
        <v>16</v>
      </c>
      <c r="M54" s="412" t="s">
        <v>877</v>
      </c>
    </row>
    <row r="55" spans="1:17">
      <c r="A55" s="359">
        <v>34</v>
      </c>
      <c r="B55" s="431">
        <v>460560123</v>
      </c>
      <c r="C55" s="432" t="s">
        <v>879</v>
      </c>
      <c r="D55" s="432" t="s">
        <v>119</v>
      </c>
      <c r="E55" s="361">
        <v>44</v>
      </c>
      <c r="F55" s="361"/>
      <c r="G55" s="433">
        <f t="shared" si="6"/>
        <v>0</v>
      </c>
      <c r="H55" s="434">
        <v>0.13200000000000001</v>
      </c>
      <c r="I55" s="435">
        <f t="shared" si="7"/>
        <v>5.8079999999999998</v>
      </c>
      <c r="J55" s="436" t="s">
        <v>16</v>
      </c>
      <c r="M55" s="412" t="s">
        <v>877</v>
      </c>
    </row>
    <row r="56" spans="1:17">
      <c r="A56" s="359">
        <v>35</v>
      </c>
      <c r="B56" s="431">
        <v>460600001</v>
      </c>
      <c r="C56" s="432" t="s">
        <v>880</v>
      </c>
      <c r="D56" s="432" t="s">
        <v>50</v>
      </c>
      <c r="E56" s="361">
        <v>3.52</v>
      </c>
      <c r="F56" s="361"/>
      <c r="G56" s="433">
        <f t="shared" si="6"/>
        <v>0</v>
      </c>
      <c r="H56" s="434">
        <v>2.2799999999999998</v>
      </c>
      <c r="I56" s="435">
        <f t="shared" si="7"/>
        <v>8.025599999999999</v>
      </c>
      <c r="J56" s="436" t="s">
        <v>16</v>
      </c>
      <c r="M56" s="412" t="s">
        <v>877</v>
      </c>
    </row>
    <row r="57" spans="1:17">
      <c r="A57" s="359">
        <v>36</v>
      </c>
      <c r="B57" s="431">
        <v>460600002</v>
      </c>
      <c r="C57" s="432" t="s">
        <v>881</v>
      </c>
      <c r="D57" s="432" t="s">
        <v>50</v>
      </c>
      <c r="E57" s="361">
        <v>2.5</v>
      </c>
      <c r="F57" s="361"/>
      <c r="G57" s="433">
        <f t="shared" si="6"/>
        <v>0</v>
      </c>
      <c r="H57" s="434">
        <v>0.16200000000000001</v>
      </c>
      <c r="I57" s="435">
        <f t="shared" si="7"/>
        <v>0.40500000000000003</v>
      </c>
      <c r="J57" s="436" t="s">
        <v>16</v>
      </c>
      <c r="M57" s="412" t="s">
        <v>877</v>
      </c>
    </row>
    <row r="58" spans="1:17">
      <c r="A58" s="359">
        <v>37</v>
      </c>
      <c r="B58" s="431">
        <v>460620013</v>
      </c>
      <c r="C58" s="432" t="s">
        <v>882</v>
      </c>
      <c r="D58" s="432" t="s">
        <v>125</v>
      </c>
      <c r="E58" s="361">
        <v>15.4</v>
      </c>
      <c r="F58" s="361"/>
      <c r="G58" s="433">
        <f t="shared" si="6"/>
        <v>0</v>
      </c>
      <c r="H58" s="434">
        <v>0.112</v>
      </c>
      <c r="I58" s="435">
        <f t="shared" si="7"/>
        <v>1.7248000000000001</v>
      </c>
      <c r="J58" s="436" t="s">
        <v>16</v>
      </c>
      <c r="M58" s="412" t="s">
        <v>877</v>
      </c>
    </row>
    <row r="59" spans="1:17">
      <c r="A59" s="359">
        <v>38</v>
      </c>
      <c r="B59" s="431">
        <v>460100002</v>
      </c>
      <c r="C59" s="432" t="s">
        <v>883</v>
      </c>
      <c r="D59" s="432" t="s">
        <v>599</v>
      </c>
      <c r="E59" s="361">
        <v>1</v>
      </c>
      <c r="F59" s="361"/>
      <c r="G59" s="433">
        <f t="shared" si="6"/>
        <v>0</v>
      </c>
      <c r="H59" s="434">
        <v>2.89</v>
      </c>
      <c r="I59" s="435">
        <f t="shared" si="7"/>
        <v>2.89</v>
      </c>
      <c r="J59" s="436" t="s">
        <v>16</v>
      </c>
      <c r="K59" s="340" t="s">
        <v>833</v>
      </c>
      <c r="M59" s="412" t="s">
        <v>877</v>
      </c>
    </row>
    <row r="60" spans="1:17">
      <c r="A60" s="359"/>
      <c r="B60" s="431"/>
      <c r="C60" s="432" t="s">
        <v>884</v>
      </c>
      <c r="D60" s="440"/>
      <c r="E60" s="361"/>
      <c r="F60" s="361"/>
      <c r="G60" s="433">
        <f t="shared" si="6"/>
        <v>0</v>
      </c>
      <c r="H60" s="434"/>
      <c r="I60" s="435">
        <f t="shared" si="7"/>
        <v>0</v>
      </c>
      <c r="J60" s="441"/>
      <c r="K60" s="340" t="s">
        <v>859</v>
      </c>
      <c r="M60" s="412" t="s">
        <v>877</v>
      </c>
    </row>
    <row r="61" spans="1:17">
      <c r="A61" s="359">
        <v>39</v>
      </c>
      <c r="B61" s="431">
        <v>460050703</v>
      </c>
      <c r="C61" s="432" t="s">
        <v>885</v>
      </c>
      <c r="D61" s="432" t="s">
        <v>50</v>
      </c>
      <c r="E61" s="361">
        <v>0.25</v>
      </c>
      <c r="F61" s="361"/>
      <c r="G61" s="433">
        <f t="shared" si="6"/>
        <v>0</v>
      </c>
      <c r="H61" s="434">
        <v>6.6479999999999997</v>
      </c>
      <c r="I61" s="435">
        <f t="shared" si="7"/>
        <v>1.6619999999999999</v>
      </c>
      <c r="J61" s="436" t="s">
        <v>16</v>
      </c>
      <c r="M61" s="412" t="s">
        <v>877</v>
      </c>
    </row>
    <row r="62" spans="1:17">
      <c r="A62" s="359">
        <v>40</v>
      </c>
      <c r="B62" s="431">
        <v>460600001</v>
      </c>
      <c r="C62" s="432" t="s">
        <v>880</v>
      </c>
      <c r="D62" s="432" t="s">
        <v>50</v>
      </c>
      <c r="E62" s="361">
        <v>0.25</v>
      </c>
      <c r="F62" s="361"/>
      <c r="G62" s="433">
        <f t="shared" si="6"/>
        <v>0</v>
      </c>
      <c r="H62" s="434">
        <v>2.2799999999999998</v>
      </c>
      <c r="I62" s="435">
        <f t="shared" si="7"/>
        <v>0.56999999999999995</v>
      </c>
      <c r="J62" s="436" t="s">
        <v>16</v>
      </c>
      <c r="M62" s="412" t="s">
        <v>877</v>
      </c>
    </row>
    <row r="63" spans="1:17">
      <c r="A63" s="359">
        <v>41</v>
      </c>
      <c r="B63" s="431">
        <v>460600002</v>
      </c>
      <c r="C63" s="432" t="s">
        <v>886</v>
      </c>
      <c r="D63" s="432" t="s">
        <v>50</v>
      </c>
      <c r="E63" s="361">
        <v>2.5</v>
      </c>
      <c r="F63" s="361"/>
      <c r="G63" s="433">
        <f t="shared" si="6"/>
        <v>0</v>
      </c>
      <c r="H63" s="434">
        <v>0.16200000000000001</v>
      </c>
      <c r="I63" s="435">
        <f t="shared" si="7"/>
        <v>0.40500000000000003</v>
      </c>
      <c r="J63" s="436" t="s">
        <v>16</v>
      </c>
      <c r="M63" s="412" t="s">
        <v>877</v>
      </c>
    </row>
    <row r="64" spans="1:17">
      <c r="A64" s="359">
        <v>42</v>
      </c>
      <c r="B64" s="431">
        <v>460100002</v>
      </c>
      <c r="C64" s="432" t="s">
        <v>887</v>
      </c>
      <c r="D64" s="432" t="s">
        <v>599</v>
      </c>
      <c r="E64" s="361">
        <v>2</v>
      </c>
      <c r="F64" s="361"/>
      <c r="G64" s="433">
        <f t="shared" si="6"/>
        <v>0</v>
      </c>
      <c r="H64" s="434">
        <v>2.89</v>
      </c>
      <c r="I64" s="435">
        <f t="shared" si="7"/>
        <v>5.78</v>
      </c>
      <c r="J64" s="436" t="s">
        <v>16</v>
      </c>
      <c r="K64" s="340" t="s">
        <v>833</v>
      </c>
      <c r="M64" s="412" t="s">
        <v>877</v>
      </c>
    </row>
    <row r="65" spans="1:17">
      <c r="A65" s="359">
        <v>43</v>
      </c>
      <c r="B65" s="431">
        <v>460050703</v>
      </c>
      <c r="C65" s="432" t="s">
        <v>885</v>
      </c>
      <c r="D65" s="432" t="s">
        <v>50</v>
      </c>
      <c r="E65" s="361">
        <v>0.5</v>
      </c>
      <c r="F65" s="361"/>
      <c r="G65" s="433">
        <f t="shared" si="6"/>
        <v>0</v>
      </c>
      <c r="H65" s="434">
        <v>6.6479999999999997</v>
      </c>
      <c r="I65" s="435">
        <f t="shared" si="7"/>
        <v>3.3239999999999998</v>
      </c>
      <c r="J65" s="436" t="s">
        <v>16</v>
      </c>
      <c r="M65" s="412" t="s">
        <v>877</v>
      </c>
    </row>
    <row r="66" spans="1:17">
      <c r="A66" s="359">
        <v>44</v>
      </c>
      <c r="B66" s="431">
        <v>460600001</v>
      </c>
      <c r="C66" s="432" t="s">
        <v>880</v>
      </c>
      <c r="D66" s="432" t="s">
        <v>50</v>
      </c>
      <c r="E66" s="361">
        <v>0.5</v>
      </c>
      <c r="F66" s="361"/>
      <c r="G66" s="433">
        <f t="shared" si="6"/>
        <v>0</v>
      </c>
      <c r="H66" s="434">
        <v>2.2799999999999998</v>
      </c>
      <c r="I66" s="435">
        <f t="shared" si="7"/>
        <v>1.1399999999999999</v>
      </c>
      <c r="J66" s="436" t="s">
        <v>16</v>
      </c>
      <c r="M66" s="412" t="s">
        <v>877</v>
      </c>
    </row>
    <row r="67" spans="1:17">
      <c r="A67" s="359">
        <v>45</v>
      </c>
      <c r="B67" s="431">
        <v>460600002</v>
      </c>
      <c r="C67" s="432" t="s">
        <v>888</v>
      </c>
      <c r="D67" s="432" t="s">
        <v>50</v>
      </c>
      <c r="E67" s="361">
        <v>5</v>
      </c>
      <c r="F67" s="361"/>
      <c r="G67" s="433">
        <f t="shared" si="6"/>
        <v>0</v>
      </c>
      <c r="H67" s="434">
        <v>0.16200000000000001</v>
      </c>
      <c r="I67" s="435">
        <f t="shared" si="7"/>
        <v>0.81</v>
      </c>
      <c r="J67" s="436" t="s">
        <v>16</v>
      </c>
      <c r="M67" s="412" t="s">
        <v>877</v>
      </c>
    </row>
    <row r="68" spans="1:17">
      <c r="A68" s="359">
        <v>46</v>
      </c>
      <c r="B68" s="431">
        <v>460010024</v>
      </c>
      <c r="C68" s="432" t="s">
        <v>889</v>
      </c>
      <c r="D68" s="432" t="s">
        <v>890</v>
      </c>
      <c r="E68" s="361">
        <v>0.06</v>
      </c>
      <c r="F68" s="361"/>
      <c r="G68" s="433">
        <f t="shared" si="6"/>
        <v>0</v>
      </c>
      <c r="H68" s="434">
        <v>5.05</v>
      </c>
      <c r="I68" s="435">
        <f t="shared" si="7"/>
        <v>0.30299999999999999</v>
      </c>
      <c r="J68" s="436" t="s">
        <v>16</v>
      </c>
      <c r="K68" s="340" t="s">
        <v>833</v>
      </c>
      <c r="M68" s="412" t="s">
        <v>877</v>
      </c>
    </row>
    <row r="69" spans="1:17" ht="16.2" thickBot="1">
      <c r="A69" s="404">
        <v>47</v>
      </c>
      <c r="B69" s="405">
        <v>460710003</v>
      </c>
      <c r="C69" s="406" t="s">
        <v>891</v>
      </c>
      <c r="D69" s="406" t="s">
        <v>119</v>
      </c>
      <c r="E69" s="407">
        <v>60</v>
      </c>
      <c r="F69" s="407"/>
      <c r="G69" s="408">
        <f t="shared" si="6"/>
        <v>0</v>
      </c>
      <c r="H69" s="409">
        <v>0.189</v>
      </c>
      <c r="I69" s="410">
        <f t="shared" si="7"/>
        <v>11.34</v>
      </c>
      <c r="J69" s="411" t="s">
        <v>16</v>
      </c>
      <c r="K69" s="340" t="s">
        <v>833</v>
      </c>
      <c r="M69" s="412" t="s">
        <v>877</v>
      </c>
    </row>
    <row r="70" spans="1:17" s="385" customFormat="1">
      <c r="A70" s="413"/>
      <c r="B70" s="414"/>
      <c r="C70" s="415" t="s">
        <v>835</v>
      </c>
      <c r="D70" s="415"/>
      <c r="E70" s="416"/>
      <c r="F70" s="416"/>
      <c r="G70" s="417">
        <f>SUM(G53:G69)</f>
        <v>0</v>
      </c>
      <c r="H70" s="418"/>
      <c r="I70" s="419">
        <f>SUM(I53:I69)</f>
        <v>71.467399999999998</v>
      </c>
      <c r="J70" s="420"/>
      <c r="M70" s="421" t="s">
        <v>877</v>
      </c>
      <c r="N70" s="422"/>
      <c r="O70" s="422"/>
      <c r="P70" s="422"/>
      <c r="Q70" s="422"/>
    </row>
    <row r="71" spans="1:17" ht="20.100000000000001" customHeight="1">
      <c r="A71" s="424" t="s">
        <v>892</v>
      </c>
      <c r="B71" s="425"/>
      <c r="C71" s="375"/>
      <c r="D71" s="375"/>
      <c r="E71" s="426"/>
      <c r="F71" s="426"/>
      <c r="G71" s="427"/>
      <c r="H71" s="428"/>
      <c r="I71" s="429"/>
      <c r="J71" s="430"/>
      <c r="M71" s="412"/>
    </row>
    <row r="72" spans="1:17">
      <c r="A72" s="359">
        <v>48</v>
      </c>
      <c r="B72" s="431">
        <v>219999001</v>
      </c>
      <c r="C72" s="432" t="s">
        <v>893</v>
      </c>
      <c r="D72" s="432" t="s">
        <v>894</v>
      </c>
      <c r="E72" s="361">
        <v>10</v>
      </c>
      <c r="F72" s="361"/>
      <c r="G72" s="433">
        <f>E72*F72</f>
        <v>0</v>
      </c>
      <c r="H72" s="434">
        <v>3</v>
      </c>
      <c r="I72" s="435">
        <f>E72*H72</f>
        <v>30</v>
      </c>
      <c r="J72" s="436" t="s">
        <v>16</v>
      </c>
      <c r="K72" s="340" t="s">
        <v>833</v>
      </c>
      <c r="M72" s="412" t="s">
        <v>895</v>
      </c>
      <c r="O72" s="384">
        <f>G72</f>
        <v>0</v>
      </c>
    </row>
    <row r="73" spans="1:17" ht="16.2" thickBot="1">
      <c r="A73" s="404">
        <v>49</v>
      </c>
      <c r="B73" s="405">
        <v>219999011</v>
      </c>
      <c r="C73" s="406" t="s">
        <v>896</v>
      </c>
      <c r="D73" s="406" t="s">
        <v>894</v>
      </c>
      <c r="E73" s="407">
        <v>5</v>
      </c>
      <c r="F73" s="407"/>
      <c r="G73" s="408">
        <f>E73*F73</f>
        <v>0</v>
      </c>
      <c r="H73" s="409">
        <v>3</v>
      </c>
      <c r="I73" s="410">
        <f>E73*H73</f>
        <v>15</v>
      </c>
      <c r="J73" s="411" t="s">
        <v>16</v>
      </c>
      <c r="K73" s="340" t="s">
        <v>833</v>
      </c>
      <c r="M73" s="412" t="s">
        <v>895</v>
      </c>
      <c r="O73" s="384">
        <f>G73</f>
        <v>0</v>
      </c>
    </row>
    <row r="74" spans="1:17" s="385" customFormat="1">
      <c r="A74" s="413"/>
      <c r="B74" s="414"/>
      <c r="C74" s="415" t="s">
        <v>835</v>
      </c>
      <c r="D74" s="415"/>
      <c r="E74" s="416"/>
      <c r="F74" s="416"/>
      <c r="G74" s="417">
        <f>SUM(G72:G73)</f>
        <v>0</v>
      </c>
      <c r="H74" s="418"/>
      <c r="I74" s="419">
        <f>SUM(I72:I73)</f>
        <v>45</v>
      </c>
      <c r="J74" s="420"/>
      <c r="M74" s="421" t="s">
        <v>895</v>
      </c>
      <c r="N74" s="422"/>
      <c r="O74" s="422"/>
      <c r="P74" s="422"/>
      <c r="Q74" s="422"/>
    </row>
    <row r="75" spans="1:17" ht="20.100000000000001" customHeight="1">
      <c r="A75" s="424" t="s">
        <v>897</v>
      </c>
      <c r="B75" s="425"/>
      <c r="C75" s="375"/>
      <c r="D75" s="375"/>
      <c r="E75" s="426"/>
      <c r="F75" s="426"/>
      <c r="G75" s="427"/>
      <c r="H75" s="428"/>
      <c r="I75" s="429"/>
      <c r="J75" s="430"/>
      <c r="M75" s="412"/>
    </row>
    <row r="76" spans="1:17" ht="16.2" thickBot="1">
      <c r="A76" s="404">
        <v>50</v>
      </c>
      <c r="B76" s="405">
        <v>217309011</v>
      </c>
      <c r="C76" s="406" t="s">
        <v>898</v>
      </c>
      <c r="D76" s="406" t="s">
        <v>599</v>
      </c>
      <c r="E76" s="407">
        <v>1</v>
      </c>
      <c r="F76" s="407"/>
      <c r="G76" s="408">
        <f>E76*F76</f>
        <v>0</v>
      </c>
      <c r="H76" s="409">
        <v>5.7</v>
      </c>
      <c r="I76" s="410">
        <f>E76*H76</f>
        <v>5.7</v>
      </c>
      <c r="J76" s="411" t="s">
        <v>899</v>
      </c>
      <c r="K76" s="340" t="s">
        <v>833</v>
      </c>
      <c r="M76" s="412" t="s">
        <v>900</v>
      </c>
      <c r="P76" s="346">
        <f>E76*F76</f>
        <v>0</v>
      </c>
    </row>
    <row r="77" spans="1:17" s="385" customFormat="1" ht="16.2" thickBot="1">
      <c r="A77" s="442"/>
      <c r="B77" s="443"/>
      <c r="C77" s="444" t="s">
        <v>835</v>
      </c>
      <c r="D77" s="444"/>
      <c r="E77" s="445"/>
      <c r="F77" s="445"/>
      <c r="G77" s="446">
        <f>SUM(G76:G76)</f>
        <v>0</v>
      </c>
      <c r="H77" s="447"/>
      <c r="I77" s="448">
        <f>SUM(I76:I76)</f>
        <v>5.7</v>
      </c>
      <c r="J77" s="449"/>
      <c r="M77" s="385" t="s">
        <v>900</v>
      </c>
      <c r="N77" s="422">
        <f>SUM(N30:N76)</f>
        <v>0</v>
      </c>
      <c r="O77" s="422">
        <f>SUM(O8:O76)</f>
        <v>0</v>
      </c>
      <c r="P77" s="422"/>
      <c r="Q77" s="422"/>
    </row>
    <row r="78" spans="1:17">
      <c r="B78" s="450"/>
      <c r="E78" s="342"/>
      <c r="F78" s="342"/>
      <c r="G78" s="451"/>
      <c r="H78" s="452"/>
      <c r="I78" s="453"/>
    </row>
    <row r="79" spans="1:17">
      <c r="A79" s="340" t="s">
        <v>811</v>
      </c>
      <c r="B79" s="450"/>
      <c r="E79" s="342"/>
      <c r="F79" s="342"/>
      <c r="G79" s="451"/>
      <c r="H79" s="452"/>
      <c r="I79" s="384" t="s">
        <v>812</v>
      </c>
    </row>
    <row r="80" spans="1:17">
      <c r="A80" s="340" t="s">
        <v>813</v>
      </c>
      <c r="E80" s="342"/>
      <c r="F80" s="342"/>
      <c r="G80" s="451"/>
      <c r="H80" s="452"/>
      <c r="I80" s="453"/>
    </row>
    <row r="81" spans="2:9">
      <c r="B81" s="450"/>
      <c r="E81" s="342"/>
      <c r="F81" s="342"/>
      <c r="G81" s="451"/>
      <c r="H81" s="452"/>
      <c r="I81" s="453"/>
    </row>
    <row r="82" spans="2:9">
      <c r="B82" s="450"/>
      <c r="E82" s="342"/>
      <c r="F82" s="342"/>
      <c r="G82" s="451"/>
      <c r="H82" s="452"/>
      <c r="I82" s="453"/>
    </row>
    <row r="83" spans="2:9">
      <c r="B83" s="450"/>
      <c r="E83" s="342"/>
      <c r="F83" s="342"/>
      <c r="G83" s="451"/>
      <c r="H83" s="452"/>
      <c r="I83" s="453"/>
    </row>
    <row r="84" spans="2:9">
      <c r="B84" s="450"/>
      <c r="E84" s="342"/>
      <c r="F84" s="342"/>
      <c r="G84" s="451"/>
      <c r="H84" s="452"/>
      <c r="I84" s="453"/>
    </row>
    <row r="85" spans="2:9">
      <c r="B85" s="450"/>
      <c r="E85" s="342"/>
      <c r="F85" s="342"/>
      <c r="G85" s="451"/>
      <c r="H85" s="452"/>
      <c r="I85" s="453"/>
    </row>
    <row r="86" spans="2:9">
      <c r="B86" s="450"/>
      <c r="E86" s="342"/>
      <c r="F86" s="342"/>
      <c r="G86" s="451"/>
      <c r="H86" s="452"/>
      <c r="I86" s="453"/>
    </row>
    <row r="87" spans="2:9">
      <c r="B87" s="450"/>
      <c r="E87" s="342"/>
      <c r="F87" s="342"/>
      <c r="G87" s="451"/>
      <c r="H87" s="452"/>
      <c r="I87" s="453"/>
    </row>
    <row r="88" spans="2:9">
      <c r="B88" s="450"/>
      <c r="E88" s="342"/>
      <c r="F88" s="342"/>
      <c r="G88" s="451"/>
      <c r="H88" s="452"/>
      <c r="I88" s="453"/>
    </row>
    <row r="89" spans="2:9">
      <c r="B89" s="450"/>
      <c r="E89" s="342"/>
      <c r="F89" s="342"/>
      <c r="G89" s="451"/>
      <c r="H89" s="452"/>
      <c r="I89" s="453"/>
    </row>
    <row r="90" spans="2:9">
      <c r="B90" s="450"/>
      <c r="E90" s="342"/>
      <c r="F90" s="342"/>
      <c r="G90" s="451"/>
      <c r="H90" s="452"/>
      <c r="I90" s="453"/>
    </row>
    <row r="91" spans="2:9">
      <c r="B91" s="450"/>
      <c r="E91" s="342"/>
      <c r="F91" s="342"/>
      <c r="G91" s="451"/>
      <c r="H91" s="452"/>
      <c r="I91" s="453"/>
    </row>
    <row r="92" spans="2:9">
      <c r="B92" s="450"/>
      <c r="E92" s="342"/>
      <c r="F92" s="342"/>
      <c r="G92" s="451"/>
      <c r="H92" s="452"/>
      <c r="I92" s="453"/>
    </row>
    <row r="93" spans="2:9">
      <c r="B93" s="450"/>
      <c r="E93" s="342"/>
      <c r="F93" s="342"/>
      <c r="G93" s="451"/>
      <c r="H93" s="452"/>
      <c r="I93" s="453"/>
    </row>
    <row r="94" spans="2:9">
      <c r="B94" s="450"/>
      <c r="E94" s="342"/>
      <c r="F94" s="342"/>
      <c r="G94" s="451"/>
      <c r="H94" s="452"/>
      <c r="I94" s="453"/>
    </row>
    <row r="95" spans="2:9">
      <c r="B95" s="450"/>
      <c r="E95" s="342"/>
      <c r="F95" s="342"/>
      <c r="G95" s="451"/>
      <c r="H95" s="452"/>
      <c r="I95" s="453"/>
    </row>
    <row r="96" spans="2:9">
      <c r="B96" s="450"/>
      <c r="E96" s="342"/>
      <c r="F96" s="342"/>
      <c r="G96" s="451"/>
      <c r="H96" s="452"/>
      <c r="I96" s="453"/>
    </row>
    <row r="97" spans="2:9">
      <c r="B97" s="450"/>
      <c r="E97" s="342"/>
      <c r="F97" s="342"/>
      <c r="G97" s="451"/>
      <c r="H97" s="452"/>
      <c r="I97" s="453"/>
    </row>
    <row r="98" spans="2:9">
      <c r="B98" s="450"/>
      <c r="E98" s="342"/>
      <c r="F98" s="342"/>
      <c r="G98" s="451"/>
      <c r="H98" s="452"/>
      <c r="I98" s="453"/>
    </row>
    <row r="99" spans="2:9">
      <c r="B99" s="450"/>
      <c r="E99" s="342"/>
      <c r="F99" s="342"/>
      <c r="G99" s="451"/>
      <c r="H99" s="452"/>
      <c r="I99" s="453"/>
    </row>
  </sheetData>
  <printOptions horizontalCentered="1"/>
  <pageMargins left="0.78740157499999996" right="0.78740157499999996" top="0.984251969" bottom="0.984251969" header="0.4921259845" footer="0.4921259845"/>
  <pageSetup paperSize="9" scale="75" fitToHeight="0" orientation="portrait" horizontalDpi="300" verticalDpi="300" copies="0" r:id="rId1"/>
  <headerFooter alignWithMargins="0">
    <oddHeader>&amp;Rarch. č. IPM24149</oddHeader>
    <oddFooter>&amp;CStrana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048B8-F17D-40E6-8A23-4F01C2245497}">
  <sheetPr>
    <pageSetUpPr fitToPage="1"/>
  </sheetPr>
  <dimension ref="A1:J117"/>
  <sheetViews>
    <sheetView showGridLines="0" topLeftCell="A7" zoomScale="130" zoomScaleNormal="130" zoomScalePageLayoutView="40" workbookViewId="0">
      <selection activeCell="E14" sqref="E14:E117"/>
    </sheetView>
  </sheetViews>
  <sheetFormatPr defaultColWidth="9" defaultRowHeight="12" customHeight="1"/>
  <cols>
    <col min="1" max="1" width="13.33203125" style="190" customWidth="1"/>
    <col min="2" max="2" width="61" style="285" customWidth="1"/>
    <col min="3" max="3" width="4.33203125" style="285" customWidth="1"/>
    <col min="4" max="4" width="9.5546875" style="286" customWidth="1"/>
    <col min="5" max="5" width="13.33203125" style="287" customWidth="1"/>
    <col min="6" max="6" width="20.109375" style="287" customWidth="1"/>
    <col min="7" max="7" width="18.44140625" style="176" customWidth="1"/>
    <col min="8" max="8" width="9" style="177"/>
    <col min="9" max="9" width="26" style="177" customWidth="1"/>
    <col min="10" max="10" width="16.44140625" style="177" customWidth="1"/>
    <col min="11" max="256" width="9" style="177"/>
    <col min="257" max="257" width="13.33203125" style="177" customWidth="1"/>
    <col min="258" max="258" width="61" style="177" customWidth="1"/>
    <col min="259" max="259" width="4.33203125" style="177" customWidth="1"/>
    <col min="260" max="260" width="9.5546875" style="177" customWidth="1"/>
    <col min="261" max="261" width="13.33203125" style="177" customWidth="1"/>
    <col min="262" max="262" width="20.109375" style="177" customWidth="1"/>
    <col min="263" max="263" width="18.44140625" style="177" customWidth="1"/>
    <col min="264" max="264" width="9" style="177"/>
    <col min="265" max="265" width="26" style="177" customWidth="1"/>
    <col min="266" max="266" width="16.44140625" style="177" customWidth="1"/>
    <col min="267" max="512" width="9" style="177"/>
    <col min="513" max="513" width="13.33203125" style="177" customWidth="1"/>
    <col min="514" max="514" width="61" style="177" customWidth="1"/>
    <col min="515" max="515" width="4.33203125" style="177" customWidth="1"/>
    <col min="516" max="516" width="9.5546875" style="177" customWidth="1"/>
    <col min="517" max="517" width="13.33203125" style="177" customWidth="1"/>
    <col min="518" max="518" width="20.109375" style="177" customWidth="1"/>
    <col min="519" max="519" width="18.44140625" style="177" customWidth="1"/>
    <col min="520" max="520" width="9" style="177"/>
    <col min="521" max="521" width="26" style="177" customWidth="1"/>
    <col min="522" max="522" width="16.44140625" style="177" customWidth="1"/>
    <col min="523" max="768" width="9" style="177"/>
    <col min="769" max="769" width="13.33203125" style="177" customWidth="1"/>
    <col min="770" max="770" width="61" style="177" customWidth="1"/>
    <col min="771" max="771" width="4.33203125" style="177" customWidth="1"/>
    <col min="772" max="772" width="9.5546875" style="177" customWidth="1"/>
    <col min="773" max="773" width="13.33203125" style="177" customWidth="1"/>
    <col min="774" max="774" width="20.109375" style="177" customWidth="1"/>
    <col min="775" max="775" width="18.44140625" style="177" customWidth="1"/>
    <col min="776" max="776" width="9" style="177"/>
    <col min="777" max="777" width="26" style="177" customWidth="1"/>
    <col min="778" max="778" width="16.44140625" style="177" customWidth="1"/>
    <col min="779" max="1024" width="9" style="177"/>
    <col min="1025" max="1025" width="13.33203125" style="177" customWidth="1"/>
    <col min="1026" max="1026" width="61" style="177" customWidth="1"/>
    <col min="1027" max="1027" width="4.33203125" style="177" customWidth="1"/>
    <col min="1028" max="1028" width="9.5546875" style="177" customWidth="1"/>
    <col min="1029" max="1029" width="13.33203125" style="177" customWidth="1"/>
    <col min="1030" max="1030" width="20.109375" style="177" customWidth="1"/>
    <col min="1031" max="1031" width="18.44140625" style="177" customWidth="1"/>
    <col min="1032" max="1032" width="9" style="177"/>
    <col min="1033" max="1033" width="26" style="177" customWidth="1"/>
    <col min="1034" max="1034" width="16.44140625" style="177" customWidth="1"/>
    <col min="1035" max="1280" width="9" style="177"/>
    <col min="1281" max="1281" width="13.33203125" style="177" customWidth="1"/>
    <col min="1282" max="1282" width="61" style="177" customWidth="1"/>
    <col min="1283" max="1283" width="4.33203125" style="177" customWidth="1"/>
    <col min="1284" max="1284" width="9.5546875" style="177" customWidth="1"/>
    <col min="1285" max="1285" width="13.33203125" style="177" customWidth="1"/>
    <col min="1286" max="1286" width="20.109375" style="177" customWidth="1"/>
    <col min="1287" max="1287" width="18.44140625" style="177" customWidth="1"/>
    <col min="1288" max="1288" width="9" style="177"/>
    <col min="1289" max="1289" width="26" style="177" customWidth="1"/>
    <col min="1290" max="1290" width="16.44140625" style="177" customWidth="1"/>
    <col min="1291" max="1536" width="9" style="177"/>
    <col min="1537" max="1537" width="13.33203125" style="177" customWidth="1"/>
    <col min="1538" max="1538" width="61" style="177" customWidth="1"/>
    <col min="1539" max="1539" width="4.33203125" style="177" customWidth="1"/>
    <col min="1540" max="1540" width="9.5546875" style="177" customWidth="1"/>
    <col min="1541" max="1541" width="13.33203125" style="177" customWidth="1"/>
    <col min="1542" max="1542" width="20.109375" style="177" customWidth="1"/>
    <col min="1543" max="1543" width="18.44140625" style="177" customWidth="1"/>
    <col min="1544" max="1544" width="9" style="177"/>
    <col min="1545" max="1545" width="26" style="177" customWidth="1"/>
    <col min="1546" max="1546" width="16.44140625" style="177" customWidth="1"/>
    <col min="1547" max="1792" width="9" style="177"/>
    <col min="1793" max="1793" width="13.33203125" style="177" customWidth="1"/>
    <col min="1794" max="1794" width="61" style="177" customWidth="1"/>
    <col min="1795" max="1795" width="4.33203125" style="177" customWidth="1"/>
    <col min="1796" max="1796" width="9.5546875" style="177" customWidth="1"/>
    <col min="1797" max="1797" width="13.33203125" style="177" customWidth="1"/>
    <col min="1798" max="1798" width="20.109375" style="177" customWidth="1"/>
    <col min="1799" max="1799" width="18.44140625" style="177" customWidth="1"/>
    <col min="1800" max="1800" width="9" style="177"/>
    <col min="1801" max="1801" width="26" style="177" customWidth="1"/>
    <col min="1802" max="1802" width="16.44140625" style="177" customWidth="1"/>
    <col min="1803" max="2048" width="9" style="177"/>
    <col min="2049" max="2049" width="13.33203125" style="177" customWidth="1"/>
    <col min="2050" max="2050" width="61" style="177" customWidth="1"/>
    <col min="2051" max="2051" width="4.33203125" style="177" customWidth="1"/>
    <col min="2052" max="2052" width="9.5546875" style="177" customWidth="1"/>
    <col min="2053" max="2053" width="13.33203125" style="177" customWidth="1"/>
    <col min="2054" max="2054" width="20.109375" style="177" customWidth="1"/>
    <col min="2055" max="2055" width="18.44140625" style="177" customWidth="1"/>
    <col min="2056" max="2056" width="9" style="177"/>
    <col min="2057" max="2057" width="26" style="177" customWidth="1"/>
    <col min="2058" max="2058" width="16.44140625" style="177" customWidth="1"/>
    <col min="2059" max="2304" width="9" style="177"/>
    <col min="2305" max="2305" width="13.33203125" style="177" customWidth="1"/>
    <col min="2306" max="2306" width="61" style="177" customWidth="1"/>
    <col min="2307" max="2307" width="4.33203125" style="177" customWidth="1"/>
    <col min="2308" max="2308" width="9.5546875" style="177" customWidth="1"/>
    <col min="2309" max="2309" width="13.33203125" style="177" customWidth="1"/>
    <col min="2310" max="2310" width="20.109375" style="177" customWidth="1"/>
    <col min="2311" max="2311" width="18.44140625" style="177" customWidth="1"/>
    <col min="2312" max="2312" width="9" style="177"/>
    <col min="2313" max="2313" width="26" style="177" customWidth="1"/>
    <col min="2314" max="2314" width="16.44140625" style="177" customWidth="1"/>
    <col min="2315" max="2560" width="9" style="177"/>
    <col min="2561" max="2561" width="13.33203125" style="177" customWidth="1"/>
    <col min="2562" max="2562" width="61" style="177" customWidth="1"/>
    <col min="2563" max="2563" width="4.33203125" style="177" customWidth="1"/>
    <col min="2564" max="2564" width="9.5546875" style="177" customWidth="1"/>
    <col min="2565" max="2565" width="13.33203125" style="177" customWidth="1"/>
    <col min="2566" max="2566" width="20.109375" style="177" customWidth="1"/>
    <col min="2567" max="2567" width="18.44140625" style="177" customWidth="1"/>
    <col min="2568" max="2568" width="9" style="177"/>
    <col min="2569" max="2569" width="26" style="177" customWidth="1"/>
    <col min="2570" max="2570" width="16.44140625" style="177" customWidth="1"/>
    <col min="2571" max="2816" width="9" style="177"/>
    <col min="2817" max="2817" width="13.33203125" style="177" customWidth="1"/>
    <col min="2818" max="2818" width="61" style="177" customWidth="1"/>
    <col min="2819" max="2819" width="4.33203125" style="177" customWidth="1"/>
    <col min="2820" max="2820" width="9.5546875" style="177" customWidth="1"/>
    <col min="2821" max="2821" width="13.33203125" style="177" customWidth="1"/>
    <col min="2822" max="2822" width="20.109375" style="177" customWidth="1"/>
    <col min="2823" max="2823" width="18.44140625" style="177" customWidth="1"/>
    <col min="2824" max="2824" width="9" style="177"/>
    <col min="2825" max="2825" width="26" style="177" customWidth="1"/>
    <col min="2826" max="2826" width="16.44140625" style="177" customWidth="1"/>
    <col min="2827" max="3072" width="9" style="177"/>
    <col min="3073" max="3073" width="13.33203125" style="177" customWidth="1"/>
    <col min="3074" max="3074" width="61" style="177" customWidth="1"/>
    <col min="3075" max="3075" width="4.33203125" style="177" customWidth="1"/>
    <col min="3076" max="3076" width="9.5546875" style="177" customWidth="1"/>
    <col min="3077" max="3077" width="13.33203125" style="177" customWidth="1"/>
    <col min="3078" max="3078" width="20.109375" style="177" customWidth="1"/>
    <col min="3079" max="3079" width="18.44140625" style="177" customWidth="1"/>
    <col min="3080" max="3080" width="9" style="177"/>
    <col min="3081" max="3081" width="26" style="177" customWidth="1"/>
    <col min="3082" max="3082" width="16.44140625" style="177" customWidth="1"/>
    <col min="3083" max="3328" width="9" style="177"/>
    <col min="3329" max="3329" width="13.33203125" style="177" customWidth="1"/>
    <col min="3330" max="3330" width="61" style="177" customWidth="1"/>
    <col min="3331" max="3331" width="4.33203125" style="177" customWidth="1"/>
    <col min="3332" max="3332" width="9.5546875" style="177" customWidth="1"/>
    <col min="3333" max="3333" width="13.33203125" style="177" customWidth="1"/>
    <col min="3334" max="3334" width="20.109375" style="177" customWidth="1"/>
    <col min="3335" max="3335" width="18.44140625" style="177" customWidth="1"/>
    <col min="3336" max="3336" width="9" style="177"/>
    <col min="3337" max="3337" width="26" style="177" customWidth="1"/>
    <col min="3338" max="3338" width="16.44140625" style="177" customWidth="1"/>
    <col min="3339" max="3584" width="9" style="177"/>
    <col min="3585" max="3585" width="13.33203125" style="177" customWidth="1"/>
    <col min="3586" max="3586" width="61" style="177" customWidth="1"/>
    <col min="3587" max="3587" width="4.33203125" style="177" customWidth="1"/>
    <col min="3588" max="3588" width="9.5546875" style="177" customWidth="1"/>
    <col min="3589" max="3589" width="13.33203125" style="177" customWidth="1"/>
    <col min="3590" max="3590" width="20.109375" style="177" customWidth="1"/>
    <col min="3591" max="3591" width="18.44140625" style="177" customWidth="1"/>
    <col min="3592" max="3592" width="9" style="177"/>
    <col min="3593" max="3593" width="26" style="177" customWidth="1"/>
    <col min="3594" max="3594" width="16.44140625" style="177" customWidth="1"/>
    <col min="3595" max="3840" width="9" style="177"/>
    <col min="3841" max="3841" width="13.33203125" style="177" customWidth="1"/>
    <col min="3842" max="3842" width="61" style="177" customWidth="1"/>
    <col min="3843" max="3843" width="4.33203125" style="177" customWidth="1"/>
    <col min="3844" max="3844" width="9.5546875" style="177" customWidth="1"/>
    <col min="3845" max="3845" width="13.33203125" style="177" customWidth="1"/>
    <col min="3846" max="3846" width="20.109375" style="177" customWidth="1"/>
    <col min="3847" max="3847" width="18.44140625" style="177" customWidth="1"/>
    <col min="3848" max="3848" width="9" style="177"/>
    <col min="3849" max="3849" width="26" style="177" customWidth="1"/>
    <col min="3850" max="3850" width="16.44140625" style="177" customWidth="1"/>
    <col min="3851" max="4096" width="9" style="177"/>
    <col min="4097" max="4097" width="13.33203125" style="177" customWidth="1"/>
    <col min="4098" max="4098" width="61" style="177" customWidth="1"/>
    <col min="4099" max="4099" width="4.33203125" style="177" customWidth="1"/>
    <col min="4100" max="4100" width="9.5546875" style="177" customWidth="1"/>
    <col min="4101" max="4101" width="13.33203125" style="177" customWidth="1"/>
    <col min="4102" max="4102" width="20.109375" style="177" customWidth="1"/>
    <col min="4103" max="4103" width="18.44140625" style="177" customWidth="1"/>
    <col min="4104" max="4104" width="9" style="177"/>
    <col min="4105" max="4105" width="26" style="177" customWidth="1"/>
    <col min="4106" max="4106" width="16.44140625" style="177" customWidth="1"/>
    <col min="4107" max="4352" width="9" style="177"/>
    <col min="4353" max="4353" width="13.33203125" style="177" customWidth="1"/>
    <col min="4354" max="4354" width="61" style="177" customWidth="1"/>
    <col min="4355" max="4355" width="4.33203125" style="177" customWidth="1"/>
    <col min="4356" max="4356" width="9.5546875" style="177" customWidth="1"/>
    <col min="4357" max="4357" width="13.33203125" style="177" customWidth="1"/>
    <col min="4358" max="4358" width="20.109375" style="177" customWidth="1"/>
    <col min="4359" max="4359" width="18.44140625" style="177" customWidth="1"/>
    <col min="4360" max="4360" width="9" style="177"/>
    <col min="4361" max="4361" width="26" style="177" customWidth="1"/>
    <col min="4362" max="4362" width="16.44140625" style="177" customWidth="1"/>
    <col min="4363" max="4608" width="9" style="177"/>
    <col min="4609" max="4609" width="13.33203125" style="177" customWidth="1"/>
    <col min="4610" max="4610" width="61" style="177" customWidth="1"/>
    <col min="4611" max="4611" width="4.33203125" style="177" customWidth="1"/>
    <col min="4612" max="4612" width="9.5546875" style="177" customWidth="1"/>
    <col min="4613" max="4613" width="13.33203125" style="177" customWidth="1"/>
    <col min="4614" max="4614" width="20.109375" style="177" customWidth="1"/>
    <col min="4615" max="4615" width="18.44140625" style="177" customWidth="1"/>
    <col min="4616" max="4616" width="9" style="177"/>
    <col min="4617" max="4617" width="26" style="177" customWidth="1"/>
    <col min="4618" max="4618" width="16.44140625" style="177" customWidth="1"/>
    <col min="4619" max="4864" width="9" style="177"/>
    <col min="4865" max="4865" width="13.33203125" style="177" customWidth="1"/>
    <col min="4866" max="4866" width="61" style="177" customWidth="1"/>
    <col min="4867" max="4867" width="4.33203125" style="177" customWidth="1"/>
    <col min="4868" max="4868" width="9.5546875" style="177" customWidth="1"/>
    <col min="4869" max="4869" width="13.33203125" style="177" customWidth="1"/>
    <col min="4870" max="4870" width="20.109375" style="177" customWidth="1"/>
    <col min="4871" max="4871" width="18.44140625" style="177" customWidth="1"/>
    <col min="4872" max="4872" width="9" style="177"/>
    <col min="4873" max="4873" width="26" style="177" customWidth="1"/>
    <col min="4874" max="4874" width="16.44140625" style="177" customWidth="1"/>
    <col min="4875" max="5120" width="9" style="177"/>
    <col min="5121" max="5121" width="13.33203125" style="177" customWidth="1"/>
    <col min="5122" max="5122" width="61" style="177" customWidth="1"/>
    <col min="5123" max="5123" width="4.33203125" style="177" customWidth="1"/>
    <col min="5124" max="5124" width="9.5546875" style="177" customWidth="1"/>
    <col min="5125" max="5125" width="13.33203125" style="177" customWidth="1"/>
    <col min="5126" max="5126" width="20.109375" style="177" customWidth="1"/>
    <col min="5127" max="5127" width="18.44140625" style="177" customWidth="1"/>
    <col min="5128" max="5128" width="9" style="177"/>
    <col min="5129" max="5129" width="26" style="177" customWidth="1"/>
    <col min="5130" max="5130" width="16.44140625" style="177" customWidth="1"/>
    <col min="5131" max="5376" width="9" style="177"/>
    <col min="5377" max="5377" width="13.33203125" style="177" customWidth="1"/>
    <col min="5378" max="5378" width="61" style="177" customWidth="1"/>
    <col min="5379" max="5379" width="4.33203125" style="177" customWidth="1"/>
    <col min="5380" max="5380" width="9.5546875" style="177" customWidth="1"/>
    <col min="5381" max="5381" width="13.33203125" style="177" customWidth="1"/>
    <col min="5382" max="5382" width="20.109375" style="177" customWidth="1"/>
    <col min="5383" max="5383" width="18.44140625" style="177" customWidth="1"/>
    <col min="5384" max="5384" width="9" style="177"/>
    <col min="5385" max="5385" width="26" style="177" customWidth="1"/>
    <col min="5386" max="5386" width="16.44140625" style="177" customWidth="1"/>
    <col min="5387" max="5632" width="9" style="177"/>
    <col min="5633" max="5633" width="13.33203125" style="177" customWidth="1"/>
    <col min="5634" max="5634" width="61" style="177" customWidth="1"/>
    <col min="5635" max="5635" width="4.33203125" style="177" customWidth="1"/>
    <col min="5636" max="5636" width="9.5546875" style="177" customWidth="1"/>
    <col min="5637" max="5637" width="13.33203125" style="177" customWidth="1"/>
    <col min="5638" max="5638" width="20.109375" style="177" customWidth="1"/>
    <col min="5639" max="5639" width="18.44140625" style="177" customWidth="1"/>
    <col min="5640" max="5640" width="9" style="177"/>
    <col min="5641" max="5641" width="26" style="177" customWidth="1"/>
    <col min="5642" max="5642" width="16.44140625" style="177" customWidth="1"/>
    <col min="5643" max="5888" width="9" style="177"/>
    <col min="5889" max="5889" width="13.33203125" style="177" customWidth="1"/>
    <col min="5890" max="5890" width="61" style="177" customWidth="1"/>
    <col min="5891" max="5891" width="4.33203125" style="177" customWidth="1"/>
    <col min="5892" max="5892" width="9.5546875" style="177" customWidth="1"/>
    <col min="5893" max="5893" width="13.33203125" style="177" customWidth="1"/>
    <col min="5894" max="5894" width="20.109375" style="177" customWidth="1"/>
    <col min="5895" max="5895" width="18.44140625" style="177" customWidth="1"/>
    <col min="5896" max="5896" width="9" style="177"/>
    <col min="5897" max="5897" width="26" style="177" customWidth="1"/>
    <col min="5898" max="5898" width="16.44140625" style="177" customWidth="1"/>
    <col min="5899" max="6144" width="9" style="177"/>
    <col min="6145" max="6145" width="13.33203125" style="177" customWidth="1"/>
    <col min="6146" max="6146" width="61" style="177" customWidth="1"/>
    <col min="6147" max="6147" width="4.33203125" style="177" customWidth="1"/>
    <col min="6148" max="6148" width="9.5546875" style="177" customWidth="1"/>
    <col min="6149" max="6149" width="13.33203125" style="177" customWidth="1"/>
    <col min="6150" max="6150" width="20.109375" style="177" customWidth="1"/>
    <col min="6151" max="6151" width="18.44140625" style="177" customWidth="1"/>
    <col min="6152" max="6152" width="9" style="177"/>
    <col min="6153" max="6153" width="26" style="177" customWidth="1"/>
    <col min="6154" max="6154" width="16.44140625" style="177" customWidth="1"/>
    <col min="6155" max="6400" width="9" style="177"/>
    <col min="6401" max="6401" width="13.33203125" style="177" customWidth="1"/>
    <col min="6402" max="6402" width="61" style="177" customWidth="1"/>
    <col min="6403" max="6403" width="4.33203125" style="177" customWidth="1"/>
    <col min="6404" max="6404" width="9.5546875" style="177" customWidth="1"/>
    <col min="6405" max="6405" width="13.33203125" style="177" customWidth="1"/>
    <col min="6406" max="6406" width="20.109375" style="177" customWidth="1"/>
    <col min="6407" max="6407" width="18.44140625" style="177" customWidth="1"/>
    <col min="6408" max="6408" width="9" style="177"/>
    <col min="6409" max="6409" width="26" style="177" customWidth="1"/>
    <col min="6410" max="6410" width="16.44140625" style="177" customWidth="1"/>
    <col min="6411" max="6656" width="9" style="177"/>
    <col min="6657" max="6657" width="13.33203125" style="177" customWidth="1"/>
    <col min="6658" max="6658" width="61" style="177" customWidth="1"/>
    <col min="6659" max="6659" width="4.33203125" style="177" customWidth="1"/>
    <col min="6660" max="6660" width="9.5546875" style="177" customWidth="1"/>
    <col min="6661" max="6661" width="13.33203125" style="177" customWidth="1"/>
    <col min="6662" max="6662" width="20.109375" style="177" customWidth="1"/>
    <col min="6663" max="6663" width="18.44140625" style="177" customWidth="1"/>
    <col min="6664" max="6664" width="9" style="177"/>
    <col min="6665" max="6665" width="26" style="177" customWidth="1"/>
    <col min="6666" max="6666" width="16.44140625" style="177" customWidth="1"/>
    <col min="6667" max="6912" width="9" style="177"/>
    <col min="6913" max="6913" width="13.33203125" style="177" customWidth="1"/>
    <col min="6914" max="6914" width="61" style="177" customWidth="1"/>
    <col min="6915" max="6915" width="4.33203125" style="177" customWidth="1"/>
    <col min="6916" max="6916" width="9.5546875" style="177" customWidth="1"/>
    <col min="6917" max="6917" width="13.33203125" style="177" customWidth="1"/>
    <col min="6918" max="6918" width="20.109375" style="177" customWidth="1"/>
    <col min="6919" max="6919" width="18.44140625" style="177" customWidth="1"/>
    <col min="6920" max="6920" width="9" style="177"/>
    <col min="6921" max="6921" width="26" style="177" customWidth="1"/>
    <col min="6922" max="6922" width="16.44140625" style="177" customWidth="1"/>
    <col min="6923" max="7168" width="9" style="177"/>
    <col min="7169" max="7169" width="13.33203125" style="177" customWidth="1"/>
    <col min="7170" max="7170" width="61" style="177" customWidth="1"/>
    <col min="7171" max="7171" width="4.33203125" style="177" customWidth="1"/>
    <col min="7172" max="7172" width="9.5546875" style="177" customWidth="1"/>
    <col min="7173" max="7173" width="13.33203125" style="177" customWidth="1"/>
    <col min="7174" max="7174" width="20.109375" style="177" customWidth="1"/>
    <col min="7175" max="7175" width="18.44140625" style="177" customWidth="1"/>
    <col min="7176" max="7176" width="9" style="177"/>
    <col min="7177" max="7177" width="26" style="177" customWidth="1"/>
    <col min="7178" max="7178" width="16.44140625" style="177" customWidth="1"/>
    <col min="7179" max="7424" width="9" style="177"/>
    <col min="7425" max="7425" width="13.33203125" style="177" customWidth="1"/>
    <col min="7426" max="7426" width="61" style="177" customWidth="1"/>
    <col min="7427" max="7427" width="4.33203125" style="177" customWidth="1"/>
    <col min="7428" max="7428" width="9.5546875" style="177" customWidth="1"/>
    <col min="7429" max="7429" width="13.33203125" style="177" customWidth="1"/>
    <col min="7430" max="7430" width="20.109375" style="177" customWidth="1"/>
    <col min="7431" max="7431" width="18.44140625" style="177" customWidth="1"/>
    <col min="7432" max="7432" width="9" style="177"/>
    <col min="7433" max="7433" width="26" style="177" customWidth="1"/>
    <col min="7434" max="7434" width="16.44140625" style="177" customWidth="1"/>
    <col min="7435" max="7680" width="9" style="177"/>
    <col min="7681" max="7681" width="13.33203125" style="177" customWidth="1"/>
    <col min="7682" max="7682" width="61" style="177" customWidth="1"/>
    <col min="7683" max="7683" width="4.33203125" style="177" customWidth="1"/>
    <col min="7684" max="7684" width="9.5546875" style="177" customWidth="1"/>
    <col min="7685" max="7685" width="13.33203125" style="177" customWidth="1"/>
    <col min="7686" max="7686" width="20.109375" style="177" customWidth="1"/>
    <col min="7687" max="7687" width="18.44140625" style="177" customWidth="1"/>
    <col min="7688" max="7688" width="9" style="177"/>
    <col min="7689" max="7689" width="26" style="177" customWidth="1"/>
    <col min="7690" max="7690" width="16.44140625" style="177" customWidth="1"/>
    <col min="7691" max="7936" width="9" style="177"/>
    <col min="7937" max="7937" width="13.33203125" style="177" customWidth="1"/>
    <col min="7938" max="7938" width="61" style="177" customWidth="1"/>
    <col min="7939" max="7939" width="4.33203125" style="177" customWidth="1"/>
    <col min="7940" max="7940" width="9.5546875" style="177" customWidth="1"/>
    <col min="7941" max="7941" width="13.33203125" style="177" customWidth="1"/>
    <col min="7942" max="7942" width="20.109375" style="177" customWidth="1"/>
    <col min="7943" max="7943" width="18.44140625" style="177" customWidth="1"/>
    <col min="7944" max="7944" width="9" style="177"/>
    <col min="7945" max="7945" width="26" style="177" customWidth="1"/>
    <col min="7946" max="7946" width="16.44140625" style="177" customWidth="1"/>
    <col min="7947" max="8192" width="9" style="177"/>
    <col min="8193" max="8193" width="13.33203125" style="177" customWidth="1"/>
    <col min="8194" max="8194" width="61" style="177" customWidth="1"/>
    <col min="8195" max="8195" width="4.33203125" style="177" customWidth="1"/>
    <col min="8196" max="8196" width="9.5546875" style="177" customWidth="1"/>
    <col min="8197" max="8197" width="13.33203125" style="177" customWidth="1"/>
    <col min="8198" max="8198" width="20.109375" style="177" customWidth="1"/>
    <col min="8199" max="8199" width="18.44140625" style="177" customWidth="1"/>
    <col min="8200" max="8200" width="9" style="177"/>
    <col min="8201" max="8201" width="26" style="177" customWidth="1"/>
    <col min="8202" max="8202" width="16.44140625" style="177" customWidth="1"/>
    <col min="8203" max="8448" width="9" style="177"/>
    <col min="8449" max="8449" width="13.33203125" style="177" customWidth="1"/>
    <col min="8450" max="8450" width="61" style="177" customWidth="1"/>
    <col min="8451" max="8451" width="4.33203125" style="177" customWidth="1"/>
    <col min="8452" max="8452" width="9.5546875" style="177" customWidth="1"/>
    <col min="8453" max="8453" width="13.33203125" style="177" customWidth="1"/>
    <col min="8454" max="8454" width="20.109375" style="177" customWidth="1"/>
    <col min="8455" max="8455" width="18.44140625" style="177" customWidth="1"/>
    <col min="8456" max="8456" width="9" style="177"/>
    <col min="8457" max="8457" width="26" style="177" customWidth="1"/>
    <col min="8458" max="8458" width="16.44140625" style="177" customWidth="1"/>
    <col min="8459" max="8704" width="9" style="177"/>
    <col min="8705" max="8705" width="13.33203125" style="177" customWidth="1"/>
    <col min="8706" max="8706" width="61" style="177" customWidth="1"/>
    <col min="8707" max="8707" width="4.33203125" style="177" customWidth="1"/>
    <col min="8708" max="8708" width="9.5546875" style="177" customWidth="1"/>
    <col min="8709" max="8709" width="13.33203125" style="177" customWidth="1"/>
    <col min="8710" max="8710" width="20.109375" style="177" customWidth="1"/>
    <col min="8711" max="8711" width="18.44140625" style="177" customWidth="1"/>
    <col min="8712" max="8712" width="9" style="177"/>
    <col min="8713" max="8713" width="26" style="177" customWidth="1"/>
    <col min="8714" max="8714" width="16.44140625" style="177" customWidth="1"/>
    <col min="8715" max="8960" width="9" style="177"/>
    <col min="8961" max="8961" width="13.33203125" style="177" customWidth="1"/>
    <col min="8962" max="8962" width="61" style="177" customWidth="1"/>
    <col min="8963" max="8963" width="4.33203125" style="177" customWidth="1"/>
    <col min="8964" max="8964" width="9.5546875" style="177" customWidth="1"/>
    <col min="8965" max="8965" width="13.33203125" style="177" customWidth="1"/>
    <col min="8966" max="8966" width="20.109375" style="177" customWidth="1"/>
    <col min="8967" max="8967" width="18.44140625" style="177" customWidth="1"/>
    <col min="8968" max="8968" width="9" style="177"/>
    <col min="8969" max="8969" width="26" style="177" customWidth="1"/>
    <col min="8970" max="8970" width="16.44140625" style="177" customWidth="1"/>
    <col min="8971" max="9216" width="9" style="177"/>
    <col min="9217" max="9217" width="13.33203125" style="177" customWidth="1"/>
    <col min="9218" max="9218" width="61" style="177" customWidth="1"/>
    <col min="9219" max="9219" width="4.33203125" style="177" customWidth="1"/>
    <col min="9220" max="9220" width="9.5546875" style="177" customWidth="1"/>
    <col min="9221" max="9221" width="13.33203125" style="177" customWidth="1"/>
    <col min="9222" max="9222" width="20.109375" style="177" customWidth="1"/>
    <col min="9223" max="9223" width="18.44140625" style="177" customWidth="1"/>
    <col min="9224" max="9224" width="9" style="177"/>
    <col min="9225" max="9225" width="26" style="177" customWidth="1"/>
    <col min="9226" max="9226" width="16.44140625" style="177" customWidth="1"/>
    <col min="9227" max="9472" width="9" style="177"/>
    <col min="9473" max="9473" width="13.33203125" style="177" customWidth="1"/>
    <col min="9474" max="9474" width="61" style="177" customWidth="1"/>
    <col min="9475" max="9475" width="4.33203125" style="177" customWidth="1"/>
    <col min="9476" max="9476" width="9.5546875" style="177" customWidth="1"/>
    <col min="9477" max="9477" width="13.33203125" style="177" customWidth="1"/>
    <col min="9478" max="9478" width="20.109375" style="177" customWidth="1"/>
    <col min="9479" max="9479" width="18.44140625" style="177" customWidth="1"/>
    <col min="9480" max="9480" width="9" style="177"/>
    <col min="9481" max="9481" width="26" style="177" customWidth="1"/>
    <col min="9482" max="9482" width="16.44140625" style="177" customWidth="1"/>
    <col min="9483" max="9728" width="9" style="177"/>
    <col min="9729" max="9729" width="13.33203125" style="177" customWidth="1"/>
    <col min="9730" max="9730" width="61" style="177" customWidth="1"/>
    <col min="9731" max="9731" width="4.33203125" style="177" customWidth="1"/>
    <col min="9732" max="9732" width="9.5546875" style="177" customWidth="1"/>
    <col min="9733" max="9733" width="13.33203125" style="177" customWidth="1"/>
    <col min="9734" max="9734" width="20.109375" style="177" customWidth="1"/>
    <col min="9735" max="9735" width="18.44140625" style="177" customWidth="1"/>
    <col min="9736" max="9736" width="9" style="177"/>
    <col min="9737" max="9737" width="26" style="177" customWidth="1"/>
    <col min="9738" max="9738" width="16.44140625" style="177" customWidth="1"/>
    <col min="9739" max="9984" width="9" style="177"/>
    <col min="9985" max="9985" width="13.33203125" style="177" customWidth="1"/>
    <col min="9986" max="9986" width="61" style="177" customWidth="1"/>
    <col min="9987" max="9987" width="4.33203125" style="177" customWidth="1"/>
    <col min="9988" max="9988" width="9.5546875" style="177" customWidth="1"/>
    <col min="9989" max="9989" width="13.33203125" style="177" customWidth="1"/>
    <col min="9990" max="9990" width="20.109375" style="177" customWidth="1"/>
    <col min="9991" max="9991" width="18.44140625" style="177" customWidth="1"/>
    <col min="9992" max="9992" width="9" style="177"/>
    <col min="9993" max="9993" width="26" style="177" customWidth="1"/>
    <col min="9994" max="9994" width="16.44140625" style="177" customWidth="1"/>
    <col min="9995" max="10240" width="9" style="177"/>
    <col min="10241" max="10241" width="13.33203125" style="177" customWidth="1"/>
    <col min="10242" max="10242" width="61" style="177" customWidth="1"/>
    <col min="10243" max="10243" width="4.33203125" style="177" customWidth="1"/>
    <col min="10244" max="10244" width="9.5546875" style="177" customWidth="1"/>
    <col min="10245" max="10245" width="13.33203125" style="177" customWidth="1"/>
    <col min="10246" max="10246" width="20.109375" style="177" customWidth="1"/>
    <col min="10247" max="10247" width="18.44140625" style="177" customWidth="1"/>
    <col min="10248" max="10248" width="9" style="177"/>
    <col min="10249" max="10249" width="26" style="177" customWidth="1"/>
    <col min="10250" max="10250" width="16.44140625" style="177" customWidth="1"/>
    <col min="10251" max="10496" width="9" style="177"/>
    <col min="10497" max="10497" width="13.33203125" style="177" customWidth="1"/>
    <col min="10498" max="10498" width="61" style="177" customWidth="1"/>
    <col min="10499" max="10499" width="4.33203125" style="177" customWidth="1"/>
    <col min="10500" max="10500" width="9.5546875" style="177" customWidth="1"/>
    <col min="10501" max="10501" width="13.33203125" style="177" customWidth="1"/>
    <col min="10502" max="10502" width="20.109375" style="177" customWidth="1"/>
    <col min="10503" max="10503" width="18.44140625" style="177" customWidth="1"/>
    <col min="10504" max="10504" width="9" style="177"/>
    <col min="10505" max="10505" width="26" style="177" customWidth="1"/>
    <col min="10506" max="10506" width="16.44140625" style="177" customWidth="1"/>
    <col min="10507" max="10752" width="9" style="177"/>
    <col min="10753" max="10753" width="13.33203125" style="177" customWidth="1"/>
    <col min="10754" max="10754" width="61" style="177" customWidth="1"/>
    <col min="10755" max="10755" width="4.33203125" style="177" customWidth="1"/>
    <col min="10756" max="10756" width="9.5546875" style="177" customWidth="1"/>
    <col min="10757" max="10757" width="13.33203125" style="177" customWidth="1"/>
    <col min="10758" max="10758" width="20.109375" style="177" customWidth="1"/>
    <col min="10759" max="10759" width="18.44140625" style="177" customWidth="1"/>
    <col min="10760" max="10760" width="9" style="177"/>
    <col min="10761" max="10761" width="26" style="177" customWidth="1"/>
    <col min="10762" max="10762" width="16.44140625" style="177" customWidth="1"/>
    <col min="10763" max="11008" width="9" style="177"/>
    <col min="11009" max="11009" width="13.33203125" style="177" customWidth="1"/>
    <col min="11010" max="11010" width="61" style="177" customWidth="1"/>
    <col min="11011" max="11011" width="4.33203125" style="177" customWidth="1"/>
    <col min="11012" max="11012" width="9.5546875" style="177" customWidth="1"/>
    <col min="11013" max="11013" width="13.33203125" style="177" customWidth="1"/>
    <col min="11014" max="11014" width="20.109375" style="177" customWidth="1"/>
    <col min="11015" max="11015" width="18.44140625" style="177" customWidth="1"/>
    <col min="11016" max="11016" width="9" style="177"/>
    <col min="11017" max="11017" width="26" style="177" customWidth="1"/>
    <col min="11018" max="11018" width="16.44140625" style="177" customWidth="1"/>
    <col min="11019" max="11264" width="9" style="177"/>
    <col min="11265" max="11265" width="13.33203125" style="177" customWidth="1"/>
    <col min="11266" max="11266" width="61" style="177" customWidth="1"/>
    <col min="11267" max="11267" width="4.33203125" style="177" customWidth="1"/>
    <col min="11268" max="11268" width="9.5546875" style="177" customWidth="1"/>
    <col min="11269" max="11269" width="13.33203125" style="177" customWidth="1"/>
    <col min="11270" max="11270" width="20.109375" style="177" customWidth="1"/>
    <col min="11271" max="11271" width="18.44140625" style="177" customWidth="1"/>
    <col min="11272" max="11272" width="9" style="177"/>
    <col min="11273" max="11273" width="26" style="177" customWidth="1"/>
    <col min="11274" max="11274" width="16.44140625" style="177" customWidth="1"/>
    <col min="11275" max="11520" width="9" style="177"/>
    <col min="11521" max="11521" width="13.33203125" style="177" customWidth="1"/>
    <col min="11522" max="11522" width="61" style="177" customWidth="1"/>
    <col min="11523" max="11523" width="4.33203125" style="177" customWidth="1"/>
    <col min="11524" max="11524" width="9.5546875" style="177" customWidth="1"/>
    <col min="11525" max="11525" width="13.33203125" style="177" customWidth="1"/>
    <col min="11526" max="11526" width="20.109375" style="177" customWidth="1"/>
    <col min="11527" max="11527" width="18.44140625" style="177" customWidth="1"/>
    <col min="11528" max="11528" width="9" style="177"/>
    <col min="11529" max="11529" width="26" style="177" customWidth="1"/>
    <col min="11530" max="11530" width="16.44140625" style="177" customWidth="1"/>
    <col min="11531" max="11776" width="9" style="177"/>
    <col min="11777" max="11777" width="13.33203125" style="177" customWidth="1"/>
    <col min="11778" max="11778" width="61" style="177" customWidth="1"/>
    <col min="11779" max="11779" width="4.33203125" style="177" customWidth="1"/>
    <col min="11780" max="11780" width="9.5546875" style="177" customWidth="1"/>
    <col min="11781" max="11781" width="13.33203125" style="177" customWidth="1"/>
    <col min="11782" max="11782" width="20.109375" style="177" customWidth="1"/>
    <col min="11783" max="11783" width="18.44140625" style="177" customWidth="1"/>
    <col min="11784" max="11784" width="9" style="177"/>
    <col min="11785" max="11785" width="26" style="177" customWidth="1"/>
    <col min="11786" max="11786" width="16.44140625" style="177" customWidth="1"/>
    <col min="11787" max="12032" width="9" style="177"/>
    <col min="12033" max="12033" width="13.33203125" style="177" customWidth="1"/>
    <col min="12034" max="12034" width="61" style="177" customWidth="1"/>
    <col min="12035" max="12035" width="4.33203125" style="177" customWidth="1"/>
    <col min="12036" max="12036" width="9.5546875" style="177" customWidth="1"/>
    <col min="12037" max="12037" width="13.33203125" style="177" customWidth="1"/>
    <col min="12038" max="12038" width="20.109375" style="177" customWidth="1"/>
    <col min="12039" max="12039" width="18.44140625" style="177" customWidth="1"/>
    <col min="12040" max="12040" width="9" style="177"/>
    <col min="12041" max="12041" width="26" style="177" customWidth="1"/>
    <col min="12042" max="12042" width="16.44140625" style="177" customWidth="1"/>
    <col min="12043" max="12288" width="9" style="177"/>
    <col min="12289" max="12289" width="13.33203125" style="177" customWidth="1"/>
    <col min="12290" max="12290" width="61" style="177" customWidth="1"/>
    <col min="12291" max="12291" width="4.33203125" style="177" customWidth="1"/>
    <col min="12292" max="12292" width="9.5546875" style="177" customWidth="1"/>
    <col min="12293" max="12293" width="13.33203125" style="177" customWidth="1"/>
    <col min="12294" max="12294" width="20.109375" style="177" customWidth="1"/>
    <col min="12295" max="12295" width="18.44140625" style="177" customWidth="1"/>
    <col min="12296" max="12296" width="9" style="177"/>
    <col min="12297" max="12297" width="26" style="177" customWidth="1"/>
    <col min="12298" max="12298" width="16.44140625" style="177" customWidth="1"/>
    <col min="12299" max="12544" width="9" style="177"/>
    <col min="12545" max="12545" width="13.33203125" style="177" customWidth="1"/>
    <col min="12546" max="12546" width="61" style="177" customWidth="1"/>
    <col min="12547" max="12547" width="4.33203125" style="177" customWidth="1"/>
    <col min="12548" max="12548" width="9.5546875" style="177" customWidth="1"/>
    <col min="12549" max="12549" width="13.33203125" style="177" customWidth="1"/>
    <col min="12550" max="12550" width="20.109375" style="177" customWidth="1"/>
    <col min="12551" max="12551" width="18.44140625" style="177" customWidth="1"/>
    <col min="12552" max="12552" width="9" style="177"/>
    <col min="12553" max="12553" width="26" style="177" customWidth="1"/>
    <col min="12554" max="12554" width="16.44140625" style="177" customWidth="1"/>
    <col min="12555" max="12800" width="9" style="177"/>
    <col min="12801" max="12801" width="13.33203125" style="177" customWidth="1"/>
    <col min="12802" max="12802" width="61" style="177" customWidth="1"/>
    <col min="12803" max="12803" width="4.33203125" style="177" customWidth="1"/>
    <col min="12804" max="12804" width="9.5546875" style="177" customWidth="1"/>
    <col min="12805" max="12805" width="13.33203125" style="177" customWidth="1"/>
    <col min="12806" max="12806" width="20.109375" style="177" customWidth="1"/>
    <col min="12807" max="12807" width="18.44140625" style="177" customWidth="1"/>
    <col min="12808" max="12808" width="9" style="177"/>
    <col min="12809" max="12809" width="26" style="177" customWidth="1"/>
    <col min="12810" max="12810" width="16.44140625" style="177" customWidth="1"/>
    <col min="12811" max="13056" width="9" style="177"/>
    <col min="13057" max="13057" width="13.33203125" style="177" customWidth="1"/>
    <col min="13058" max="13058" width="61" style="177" customWidth="1"/>
    <col min="13059" max="13059" width="4.33203125" style="177" customWidth="1"/>
    <col min="13060" max="13060" width="9.5546875" style="177" customWidth="1"/>
    <col min="13061" max="13061" width="13.33203125" style="177" customWidth="1"/>
    <col min="13062" max="13062" width="20.109375" style="177" customWidth="1"/>
    <col min="13063" max="13063" width="18.44140625" style="177" customWidth="1"/>
    <col min="13064" max="13064" width="9" style="177"/>
    <col min="13065" max="13065" width="26" style="177" customWidth="1"/>
    <col min="13066" max="13066" width="16.44140625" style="177" customWidth="1"/>
    <col min="13067" max="13312" width="9" style="177"/>
    <col min="13313" max="13313" width="13.33203125" style="177" customWidth="1"/>
    <col min="13314" max="13314" width="61" style="177" customWidth="1"/>
    <col min="13315" max="13315" width="4.33203125" style="177" customWidth="1"/>
    <col min="13316" max="13316" width="9.5546875" style="177" customWidth="1"/>
    <col min="13317" max="13317" width="13.33203125" style="177" customWidth="1"/>
    <col min="13318" max="13318" width="20.109375" style="177" customWidth="1"/>
    <col min="13319" max="13319" width="18.44140625" style="177" customWidth="1"/>
    <col min="13320" max="13320" width="9" style="177"/>
    <col min="13321" max="13321" width="26" style="177" customWidth="1"/>
    <col min="13322" max="13322" width="16.44140625" style="177" customWidth="1"/>
    <col min="13323" max="13568" width="9" style="177"/>
    <col min="13569" max="13569" width="13.33203125" style="177" customWidth="1"/>
    <col min="13570" max="13570" width="61" style="177" customWidth="1"/>
    <col min="13571" max="13571" width="4.33203125" style="177" customWidth="1"/>
    <col min="13572" max="13572" width="9.5546875" style="177" customWidth="1"/>
    <col min="13573" max="13573" width="13.33203125" style="177" customWidth="1"/>
    <col min="13574" max="13574" width="20.109375" style="177" customWidth="1"/>
    <col min="13575" max="13575" width="18.44140625" style="177" customWidth="1"/>
    <col min="13576" max="13576" width="9" style="177"/>
    <col min="13577" max="13577" width="26" style="177" customWidth="1"/>
    <col min="13578" max="13578" width="16.44140625" style="177" customWidth="1"/>
    <col min="13579" max="13824" width="9" style="177"/>
    <col min="13825" max="13825" width="13.33203125" style="177" customWidth="1"/>
    <col min="13826" max="13826" width="61" style="177" customWidth="1"/>
    <col min="13827" max="13827" width="4.33203125" style="177" customWidth="1"/>
    <col min="13828" max="13828" width="9.5546875" style="177" customWidth="1"/>
    <col min="13829" max="13829" width="13.33203125" style="177" customWidth="1"/>
    <col min="13830" max="13830" width="20.109375" style="177" customWidth="1"/>
    <col min="13831" max="13831" width="18.44140625" style="177" customWidth="1"/>
    <col min="13832" max="13832" width="9" style="177"/>
    <col min="13833" max="13833" width="26" style="177" customWidth="1"/>
    <col min="13834" max="13834" width="16.44140625" style="177" customWidth="1"/>
    <col min="13835" max="14080" width="9" style="177"/>
    <col min="14081" max="14081" width="13.33203125" style="177" customWidth="1"/>
    <col min="14082" max="14082" width="61" style="177" customWidth="1"/>
    <col min="14083" max="14083" width="4.33203125" style="177" customWidth="1"/>
    <col min="14084" max="14084" width="9.5546875" style="177" customWidth="1"/>
    <col min="14085" max="14085" width="13.33203125" style="177" customWidth="1"/>
    <col min="14086" max="14086" width="20.109375" style="177" customWidth="1"/>
    <col min="14087" max="14087" width="18.44140625" style="177" customWidth="1"/>
    <col min="14088" max="14088" width="9" style="177"/>
    <col min="14089" max="14089" width="26" style="177" customWidth="1"/>
    <col min="14090" max="14090" width="16.44140625" style="177" customWidth="1"/>
    <col min="14091" max="14336" width="9" style="177"/>
    <col min="14337" max="14337" width="13.33203125" style="177" customWidth="1"/>
    <col min="14338" max="14338" width="61" style="177" customWidth="1"/>
    <col min="14339" max="14339" width="4.33203125" style="177" customWidth="1"/>
    <col min="14340" max="14340" width="9.5546875" style="177" customWidth="1"/>
    <col min="14341" max="14341" width="13.33203125" style="177" customWidth="1"/>
    <col min="14342" max="14342" width="20.109375" style="177" customWidth="1"/>
    <col min="14343" max="14343" width="18.44140625" style="177" customWidth="1"/>
    <col min="14344" max="14344" width="9" style="177"/>
    <col min="14345" max="14345" width="26" style="177" customWidth="1"/>
    <col min="14346" max="14346" width="16.44140625" style="177" customWidth="1"/>
    <col min="14347" max="14592" width="9" style="177"/>
    <col min="14593" max="14593" width="13.33203125" style="177" customWidth="1"/>
    <col min="14594" max="14594" width="61" style="177" customWidth="1"/>
    <col min="14595" max="14595" width="4.33203125" style="177" customWidth="1"/>
    <col min="14596" max="14596" width="9.5546875" style="177" customWidth="1"/>
    <col min="14597" max="14597" width="13.33203125" style="177" customWidth="1"/>
    <col min="14598" max="14598" width="20.109375" style="177" customWidth="1"/>
    <col min="14599" max="14599" width="18.44140625" style="177" customWidth="1"/>
    <col min="14600" max="14600" width="9" style="177"/>
    <col min="14601" max="14601" width="26" style="177" customWidth="1"/>
    <col min="14602" max="14602" width="16.44140625" style="177" customWidth="1"/>
    <col min="14603" max="14848" width="9" style="177"/>
    <col min="14849" max="14849" width="13.33203125" style="177" customWidth="1"/>
    <col min="14850" max="14850" width="61" style="177" customWidth="1"/>
    <col min="14851" max="14851" width="4.33203125" style="177" customWidth="1"/>
    <col min="14852" max="14852" width="9.5546875" style="177" customWidth="1"/>
    <col min="14853" max="14853" width="13.33203125" style="177" customWidth="1"/>
    <col min="14854" max="14854" width="20.109375" style="177" customWidth="1"/>
    <col min="14855" max="14855" width="18.44140625" style="177" customWidth="1"/>
    <col min="14856" max="14856" width="9" style="177"/>
    <col min="14857" max="14857" width="26" style="177" customWidth="1"/>
    <col min="14858" max="14858" width="16.44140625" style="177" customWidth="1"/>
    <col min="14859" max="15104" width="9" style="177"/>
    <col min="15105" max="15105" width="13.33203125" style="177" customWidth="1"/>
    <col min="15106" max="15106" width="61" style="177" customWidth="1"/>
    <col min="15107" max="15107" width="4.33203125" style="177" customWidth="1"/>
    <col min="15108" max="15108" width="9.5546875" style="177" customWidth="1"/>
    <col min="15109" max="15109" width="13.33203125" style="177" customWidth="1"/>
    <col min="15110" max="15110" width="20.109375" style="177" customWidth="1"/>
    <col min="15111" max="15111" width="18.44140625" style="177" customWidth="1"/>
    <col min="15112" max="15112" width="9" style="177"/>
    <col min="15113" max="15113" width="26" style="177" customWidth="1"/>
    <col min="15114" max="15114" width="16.44140625" style="177" customWidth="1"/>
    <col min="15115" max="15360" width="9" style="177"/>
    <col min="15361" max="15361" width="13.33203125" style="177" customWidth="1"/>
    <col min="15362" max="15362" width="61" style="177" customWidth="1"/>
    <col min="15363" max="15363" width="4.33203125" style="177" customWidth="1"/>
    <col min="15364" max="15364" width="9.5546875" style="177" customWidth="1"/>
    <col min="15365" max="15365" width="13.33203125" style="177" customWidth="1"/>
    <col min="15366" max="15366" width="20.109375" style="177" customWidth="1"/>
    <col min="15367" max="15367" width="18.44140625" style="177" customWidth="1"/>
    <col min="15368" max="15368" width="9" style="177"/>
    <col min="15369" max="15369" width="26" style="177" customWidth="1"/>
    <col min="15370" max="15370" width="16.44140625" style="177" customWidth="1"/>
    <col min="15371" max="15616" width="9" style="177"/>
    <col min="15617" max="15617" width="13.33203125" style="177" customWidth="1"/>
    <col min="15618" max="15618" width="61" style="177" customWidth="1"/>
    <col min="15619" max="15619" width="4.33203125" style="177" customWidth="1"/>
    <col min="15620" max="15620" width="9.5546875" style="177" customWidth="1"/>
    <col min="15621" max="15621" width="13.33203125" style="177" customWidth="1"/>
    <col min="15622" max="15622" width="20.109375" style="177" customWidth="1"/>
    <col min="15623" max="15623" width="18.44140625" style="177" customWidth="1"/>
    <col min="15624" max="15624" width="9" style="177"/>
    <col min="15625" max="15625" width="26" style="177" customWidth="1"/>
    <col min="15626" max="15626" width="16.44140625" style="177" customWidth="1"/>
    <col min="15627" max="15872" width="9" style="177"/>
    <col min="15873" max="15873" width="13.33203125" style="177" customWidth="1"/>
    <col min="15874" max="15874" width="61" style="177" customWidth="1"/>
    <col min="15875" max="15875" width="4.33203125" style="177" customWidth="1"/>
    <col min="15876" max="15876" width="9.5546875" style="177" customWidth="1"/>
    <col min="15877" max="15877" width="13.33203125" style="177" customWidth="1"/>
    <col min="15878" max="15878" width="20.109375" style="177" customWidth="1"/>
    <col min="15879" max="15879" width="18.44140625" style="177" customWidth="1"/>
    <col min="15880" max="15880" width="9" style="177"/>
    <col min="15881" max="15881" width="26" style="177" customWidth="1"/>
    <col min="15882" max="15882" width="16.44140625" style="177" customWidth="1"/>
    <col min="15883" max="16128" width="9" style="177"/>
    <col min="16129" max="16129" width="13.33203125" style="177" customWidth="1"/>
    <col min="16130" max="16130" width="61" style="177" customWidth="1"/>
    <col min="16131" max="16131" width="4.33203125" style="177" customWidth="1"/>
    <col min="16132" max="16132" width="9.5546875" style="177" customWidth="1"/>
    <col min="16133" max="16133" width="13.33203125" style="177" customWidth="1"/>
    <col min="16134" max="16134" width="20.109375" style="177" customWidth="1"/>
    <col min="16135" max="16135" width="18.44140625" style="177" customWidth="1"/>
    <col min="16136" max="16136" width="9" style="177"/>
    <col min="16137" max="16137" width="26" style="177" customWidth="1"/>
    <col min="16138" max="16138" width="16.44140625" style="177" customWidth="1"/>
    <col min="16139" max="16384" width="9" style="177"/>
  </cols>
  <sheetData>
    <row r="1" spans="1:7" ht="12.75" customHeight="1">
      <c r="A1" s="170" t="s">
        <v>575</v>
      </c>
      <c r="B1" s="171" t="s">
        <v>576</v>
      </c>
      <c r="C1" s="172"/>
      <c r="D1" s="173"/>
      <c r="E1" s="174"/>
      <c r="F1" s="175"/>
    </row>
    <row r="2" spans="1:7" ht="12.75" customHeight="1">
      <c r="A2" s="170" t="s">
        <v>577</v>
      </c>
      <c r="B2" s="171"/>
      <c r="C2" s="172"/>
      <c r="D2" s="173"/>
      <c r="E2" s="174"/>
      <c r="F2" s="175"/>
    </row>
    <row r="3" spans="1:7" ht="12.75" customHeight="1">
      <c r="A3" s="170" t="s">
        <v>578</v>
      </c>
      <c r="B3" s="178" t="s">
        <v>579</v>
      </c>
      <c r="C3" s="172"/>
      <c r="D3" s="173"/>
      <c r="E3" s="174"/>
      <c r="F3" s="175"/>
    </row>
    <row r="4" spans="1:7" ht="6.75" customHeight="1">
      <c r="A4" s="179"/>
      <c r="B4" s="180"/>
      <c r="C4" s="181"/>
      <c r="D4" s="182"/>
      <c r="E4" s="183"/>
      <c r="F4" s="183"/>
    </row>
    <row r="5" spans="1:7" ht="61.2" customHeight="1">
      <c r="A5" s="184" t="s">
        <v>580</v>
      </c>
      <c r="B5" s="180" t="s">
        <v>581</v>
      </c>
      <c r="C5" s="181"/>
      <c r="D5" s="182"/>
      <c r="E5" s="183"/>
      <c r="F5" s="185" t="s">
        <v>582</v>
      </c>
      <c r="G5" s="186" t="s">
        <v>583</v>
      </c>
    </row>
    <row r="6" spans="1:7" ht="12.75" customHeight="1">
      <c r="A6" s="187" t="s">
        <v>584</v>
      </c>
      <c r="B6" s="188"/>
      <c r="C6" s="181"/>
      <c r="D6" s="182"/>
      <c r="E6" s="183"/>
      <c r="F6" s="185" t="s">
        <v>585</v>
      </c>
      <c r="G6" s="189" t="s">
        <v>586</v>
      </c>
    </row>
    <row r="7" spans="1:7" ht="35.4" customHeight="1">
      <c r="A7" s="187" t="s">
        <v>587</v>
      </c>
      <c r="B7" s="188" t="s">
        <v>588</v>
      </c>
      <c r="C7" s="181"/>
      <c r="D7" s="182"/>
      <c r="E7" s="183"/>
      <c r="F7" s="185" t="s">
        <v>589</v>
      </c>
      <c r="G7" s="186" t="s">
        <v>590</v>
      </c>
    </row>
    <row r="8" spans="1:7" ht="6.75" customHeight="1">
      <c r="B8" s="177"/>
      <c r="C8" s="191"/>
      <c r="D8" s="192"/>
      <c r="E8" s="193"/>
      <c r="F8" s="194"/>
    </row>
    <row r="9" spans="1:7" ht="34.5" customHeight="1">
      <c r="A9" s="195" t="s">
        <v>591</v>
      </c>
      <c r="B9" s="196" t="s">
        <v>1</v>
      </c>
      <c r="C9" s="196" t="s">
        <v>5</v>
      </c>
      <c r="D9" s="197" t="s">
        <v>592</v>
      </c>
      <c r="E9" s="198" t="s">
        <v>593</v>
      </c>
      <c r="F9" s="198" t="s">
        <v>594</v>
      </c>
      <c r="G9" s="198" t="s">
        <v>266</v>
      </c>
    </row>
    <row r="10" spans="1:7" ht="12.75" hidden="1" customHeight="1">
      <c r="A10" s="195" t="s">
        <v>271</v>
      </c>
      <c r="B10" s="199" t="s">
        <v>272</v>
      </c>
      <c r="C10" s="196" t="s">
        <v>273</v>
      </c>
      <c r="D10" s="197" t="s">
        <v>384</v>
      </c>
      <c r="E10" s="198" t="s">
        <v>474</v>
      </c>
      <c r="F10" s="198" t="s">
        <v>480</v>
      </c>
    </row>
    <row r="11" spans="1:7" ht="7.5" customHeight="1" thickBot="1">
      <c r="B11" s="177"/>
      <c r="C11" s="191"/>
      <c r="D11" s="192"/>
      <c r="E11" s="193"/>
      <c r="F11" s="194"/>
    </row>
    <row r="12" spans="1:7" ht="33" customHeight="1" thickBot="1">
      <c r="A12" s="200" t="s">
        <v>595</v>
      </c>
      <c r="B12" s="201" t="s">
        <v>596</v>
      </c>
      <c r="C12" s="201"/>
      <c r="D12" s="202"/>
      <c r="E12" s="203"/>
      <c r="F12" s="204">
        <f>F13+F116</f>
        <v>0</v>
      </c>
      <c r="G12" s="205"/>
    </row>
    <row r="13" spans="1:7" ht="33" customHeight="1">
      <c r="A13" s="206" t="s">
        <v>270</v>
      </c>
      <c r="B13" s="207" t="s">
        <v>597</v>
      </c>
      <c r="C13" s="207"/>
      <c r="D13" s="208"/>
      <c r="E13" s="209"/>
      <c r="F13" s="210">
        <f>SUM(F14:F115)</f>
        <v>0</v>
      </c>
      <c r="G13" s="211"/>
    </row>
    <row r="14" spans="1:7" ht="33" customHeight="1">
      <c r="A14" s="212">
        <v>112151351</v>
      </c>
      <c r="B14" s="213" t="s">
        <v>598</v>
      </c>
      <c r="C14" s="213" t="s">
        <v>599</v>
      </c>
      <c r="D14" s="214">
        <v>25</v>
      </c>
      <c r="E14" s="454"/>
      <c r="F14" s="215">
        <f t="shared" ref="F14:F37" si="0">E14*D14</f>
        <v>0</v>
      </c>
      <c r="G14" s="216" t="s">
        <v>600</v>
      </c>
    </row>
    <row r="15" spans="1:7" ht="33" customHeight="1">
      <c r="A15" s="212">
        <v>112151352</v>
      </c>
      <c r="B15" s="213" t="s">
        <v>601</v>
      </c>
      <c r="C15" s="213" t="s">
        <v>599</v>
      </c>
      <c r="D15" s="214">
        <v>1</v>
      </c>
      <c r="E15" s="454"/>
      <c r="F15" s="215">
        <f t="shared" si="0"/>
        <v>0</v>
      </c>
      <c r="G15" s="216" t="s">
        <v>600</v>
      </c>
    </row>
    <row r="16" spans="1:7" ht="33" customHeight="1">
      <c r="A16" s="217">
        <v>112201111</v>
      </c>
      <c r="B16" s="218" t="s">
        <v>602</v>
      </c>
      <c r="C16" s="218" t="s">
        <v>599</v>
      </c>
      <c r="D16" s="214">
        <f>D14</f>
        <v>25</v>
      </c>
      <c r="E16" s="454"/>
      <c r="F16" s="219">
        <f t="shared" si="0"/>
        <v>0</v>
      </c>
      <c r="G16" s="216" t="s">
        <v>600</v>
      </c>
    </row>
    <row r="17" spans="1:7" ht="33" customHeight="1">
      <c r="A17" s="217">
        <v>112201112</v>
      </c>
      <c r="B17" s="213" t="s">
        <v>603</v>
      </c>
      <c r="C17" s="213" t="s">
        <v>599</v>
      </c>
      <c r="D17" s="214">
        <f>D15</f>
        <v>1</v>
      </c>
      <c r="E17" s="454"/>
      <c r="F17" s="219">
        <f t="shared" si="0"/>
        <v>0</v>
      </c>
      <c r="G17" s="216" t="s">
        <v>600</v>
      </c>
    </row>
    <row r="18" spans="1:7" ht="33" customHeight="1">
      <c r="A18" s="217">
        <v>111212211</v>
      </c>
      <c r="B18" s="213" t="s">
        <v>604</v>
      </c>
      <c r="C18" s="213" t="s">
        <v>125</v>
      </c>
      <c r="D18" s="214">
        <v>3.5</v>
      </c>
      <c r="E18" s="454"/>
      <c r="F18" s="219">
        <f t="shared" si="0"/>
        <v>0</v>
      </c>
      <c r="G18" s="216" t="s">
        <v>600</v>
      </c>
    </row>
    <row r="19" spans="1:7" ht="33" customHeight="1">
      <c r="A19" s="217">
        <v>997221858</v>
      </c>
      <c r="B19" s="218" t="s">
        <v>605</v>
      </c>
      <c r="C19" s="218" t="s">
        <v>68</v>
      </c>
      <c r="D19" s="214">
        <f>0.4*D14+D15*0.5</f>
        <v>10.5</v>
      </c>
      <c r="E19" s="454"/>
      <c r="F19" s="219">
        <f t="shared" si="0"/>
        <v>0</v>
      </c>
      <c r="G19" s="216" t="s">
        <v>600</v>
      </c>
    </row>
    <row r="20" spans="1:7" ht="33" customHeight="1">
      <c r="A20" s="220" t="s">
        <v>606</v>
      </c>
      <c r="B20" s="213" t="s">
        <v>607</v>
      </c>
      <c r="C20" s="213" t="s">
        <v>119</v>
      </c>
      <c r="D20" s="214">
        <v>100</v>
      </c>
      <c r="E20" s="454"/>
      <c r="F20" s="215">
        <f t="shared" si="0"/>
        <v>0</v>
      </c>
      <c r="G20" s="216" t="s">
        <v>600</v>
      </c>
    </row>
    <row r="21" spans="1:7" ht="33" customHeight="1">
      <c r="A21" s="220" t="s">
        <v>608</v>
      </c>
      <c r="B21" s="213" t="s">
        <v>609</v>
      </c>
      <c r="C21" s="213" t="s">
        <v>125</v>
      </c>
      <c r="D21" s="214">
        <v>208</v>
      </c>
      <c r="E21" s="454"/>
      <c r="F21" s="215">
        <f t="shared" si="0"/>
        <v>0</v>
      </c>
      <c r="G21" s="216" t="s">
        <v>600</v>
      </c>
    </row>
    <row r="22" spans="1:7" ht="33" customHeight="1">
      <c r="A22" s="220">
        <v>181311104</v>
      </c>
      <c r="B22" s="213" t="s">
        <v>610</v>
      </c>
      <c r="C22" s="213" t="s">
        <v>125</v>
      </c>
      <c r="D22" s="214">
        <f>D21</f>
        <v>208</v>
      </c>
      <c r="E22" s="454"/>
      <c r="F22" s="215">
        <f t="shared" si="0"/>
        <v>0</v>
      </c>
      <c r="G22" s="216" t="s">
        <v>600</v>
      </c>
    </row>
    <row r="23" spans="1:7" ht="33" customHeight="1">
      <c r="A23" s="221" t="s">
        <v>611</v>
      </c>
      <c r="B23" s="222" t="s">
        <v>612</v>
      </c>
      <c r="C23" s="222" t="s">
        <v>50</v>
      </c>
      <c r="D23" s="223">
        <v>15</v>
      </c>
      <c r="E23" s="455"/>
      <c r="F23" s="224">
        <f>E23*D23</f>
        <v>0</v>
      </c>
      <c r="G23" s="216"/>
    </row>
    <row r="24" spans="1:7" ht="33" customHeight="1">
      <c r="A24" s="212">
        <v>131251104</v>
      </c>
      <c r="B24" s="213" t="s">
        <v>613</v>
      </c>
      <c r="C24" s="213" t="s">
        <v>50</v>
      </c>
      <c r="D24" s="225">
        <v>451</v>
      </c>
      <c r="E24" s="456"/>
      <c r="F24" s="226">
        <f t="shared" si="0"/>
        <v>0</v>
      </c>
      <c r="G24" s="216" t="s">
        <v>600</v>
      </c>
    </row>
    <row r="25" spans="1:7" ht="49.2" customHeight="1">
      <c r="A25" s="212">
        <v>162351103</v>
      </c>
      <c r="B25" s="213" t="s">
        <v>614</v>
      </c>
      <c r="C25" s="213" t="s">
        <v>50</v>
      </c>
      <c r="D25" s="225">
        <f>D24</f>
        <v>451</v>
      </c>
      <c r="E25" s="456"/>
      <c r="F25" s="226">
        <f t="shared" si="0"/>
        <v>0</v>
      </c>
      <c r="G25" s="216" t="s">
        <v>600</v>
      </c>
    </row>
    <row r="26" spans="1:7" ht="26.4" customHeight="1">
      <c r="A26" s="212">
        <v>167151111</v>
      </c>
      <c r="B26" s="213" t="s">
        <v>615</v>
      </c>
      <c r="C26" s="213" t="s">
        <v>50</v>
      </c>
      <c r="D26" s="225">
        <f>D25</f>
        <v>451</v>
      </c>
      <c r="E26" s="456"/>
      <c r="F26" s="226">
        <f t="shared" si="0"/>
        <v>0</v>
      </c>
      <c r="G26" s="216" t="s">
        <v>600</v>
      </c>
    </row>
    <row r="27" spans="1:7" ht="13.5" customHeight="1">
      <c r="A27" s="212">
        <v>171251201</v>
      </c>
      <c r="B27" s="213" t="s">
        <v>616</v>
      </c>
      <c r="C27" s="213" t="s">
        <v>50</v>
      </c>
      <c r="D27" s="225">
        <f>D25</f>
        <v>451</v>
      </c>
      <c r="E27" s="456"/>
      <c r="F27" s="226">
        <f t="shared" si="0"/>
        <v>0</v>
      </c>
      <c r="G27" s="216" t="s">
        <v>600</v>
      </c>
    </row>
    <row r="28" spans="1:7" ht="32.4" customHeight="1">
      <c r="A28" s="212">
        <v>171201231</v>
      </c>
      <c r="B28" s="213" t="s">
        <v>115</v>
      </c>
      <c r="C28" s="213" t="s">
        <v>68</v>
      </c>
      <c r="D28" s="225">
        <f>D27*1.7</f>
        <v>766.69999999999993</v>
      </c>
      <c r="E28" s="456"/>
      <c r="F28" s="226">
        <f t="shared" si="0"/>
        <v>0</v>
      </c>
      <c r="G28" s="216" t="s">
        <v>600</v>
      </c>
    </row>
    <row r="29" spans="1:7" ht="32.4" customHeight="1">
      <c r="A29" s="220">
        <v>564801112</v>
      </c>
      <c r="B29" s="213" t="s">
        <v>617</v>
      </c>
      <c r="C29" s="213" t="s">
        <v>125</v>
      </c>
      <c r="D29" s="227">
        <v>451</v>
      </c>
      <c r="E29" s="454"/>
      <c r="F29" s="226">
        <f t="shared" si="0"/>
        <v>0</v>
      </c>
      <c r="G29" s="216" t="s">
        <v>600</v>
      </c>
    </row>
    <row r="30" spans="1:7" ht="32.4" customHeight="1">
      <c r="A30" s="212" t="s">
        <v>618</v>
      </c>
      <c r="B30" s="213" t="s">
        <v>619</v>
      </c>
      <c r="C30" s="213" t="s">
        <v>125</v>
      </c>
      <c r="D30" s="225">
        <v>451</v>
      </c>
      <c r="E30" s="456"/>
      <c r="F30" s="226">
        <f t="shared" si="0"/>
        <v>0</v>
      </c>
      <c r="G30" s="216" t="s">
        <v>600</v>
      </c>
    </row>
    <row r="31" spans="1:7" ht="32.4" customHeight="1">
      <c r="A31" s="221" t="s">
        <v>611</v>
      </c>
      <c r="B31" s="222" t="s">
        <v>620</v>
      </c>
      <c r="C31" s="222" t="s">
        <v>50</v>
      </c>
      <c r="D31" s="223">
        <v>282</v>
      </c>
      <c r="E31" s="455"/>
      <c r="F31" s="224">
        <f t="shared" si="0"/>
        <v>0</v>
      </c>
      <c r="G31" s="228"/>
    </row>
    <row r="32" spans="1:7" ht="34.200000000000003" customHeight="1">
      <c r="A32" s="220">
        <v>181311104</v>
      </c>
      <c r="B32" s="213" t="s">
        <v>610</v>
      </c>
      <c r="C32" s="213" t="s">
        <v>125</v>
      </c>
      <c r="D32" s="214">
        <v>54</v>
      </c>
      <c r="E32" s="454"/>
      <c r="F32" s="215">
        <f>E32*D32</f>
        <v>0</v>
      </c>
      <c r="G32" s="216" t="s">
        <v>600</v>
      </c>
    </row>
    <row r="33" spans="1:10" ht="21.6" customHeight="1">
      <c r="A33" s="221" t="s">
        <v>621</v>
      </c>
      <c r="B33" s="222" t="s">
        <v>622</v>
      </c>
      <c r="C33" s="222" t="s">
        <v>50</v>
      </c>
      <c r="D33" s="223">
        <f>D32*0.25*1.05</f>
        <v>14.175000000000001</v>
      </c>
      <c r="E33" s="455"/>
      <c r="F33" s="224">
        <f t="shared" si="0"/>
        <v>0</v>
      </c>
      <c r="G33" s="216"/>
    </row>
    <row r="34" spans="1:10" ht="28.2" customHeight="1">
      <c r="A34" s="212">
        <v>181311105</v>
      </c>
      <c r="B34" s="213" t="s">
        <v>623</v>
      </c>
      <c r="C34" s="213" t="s">
        <v>125</v>
      </c>
      <c r="D34" s="225">
        <v>54</v>
      </c>
      <c r="E34" s="456"/>
      <c r="F34" s="226">
        <f>E34*D34</f>
        <v>0</v>
      </c>
      <c r="G34" s="216" t="s">
        <v>600</v>
      </c>
      <c r="H34" s="190"/>
    </row>
    <row r="35" spans="1:10" ht="39.6" customHeight="1">
      <c r="A35" s="221" t="s">
        <v>624</v>
      </c>
      <c r="B35" s="222" t="s">
        <v>625</v>
      </c>
      <c r="C35" s="222" t="s">
        <v>50</v>
      </c>
      <c r="D35" s="223">
        <v>19</v>
      </c>
      <c r="E35" s="455"/>
      <c r="F35" s="224">
        <f t="shared" si="0"/>
        <v>0</v>
      </c>
      <c r="G35" s="216"/>
    </row>
    <row r="36" spans="1:10" ht="39.6" customHeight="1">
      <c r="A36" s="212" t="s">
        <v>626</v>
      </c>
      <c r="B36" s="213" t="s">
        <v>627</v>
      </c>
      <c r="C36" s="213" t="s">
        <v>125</v>
      </c>
      <c r="D36" s="225">
        <v>652</v>
      </c>
      <c r="E36" s="456"/>
      <c r="F36" s="226">
        <f t="shared" si="0"/>
        <v>0</v>
      </c>
      <c r="G36" s="216"/>
    </row>
    <row r="37" spans="1:10">
      <c r="A37" s="221">
        <v>69311046</v>
      </c>
      <c r="B37" s="222" t="s">
        <v>628</v>
      </c>
      <c r="C37" s="222" t="s">
        <v>125</v>
      </c>
      <c r="D37" s="223">
        <f>D36</f>
        <v>652</v>
      </c>
      <c r="E37" s="455"/>
      <c r="F37" s="224">
        <f t="shared" si="0"/>
        <v>0</v>
      </c>
      <c r="G37" s="216"/>
    </row>
    <row r="38" spans="1:10" ht="33" customHeight="1">
      <c r="A38" s="229"/>
      <c r="B38" s="230" t="s">
        <v>629</v>
      </c>
      <c r="C38" s="230"/>
      <c r="D38" s="231"/>
      <c r="E38" s="232"/>
      <c r="F38" s="233"/>
      <c r="G38" s="234"/>
    </row>
    <row r="39" spans="1:10" ht="33" customHeight="1">
      <c r="A39" s="220">
        <v>119005155</v>
      </c>
      <c r="B39" s="213" t="s">
        <v>630</v>
      </c>
      <c r="C39" s="213" t="s">
        <v>33</v>
      </c>
      <c r="D39" s="227">
        <v>24</v>
      </c>
      <c r="E39" s="454"/>
      <c r="F39" s="235">
        <f t="shared" ref="F39:F48" si="1">E39*D39</f>
        <v>0</v>
      </c>
      <c r="G39" s="216" t="s">
        <v>600</v>
      </c>
    </row>
    <row r="40" spans="1:10" ht="22.95" customHeight="1">
      <c r="A40" s="220">
        <v>184102116</v>
      </c>
      <c r="B40" s="213" t="s">
        <v>631</v>
      </c>
      <c r="C40" s="213" t="s">
        <v>33</v>
      </c>
      <c r="D40" s="227">
        <f>D39</f>
        <v>24</v>
      </c>
      <c r="E40" s="454"/>
      <c r="F40" s="235">
        <f t="shared" si="1"/>
        <v>0</v>
      </c>
      <c r="G40" s="216" t="s">
        <v>600</v>
      </c>
      <c r="H40" s="236"/>
    </row>
    <row r="41" spans="1:10" ht="24">
      <c r="A41" s="237" t="s">
        <v>632</v>
      </c>
      <c r="B41" s="238" t="s">
        <v>633</v>
      </c>
      <c r="C41" s="222" t="s">
        <v>599</v>
      </c>
      <c r="D41" s="239">
        <v>24</v>
      </c>
      <c r="E41" s="455"/>
      <c r="F41" s="224">
        <f t="shared" si="1"/>
        <v>0</v>
      </c>
      <c r="G41" s="216" t="s">
        <v>634</v>
      </c>
      <c r="I41" s="240"/>
      <c r="J41" s="241"/>
    </row>
    <row r="42" spans="1:10" ht="24">
      <c r="A42" s="220" t="s">
        <v>635</v>
      </c>
      <c r="B42" s="213" t="s">
        <v>636</v>
      </c>
      <c r="C42" s="213" t="s">
        <v>33</v>
      </c>
      <c r="D42" s="227">
        <f>D39</f>
        <v>24</v>
      </c>
      <c r="E42" s="454"/>
      <c r="F42" s="235">
        <f t="shared" si="1"/>
        <v>0</v>
      </c>
      <c r="G42" s="216" t="s">
        <v>600</v>
      </c>
      <c r="I42" s="240"/>
      <c r="J42" s="240"/>
    </row>
    <row r="43" spans="1:10" ht="22.95" customHeight="1">
      <c r="A43" s="221">
        <v>67587001</v>
      </c>
      <c r="B43" s="222" t="s">
        <v>637</v>
      </c>
      <c r="C43" s="222" t="s">
        <v>33</v>
      </c>
      <c r="D43" s="242">
        <f>D39</f>
        <v>24</v>
      </c>
      <c r="E43" s="455"/>
      <c r="F43" s="243">
        <f t="shared" si="1"/>
        <v>0</v>
      </c>
      <c r="G43" s="234"/>
      <c r="I43" s="240"/>
      <c r="J43" s="240"/>
    </row>
    <row r="44" spans="1:10" ht="24" customHeight="1">
      <c r="A44" s="244" t="s">
        <v>638</v>
      </c>
      <c r="B44" s="213" t="s">
        <v>639</v>
      </c>
      <c r="C44" s="213" t="s">
        <v>33</v>
      </c>
      <c r="D44" s="227">
        <f>D39</f>
        <v>24</v>
      </c>
      <c r="E44" s="454"/>
      <c r="F44" s="235">
        <f t="shared" si="1"/>
        <v>0</v>
      </c>
      <c r="G44" s="216" t="s">
        <v>600</v>
      </c>
    </row>
    <row r="45" spans="1:10" ht="22.95" customHeight="1">
      <c r="A45" s="244" t="s">
        <v>640</v>
      </c>
      <c r="B45" s="245" t="s">
        <v>641</v>
      </c>
      <c r="C45" s="213" t="s">
        <v>33</v>
      </c>
      <c r="D45" s="227">
        <f>D39</f>
        <v>24</v>
      </c>
      <c r="E45" s="454"/>
      <c r="F45" s="235">
        <f t="shared" si="1"/>
        <v>0</v>
      </c>
      <c r="G45" s="216" t="s">
        <v>600</v>
      </c>
    </row>
    <row r="46" spans="1:10" ht="24" customHeight="1">
      <c r="A46" s="244" t="s">
        <v>642</v>
      </c>
      <c r="B46" s="245" t="s">
        <v>643</v>
      </c>
      <c r="C46" s="213" t="s">
        <v>33</v>
      </c>
      <c r="D46" s="227">
        <f>D39</f>
        <v>24</v>
      </c>
      <c r="E46" s="454"/>
      <c r="F46" s="235">
        <f t="shared" si="1"/>
        <v>0</v>
      </c>
      <c r="G46" s="216" t="s">
        <v>600</v>
      </c>
    </row>
    <row r="47" spans="1:10" ht="24" customHeight="1">
      <c r="A47" s="244" t="s">
        <v>644</v>
      </c>
      <c r="B47" s="245" t="s">
        <v>645</v>
      </c>
      <c r="C47" s="213" t="s">
        <v>68</v>
      </c>
      <c r="D47" s="227">
        <f>50*D39/11000000</f>
        <v>1.0909090909090909E-4</v>
      </c>
      <c r="E47" s="454"/>
      <c r="F47" s="235">
        <f t="shared" si="1"/>
        <v>0</v>
      </c>
      <c r="G47" s="216" t="s">
        <v>600</v>
      </c>
    </row>
    <row r="48" spans="1:10" ht="24" customHeight="1">
      <c r="A48" s="237">
        <v>25191155</v>
      </c>
      <c r="B48" s="238" t="s">
        <v>646</v>
      </c>
      <c r="C48" s="222" t="s">
        <v>647</v>
      </c>
      <c r="D48" s="239">
        <f>D47*1000</f>
        <v>0.10909090909090909</v>
      </c>
      <c r="E48" s="455"/>
      <c r="F48" s="224">
        <f t="shared" si="1"/>
        <v>0</v>
      </c>
      <c r="G48" s="228" t="s">
        <v>648</v>
      </c>
    </row>
    <row r="49" spans="1:7" ht="16.2" customHeight="1">
      <c r="A49" s="220">
        <v>185804312</v>
      </c>
      <c r="B49" s="213" t="s">
        <v>649</v>
      </c>
      <c r="C49" s="213" t="s">
        <v>50</v>
      </c>
      <c r="D49" s="214">
        <f>D39*50/1000</f>
        <v>1.2</v>
      </c>
      <c r="E49" s="454"/>
      <c r="F49" s="215">
        <f>D49*E49</f>
        <v>0</v>
      </c>
      <c r="G49" s="216" t="s">
        <v>600</v>
      </c>
    </row>
    <row r="50" spans="1:7" ht="21" customHeight="1">
      <c r="A50" s="220" t="s">
        <v>650</v>
      </c>
      <c r="B50" s="213" t="s">
        <v>651</v>
      </c>
      <c r="C50" s="213" t="s">
        <v>50</v>
      </c>
      <c r="D50" s="214">
        <f>D49</f>
        <v>1.2</v>
      </c>
      <c r="E50" s="454"/>
      <c r="F50" s="215">
        <f>D50*E50</f>
        <v>0</v>
      </c>
      <c r="G50" s="216" t="s">
        <v>600</v>
      </c>
    </row>
    <row r="51" spans="1:7" ht="21" customHeight="1">
      <c r="A51" s="237">
        <v>8211321</v>
      </c>
      <c r="B51" s="238" t="s">
        <v>652</v>
      </c>
      <c r="C51" s="222" t="s">
        <v>50</v>
      </c>
      <c r="D51" s="239">
        <f>D49</f>
        <v>1.2</v>
      </c>
      <c r="E51" s="455"/>
      <c r="F51" s="224">
        <f>D51*E51</f>
        <v>0</v>
      </c>
      <c r="G51" s="228" t="s">
        <v>648</v>
      </c>
    </row>
    <row r="52" spans="1:7" ht="21" customHeight="1">
      <c r="A52" s="217"/>
      <c r="B52" s="246" t="s">
        <v>653</v>
      </c>
      <c r="C52" s="218"/>
      <c r="D52" s="214"/>
      <c r="E52" s="219"/>
      <c r="F52" s="219"/>
      <c r="G52" s="247"/>
    </row>
    <row r="53" spans="1:7" ht="21" customHeight="1">
      <c r="A53" s="217">
        <v>119005132</v>
      </c>
      <c r="B53" s="218" t="s">
        <v>654</v>
      </c>
      <c r="C53" s="218" t="s">
        <v>125</v>
      </c>
      <c r="D53" s="214">
        <v>294</v>
      </c>
      <c r="E53" s="454"/>
      <c r="F53" s="219">
        <f>E53*D53</f>
        <v>0</v>
      </c>
      <c r="G53" s="216" t="s">
        <v>600</v>
      </c>
    </row>
    <row r="54" spans="1:7" ht="21" customHeight="1">
      <c r="A54" s="217">
        <v>184853511</v>
      </c>
      <c r="B54" s="218" t="s">
        <v>655</v>
      </c>
      <c r="C54" s="218" t="s">
        <v>125</v>
      </c>
      <c r="D54" s="214">
        <f>D53</f>
        <v>294</v>
      </c>
      <c r="E54" s="454"/>
      <c r="F54" s="219">
        <f>E54*D54</f>
        <v>0</v>
      </c>
      <c r="G54" s="216" t="s">
        <v>600</v>
      </c>
    </row>
    <row r="55" spans="1:7" ht="21" customHeight="1">
      <c r="A55" s="248" t="s">
        <v>656</v>
      </c>
      <c r="B55" s="249" t="s">
        <v>657</v>
      </c>
      <c r="C55" s="249" t="s">
        <v>658</v>
      </c>
      <c r="D55" s="223">
        <f>D56</f>
        <v>0.14699999999999999</v>
      </c>
      <c r="E55" s="455"/>
      <c r="F55" s="250">
        <f>E55*D55</f>
        <v>0</v>
      </c>
      <c r="G55" s="247"/>
    </row>
    <row r="56" spans="1:7" ht="21" customHeight="1">
      <c r="A56" s="251"/>
      <c r="B56" s="252" t="s">
        <v>659</v>
      </c>
      <c r="C56" s="252"/>
      <c r="D56" s="253">
        <f>D53*0.0005</f>
        <v>0.14699999999999999</v>
      </c>
      <c r="E56" s="254"/>
      <c r="F56" s="219"/>
      <c r="G56" s="247"/>
    </row>
    <row r="57" spans="1:7" ht="21" customHeight="1">
      <c r="A57" s="220">
        <v>181311104</v>
      </c>
      <c r="B57" s="213" t="s">
        <v>610</v>
      </c>
      <c r="C57" s="213" t="s">
        <v>125</v>
      </c>
      <c r="D57" s="214">
        <f>D53</f>
        <v>294</v>
      </c>
      <c r="E57" s="454"/>
      <c r="F57" s="215">
        <f t="shared" ref="F57:F86" si="2">E57*D57</f>
        <v>0</v>
      </c>
      <c r="G57" s="216" t="s">
        <v>600</v>
      </c>
    </row>
    <row r="58" spans="1:7" ht="21" customHeight="1">
      <c r="A58" s="221" t="s">
        <v>660</v>
      </c>
      <c r="B58" s="222" t="s">
        <v>661</v>
      </c>
      <c r="C58" s="222" t="s">
        <v>50</v>
      </c>
      <c r="D58" s="223">
        <f>D57*0.25</f>
        <v>73.5</v>
      </c>
      <c r="E58" s="455"/>
      <c r="F58" s="224">
        <f t="shared" si="2"/>
        <v>0</v>
      </c>
      <c r="G58" s="216"/>
    </row>
    <row r="59" spans="1:7" ht="21" customHeight="1">
      <c r="A59" s="217">
        <v>183205112</v>
      </c>
      <c r="B59" s="218" t="s">
        <v>662</v>
      </c>
      <c r="C59" s="218" t="s">
        <v>125</v>
      </c>
      <c r="D59" s="214">
        <f>D53</f>
        <v>294</v>
      </c>
      <c r="E59" s="454"/>
      <c r="F59" s="219">
        <f t="shared" si="2"/>
        <v>0</v>
      </c>
      <c r="G59" s="216" t="s">
        <v>600</v>
      </c>
    </row>
    <row r="60" spans="1:7" ht="21" customHeight="1">
      <c r="A60" s="217" t="s">
        <v>663</v>
      </c>
      <c r="B60" s="218" t="s">
        <v>664</v>
      </c>
      <c r="C60" s="218" t="s">
        <v>125</v>
      </c>
      <c r="D60" s="214">
        <f>D54</f>
        <v>294</v>
      </c>
      <c r="E60" s="454"/>
      <c r="F60" s="219">
        <f t="shared" si="2"/>
        <v>0</v>
      </c>
      <c r="G60" s="216" t="s">
        <v>600</v>
      </c>
    </row>
    <row r="61" spans="1:7" ht="21" customHeight="1">
      <c r="A61" s="217" t="s">
        <v>665</v>
      </c>
      <c r="B61" s="218" t="s">
        <v>666</v>
      </c>
      <c r="C61" s="218" t="s">
        <v>33</v>
      </c>
      <c r="D61" s="214">
        <f>SUM(D63:D64)</f>
        <v>235</v>
      </c>
      <c r="E61" s="454"/>
      <c r="F61" s="219">
        <f t="shared" si="2"/>
        <v>0</v>
      </c>
      <c r="G61" s="216" t="s">
        <v>600</v>
      </c>
    </row>
    <row r="62" spans="1:7" ht="21" customHeight="1">
      <c r="A62" s="217">
        <v>184102112</v>
      </c>
      <c r="B62" s="218" t="s">
        <v>667</v>
      </c>
      <c r="C62" s="218" t="s">
        <v>33</v>
      </c>
      <c r="D62" s="214">
        <f>D61</f>
        <v>235</v>
      </c>
      <c r="E62" s="454"/>
      <c r="F62" s="219">
        <f t="shared" si="2"/>
        <v>0</v>
      </c>
      <c r="G62" s="216" t="s">
        <v>600</v>
      </c>
    </row>
    <row r="63" spans="1:7" ht="21" customHeight="1">
      <c r="A63" s="248" t="s">
        <v>668</v>
      </c>
      <c r="B63" s="249" t="s">
        <v>669</v>
      </c>
      <c r="C63" s="249" t="s">
        <v>33</v>
      </c>
      <c r="D63" s="223">
        <v>9</v>
      </c>
      <c r="E63" s="455"/>
      <c r="F63" s="250">
        <f t="shared" si="2"/>
        <v>0</v>
      </c>
      <c r="G63" s="255" t="s">
        <v>670</v>
      </c>
    </row>
    <row r="64" spans="1:7" ht="21" customHeight="1">
      <c r="A64" s="248" t="s">
        <v>671</v>
      </c>
      <c r="B64" s="249" t="s">
        <v>672</v>
      </c>
      <c r="C64" s="249" t="s">
        <v>33</v>
      </c>
      <c r="D64" s="223">
        <v>226</v>
      </c>
      <c r="E64" s="455"/>
      <c r="F64" s="250">
        <f t="shared" si="2"/>
        <v>0</v>
      </c>
      <c r="G64" s="255" t="s">
        <v>670</v>
      </c>
    </row>
    <row r="65" spans="1:7" ht="21" customHeight="1">
      <c r="A65" s="217">
        <v>184851411</v>
      </c>
      <c r="B65" s="218" t="s">
        <v>673</v>
      </c>
      <c r="C65" s="218" t="s">
        <v>33</v>
      </c>
      <c r="D65" s="214">
        <f>SUM(D63:D64)</f>
        <v>235</v>
      </c>
      <c r="E65" s="454"/>
      <c r="F65" s="219">
        <f t="shared" si="2"/>
        <v>0</v>
      </c>
      <c r="G65" s="216" t="s">
        <v>600</v>
      </c>
    </row>
    <row r="66" spans="1:7" ht="21" customHeight="1">
      <c r="A66" s="217" t="s">
        <v>674</v>
      </c>
      <c r="B66" s="218" t="s">
        <v>675</v>
      </c>
      <c r="C66" s="218" t="s">
        <v>33</v>
      </c>
      <c r="D66" s="214">
        <f>SUM(D67:D78)</f>
        <v>1644</v>
      </c>
      <c r="E66" s="454"/>
      <c r="F66" s="219">
        <f t="shared" si="2"/>
        <v>0</v>
      </c>
      <c r="G66" s="216" t="s">
        <v>600</v>
      </c>
    </row>
    <row r="67" spans="1:7" ht="21" customHeight="1">
      <c r="A67" s="256" t="s">
        <v>676</v>
      </c>
      <c r="B67" s="257" t="s">
        <v>677</v>
      </c>
      <c r="C67" s="249" t="s">
        <v>33</v>
      </c>
      <c r="D67" s="239">
        <v>132</v>
      </c>
      <c r="E67" s="455"/>
      <c r="F67" s="250">
        <f t="shared" si="2"/>
        <v>0</v>
      </c>
      <c r="G67" s="255" t="s">
        <v>678</v>
      </c>
    </row>
    <row r="68" spans="1:7" ht="21" customHeight="1">
      <c r="A68" s="256" t="s">
        <v>679</v>
      </c>
      <c r="B68" s="257" t="s">
        <v>680</v>
      </c>
      <c r="C68" s="249" t="s">
        <v>33</v>
      </c>
      <c r="D68" s="239">
        <v>144</v>
      </c>
      <c r="E68" s="455"/>
      <c r="F68" s="250">
        <f t="shared" si="2"/>
        <v>0</v>
      </c>
      <c r="G68" s="255" t="s">
        <v>681</v>
      </c>
    </row>
    <row r="69" spans="1:7" ht="21" customHeight="1">
      <c r="A69" s="256" t="s">
        <v>682</v>
      </c>
      <c r="B69" s="257" t="s">
        <v>683</v>
      </c>
      <c r="C69" s="249" t="s">
        <v>33</v>
      </c>
      <c r="D69" s="239">
        <v>46</v>
      </c>
      <c r="E69" s="455"/>
      <c r="F69" s="250">
        <f t="shared" si="2"/>
        <v>0</v>
      </c>
      <c r="G69" s="255" t="s">
        <v>678</v>
      </c>
    </row>
    <row r="70" spans="1:7" ht="21" customHeight="1">
      <c r="A70" s="256" t="s">
        <v>684</v>
      </c>
      <c r="B70" s="257" t="s">
        <v>685</v>
      </c>
      <c r="C70" s="249" t="s">
        <v>33</v>
      </c>
      <c r="D70" s="239">
        <v>188</v>
      </c>
      <c r="E70" s="455"/>
      <c r="F70" s="250">
        <f t="shared" si="2"/>
        <v>0</v>
      </c>
      <c r="G70" s="255" t="s">
        <v>678</v>
      </c>
    </row>
    <row r="71" spans="1:7" ht="21" customHeight="1">
      <c r="A71" s="256" t="s">
        <v>686</v>
      </c>
      <c r="B71" s="257" t="s">
        <v>687</v>
      </c>
      <c r="C71" s="249" t="s">
        <v>33</v>
      </c>
      <c r="D71" s="239">
        <v>90</v>
      </c>
      <c r="E71" s="455"/>
      <c r="F71" s="250">
        <f t="shared" si="2"/>
        <v>0</v>
      </c>
      <c r="G71" s="255" t="s">
        <v>678</v>
      </c>
    </row>
    <row r="72" spans="1:7" ht="21" customHeight="1">
      <c r="A72" s="256" t="s">
        <v>688</v>
      </c>
      <c r="B72" s="257" t="s">
        <v>689</v>
      </c>
      <c r="C72" s="249" t="s">
        <v>33</v>
      </c>
      <c r="D72" s="239">
        <v>424</v>
      </c>
      <c r="E72" s="455"/>
      <c r="F72" s="250">
        <f t="shared" si="2"/>
        <v>0</v>
      </c>
      <c r="G72" s="255" t="s">
        <v>678</v>
      </c>
    </row>
    <row r="73" spans="1:7" ht="21" customHeight="1">
      <c r="A73" s="256" t="s">
        <v>690</v>
      </c>
      <c r="B73" s="257" t="s">
        <v>691</v>
      </c>
      <c r="C73" s="249" t="s">
        <v>33</v>
      </c>
      <c r="D73" s="239">
        <v>252</v>
      </c>
      <c r="E73" s="455"/>
      <c r="F73" s="250">
        <f t="shared" si="2"/>
        <v>0</v>
      </c>
      <c r="G73" s="255" t="s">
        <v>678</v>
      </c>
    </row>
    <row r="74" spans="1:7" ht="21" customHeight="1">
      <c r="A74" s="256" t="s">
        <v>692</v>
      </c>
      <c r="B74" s="257" t="s">
        <v>693</v>
      </c>
      <c r="C74" s="249" t="s">
        <v>33</v>
      </c>
      <c r="D74" s="239">
        <v>236</v>
      </c>
      <c r="E74" s="455"/>
      <c r="F74" s="250">
        <f t="shared" si="2"/>
        <v>0</v>
      </c>
      <c r="G74" s="255" t="s">
        <v>678</v>
      </c>
    </row>
    <row r="75" spans="1:7" ht="21" customHeight="1">
      <c r="A75" s="256" t="s">
        <v>694</v>
      </c>
      <c r="B75" s="257" t="s">
        <v>695</v>
      </c>
      <c r="C75" s="249" t="s">
        <v>33</v>
      </c>
      <c r="D75" s="239">
        <v>20</v>
      </c>
      <c r="E75" s="455"/>
      <c r="F75" s="250">
        <f t="shared" si="2"/>
        <v>0</v>
      </c>
      <c r="G75" s="255" t="s">
        <v>678</v>
      </c>
    </row>
    <row r="76" spans="1:7" ht="21" customHeight="1">
      <c r="A76" s="256" t="s">
        <v>696</v>
      </c>
      <c r="B76" s="257" t="s">
        <v>697</v>
      </c>
      <c r="C76" s="249" t="s">
        <v>33</v>
      </c>
      <c r="D76" s="239">
        <v>24</v>
      </c>
      <c r="E76" s="455"/>
      <c r="F76" s="250">
        <f t="shared" si="2"/>
        <v>0</v>
      </c>
      <c r="G76" s="255" t="s">
        <v>678</v>
      </c>
    </row>
    <row r="77" spans="1:7" ht="21" customHeight="1">
      <c r="A77" s="256" t="s">
        <v>698</v>
      </c>
      <c r="B77" s="257" t="s">
        <v>699</v>
      </c>
      <c r="C77" s="249" t="s">
        <v>33</v>
      </c>
      <c r="D77" s="239">
        <v>40</v>
      </c>
      <c r="E77" s="455"/>
      <c r="F77" s="250">
        <f t="shared" si="2"/>
        <v>0</v>
      </c>
      <c r="G77" s="255" t="s">
        <v>678</v>
      </c>
    </row>
    <row r="78" spans="1:7" ht="21" customHeight="1">
      <c r="A78" s="256" t="s">
        <v>700</v>
      </c>
      <c r="B78" s="257" t="s">
        <v>701</v>
      </c>
      <c r="C78" s="249" t="s">
        <v>33</v>
      </c>
      <c r="D78" s="239">
        <v>48</v>
      </c>
      <c r="E78" s="455"/>
      <c r="F78" s="250">
        <f t="shared" si="2"/>
        <v>0</v>
      </c>
      <c r="G78" s="255" t="s">
        <v>678</v>
      </c>
    </row>
    <row r="79" spans="1:7" ht="21" customHeight="1">
      <c r="A79" s="217" t="s">
        <v>702</v>
      </c>
      <c r="B79" s="218" t="s">
        <v>703</v>
      </c>
      <c r="C79" s="218" t="s">
        <v>33</v>
      </c>
      <c r="D79" s="214">
        <f>SUM(D80:D84)</f>
        <v>2040</v>
      </c>
      <c r="E79" s="454"/>
      <c r="F79" s="219">
        <f t="shared" si="2"/>
        <v>0</v>
      </c>
      <c r="G79" s="216" t="s">
        <v>600</v>
      </c>
    </row>
    <row r="80" spans="1:7" ht="21" customHeight="1">
      <c r="A80" s="256" t="s">
        <v>704</v>
      </c>
      <c r="B80" s="257" t="s">
        <v>705</v>
      </c>
      <c r="C80" s="249" t="s">
        <v>33</v>
      </c>
      <c r="D80" s="239">
        <v>130</v>
      </c>
      <c r="E80" s="455"/>
      <c r="F80" s="250">
        <f t="shared" si="2"/>
        <v>0</v>
      </c>
      <c r="G80" s="247"/>
    </row>
    <row r="81" spans="1:7" ht="21" customHeight="1">
      <c r="A81" s="256" t="s">
        <v>706</v>
      </c>
      <c r="B81" s="257" t="s">
        <v>707</v>
      </c>
      <c r="C81" s="249" t="s">
        <v>33</v>
      </c>
      <c r="D81" s="239">
        <v>210</v>
      </c>
      <c r="E81" s="455"/>
      <c r="F81" s="250">
        <f t="shared" si="2"/>
        <v>0</v>
      </c>
      <c r="G81" s="247"/>
    </row>
    <row r="82" spans="1:7" ht="21" customHeight="1">
      <c r="A82" s="256" t="s">
        <v>708</v>
      </c>
      <c r="B82" s="257" t="s">
        <v>709</v>
      </c>
      <c r="C82" s="249" t="s">
        <v>33</v>
      </c>
      <c r="D82" s="239">
        <v>500</v>
      </c>
      <c r="E82" s="455"/>
      <c r="F82" s="250">
        <f t="shared" si="2"/>
        <v>0</v>
      </c>
      <c r="G82" s="247"/>
    </row>
    <row r="83" spans="1:7" ht="21" customHeight="1">
      <c r="A83" s="256" t="s">
        <v>710</v>
      </c>
      <c r="B83" s="257" t="s">
        <v>711</v>
      </c>
      <c r="C83" s="249" t="s">
        <v>33</v>
      </c>
      <c r="D83" s="239">
        <v>500</v>
      </c>
      <c r="E83" s="455"/>
      <c r="F83" s="250">
        <f t="shared" si="2"/>
        <v>0</v>
      </c>
      <c r="G83" s="247"/>
    </row>
    <row r="84" spans="1:7" ht="21" customHeight="1">
      <c r="A84" s="256" t="s">
        <v>712</v>
      </c>
      <c r="B84" s="257" t="s">
        <v>713</v>
      </c>
      <c r="C84" s="249" t="s">
        <v>33</v>
      </c>
      <c r="D84" s="239">
        <v>700</v>
      </c>
      <c r="E84" s="455"/>
      <c r="F84" s="250">
        <f t="shared" si="2"/>
        <v>0</v>
      </c>
      <c r="G84" s="247"/>
    </row>
    <row r="85" spans="1:7" ht="28.5" customHeight="1">
      <c r="A85" s="217" t="s">
        <v>714</v>
      </c>
      <c r="B85" s="218" t="s">
        <v>715</v>
      </c>
      <c r="C85" s="218" t="s">
        <v>125</v>
      </c>
      <c r="D85" s="214">
        <f>D59</f>
        <v>294</v>
      </c>
      <c r="E85" s="454"/>
      <c r="F85" s="219">
        <f t="shared" si="2"/>
        <v>0</v>
      </c>
      <c r="G85" s="216" t="s">
        <v>600</v>
      </c>
    </row>
    <row r="86" spans="1:7" ht="24" customHeight="1">
      <c r="A86" s="248">
        <v>58337401</v>
      </c>
      <c r="B86" s="249" t="s">
        <v>716</v>
      </c>
      <c r="C86" s="249" t="s">
        <v>68</v>
      </c>
      <c r="D86" s="223">
        <f>D85*0.05*1.7</f>
        <v>24.990000000000002</v>
      </c>
      <c r="E86" s="455"/>
      <c r="F86" s="250">
        <f t="shared" si="2"/>
        <v>0</v>
      </c>
      <c r="G86" s="247"/>
    </row>
    <row r="87" spans="1:7" ht="12" customHeight="1">
      <c r="A87" s="217">
        <v>185804111</v>
      </c>
      <c r="B87" s="218" t="s">
        <v>717</v>
      </c>
      <c r="C87" s="218" t="s">
        <v>125</v>
      </c>
      <c r="D87" s="214">
        <f>D85</f>
        <v>294</v>
      </c>
      <c r="E87" s="454"/>
      <c r="F87" s="219">
        <f>E87*D87</f>
        <v>0</v>
      </c>
      <c r="G87" s="216" t="s">
        <v>600</v>
      </c>
    </row>
    <row r="88" spans="1:7" ht="12" customHeight="1">
      <c r="A88" s="217">
        <v>185804312</v>
      </c>
      <c r="B88" s="218" t="s">
        <v>718</v>
      </c>
      <c r="C88" s="218" t="s">
        <v>50</v>
      </c>
      <c r="D88" s="214">
        <f>(D85)*10/1000</f>
        <v>2.94</v>
      </c>
      <c r="E88" s="454"/>
      <c r="F88" s="219">
        <f>D88*E88</f>
        <v>0</v>
      </c>
      <c r="G88" s="216" t="s">
        <v>600</v>
      </c>
    </row>
    <row r="89" spans="1:7" ht="12" customHeight="1">
      <c r="A89" s="217" t="s">
        <v>650</v>
      </c>
      <c r="B89" s="218" t="s">
        <v>651</v>
      </c>
      <c r="C89" s="218" t="s">
        <v>50</v>
      </c>
      <c r="D89" s="214">
        <f>D88</f>
        <v>2.94</v>
      </c>
      <c r="E89" s="454"/>
      <c r="F89" s="219">
        <f>D89*E89</f>
        <v>0</v>
      </c>
      <c r="G89" s="216" t="s">
        <v>600</v>
      </c>
    </row>
    <row r="90" spans="1:7" ht="12" customHeight="1">
      <c r="A90" s="217">
        <v>185851129</v>
      </c>
      <c r="B90" s="218" t="s">
        <v>719</v>
      </c>
      <c r="C90" s="218" t="s">
        <v>50</v>
      </c>
      <c r="D90" s="214">
        <f>D88</f>
        <v>2.94</v>
      </c>
      <c r="E90" s="454"/>
      <c r="F90" s="219">
        <f>D90*E90</f>
        <v>0</v>
      </c>
      <c r="G90" s="216" t="s">
        <v>600</v>
      </c>
    </row>
    <row r="91" spans="1:7" ht="12" customHeight="1">
      <c r="A91" s="217">
        <v>8211321</v>
      </c>
      <c r="B91" s="218" t="s">
        <v>652</v>
      </c>
      <c r="C91" s="218" t="s">
        <v>50</v>
      </c>
      <c r="D91" s="214">
        <f>D89</f>
        <v>2.94</v>
      </c>
      <c r="E91" s="454"/>
      <c r="F91" s="219">
        <f>D91*E91</f>
        <v>0</v>
      </c>
      <c r="G91" s="216" t="s">
        <v>600</v>
      </c>
    </row>
    <row r="92" spans="1:7" ht="12" customHeight="1">
      <c r="A92" s="258"/>
      <c r="B92" s="246" t="s">
        <v>720</v>
      </c>
      <c r="C92" s="246"/>
      <c r="D92" s="259"/>
      <c r="E92" s="260"/>
      <c r="F92" s="261"/>
      <c r="G92" s="247"/>
    </row>
    <row r="93" spans="1:7" ht="12" customHeight="1">
      <c r="A93" s="217">
        <v>184853511</v>
      </c>
      <c r="B93" s="218" t="s">
        <v>655</v>
      </c>
      <c r="C93" s="218" t="s">
        <v>125</v>
      </c>
      <c r="D93" s="214">
        <v>60</v>
      </c>
      <c r="E93" s="454"/>
      <c r="F93" s="219">
        <f>E93*D93</f>
        <v>0</v>
      </c>
      <c r="G93" s="216" t="s">
        <v>600</v>
      </c>
    </row>
    <row r="94" spans="1:7" ht="12" customHeight="1">
      <c r="A94" s="256" t="s">
        <v>656</v>
      </c>
      <c r="B94" s="257" t="s">
        <v>657</v>
      </c>
      <c r="C94" s="249" t="s">
        <v>658</v>
      </c>
      <c r="D94" s="239">
        <f>D95</f>
        <v>0.03</v>
      </c>
      <c r="E94" s="455"/>
      <c r="F94" s="250">
        <f>E94*D94</f>
        <v>0</v>
      </c>
      <c r="G94" s="262"/>
    </row>
    <row r="95" spans="1:7" ht="12" customHeight="1">
      <c r="A95" s="263"/>
      <c r="B95" s="264" t="s">
        <v>721</v>
      </c>
      <c r="C95" s="264"/>
      <c r="D95" s="265">
        <f>D93*0.0005</f>
        <v>0.03</v>
      </c>
      <c r="E95" s="266"/>
      <c r="F95" s="267"/>
      <c r="G95" s="268"/>
    </row>
    <row r="96" spans="1:7" ht="12" customHeight="1">
      <c r="A96" s="217" t="s">
        <v>722</v>
      </c>
      <c r="B96" s="218" t="s">
        <v>723</v>
      </c>
      <c r="C96" s="218" t="s">
        <v>125</v>
      </c>
      <c r="D96" s="214">
        <f>D93</f>
        <v>60</v>
      </c>
      <c r="E96" s="454"/>
      <c r="F96" s="219">
        <f>E96*D96</f>
        <v>0</v>
      </c>
      <c r="G96" s="216" t="s">
        <v>600</v>
      </c>
    </row>
    <row r="97" spans="1:7" ht="12" customHeight="1">
      <c r="A97" s="256">
        <v>10371500</v>
      </c>
      <c r="B97" s="257" t="s">
        <v>724</v>
      </c>
      <c r="C97" s="249" t="s">
        <v>50</v>
      </c>
      <c r="D97" s="239">
        <f>D96*0.05</f>
        <v>3</v>
      </c>
      <c r="E97" s="455"/>
      <c r="F97" s="250">
        <f>E97*D97</f>
        <v>0</v>
      </c>
      <c r="G97" s="262"/>
    </row>
    <row r="98" spans="1:7" ht="12" customHeight="1">
      <c r="A98" s="217" t="s">
        <v>725</v>
      </c>
      <c r="B98" s="218" t="s">
        <v>726</v>
      </c>
      <c r="C98" s="218" t="s">
        <v>125</v>
      </c>
      <c r="D98" s="214">
        <f>D93</f>
        <v>60</v>
      </c>
      <c r="E98" s="454"/>
      <c r="F98" s="219">
        <f t="shared" ref="F98:F103" si="3">E98*D98</f>
        <v>0</v>
      </c>
      <c r="G98" s="216" t="s">
        <v>600</v>
      </c>
    </row>
    <row r="99" spans="1:7" ht="12" customHeight="1">
      <c r="A99" s="217" t="s">
        <v>727</v>
      </c>
      <c r="B99" s="218" t="s">
        <v>728</v>
      </c>
      <c r="C99" s="218" t="s">
        <v>125</v>
      </c>
      <c r="D99" s="214">
        <f>D93</f>
        <v>60</v>
      </c>
      <c r="E99" s="454"/>
      <c r="F99" s="219">
        <f t="shared" si="3"/>
        <v>0</v>
      </c>
      <c r="G99" s="216" t="s">
        <v>600</v>
      </c>
    </row>
    <row r="100" spans="1:7" ht="12" customHeight="1">
      <c r="A100" s="217" t="s">
        <v>729</v>
      </c>
      <c r="B100" s="218" t="s">
        <v>730</v>
      </c>
      <c r="C100" s="218" t="s">
        <v>125</v>
      </c>
      <c r="D100" s="214">
        <f>D93</f>
        <v>60</v>
      </c>
      <c r="E100" s="454"/>
      <c r="F100" s="219">
        <f t="shared" si="3"/>
        <v>0</v>
      </c>
      <c r="G100" s="216" t="s">
        <v>600</v>
      </c>
    </row>
    <row r="101" spans="1:7" ht="12" customHeight="1">
      <c r="A101" s="217" t="s">
        <v>663</v>
      </c>
      <c r="B101" s="218" t="s">
        <v>664</v>
      </c>
      <c r="C101" s="218" t="s">
        <v>125</v>
      </c>
      <c r="D101" s="214">
        <f>D93</f>
        <v>60</v>
      </c>
      <c r="E101" s="454"/>
      <c r="F101" s="219">
        <f t="shared" si="3"/>
        <v>0</v>
      </c>
      <c r="G101" s="216" t="s">
        <v>600</v>
      </c>
    </row>
    <row r="102" spans="1:7" ht="12" customHeight="1">
      <c r="A102" s="217">
        <v>181411131</v>
      </c>
      <c r="B102" s="218" t="s">
        <v>731</v>
      </c>
      <c r="C102" s="218" t="s">
        <v>125</v>
      </c>
      <c r="D102" s="214">
        <f>D93</f>
        <v>60</v>
      </c>
      <c r="E102" s="454"/>
      <c r="F102" s="219">
        <f t="shared" si="3"/>
        <v>0</v>
      </c>
      <c r="G102" s="216" t="s">
        <v>600</v>
      </c>
    </row>
    <row r="103" spans="1:7" ht="12" customHeight="1">
      <c r="A103" s="256" t="s">
        <v>732</v>
      </c>
      <c r="B103" s="257" t="s">
        <v>733</v>
      </c>
      <c r="C103" s="249" t="s">
        <v>647</v>
      </c>
      <c r="D103" s="239">
        <f>D104</f>
        <v>1.2</v>
      </c>
      <c r="E103" s="455"/>
      <c r="F103" s="250">
        <f t="shared" si="3"/>
        <v>0</v>
      </c>
      <c r="G103" s="262"/>
    </row>
    <row r="104" spans="1:7" ht="12" customHeight="1">
      <c r="A104" s="263"/>
      <c r="B104" s="264" t="s">
        <v>734</v>
      </c>
      <c r="C104" s="264"/>
      <c r="D104" s="265">
        <f>D102*0.02</f>
        <v>1.2</v>
      </c>
      <c r="E104" s="266"/>
      <c r="F104" s="267"/>
      <c r="G104" s="268"/>
    </row>
    <row r="105" spans="1:7" ht="12" customHeight="1">
      <c r="A105" s="217" t="s">
        <v>735</v>
      </c>
      <c r="B105" s="218" t="s">
        <v>736</v>
      </c>
      <c r="C105" s="218" t="s">
        <v>125</v>
      </c>
      <c r="D105" s="214">
        <f>D93</f>
        <v>60</v>
      </c>
      <c r="E105" s="454"/>
      <c r="F105" s="219">
        <f>E105*D105</f>
        <v>0</v>
      </c>
      <c r="G105" s="216" t="s">
        <v>600</v>
      </c>
    </row>
    <row r="106" spans="1:7" ht="12" customHeight="1">
      <c r="A106" s="217">
        <v>185802113</v>
      </c>
      <c r="B106" s="218" t="s">
        <v>737</v>
      </c>
      <c r="C106" s="218" t="s">
        <v>68</v>
      </c>
      <c r="D106" s="214">
        <f>D93*0.02/1000</f>
        <v>1.1999999999999999E-3</v>
      </c>
      <c r="E106" s="454"/>
      <c r="F106" s="219">
        <f>E106*D106</f>
        <v>0</v>
      </c>
      <c r="G106" s="216" t="s">
        <v>600</v>
      </c>
    </row>
    <row r="107" spans="1:7" ht="12" customHeight="1">
      <c r="A107" s="256">
        <v>25191155</v>
      </c>
      <c r="B107" s="257" t="s">
        <v>738</v>
      </c>
      <c r="C107" s="249" t="s">
        <v>647</v>
      </c>
      <c r="D107" s="239">
        <f>D106*1000</f>
        <v>1.2</v>
      </c>
      <c r="E107" s="455"/>
      <c r="F107" s="250">
        <f>E107*D107</f>
        <v>0</v>
      </c>
      <c r="G107" s="262"/>
    </row>
    <row r="108" spans="1:7" ht="12" customHeight="1">
      <c r="A108" s="217" t="s">
        <v>739</v>
      </c>
      <c r="B108" s="218" t="s">
        <v>740</v>
      </c>
      <c r="C108" s="218" t="s">
        <v>125</v>
      </c>
      <c r="D108" s="214">
        <f>D93</f>
        <v>60</v>
      </c>
      <c r="E108" s="454"/>
      <c r="F108" s="219">
        <f>D108*E108</f>
        <v>0</v>
      </c>
      <c r="G108" s="216" t="s">
        <v>600</v>
      </c>
    </row>
    <row r="109" spans="1:7" ht="12" customHeight="1">
      <c r="A109" s="217">
        <v>185804312</v>
      </c>
      <c r="B109" s="218" t="s">
        <v>741</v>
      </c>
      <c r="C109" s="218" t="s">
        <v>50</v>
      </c>
      <c r="D109" s="214">
        <f>D96*20/1000*10</f>
        <v>12</v>
      </c>
      <c r="E109" s="454"/>
      <c r="F109" s="219">
        <f>D109*E109</f>
        <v>0</v>
      </c>
      <c r="G109" s="216" t="s">
        <v>600</v>
      </c>
    </row>
    <row r="110" spans="1:7" ht="12" customHeight="1">
      <c r="A110" s="217" t="s">
        <v>650</v>
      </c>
      <c r="B110" s="218" t="s">
        <v>651</v>
      </c>
      <c r="C110" s="218" t="s">
        <v>50</v>
      </c>
      <c r="D110" s="214">
        <f>D109</f>
        <v>12</v>
      </c>
      <c r="E110" s="454"/>
      <c r="F110" s="219">
        <f>D110*E110</f>
        <v>0</v>
      </c>
      <c r="G110" s="216" t="s">
        <v>600</v>
      </c>
    </row>
    <row r="111" spans="1:7" ht="12" customHeight="1">
      <c r="A111" s="217">
        <v>8211321</v>
      </c>
      <c r="B111" s="218" t="s">
        <v>652</v>
      </c>
      <c r="C111" s="218" t="s">
        <v>50</v>
      </c>
      <c r="D111" s="214">
        <f>D109</f>
        <v>12</v>
      </c>
      <c r="E111" s="454"/>
      <c r="F111" s="219">
        <f>D111*E111</f>
        <v>0</v>
      </c>
      <c r="G111" s="216" t="s">
        <v>600</v>
      </c>
    </row>
    <row r="112" spans="1:7" ht="12" customHeight="1">
      <c r="A112" s="258"/>
      <c r="B112" s="246" t="s">
        <v>742</v>
      </c>
      <c r="C112" s="246"/>
      <c r="D112" s="269"/>
      <c r="E112" s="260"/>
      <c r="F112" s="261"/>
      <c r="G112" s="247"/>
    </row>
    <row r="113" spans="1:7" ht="12" customHeight="1">
      <c r="A113" s="270" t="s">
        <v>743</v>
      </c>
      <c r="B113" s="271" t="s">
        <v>744</v>
      </c>
      <c r="C113" s="271" t="s">
        <v>33</v>
      </c>
      <c r="D113" s="272">
        <v>10</v>
      </c>
      <c r="E113" s="457"/>
      <c r="F113" s="273">
        <f>E113*D113</f>
        <v>0</v>
      </c>
      <c r="G113" s="274"/>
    </row>
    <row r="114" spans="1:7" ht="12" customHeight="1">
      <c r="A114" s="270" t="s">
        <v>745</v>
      </c>
      <c r="B114" s="275" t="s">
        <v>746</v>
      </c>
      <c r="C114" s="275" t="s">
        <v>33</v>
      </c>
      <c r="D114" s="276">
        <v>5</v>
      </c>
      <c r="E114" s="457"/>
      <c r="F114" s="273">
        <f>E114*D114</f>
        <v>0</v>
      </c>
      <c r="G114" s="268"/>
    </row>
    <row r="115" spans="1:7" ht="12" customHeight="1">
      <c r="A115" s="270" t="s">
        <v>747</v>
      </c>
      <c r="B115" s="275" t="s">
        <v>748</v>
      </c>
      <c r="C115" s="275" t="s">
        <v>749</v>
      </c>
      <c r="D115" s="276">
        <f>265/2</f>
        <v>132.5</v>
      </c>
      <c r="E115" s="457"/>
      <c r="F115" s="273">
        <f>E115*D115</f>
        <v>0</v>
      </c>
      <c r="G115" s="268"/>
    </row>
    <row r="116" spans="1:7" ht="12" customHeight="1">
      <c r="A116" s="258" t="s">
        <v>750</v>
      </c>
      <c r="B116" s="246" t="s">
        <v>751</v>
      </c>
      <c r="C116" s="246"/>
      <c r="D116" s="277"/>
      <c r="E116" s="278"/>
      <c r="F116" s="279">
        <f>F117</f>
        <v>0</v>
      </c>
      <c r="G116" s="247"/>
    </row>
    <row r="117" spans="1:7" ht="12" customHeight="1" thickBot="1">
      <c r="A117" s="280" t="s">
        <v>752</v>
      </c>
      <c r="B117" s="281" t="s">
        <v>753</v>
      </c>
      <c r="C117" s="281" t="s">
        <v>68</v>
      </c>
      <c r="D117" s="282">
        <v>352</v>
      </c>
      <c r="E117" s="458"/>
      <c r="F117" s="283">
        <f>E117*D117</f>
        <v>0</v>
      </c>
      <c r="G117" s="284" t="s">
        <v>600</v>
      </c>
    </row>
  </sheetData>
  <sheetProtection selectLockedCells="1" selectUnlockedCells="1"/>
  <printOptions horizontalCentered="1"/>
  <pageMargins left="0.78749999999999998" right="0.78749999999999998" top="0.78749999999999998" bottom="0.78749999999999998" header="0.51181102362204722" footer="0"/>
  <pageSetup paperSize="9" scale="92" firstPageNumber="0" fitToHeight="0" orientation="landscape" horizontalDpi="300" verticalDpi="300" r:id="rId1"/>
  <headerFooter alignWithMargins="0">
    <oddFooter xml:space="preserve">&amp;C &amp;P  z  &amp;N </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2880D8-75DC-4012-B78D-C64980B8FC43}">
  <dimension ref="A1:H19"/>
  <sheetViews>
    <sheetView workbookViewId="0">
      <selection activeCell="G3" sqref="G3:G14"/>
    </sheetView>
  </sheetViews>
  <sheetFormatPr defaultColWidth="7.88671875" defaultRowHeight="12"/>
  <cols>
    <col min="1" max="1" width="9.6640625" style="295" bestFit="1" customWidth="1"/>
    <col min="2" max="2" width="57.44140625" style="295" customWidth="1"/>
    <col min="3" max="3" width="7.88671875" style="299"/>
    <col min="4" max="4" width="10.109375" style="337" customWidth="1"/>
    <col min="5" max="5" width="10.88671875" style="295" customWidth="1"/>
    <col min="6" max="6" width="8" style="295" bestFit="1" customWidth="1"/>
    <col min="7" max="7" width="15.33203125" style="338" customWidth="1"/>
    <col min="8" max="8" width="17.33203125" style="338" customWidth="1"/>
    <col min="9" max="256" width="7.88671875" style="295"/>
    <col min="257" max="257" width="9.6640625" style="295" bestFit="1" customWidth="1"/>
    <col min="258" max="258" width="57.44140625" style="295" customWidth="1"/>
    <col min="259" max="259" width="7.88671875" style="295"/>
    <col min="260" max="260" width="10.109375" style="295" customWidth="1"/>
    <col min="261" max="261" width="10.88671875" style="295" customWidth="1"/>
    <col min="262" max="262" width="8" style="295" bestFit="1" customWidth="1"/>
    <col min="263" max="263" width="15.33203125" style="295" customWidth="1"/>
    <col min="264" max="264" width="17.33203125" style="295" customWidth="1"/>
    <col min="265" max="512" width="7.88671875" style="295"/>
    <col min="513" max="513" width="9.6640625" style="295" bestFit="1" customWidth="1"/>
    <col min="514" max="514" width="57.44140625" style="295" customWidth="1"/>
    <col min="515" max="515" width="7.88671875" style="295"/>
    <col min="516" max="516" width="10.109375" style="295" customWidth="1"/>
    <col min="517" max="517" width="10.88671875" style="295" customWidth="1"/>
    <col min="518" max="518" width="8" style="295" bestFit="1" customWidth="1"/>
    <col min="519" max="519" width="15.33203125" style="295" customWidth="1"/>
    <col min="520" max="520" width="17.33203125" style="295" customWidth="1"/>
    <col min="521" max="768" width="7.88671875" style="295"/>
    <col min="769" max="769" width="9.6640625" style="295" bestFit="1" customWidth="1"/>
    <col min="770" max="770" width="57.44140625" style="295" customWidth="1"/>
    <col min="771" max="771" width="7.88671875" style="295"/>
    <col min="772" max="772" width="10.109375" style="295" customWidth="1"/>
    <col min="773" max="773" width="10.88671875" style="295" customWidth="1"/>
    <col min="774" max="774" width="8" style="295" bestFit="1" customWidth="1"/>
    <col min="775" max="775" width="15.33203125" style="295" customWidth="1"/>
    <col min="776" max="776" width="17.33203125" style="295" customWidth="1"/>
    <col min="777" max="1024" width="7.88671875" style="295"/>
    <col min="1025" max="1025" width="9.6640625" style="295" bestFit="1" customWidth="1"/>
    <col min="1026" max="1026" width="57.44140625" style="295" customWidth="1"/>
    <col min="1027" max="1027" width="7.88671875" style="295"/>
    <col min="1028" max="1028" width="10.109375" style="295" customWidth="1"/>
    <col min="1029" max="1029" width="10.88671875" style="295" customWidth="1"/>
    <col min="1030" max="1030" width="8" style="295" bestFit="1" customWidth="1"/>
    <col min="1031" max="1031" width="15.33203125" style="295" customWidth="1"/>
    <col min="1032" max="1032" width="17.33203125" style="295" customWidth="1"/>
    <col min="1033" max="1280" width="7.88671875" style="295"/>
    <col min="1281" max="1281" width="9.6640625" style="295" bestFit="1" customWidth="1"/>
    <col min="1282" max="1282" width="57.44140625" style="295" customWidth="1"/>
    <col min="1283" max="1283" width="7.88671875" style="295"/>
    <col min="1284" max="1284" width="10.109375" style="295" customWidth="1"/>
    <col min="1285" max="1285" width="10.88671875" style="295" customWidth="1"/>
    <col min="1286" max="1286" width="8" style="295" bestFit="1" customWidth="1"/>
    <col min="1287" max="1287" width="15.33203125" style="295" customWidth="1"/>
    <col min="1288" max="1288" width="17.33203125" style="295" customWidth="1"/>
    <col min="1289" max="1536" width="7.88671875" style="295"/>
    <col min="1537" max="1537" width="9.6640625" style="295" bestFit="1" customWidth="1"/>
    <col min="1538" max="1538" width="57.44140625" style="295" customWidth="1"/>
    <col min="1539" max="1539" width="7.88671875" style="295"/>
    <col min="1540" max="1540" width="10.109375" style="295" customWidth="1"/>
    <col min="1541" max="1541" width="10.88671875" style="295" customWidth="1"/>
    <col min="1542" max="1542" width="8" style="295" bestFit="1" customWidth="1"/>
    <col min="1543" max="1543" width="15.33203125" style="295" customWidth="1"/>
    <col min="1544" max="1544" width="17.33203125" style="295" customWidth="1"/>
    <col min="1545" max="1792" width="7.88671875" style="295"/>
    <col min="1793" max="1793" width="9.6640625" style="295" bestFit="1" customWidth="1"/>
    <col min="1794" max="1794" width="57.44140625" style="295" customWidth="1"/>
    <col min="1795" max="1795" width="7.88671875" style="295"/>
    <col min="1796" max="1796" width="10.109375" style="295" customWidth="1"/>
    <col min="1797" max="1797" width="10.88671875" style="295" customWidth="1"/>
    <col min="1798" max="1798" width="8" style="295" bestFit="1" customWidth="1"/>
    <col min="1799" max="1799" width="15.33203125" style="295" customWidth="1"/>
    <col min="1800" max="1800" width="17.33203125" style="295" customWidth="1"/>
    <col min="1801" max="2048" width="7.88671875" style="295"/>
    <col min="2049" max="2049" width="9.6640625" style="295" bestFit="1" customWidth="1"/>
    <col min="2050" max="2050" width="57.44140625" style="295" customWidth="1"/>
    <col min="2051" max="2051" width="7.88671875" style="295"/>
    <col min="2052" max="2052" width="10.109375" style="295" customWidth="1"/>
    <col min="2053" max="2053" width="10.88671875" style="295" customWidth="1"/>
    <col min="2054" max="2054" width="8" style="295" bestFit="1" customWidth="1"/>
    <col min="2055" max="2055" width="15.33203125" style="295" customWidth="1"/>
    <col min="2056" max="2056" width="17.33203125" style="295" customWidth="1"/>
    <col min="2057" max="2304" width="7.88671875" style="295"/>
    <col min="2305" max="2305" width="9.6640625" style="295" bestFit="1" customWidth="1"/>
    <col min="2306" max="2306" width="57.44140625" style="295" customWidth="1"/>
    <col min="2307" max="2307" width="7.88671875" style="295"/>
    <col min="2308" max="2308" width="10.109375" style="295" customWidth="1"/>
    <col min="2309" max="2309" width="10.88671875" style="295" customWidth="1"/>
    <col min="2310" max="2310" width="8" style="295" bestFit="1" customWidth="1"/>
    <col min="2311" max="2311" width="15.33203125" style="295" customWidth="1"/>
    <col min="2312" max="2312" width="17.33203125" style="295" customWidth="1"/>
    <col min="2313" max="2560" width="7.88671875" style="295"/>
    <col min="2561" max="2561" width="9.6640625" style="295" bestFit="1" customWidth="1"/>
    <col min="2562" max="2562" width="57.44140625" style="295" customWidth="1"/>
    <col min="2563" max="2563" width="7.88671875" style="295"/>
    <col min="2564" max="2564" width="10.109375" style="295" customWidth="1"/>
    <col min="2565" max="2565" width="10.88671875" style="295" customWidth="1"/>
    <col min="2566" max="2566" width="8" style="295" bestFit="1" customWidth="1"/>
    <col min="2567" max="2567" width="15.33203125" style="295" customWidth="1"/>
    <col min="2568" max="2568" width="17.33203125" style="295" customWidth="1"/>
    <col min="2569" max="2816" width="7.88671875" style="295"/>
    <col min="2817" max="2817" width="9.6640625" style="295" bestFit="1" customWidth="1"/>
    <col min="2818" max="2818" width="57.44140625" style="295" customWidth="1"/>
    <col min="2819" max="2819" width="7.88671875" style="295"/>
    <col min="2820" max="2820" width="10.109375" style="295" customWidth="1"/>
    <col min="2821" max="2821" width="10.88671875" style="295" customWidth="1"/>
    <col min="2822" max="2822" width="8" style="295" bestFit="1" customWidth="1"/>
    <col min="2823" max="2823" width="15.33203125" style="295" customWidth="1"/>
    <col min="2824" max="2824" width="17.33203125" style="295" customWidth="1"/>
    <col min="2825" max="3072" width="7.88671875" style="295"/>
    <col min="3073" max="3073" width="9.6640625" style="295" bestFit="1" customWidth="1"/>
    <col min="3074" max="3074" width="57.44140625" style="295" customWidth="1"/>
    <col min="3075" max="3075" width="7.88671875" style="295"/>
    <col min="3076" max="3076" width="10.109375" style="295" customWidth="1"/>
    <col min="3077" max="3077" width="10.88671875" style="295" customWidth="1"/>
    <col min="3078" max="3078" width="8" style="295" bestFit="1" customWidth="1"/>
    <col min="3079" max="3079" width="15.33203125" style="295" customWidth="1"/>
    <col min="3080" max="3080" width="17.33203125" style="295" customWidth="1"/>
    <col min="3081" max="3328" width="7.88671875" style="295"/>
    <col min="3329" max="3329" width="9.6640625" style="295" bestFit="1" customWidth="1"/>
    <col min="3330" max="3330" width="57.44140625" style="295" customWidth="1"/>
    <col min="3331" max="3331" width="7.88671875" style="295"/>
    <col min="3332" max="3332" width="10.109375" style="295" customWidth="1"/>
    <col min="3333" max="3333" width="10.88671875" style="295" customWidth="1"/>
    <col min="3334" max="3334" width="8" style="295" bestFit="1" customWidth="1"/>
    <col min="3335" max="3335" width="15.33203125" style="295" customWidth="1"/>
    <col min="3336" max="3336" width="17.33203125" style="295" customWidth="1"/>
    <col min="3337" max="3584" width="7.88671875" style="295"/>
    <col min="3585" max="3585" width="9.6640625" style="295" bestFit="1" customWidth="1"/>
    <col min="3586" max="3586" width="57.44140625" style="295" customWidth="1"/>
    <col min="3587" max="3587" width="7.88671875" style="295"/>
    <col min="3588" max="3588" width="10.109375" style="295" customWidth="1"/>
    <col min="3589" max="3589" width="10.88671875" style="295" customWidth="1"/>
    <col min="3590" max="3590" width="8" style="295" bestFit="1" customWidth="1"/>
    <col min="3591" max="3591" width="15.33203125" style="295" customWidth="1"/>
    <col min="3592" max="3592" width="17.33203125" style="295" customWidth="1"/>
    <col min="3593" max="3840" width="7.88671875" style="295"/>
    <col min="3841" max="3841" width="9.6640625" style="295" bestFit="1" customWidth="1"/>
    <col min="3842" max="3842" width="57.44140625" style="295" customWidth="1"/>
    <col min="3843" max="3843" width="7.88671875" style="295"/>
    <col min="3844" max="3844" width="10.109375" style="295" customWidth="1"/>
    <col min="3845" max="3845" width="10.88671875" style="295" customWidth="1"/>
    <col min="3846" max="3846" width="8" style="295" bestFit="1" customWidth="1"/>
    <col min="3847" max="3847" width="15.33203125" style="295" customWidth="1"/>
    <col min="3848" max="3848" width="17.33203125" style="295" customWidth="1"/>
    <col min="3849" max="4096" width="7.88671875" style="295"/>
    <col min="4097" max="4097" width="9.6640625" style="295" bestFit="1" customWidth="1"/>
    <col min="4098" max="4098" width="57.44140625" style="295" customWidth="1"/>
    <col min="4099" max="4099" width="7.88671875" style="295"/>
    <col min="4100" max="4100" width="10.109375" style="295" customWidth="1"/>
    <col min="4101" max="4101" width="10.88671875" style="295" customWidth="1"/>
    <col min="4102" max="4102" width="8" style="295" bestFit="1" customWidth="1"/>
    <col min="4103" max="4103" width="15.33203125" style="295" customWidth="1"/>
    <col min="4104" max="4104" width="17.33203125" style="295" customWidth="1"/>
    <col min="4105" max="4352" width="7.88671875" style="295"/>
    <col min="4353" max="4353" width="9.6640625" style="295" bestFit="1" customWidth="1"/>
    <col min="4354" max="4354" width="57.44140625" style="295" customWidth="1"/>
    <col min="4355" max="4355" width="7.88671875" style="295"/>
    <col min="4356" max="4356" width="10.109375" style="295" customWidth="1"/>
    <col min="4357" max="4357" width="10.88671875" style="295" customWidth="1"/>
    <col min="4358" max="4358" width="8" style="295" bestFit="1" customWidth="1"/>
    <col min="4359" max="4359" width="15.33203125" style="295" customWidth="1"/>
    <col min="4360" max="4360" width="17.33203125" style="295" customWidth="1"/>
    <col min="4361" max="4608" width="7.88671875" style="295"/>
    <col min="4609" max="4609" width="9.6640625" style="295" bestFit="1" customWidth="1"/>
    <col min="4610" max="4610" width="57.44140625" style="295" customWidth="1"/>
    <col min="4611" max="4611" width="7.88671875" style="295"/>
    <col min="4612" max="4612" width="10.109375" style="295" customWidth="1"/>
    <col min="4613" max="4613" width="10.88671875" style="295" customWidth="1"/>
    <col min="4614" max="4614" width="8" style="295" bestFit="1" customWidth="1"/>
    <col min="4615" max="4615" width="15.33203125" style="295" customWidth="1"/>
    <col min="4616" max="4616" width="17.33203125" style="295" customWidth="1"/>
    <col min="4617" max="4864" width="7.88671875" style="295"/>
    <col min="4865" max="4865" width="9.6640625" style="295" bestFit="1" customWidth="1"/>
    <col min="4866" max="4866" width="57.44140625" style="295" customWidth="1"/>
    <col min="4867" max="4867" width="7.88671875" style="295"/>
    <col min="4868" max="4868" width="10.109375" style="295" customWidth="1"/>
    <col min="4869" max="4869" width="10.88671875" style="295" customWidth="1"/>
    <col min="4870" max="4870" width="8" style="295" bestFit="1" customWidth="1"/>
    <col min="4871" max="4871" width="15.33203125" style="295" customWidth="1"/>
    <col min="4872" max="4872" width="17.33203125" style="295" customWidth="1"/>
    <col min="4873" max="5120" width="7.88671875" style="295"/>
    <col min="5121" max="5121" width="9.6640625" style="295" bestFit="1" customWidth="1"/>
    <col min="5122" max="5122" width="57.44140625" style="295" customWidth="1"/>
    <col min="5123" max="5123" width="7.88671875" style="295"/>
    <col min="5124" max="5124" width="10.109375" style="295" customWidth="1"/>
    <col min="5125" max="5125" width="10.88671875" style="295" customWidth="1"/>
    <col min="5126" max="5126" width="8" style="295" bestFit="1" customWidth="1"/>
    <col min="5127" max="5127" width="15.33203125" style="295" customWidth="1"/>
    <col min="5128" max="5128" width="17.33203125" style="295" customWidth="1"/>
    <col min="5129" max="5376" width="7.88671875" style="295"/>
    <col min="5377" max="5377" width="9.6640625" style="295" bestFit="1" customWidth="1"/>
    <col min="5378" max="5378" width="57.44140625" style="295" customWidth="1"/>
    <col min="5379" max="5379" width="7.88671875" style="295"/>
    <col min="5380" max="5380" width="10.109375" style="295" customWidth="1"/>
    <col min="5381" max="5381" width="10.88671875" style="295" customWidth="1"/>
    <col min="5382" max="5382" width="8" style="295" bestFit="1" customWidth="1"/>
    <col min="5383" max="5383" width="15.33203125" style="295" customWidth="1"/>
    <col min="5384" max="5384" width="17.33203125" style="295" customWidth="1"/>
    <col min="5385" max="5632" width="7.88671875" style="295"/>
    <col min="5633" max="5633" width="9.6640625" style="295" bestFit="1" customWidth="1"/>
    <col min="5634" max="5634" width="57.44140625" style="295" customWidth="1"/>
    <col min="5635" max="5635" width="7.88671875" style="295"/>
    <col min="5636" max="5636" width="10.109375" style="295" customWidth="1"/>
    <col min="5637" max="5637" width="10.88671875" style="295" customWidth="1"/>
    <col min="5638" max="5638" width="8" style="295" bestFit="1" customWidth="1"/>
    <col min="5639" max="5639" width="15.33203125" style="295" customWidth="1"/>
    <col min="5640" max="5640" width="17.33203125" style="295" customWidth="1"/>
    <col min="5641" max="5888" width="7.88671875" style="295"/>
    <col min="5889" max="5889" width="9.6640625" style="295" bestFit="1" customWidth="1"/>
    <col min="5890" max="5890" width="57.44140625" style="295" customWidth="1"/>
    <col min="5891" max="5891" width="7.88671875" style="295"/>
    <col min="5892" max="5892" width="10.109375" style="295" customWidth="1"/>
    <col min="5893" max="5893" width="10.88671875" style="295" customWidth="1"/>
    <col min="5894" max="5894" width="8" style="295" bestFit="1" customWidth="1"/>
    <col min="5895" max="5895" width="15.33203125" style="295" customWidth="1"/>
    <col min="5896" max="5896" width="17.33203125" style="295" customWidth="1"/>
    <col min="5897" max="6144" width="7.88671875" style="295"/>
    <col min="6145" max="6145" width="9.6640625" style="295" bestFit="1" customWidth="1"/>
    <col min="6146" max="6146" width="57.44140625" style="295" customWidth="1"/>
    <col min="6147" max="6147" width="7.88671875" style="295"/>
    <col min="6148" max="6148" width="10.109375" style="295" customWidth="1"/>
    <col min="6149" max="6149" width="10.88671875" style="295" customWidth="1"/>
    <col min="6150" max="6150" width="8" style="295" bestFit="1" customWidth="1"/>
    <col min="6151" max="6151" width="15.33203125" style="295" customWidth="1"/>
    <col min="6152" max="6152" width="17.33203125" style="295" customWidth="1"/>
    <col min="6153" max="6400" width="7.88671875" style="295"/>
    <col min="6401" max="6401" width="9.6640625" style="295" bestFit="1" customWidth="1"/>
    <col min="6402" max="6402" width="57.44140625" style="295" customWidth="1"/>
    <col min="6403" max="6403" width="7.88671875" style="295"/>
    <col min="6404" max="6404" width="10.109375" style="295" customWidth="1"/>
    <col min="6405" max="6405" width="10.88671875" style="295" customWidth="1"/>
    <col min="6406" max="6406" width="8" style="295" bestFit="1" customWidth="1"/>
    <col min="6407" max="6407" width="15.33203125" style="295" customWidth="1"/>
    <col min="6408" max="6408" width="17.33203125" style="295" customWidth="1"/>
    <col min="6409" max="6656" width="7.88671875" style="295"/>
    <col min="6657" max="6657" width="9.6640625" style="295" bestFit="1" customWidth="1"/>
    <col min="6658" max="6658" width="57.44140625" style="295" customWidth="1"/>
    <col min="6659" max="6659" width="7.88671875" style="295"/>
    <col min="6660" max="6660" width="10.109375" style="295" customWidth="1"/>
    <col min="6661" max="6661" width="10.88671875" style="295" customWidth="1"/>
    <col min="6662" max="6662" width="8" style="295" bestFit="1" customWidth="1"/>
    <col min="6663" max="6663" width="15.33203125" style="295" customWidth="1"/>
    <col min="6664" max="6664" width="17.33203125" style="295" customWidth="1"/>
    <col min="6665" max="6912" width="7.88671875" style="295"/>
    <col min="6913" max="6913" width="9.6640625" style="295" bestFit="1" customWidth="1"/>
    <col min="6914" max="6914" width="57.44140625" style="295" customWidth="1"/>
    <col min="6915" max="6915" width="7.88671875" style="295"/>
    <col min="6916" max="6916" width="10.109375" style="295" customWidth="1"/>
    <col min="6917" max="6917" width="10.88671875" style="295" customWidth="1"/>
    <col min="6918" max="6918" width="8" style="295" bestFit="1" customWidth="1"/>
    <col min="6919" max="6919" width="15.33203125" style="295" customWidth="1"/>
    <col min="6920" max="6920" width="17.33203125" style="295" customWidth="1"/>
    <col min="6921" max="7168" width="7.88671875" style="295"/>
    <col min="7169" max="7169" width="9.6640625" style="295" bestFit="1" customWidth="1"/>
    <col min="7170" max="7170" width="57.44140625" style="295" customWidth="1"/>
    <col min="7171" max="7171" width="7.88671875" style="295"/>
    <col min="7172" max="7172" width="10.109375" style="295" customWidth="1"/>
    <col min="7173" max="7173" width="10.88671875" style="295" customWidth="1"/>
    <col min="7174" max="7174" width="8" style="295" bestFit="1" customWidth="1"/>
    <col min="7175" max="7175" width="15.33203125" style="295" customWidth="1"/>
    <col min="7176" max="7176" width="17.33203125" style="295" customWidth="1"/>
    <col min="7177" max="7424" width="7.88671875" style="295"/>
    <col min="7425" max="7425" width="9.6640625" style="295" bestFit="1" customWidth="1"/>
    <col min="7426" max="7426" width="57.44140625" style="295" customWidth="1"/>
    <col min="7427" max="7427" width="7.88671875" style="295"/>
    <col min="7428" max="7428" width="10.109375" style="295" customWidth="1"/>
    <col min="7429" max="7429" width="10.88671875" style="295" customWidth="1"/>
    <col min="7430" max="7430" width="8" style="295" bestFit="1" customWidth="1"/>
    <col min="7431" max="7431" width="15.33203125" style="295" customWidth="1"/>
    <col min="7432" max="7432" width="17.33203125" style="295" customWidth="1"/>
    <col min="7433" max="7680" width="7.88671875" style="295"/>
    <col min="7681" max="7681" width="9.6640625" style="295" bestFit="1" customWidth="1"/>
    <col min="7682" max="7682" width="57.44140625" style="295" customWidth="1"/>
    <col min="7683" max="7683" width="7.88671875" style="295"/>
    <col min="7684" max="7684" width="10.109375" style="295" customWidth="1"/>
    <col min="7685" max="7685" width="10.88671875" style="295" customWidth="1"/>
    <col min="7686" max="7686" width="8" style="295" bestFit="1" customWidth="1"/>
    <col min="7687" max="7687" width="15.33203125" style="295" customWidth="1"/>
    <col min="7688" max="7688" width="17.33203125" style="295" customWidth="1"/>
    <col min="7689" max="7936" width="7.88671875" style="295"/>
    <col min="7937" max="7937" width="9.6640625" style="295" bestFit="1" customWidth="1"/>
    <col min="7938" max="7938" width="57.44140625" style="295" customWidth="1"/>
    <col min="7939" max="7939" width="7.88671875" style="295"/>
    <col min="7940" max="7940" width="10.109375" style="295" customWidth="1"/>
    <col min="7941" max="7941" width="10.88671875" style="295" customWidth="1"/>
    <col min="7942" max="7942" width="8" style="295" bestFit="1" customWidth="1"/>
    <col min="7943" max="7943" width="15.33203125" style="295" customWidth="1"/>
    <col min="7944" max="7944" width="17.33203125" style="295" customWidth="1"/>
    <col min="7945" max="8192" width="7.88671875" style="295"/>
    <col min="8193" max="8193" width="9.6640625" style="295" bestFit="1" customWidth="1"/>
    <col min="8194" max="8194" width="57.44140625" style="295" customWidth="1"/>
    <col min="8195" max="8195" width="7.88671875" style="295"/>
    <col min="8196" max="8196" width="10.109375" style="295" customWidth="1"/>
    <col min="8197" max="8197" width="10.88671875" style="295" customWidth="1"/>
    <col min="8198" max="8198" width="8" style="295" bestFit="1" customWidth="1"/>
    <col min="8199" max="8199" width="15.33203125" style="295" customWidth="1"/>
    <col min="8200" max="8200" width="17.33203125" style="295" customWidth="1"/>
    <col min="8201" max="8448" width="7.88671875" style="295"/>
    <col min="8449" max="8449" width="9.6640625" style="295" bestFit="1" customWidth="1"/>
    <col min="8450" max="8450" width="57.44140625" style="295" customWidth="1"/>
    <col min="8451" max="8451" width="7.88671875" style="295"/>
    <col min="8452" max="8452" width="10.109375" style="295" customWidth="1"/>
    <col min="8453" max="8453" width="10.88671875" style="295" customWidth="1"/>
    <col min="8454" max="8454" width="8" style="295" bestFit="1" customWidth="1"/>
    <col min="8455" max="8455" width="15.33203125" style="295" customWidth="1"/>
    <col min="8456" max="8456" width="17.33203125" style="295" customWidth="1"/>
    <col min="8457" max="8704" width="7.88671875" style="295"/>
    <col min="8705" max="8705" width="9.6640625" style="295" bestFit="1" customWidth="1"/>
    <col min="8706" max="8706" width="57.44140625" style="295" customWidth="1"/>
    <col min="8707" max="8707" width="7.88671875" style="295"/>
    <col min="8708" max="8708" width="10.109375" style="295" customWidth="1"/>
    <col min="8709" max="8709" width="10.88671875" style="295" customWidth="1"/>
    <col min="8710" max="8710" width="8" style="295" bestFit="1" customWidth="1"/>
    <col min="8711" max="8711" width="15.33203125" style="295" customWidth="1"/>
    <col min="8712" max="8712" width="17.33203125" style="295" customWidth="1"/>
    <col min="8713" max="8960" width="7.88671875" style="295"/>
    <col min="8961" max="8961" width="9.6640625" style="295" bestFit="1" customWidth="1"/>
    <col min="8962" max="8962" width="57.44140625" style="295" customWidth="1"/>
    <col min="8963" max="8963" width="7.88671875" style="295"/>
    <col min="8964" max="8964" width="10.109375" style="295" customWidth="1"/>
    <col min="8965" max="8965" width="10.88671875" style="295" customWidth="1"/>
    <col min="8966" max="8966" width="8" style="295" bestFit="1" customWidth="1"/>
    <col min="8967" max="8967" width="15.33203125" style="295" customWidth="1"/>
    <col min="8968" max="8968" width="17.33203125" style="295" customWidth="1"/>
    <col min="8969" max="9216" width="7.88671875" style="295"/>
    <col min="9217" max="9217" width="9.6640625" style="295" bestFit="1" customWidth="1"/>
    <col min="9218" max="9218" width="57.44140625" style="295" customWidth="1"/>
    <col min="9219" max="9219" width="7.88671875" style="295"/>
    <col min="9220" max="9220" width="10.109375" style="295" customWidth="1"/>
    <col min="9221" max="9221" width="10.88671875" style="295" customWidth="1"/>
    <col min="9222" max="9222" width="8" style="295" bestFit="1" customWidth="1"/>
    <col min="9223" max="9223" width="15.33203125" style="295" customWidth="1"/>
    <col min="9224" max="9224" width="17.33203125" style="295" customWidth="1"/>
    <col min="9225" max="9472" width="7.88671875" style="295"/>
    <col min="9473" max="9473" width="9.6640625" style="295" bestFit="1" customWidth="1"/>
    <col min="9474" max="9474" width="57.44140625" style="295" customWidth="1"/>
    <col min="9475" max="9475" width="7.88671875" style="295"/>
    <col min="9476" max="9476" width="10.109375" style="295" customWidth="1"/>
    <col min="9477" max="9477" width="10.88671875" style="295" customWidth="1"/>
    <col min="9478" max="9478" width="8" style="295" bestFit="1" customWidth="1"/>
    <col min="9479" max="9479" width="15.33203125" style="295" customWidth="1"/>
    <col min="9480" max="9480" width="17.33203125" style="295" customWidth="1"/>
    <col min="9481" max="9728" width="7.88671875" style="295"/>
    <col min="9729" max="9729" width="9.6640625" style="295" bestFit="1" customWidth="1"/>
    <col min="9730" max="9730" width="57.44140625" style="295" customWidth="1"/>
    <col min="9731" max="9731" width="7.88671875" style="295"/>
    <col min="9732" max="9732" width="10.109375" style="295" customWidth="1"/>
    <col min="9733" max="9733" width="10.88671875" style="295" customWidth="1"/>
    <col min="9734" max="9734" width="8" style="295" bestFit="1" customWidth="1"/>
    <col min="9735" max="9735" width="15.33203125" style="295" customWidth="1"/>
    <col min="9736" max="9736" width="17.33203125" style="295" customWidth="1"/>
    <col min="9737" max="9984" width="7.88671875" style="295"/>
    <col min="9985" max="9985" width="9.6640625" style="295" bestFit="1" customWidth="1"/>
    <col min="9986" max="9986" width="57.44140625" style="295" customWidth="1"/>
    <col min="9987" max="9987" width="7.88671875" style="295"/>
    <col min="9988" max="9988" width="10.109375" style="295" customWidth="1"/>
    <col min="9989" max="9989" width="10.88671875" style="295" customWidth="1"/>
    <col min="9990" max="9990" width="8" style="295" bestFit="1" customWidth="1"/>
    <col min="9991" max="9991" width="15.33203125" style="295" customWidth="1"/>
    <col min="9992" max="9992" width="17.33203125" style="295" customWidth="1"/>
    <col min="9993" max="10240" width="7.88671875" style="295"/>
    <col min="10241" max="10241" width="9.6640625" style="295" bestFit="1" customWidth="1"/>
    <col min="10242" max="10242" width="57.44140625" style="295" customWidth="1"/>
    <col min="10243" max="10243" width="7.88671875" style="295"/>
    <col min="10244" max="10244" width="10.109375" style="295" customWidth="1"/>
    <col min="10245" max="10245" width="10.88671875" style="295" customWidth="1"/>
    <col min="10246" max="10246" width="8" style="295" bestFit="1" customWidth="1"/>
    <col min="10247" max="10247" width="15.33203125" style="295" customWidth="1"/>
    <col min="10248" max="10248" width="17.33203125" style="295" customWidth="1"/>
    <col min="10249" max="10496" width="7.88671875" style="295"/>
    <col min="10497" max="10497" width="9.6640625" style="295" bestFit="1" customWidth="1"/>
    <col min="10498" max="10498" width="57.44140625" style="295" customWidth="1"/>
    <col min="10499" max="10499" width="7.88671875" style="295"/>
    <col min="10500" max="10500" width="10.109375" style="295" customWidth="1"/>
    <col min="10501" max="10501" width="10.88671875" style="295" customWidth="1"/>
    <col min="10502" max="10502" width="8" style="295" bestFit="1" customWidth="1"/>
    <col min="10503" max="10503" width="15.33203125" style="295" customWidth="1"/>
    <col min="10504" max="10504" width="17.33203125" style="295" customWidth="1"/>
    <col min="10505" max="10752" width="7.88671875" style="295"/>
    <col min="10753" max="10753" width="9.6640625" style="295" bestFit="1" customWidth="1"/>
    <col min="10754" max="10754" width="57.44140625" style="295" customWidth="1"/>
    <col min="10755" max="10755" width="7.88671875" style="295"/>
    <col min="10756" max="10756" width="10.109375" style="295" customWidth="1"/>
    <col min="10757" max="10757" width="10.88671875" style="295" customWidth="1"/>
    <col min="10758" max="10758" width="8" style="295" bestFit="1" customWidth="1"/>
    <col min="10759" max="10759" width="15.33203125" style="295" customWidth="1"/>
    <col min="10760" max="10760" width="17.33203125" style="295" customWidth="1"/>
    <col min="10761" max="11008" width="7.88671875" style="295"/>
    <col min="11009" max="11009" width="9.6640625" style="295" bestFit="1" customWidth="1"/>
    <col min="11010" max="11010" width="57.44140625" style="295" customWidth="1"/>
    <col min="11011" max="11011" width="7.88671875" style="295"/>
    <col min="11012" max="11012" width="10.109375" style="295" customWidth="1"/>
    <col min="11013" max="11013" width="10.88671875" style="295" customWidth="1"/>
    <col min="11014" max="11014" width="8" style="295" bestFit="1" customWidth="1"/>
    <col min="11015" max="11015" width="15.33203125" style="295" customWidth="1"/>
    <col min="11016" max="11016" width="17.33203125" style="295" customWidth="1"/>
    <col min="11017" max="11264" width="7.88671875" style="295"/>
    <col min="11265" max="11265" width="9.6640625" style="295" bestFit="1" customWidth="1"/>
    <col min="11266" max="11266" width="57.44140625" style="295" customWidth="1"/>
    <col min="11267" max="11267" width="7.88671875" style="295"/>
    <col min="11268" max="11268" width="10.109375" style="295" customWidth="1"/>
    <col min="11269" max="11269" width="10.88671875" style="295" customWidth="1"/>
    <col min="11270" max="11270" width="8" style="295" bestFit="1" customWidth="1"/>
    <col min="11271" max="11271" width="15.33203125" style="295" customWidth="1"/>
    <col min="11272" max="11272" width="17.33203125" style="295" customWidth="1"/>
    <col min="11273" max="11520" width="7.88671875" style="295"/>
    <col min="11521" max="11521" width="9.6640625" style="295" bestFit="1" customWidth="1"/>
    <col min="11522" max="11522" width="57.44140625" style="295" customWidth="1"/>
    <col min="11523" max="11523" width="7.88671875" style="295"/>
    <col min="11524" max="11524" width="10.109375" style="295" customWidth="1"/>
    <col min="11525" max="11525" width="10.88671875" style="295" customWidth="1"/>
    <col min="11526" max="11526" width="8" style="295" bestFit="1" customWidth="1"/>
    <col min="11527" max="11527" width="15.33203125" style="295" customWidth="1"/>
    <col min="11528" max="11528" width="17.33203125" style="295" customWidth="1"/>
    <col min="11529" max="11776" width="7.88671875" style="295"/>
    <col min="11777" max="11777" width="9.6640625" style="295" bestFit="1" customWidth="1"/>
    <col min="11778" max="11778" width="57.44140625" style="295" customWidth="1"/>
    <col min="11779" max="11779" width="7.88671875" style="295"/>
    <col min="11780" max="11780" width="10.109375" style="295" customWidth="1"/>
    <col min="11781" max="11781" width="10.88671875" style="295" customWidth="1"/>
    <col min="11782" max="11782" width="8" style="295" bestFit="1" customWidth="1"/>
    <col min="11783" max="11783" width="15.33203125" style="295" customWidth="1"/>
    <col min="11784" max="11784" width="17.33203125" style="295" customWidth="1"/>
    <col min="11785" max="12032" width="7.88671875" style="295"/>
    <col min="12033" max="12033" width="9.6640625" style="295" bestFit="1" customWidth="1"/>
    <col min="12034" max="12034" width="57.44140625" style="295" customWidth="1"/>
    <col min="12035" max="12035" width="7.88671875" style="295"/>
    <col min="12036" max="12036" width="10.109375" style="295" customWidth="1"/>
    <col min="12037" max="12037" width="10.88671875" style="295" customWidth="1"/>
    <col min="12038" max="12038" width="8" style="295" bestFit="1" customWidth="1"/>
    <col min="12039" max="12039" width="15.33203125" style="295" customWidth="1"/>
    <col min="12040" max="12040" width="17.33203125" style="295" customWidth="1"/>
    <col min="12041" max="12288" width="7.88671875" style="295"/>
    <col min="12289" max="12289" width="9.6640625" style="295" bestFit="1" customWidth="1"/>
    <col min="12290" max="12290" width="57.44140625" style="295" customWidth="1"/>
    <col min="12291" max="12291" width="7.88671875" style="295"/>
    <col min="12292" max="12292" width="10.109375" style="295" customWidth="1"/>
    <col min="12293" max="12293" width="10.88671875" style="295" customWidth="1"/>
    <col min="12294" max="12294" width="8" style="295" bestFit="1" customWidth="1"/>
    <col min="12295" max="12295" width="15.33203125" style="295" customWidth="1"/>
    <col min="12296" max="12296" width="17.33203125" style="295" customWidth="1"/>
    <col min="12297" max="12544" width="7.88671875" style="295"/>
    <col min="12545" max="12545" width="9.6640625" style="295" bestFit="1" customWidth="1"/>
    <col min="12546" max="12546" width="57.44140625" style="295" customWidth="1"/>
    <col min="12547" max="12547" width="7.88671875" style="295"/>
    <col min="12548" max="12548" width="10.109375" style="295" customWidth="1"/>
    <col min="12549" max="12549" width="10.88671875" style="295" customWidth="1"/>
    <col min="12550" max="12550" width="8" style="295" bestFit="1" customWidth="1"/>
    <col min="12551" max="12551" width="15.33203125" style="295" customWidth="1"/>
    <col min="12552" max="12552" width="17.33203125" style="295" customWidth="1"/>
    <col min="12553" max="12800" width="7.88671875" style="295"/>
    <col min="12801" max="12801" width="9.6640625" style="295" bestFit="1" customWidth="1"/>
    <col min="12802" max="12802" width="57.44140625" style="295" customWidth="1"/>
    <col min="12803" max="12803" width="7.88671875" style="295"/>
    <col min="12804" max="12804" width="10.109375" style="295" customWidth="1"/>
    <col min="12805" max="12805" width="10.88671875" style="295" customWidth="1"/>
    <col min="12806" max="12806" width="8" style="295" bestFit="1" customWidth="1"/>
    <col min="12807" max="12807" width="15.33203125" style="295" customWidth="1"/>
    <col min="12808" max="12808" width="17.33203125" style="295" customWidth="1"/>
    <col min="12809" max="13056" width="7.88671875" style="295"/>
    <col min="13057" max="13057" width="9.6640625" style="295" bestFit="1" customWidth="1"/>
    <col min="13058" max="13058" width="57.44140625" style="295" customWidth="1"/>
    <col min="13059" max="13059" width="7.88671875" style="295"/>
    <col min="13060" max="13060" width="10.109375" style="295" customWidth="1"/>
    <col min="13061" max="13061" width="10.88671875" style="295" customWidth="1"/>
    <col min="13062" max="13062" width="8" style="295" bestFit="1" customWidth="1"/>
    <col min="13063" max="13063" width="15.33203125" style="295" customWidth="1"/>
    <col min="13064" max="13064" width="17.33203125" style="295" customWidth="1"/>
    <col min="13065" max="13312" width="7.88671875" style="295"/>
    <col min="13313" max="13313" width="9.6640625" style="295" bestFit="1" customWidth="1"/>
    <col min="13314" max="13314" width="57.44140625" style="295" customWidth="1"/>
    <col min="13315" max="13315" width="7.88671875" style="295"/>
    <col min="13316" max="13316" width="10.109375" style="295" customWidth="1"/>
    <col min="13317" max="13317" width="10.88671875" style="295" customWidth="1"/>
    <col min="13318" max="13318" width="8" style="295" bestFit="1" customWidth="1"/>
    <col min="13319" max="13319" width="15.33203125" style="295" customWidth="1"/>
    <col min="13320" max="13320" width="17.33203125" style="295" customWidth="1"/>
    <col min="13321" max="13568" width="7.88671875" style="295"/>
    <col min="13569" max="13569" width="9.6640625" style="295" bestFit="1" customWidth="1"/>
    <col min="13570" max="13570" width="57.44140625" style="295" customWidth="1"/>
    <col min="13571" max="13571" width="7.88671875" style="295"/>
    <col min="13572" max="13572" width="10.109375" style="295" customWidth="1"/>
    <col min="13573" max="13573" width="10.88671875" style="295" customWidth="1"/>
    <col min="13574" max="13574" width="8" style="295" bestFit="1" customWidth="1"/>
    <col min="13575" max="13575" width="15.33203125" style="295" customWidth="1"/>
    <col min="13576" max="13576" width="17.33203125" style="295" customWidth="1"/>
    <col min="13577" max="13824" width="7.88671875" style="295"/>
    <col min="13825" max="13825" width="9.6640625" style="295" bestFit="1" customWidth="1"/>
    <col min="13826" max="13826" width="57.44140625" style="295" customWidth="1"/>
    <col min="13827" max="13827" width="7.88671875" style="295"/>
    <col min="13828" max="13828" width="10.109375" style="295" customWidth="1"/>
    <col min="13829" max="13829" width="10.88671875" style="295" customWidth="1"/>
    <col min="13830" max="13830" width="8" style="295" bestFit="1" customWidth="1"/>
    <col min="13831" max="13831" width="15.33203125" style="295" customWidth="1"/>
    <col min="13832" max="13832" width="17.33203125" style="295" customWidth="1"/>
    <col min="13833" max="14080" width="7.88671875" style="295"/>
    <col min="14081" max="14081" width="9.6640625" style="295" bestFit="1" customWidth="1"/>
    <col min="14082" max="14082" width="57.44140625" style="295" customWidth="1"/>
    <col min="14083" max="14083" width="7.88671875" style="295"/>
    <col min="14084" max="14084" width="10.109375" style="295" customWidth="1"/>
    <col min="14085" max="14085" width="10.88671875" style="295" customWidth="1"/>
    <col min="14086" max="14086" width="8" style="295" bestFit="1" customWidth="1"/>
    <col min="14087" max="14087" width="15.33203125" style="295" customWidth="1"/>
    <col min="14088" max="14088" width="17.33203125" style="295" customWidth="1"/>
    <col min="14089" max="14336" width="7.88671875" style="295"/>
    <col min="14337" max="14337" width="9.6640625" style="295" bestFit="1" customWidth="1"/>
    <col min="14338" max="14338" width="57.44140625" style="295" customWidth="1"/>
    <col min="14339" max="14339" width="7.88671875" style="295"/>
    <col min="14340" max="14340" width="10.109375" style="295" customWidth="1"/>
    <col min="14341" max="14341" width="10.88671875" style="295" customWidth="1"/>
    <col min="14342" max="14342" width="8" style="295" bestFit="1" customWidth="1"/>
    <col min="14343" max="14343" width="15.33203125" style="295" customWidth="1"/>
    <col min="14344" max="14344" width="17.33203125" style="295" customWidth="1"/>
    <col min="14345" max="14592" width="7.88671875" style="295"/>
    <col min="14593" max="14593" width="9.6640625" style="295" bestFit="1" customWidth="1"/>
    <col min="14594" max="14594" width="57.44140625" style="295" customWidth="1"/>
    <col min="14595" max="14595" width="7.88671875" style="295"/>
    <col min="14596" max="14596" width="10.109375" style="295" customWidth="1"/>
    <col min="14597" max="14597" width="10.88671875" style="295" customWidth="1"/>
    <col min="14598" max="14598" width="8" style="295" bestFit="1" customWidth="1"/>
    <col min="14599" max="14599" width="15.33203125" style="295" customWidth="1"/>
    <col min="14600" max="14600" width="17.33203125" style="295" customWidth="1"/>
    <col min="14601" max="14848" width="7.88671875" style="295"/>
    <col min="14849" max="14849" width="9.6640625" style="295" bestFit="1" customWidth="1"/>
    <col min="14850" max="14850" width="57.44140625" style="295" customWidth="1"/>
    <col min="14851" max="14851" width="7.88671875" style="295"/>
    <col min="14852" max="14852" width="10.109375" style="295" customWidth="1"/>
    <col min="14853" max="14853" width="10.88671875" style="295" customWidth="1"/>
    <col min="14854" max="14854" width="8" style="295" bestFit="1" customWidth="1"/>
    <col min="14855" max="14855" width="15.33203125" style="295" customWidth="1"/>
    <col min="14856" max="14856" width="17.33203125" style="295" customWidth="1"/>
    <col min="14857" max="15104" width="7.88671875" style="295"/>
    <col min="15105" max="15105" width="9.6640625" style="295" bestFit="1" customWidth="1"/>
    <col min="15106" max="15106" width="57.44140625" style="295" customWidth="1"/>
    <col min="15107" max="15107" width="7.88671875" style="295"/>
    <col min="15108" max="15108" width="10.109375" style="295" customWidth="1"/>
    <col min="15109" max="15109" width="10.88671875" style="295" customWidth="1"/>
    <col min="15110" max="15110" width="8" style="295" bestFit="1" customWidth="1"/>
    <col min="15111" max="15111" width="15.33203125" style="295" customWidth="1"/>
    <col min="15112" max="15112" width="17.33203125" style="295" customWidth="1"/>
    <col min="15113" max="15360" width="7.88671875" style="295"/>
    <col min="15361" max="15361" width="9.6640625" style="295" bestFit="1" customWidth="1"/>
    <col min="15362" max="15362" width="57.44140625" style="295" customWidth="1"/>
    <col min="15363" max="15363" width="7.88671875" style="295"/>
    <col min="15364" max="15364" width="10.109375" style="295" customWidth="1"/>
    <col min="15365" max="15365" width="10.88671875" style="295" customWidth="1"/>
    <col min="15366" max="15366" width="8" style="295" bestFit="1" customWidth="1"/>
    <col min="15367" max="15367" width="15.33203125" style="295" customWidth="1"/>
    <col min="15368" max="15368" width="17.33203125" style="295" customWidth="1"/>
    <col min="15369" max="15616" width="7.88671875" style="295"/>
    <col min="15617" max="15617" width="9.6640625" style="295" bestFit="1" customWidth="1"/>
    <col min="15618" max="15618" width="57.44140625" style="295" customWidth="1"/>
    <col min="15619" max="15619" width="7.88671875" style="295"/>
    <col min="15620" max="15620" width="10.109375" style="295" customWidth="1"/>
    <col min="15621" max="15621" width="10.88671875" style="295" customWidth="1"/>
    <col min="15622" max="15622" width="8" style="295" bestFit="1" customWidth="1"/>
    <col min="15623" max="15623" width="15.33203125" style="295" customWidth="1"/>
    <col min="15624" max="15624" width="17.33203125" style="295" customWidth="1"/>
    <col min="15625" max="15872" width="7.88671875" style="295"/>
    <col min="15873" max="15873" width="9.6640625" style="295" bestFit="1" customWidth="1"/>
    <col min="15874" max="15874" width="57.44140625" style="295" customWidth="1"/>
    <col min="15875" max="15875" width="7.88671875" style="295"/>
    <col min="15876" max="15876" width="10.109375" style="295" customWidth="1"/>
    <col min="15877" max="15877" width="10.88671875" style="295" customWidth="1"/>
    <col min="15878" max="15878" width="8" style="295" bestFit="1" customWidth="1"/>
    <col min="15879" max="15879" width="15.33203125" style="295" customWidth="1"/>
    <col min="15880" max="15880" width="17.33203125" style="295" customWidth="1"/>
    <col min="15881" max="16128" width="7.88671875" style="295"/>
    <col min="16129" max="16129" width="9.6640625" style="295" bestFit="1" customWidth="1"/>
    <col min="16130" max="16130" width="57.44140625" style="295" customWidth="1"/>
    <col min="16131" max="16131" width="7.88671875" style="295"/>
    <col min="16132" max="16132" width="10.109375" style="295" customWidth="1"/>
    <col min="16133" max="16133" width="10.88671875" style="295" customWidth="1"/>
    <col min="16134" max="16134" width="8" style="295" bestFit="1" customWidth="1"/>
    <col min="16135" max="16135" width="15.33203125" style="295" customWidth="1"/>
    <col min="16136" max="16136" width="17.33203125" style="295" customWidth="1"/>
    <col min="16137" max="16384" width="7.88671875" style="295"/>
  </cols>
  <sheetData>
    <row r="1" spans="1:8" ht="13.8">
      <c r="A1" s="288"/>
      <c r="B1" s="289" t="s">
        <v>754</v>
      </c>
      <c r="C1" s="290"/>
      <c r="D1" s="291"/>
      <c r="E1" s="292"/>
      <c r="F1" s="292"/>
      <c r="G1" s="293"/>
      <c r="H1" s="294"/>
    </row>
    <row r="2" spans="1:8" s="299" customFormat="1" ht="27.6">
      <c r="A2" s="296" t="s">
        <v>755</v>
      </c>
      <c r="B2" s="297" t="s">
        <v>1</v>
      </c>
      <c r="C2" s="297" t="s">
        <v>5</v>
      </c>
      <c r="D2" s="297" t="s">
        <v>756</v>
      </c>
      <c r="E2" s="297" t="s">
        <v>757</v>
      </c>
      <c r="F2" s="297" t="s">
        <v>758</v>
      </c>
      <c r="G2" s="297" t="s">
        <v>593</v>
      </c>
      <c r="H2" s="298" t="s">
        <v>594</v>
      </c>
    </row>
    <row r="3" spans="1:8" ht="13.8">
      <c r="A3" s="300"/>
      <c r="B3" s="301" t="s">
        <v>759</v>
      </c>
      <c r="C3" s="302"/>
      <c r="D3" s="303"/>
      <c r="E3" s="304"/>
      <c r="F3" s="304"/>
      <c r="G3" s="305"/>
      <c r="H3" s="306"/>
    </row>
    <row r="4" spans="1:8">
      <c r="A4" s="307" t="s">
        <v>760</v>
      </c>
      <c r="B4" s="308" t="s">
        <v>761</v>
      </c>
      <c r="C4" s="309" t="s">
        <v>33</v>
      </c>
      <c r="D4" s="310">
        <f>'SO 801_KRAJINÁŘSKÉ ÚPRAVY'!D39</f>
        <v>24</v>
      </c>
      <c r="E4" s="311">
        <v>1</v>
      </c>
      <c r="F4" s="311">
        <v>5</v>
      </c>
      <c r="G4" s="584"/>
      <c r="H4" s="312">
        <f>G4*F4*E4*D4</f>
        <v>0</v>
      </c>
    </row>
    <row r="5" spans="1:8">
      <c r="A5" s="307" t="s">
        <v>762</v>
      </c>
      <c r="B5" s="308" t="s">
        <v>718</v>
      </c>
      <c r="C5" s="309" t="s">
        <v>50</v>
      </c>
      <c r="D5" s="313">
        <f>D4*100/1000</f>
        <v>2.4</v>
      </c>
      <c r="E5" s="311">
        <v>15</v>
      </c>
      <c r="F5" s="311">
        <v>5</v>
      </c>
      <c r="G5" s="584"/>
      <c r="H5" s="312">
        <f>G5*F5*E5*D5</f>
        <v>0</v>
      </c>
    </row>
    <row r="6" spans="1:8">
      <c r="A6" s="307" t="s">
        <v>650</v>
      </c>
      <c r="B6" s="308" t="s">
        <v>651</v>
      </c>
      <c r="C6" s="309" t="s">
        <v>50</v>
      </c>
      <c r="D6" s="313">
        <f>D5</f>
        <v>2.4</v>
      </c>
      <c r="E6" s="311">
        <v>25</v>
      </c>
      <c r="F6" s="311">
        <v>5</v>
      </c>
      <c r="G6" s="584"/>
      <c r="H6" s="312">
        <f>G6*F6*E6*D6</f>
        <v>0</v>
      </c>
    </row>
    <row r="7" spans="1:8">
      <c r="A7" s="217">
        <v>8211321</v>
      </c>
      <c r="B7" s="308" t="s">
        <v>652</v>
      </c>
      <c r="C7" s="309" t="s">
        <v>50</v>
      </c>
      <c r="D7" s="313">
        <f>D6</f>
        <v>2.4</v>
      </c>
      <c r="E7" s="311">
        <v>25</v>
      </c>
      <c r="F7" s="311">
        <v>5</v>
      </c>
      <c r="G7" s="584"/>
      <c r="H7" s="312">
        <f>G7*F7*E7*D7</f>
        <v>0</v>
      </c>
    </row>
    <row r="8" spans="1:8" ht="13.2">
      <c r="A8" s="314"/>
      <c r="B8" s="315" t="s">
        <v>763</v>
      </c>
      <c r="C8" s="316"/>
      <c r="D8" s="317"/>
      <c r="E8" s="318"/>
      <c r="F8" s="318"/>
      <c r="G8" s="319"/>
      <c r="H8" s="320"/>
    </row>
    <row r="9" spans="1:8">
      <c r="A9" s="321">
        <v>185804211</v>
      </c>
      <c r="B9" s="322" t="s">
        <v>764</v>
      </c>
      <c r="C9" s="323" t="s">
        <v>125</v>
      </c>
      <c r="D9" s="324">
        <f>'SO 801_KRAJINÁŘSKÉ ÚPRAVY'!D53</f>
        <v>294</v>
      </c>
      <c r="E9" s="322">
        <v>7</v>
      </c>
      <c r="F9" s="322">
        <v>5</v>
      </c>
      <c r="G9" s="585"/>
      <c r="H9" s="326">
        <f t="shared" ref="H9:H14" si="0">G9*F9*E9*D9</f>
        <v>0</v>
      </c>
    </row>
    <row r="10" spans="1:8">
      <c r="A10" s="327">
        <v>185802113</v>
      </c>
      <c r="B10" s="328" t="s">
        <v>737</v>
      </c>
      <c r="C10" s="323" t="s">
        <v>68</v>
      </c>
      <c r="D10" s="324">
        <f>D9*0.035/1000</f>
        <v>1.0290000000000001E-2</v>
      </c>
      <c r="E10" s="322">
        <v>2</v>
      </c>
      <c r="F10" s="322">
        <v>5</v>
      </c>
      <c r="G10" s="585"/>
      <c r="H10" s="326">
        <f t="shared" si="0"/>
        <v>0</v>
      </c>
    </row>
    <row r="11" spans="1:8">
      <c r="A11" s="329">
        <v>25191155</v>
      </c>
      <c r="B11" s="322" t="s">
        <v>646</v>
      </c>
      <c r="C11" s="323" t="s">
        <v>647</v>
      </c>
      <c r="D11" s="324">
        <f>D10*1000</f>
        <v>10.290000000000001</v>
      </c>
      <c r="E11" s="322">
        <v>2</v>
      </c>
      <c r="F11" s="322">
        <v>5</v>
      </c>
      <c r="G11" s="585"/>
      <c r="H11" s="326">
        <f t="shared" si="0"/>
        <v>0</v>
      </c>
    </row>
    <row r="12" spans="1:8">
      <c r="A12" s="327">
        <v>184817111</v>
      </c>
      <c r="B12" s="328" t="s">
        <v>765</v>
      </c>
      <c r="C12" s="323" t="s">
        <v>125</v>
      </c>
      <c r="D12" s="324">
        <f>D9</f>
        <v>294</v>
      </c>
      <c r="E12" s="322">
        <v>1</v>
      </c>
      <c r="F12" s="322">
        <v>5</v>
      </c>
      <c r="G12" s="585"/>
      <c r="H12" s="326">
        <f t="shared" si="0"/>
        <v>0</v>
      </c>
    </row>
    <row r="13" spans="1:8" ht="20.399999999999999">
      <c r="A13" s="327">
        <v>184817114</v>
      </c>
      <c r="B13" s="328" t="s">
        <v>766</v>
      </c>
      <c r="C13" s="323" t="s">
        <v>125</v>
      </c>
      <c r="D13" s="324">
        <f>D12</f>
        <v>294</v>
      </c>
      <c r="E13" s="322">
        <v>2</v>
      </c>
      <c r="F13" s="322">
        <v>5</v>
      </c>
      <c r="G13" s="585"/>
      <c r="H13" s="326">
        <f t="shared" si="0"/>
        <v>0</v>
      </c>
    </row>
    <row r="14" spans="1:8">
      <c r="A14" s="327" t="s">
        <v>767</v>
      </c>
      <c r="B14" s="322" t="s">
        <v>768</v>
      </c>
      <c r="C14" s="323" t="s">
        <v>125</v>
      </c>
      <c r="D14" s="324">
        <f>D9</f>
        <v>294</v>
      </c>
      <c r="E14" s="322">
        <v>7</v>
      </c>
      <c r="F14" s="322">
        <v>5</v>
      </c>
      <c r="G14" s="585"/>
      <c r="H14" s="326">
        <f t="shared" si="0"/>
        <v>0</v>
      </c>
    </row>
    <row r="15" spans="1:8">
      <c r="A15" s="327"/>
      <c r="B15" s="322"/>
      <c r="C15" s="323"/>
      <c r="D15" s="324"/>
      <c r="E15" s="322"/>
      <c r="F15" s="322"/>
      <c r="G15" s="325"/>
      <c r="H15" s="326"/>
    </row>
    <row r="16" spans="1:8" ht="13.8">
      <c r="A16" s="330"/>
      <c r="B16" s="301" t="s">
        <v>769</v>
      </c>
      <c r="C16" s="301"/>
      <c r="D16" s="301"/>
      <c r="E16" s="301"/>
      <c r="F16" s="301"/>
      <c r="G16" s="301"/>
      <c r="H16" s="331">
        <f>SUM(H3:H15)</f>
        <v>0</v>
      </c>
    </row>
    <row r="17" spans="1:8" ht="13.8">
      <c r="A17" s="330"/>
      <c r="B17" s="332" t="s">
        <v>770</v>
      </c>
      <c r="C17" s="332"/>
      <c r="D17" s="332"/>
      <c r="E17" s="332"/>
      <c r="F17" s="332"/>
      <c r="G17" s="332"/>
      <c r="H17" s="333">
        <f>H16*0.21</f>
        <v>0</v>
      </c>
    </row>
    <row r="18" spans="1:8" ht="14.4" thickBot="1">
      <c r="A18" s="334"/>
      <c r="B18" s="335" t="s">
        <v>771</v>
      </c>
      <c r="C18" s="335"/>
      <c r="D18" s="335"/>
      <c r="E18" s="335"/>
      <c r="F18" s="335"/>
      <c r="G18" s="335"/>
      <c r="H18" s="336">
        <f>SUM(H15:H17)</f>
        <v>0</v>
      </c>
    </row>
    <row r="19" spans="1:8">
      <c r="H19" s="339"/>
    </row>
  </sheetData>
  <pageMargins left="0.7" right="0.7" top="0.78740157499999996" bottom="0.78740157499999996"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D7E79-6C76-45D3-B3A3-3D73AD439F1E}">
  <sheetPr>
    <outlinePr summaryBelow="0" summaryRight="0"/>
    <pageSetUpPr fitToPage="1"/>
  </sheetPr>
  <dimension ref="A1:V139"/>
  <sheetViews>
    <sheetView topLeftCell="C1" zoomScaleNormal="100" workbookViewId="0">
      <selection activeCell="R17" sqref="R17"/>
    </sheetView>
  </sheetViews>
  <sheetFormatPr defaultColWidth="9.109375" defaultRowHeight="8.4" outlineLevelRow="4"/>
  <cols>
    <col min="1" max="1" width="28.6640625" style="1" hidden="1" customWidth="1"/>
    <col min="2" max="2" width="3.6640625" style="1" hidden="1" customWidth="1"/>
    <col min="3" max="3" width="5.6640625" style="1" customWidth="1"/>
    <col min="4" max="4" width="4.6640625" style="1" hidden="1" customWidth="1"/>
    <col min="5" max="5" width="14.6640625" style="1" customWidth="1"/>
    <col min="6" max="6" width="72.6640625" style="1" customWidth="1"/>
    <col min="7" max="7" width="6.5546875" style="1" bestFit="1" customWidth="1"/>
    <col min="8" max="8" width="14.6640625" style="1" customWidth="1"/>
    <col min="9" max="9" width="12.6640625" style="1" customWidth="1"/>
    <col min="10" max="10" width="15.6640625" style="1" customWidth="1"/>
    <col min="11" max="11" width="11.6640625" style="1" hidden="1" customWidth="1"/>
    <col min="12" max="12" width="14.6640625" style="1" hidden="1" customWidth="1"/>
    <col min="13" max="13" width="11.6640625" style="1" hidden="1" customWidth="1"/>
    <col min="14" max="14" width="14.6640625" style="1" hidden="1" customWidth="1"/>
    <col min="15" max="15" width="9.6640625" style="1" hidden="1" customWidth="1"/>
    <col min="16" max="16" width="14.6640625" style="1" hidden="1" customWidth="1"/>
    <col min="17" max="17" width="15.6640625" style="1" hidden="1" customWidth="1"/>
    <col min="18" max="18" width="38.6640625" style="1" customWidth="1"/>
    <col min="19" max="21" width="9.109375" style="1"/>
    <col min="22" max="22" width="9.109375" style="1" customWidth="1"/>
    <col min="23" max="23" width="5.5546875" style="1" customWidth="1"/>
    <col min="24" max="16384" width="9.109375" style="1"/>
  </cols>
  <sheetData>
    <row r="1" spans="1:22" ht="15.6">
      <c r="F1" s="7"/>
    </row>
    <row r="2" spans="1:22" ht="15.6">
      <c r="F2" s="533" t="s">
        <v>1249</v>
      </c>
    </row>
    <row r="3" spans="1:22" ht="15.6">
      <c r="F3" s="533" t="s">
        <v>1019</v>
      </c>
    </row>
    <row r="4" spans="1:22" ht="15.6">
      <c r="B4" s="23"/>
      <c r="C4" s="23"/>
      <c r="D4" s="8"/>
      <c r="E4" s="8"/>
      <c r="F4" s="7" t="s">
        <v>26</v>
      </c>
      <c r="G4" s="8"/>
      <c r="H4" s="10"/>
      <c r="I4" s="26"/>
      <c r="J4" s="9"/>
      <c r="K4" s="10"/>
      <c r="L4" s="10"/>
      <c r="M4" s="10"/>
      <c r="N4" s="10"/>
      <c r="O4" s="9"/>
      <c r="P4" s="9"/>
      <c r="Q4" s="9"/>
      <c r="S4" s="5"/>
      <c r="V4" s="2"/>
    </row>
    <row r="5" spans="1:22" ht="7.5" customHeight="1">
      <c r="A5" s="4"/>
      <c r="B5" s="24"/>
      <c r="C5" s="23"/>
      <c r="D5" s="25"/>
      <c r="E5" s="8"/>
      <c r="F5" s="8"/>
      <c r="G5" s="8"/>
      <c r="H5" s="10"/>
      <c r="I5" s="26"/>
      <c r="J5" s="9"/>
      <c r="K5" s="11"/>
      <c r="L5" s="11"/>
      <c r="M5" s="11"/>
      <c r="N5" s="11"/>
      <c r="O5" s="12"/>
      <c r="P5" s="12"/>
      <c r="Q5" s="12"/>
      <c r="R5" s="6"/>
    </row>
    <row r="6" spans="1:22" ht="10.199999999999999">
      <c r="A6" s="3"/>
      <c r="B6" s="27"/>
      <c r="C6" s="27" t="s">
        <v>2</v>
      </c>
      <c r="D6" s="13" t="s">
        <v>3</v>
      </c>
      <c r="E6" s="13" t="s">
        <v>4</v>
      </c>
      <c r="F6" s="13" t="s">
        <v>1</v>
      </c>
      <c r="G6" s="13" t="s">
        <v>5</v>
      </c>
      <c r="H6" s="15" t="s">
        <v>6</v>
      </c>
      <c r="I6" s="28" t="s">
        <v>15</v>
      </c>
      <c r="J6" s="14" t="s">
        <v>7</v>
      </c>
      <c r="K6" s="15" t="s">
        <v>8</v>
      </c>
      <c r="L6" s="15" t="s">
        <v>9</v>
      </c>
      <c r="M6" s="15" t="s">
        <v>10</v>
      </c>
      <c r="N6" s="15" t="s">
        <v>11</v>
      </c>
      <c r="O6" s="14" t="s">
        <v>12</v>
      </c>
      <c r="P6" s="14" t="s">
        <v>0</v>
      </c>
      <c r="Q6" s="14" t="s">
        <v>13</v>
      </c>
      <c r="R6" s="4"/>
      <c r="S6" s="6"/>
    </row>
    <row r="7" spans="1:22" ht="7.5" customHeight="1">
      <c r="B7" s="23"/>
      <c r="C7" s="23"/>
      <c r="D7" s="8"/>
      <c r="E7" s="8"/>
      <c r="F7" s="8"/>
      <c r="G7" s="8"/>
      <c r="H7" s="10"/>
      <c r="I7" s="26"/>
      <c r="J7" s="9"/>
      <c r="K7" s="10"/>
      <c r="L7" s="10"/>
      <c r="M7" s="10"/>
      <c r="N7" s="10"/>
      <c r="O7" s="9"/>
      <c r="P7" s="9"/>
      <c r="Q7" s="9"/>
      <c r="R7" s="6"/>
    </row>
    <row r="8" spans="1:22" ht="15.6">
      <c r="A8" s="16" t="s">
        <v>16</v>
      </c>
      <c r="B8" s="29">
        <v>1</v>
      </c>
      <c r="C8" s="30"/>
      <c r="D8" s="31" t="s">
        <v>27</v>
      </c>
      <c r="E8" s="31"/>
      <c r="F8" s="42" t="s">
        <v>97</v>
      </c>
      <c r="G8" s="43"/>
      <c r="H8" s="44"/>
      <c r="I8" s="45"/>
      <c r="J8" s="46">
        <f>SUBTOTAL(9,J9:J139)</f>
        <v>0</v>
      </c>
      <c r="K8" s="32"/>
      <c r="L8" s="19">
        <f>SUBTOTAL(9,L9:L139)</f>
        <v>25.486176850666322</v>
      </c>
      <c r="M8" s="32"/>
      <c r="N8" s="19">
        <f>SUBTOTAL(9,N9:N139)</f>
        <v>0</v>
      </c>
      <c r="O8" s="34"/>
      <c r="P8" s="18">
        <f>SUBTOTAL(9,P9:P139)</f>
        <v>0</v>
      </c>
      <c r="Q8" s="18">
        <f>SUBTOTAL(9,Q9:Q139)</f>
        <v>0</v>
      </c>
      <c r="R8" s="4"/>
      <c r="S8" s="6"/>
      <c r="T8" s="6"/>
    </row>
    <row r="9" spans="1:22" ht="13.8" outlineLevel="1">
      <c r="A9" s="20" t="s">
        <v>17</v>
      </c>
      <c r="B9" s="35">
        <v>2</v>
      </c>
      <c r="C9" s="36"/>
      <c r="D9" s="37" t="s">
        <v>28</v>
      </c>
      <c r="E9" s="37"/>
      <c r="F9" s="47" t="s">
        <v>99</v>
      </c>
      <c r="G9" s="48"/>
      <c r="H9" s="49"/>
      <c r="I9" s="50"/>
      <c r="J9" s="51">
        <f>SUBTOTAL(9,J11:J138)</f>
        <v>0</v>
      </c>
      <c r="K9" s="39"/>
      <c r="L9" s="22">
        <f>SUBTOTAL(9,L11:L138)</f>
        <v>25.486176850666322</v>
      </c>
      <c r="M9" s="39"/>
      <c r="N9" s="22">
        <f>SUBTOTAL(9,N11:N138)</f>
        <v>0</v>
      </c>
      <c r="O9" s="41"/>
      <c r="P9" s="21">
        <f>SUBTOTAL(9,P11:P138)</f>
        <v>0</v>
      </c>
      <c r="Q9" s="21">
        <f>SUBTOTAL(9,Q11:Q138)</f>
        <v>0</v>
      </c>
      <c r="R9" s="4"/>
      <c r="S9" s="6"/>
      <c r="T9" s="6"/>
    </row>
    <row r="10" spans="1:22" ht="11.4" outlineLevel="1">
      <c r="A10" s="20"/>
      <c r="B10" s="35"/>
      <c r="C10" s="36"/>
      <c r="D10" s="37"/>
      <c r="E10" s="37"/>
      <c r="F10" s="38"/>
      <c r="G10" s="37"/>
      <c r="H10" s="39"/>
      <c r="I10" s="40"/>
      <c r="J10" s="21"/>
      <c r="K10" s="39"/>
      <c r="L10" s="22"/>
      <c r="M10" s="39"/>
      <c r="N10" s="22"/>
      <c r="O10" s="41"/>
      <c r="P10" s="21"/>
      <c r="Q10" s="21"/>
      <c r="R10" s="4"/>
      <c r="S10" s="6"/>
      <c r="T10" s="6"/>
    </row>
    <row r="11" spans="1:22" s="54" customFormat="1" ht="12" outlineLevel="2">
      <c r="A11" s="16" t="s">
        <v>100</v>
      </c>
      <c r="B11" s="29">
        <v>3</v>
      </c>
      <c r="C11" s="30"/>
      <c r="D11" s="31" t="s">
        <v>29</v>
      </c>
      <c r="E11" s="31"/>
      <c r="F11" s="17" t="s">
        <v>101</v>
      </c>
      <c r="G11" s="31"/>
      <c r="H11" s="32"/>
      <c r="I11" s="33"/>
      <c r="J11" s="18">
        <f>SUBTOTAL(9,J12:J34)</f>
        <v>0</v>
      </c>
      <c r="K11" s="32"/>
      <c r="L11" s="19">
        <f>SUBTOTAL(9,L12:L34)</f>
        <v>1.7640000000000003E-2</v>
      </c>
      <c r="M11" s="32"/>
      <c r="N11" s="19">
        <f>SUBTOTAL(9,N12:N34)</f>
        <v>0</v>
      </c>
      <c r="O11" s="34"/>
      <c r="P11" s="18">
        <f>SUBTOTAL(9,P12:P34)</f>
        <v>0</v>
      </c>
      <c r="Q11" s="18">
        <f>SUBTOTAL(9,Q12:Q34)</f>
        <v>0</v>
      </c>
      <c r="R11" s="52"/>
      <c r="S11" s="53"/>
      <c r="T11" s="53"/>
    </row>
    <row r="12" spans="1:22" s="54" customFormat="1" ht="11.4" outlineLevel="3">
      <c r="A12" s="55"/>
      <c r="B12" s="56"/>
      <c r="C12" s="57">
        <v>1</v>
      </c>
      <c r="D12" s="58" t="s">
        <v>30</v>
      </c>
      <c r="E12" s="59" t="s">
        <v>102</v>
      </c>
      <c r="F12" s="60" t="s">
        <v>103</v>
      </c>
      <c r="G12" s="58" t="s">
        <v>50</v>
      </c>
      <c r="H12" s="61">
        <v>8.4860000000000007</v>
      </c>
      <c r="I12" s="578"/>
      <c r="J12" s="62">
        <f>H12*I12</f>
        <v>0</v>
      </c>
      <c r="K12" s="61"/>
      <c r="L12" s="61">
        <f>H12*K12</f>
        <v>0</v>
      </c>
      <c r="M12" s="61"/>
      <c r="N12" s="61">
        <f>H12*M12</f>
        <v>0</v>
      </c>
      <c r="O12" s="62">
        <v>21</v>
      </c>
      <c r="P12" s="62">
        <f>J12*(O12/100)</f>
        <v>0</v>
      </c>
      <c r="Q12" s="62">
        <f>J12+P12</f>
        <v>0</v>
      </c>
      <c r="R12" s="53"/>
      <c r="S12" s="53"/>
      <c r="T12" s="53"/>
    </row>
    <row r="13" spans="1:22" s="54" customFormat="1" ht="11.4" outlineLevel="4">
      <c r="A13" s="63"/>
      <c r="B13" s="64"/>
      <c r="C13" s="64"/>
      <c r="D13" s="65"/>
      <c r="E13" s="66" t="s">
        <v>14</v>
      </c>
      <c r="F13" s="67" t="s">
        <v>104</v>
      </c>
      <c r="G13" s="65"/>
      <c r="H13" s="68">
        <v>5.28</v>
      </c>
      <c r="I13" s="69"/>
      <c r="J13" s="70"/>
      <c r="K13" s="68"/>
      <c r="L13" s="68"/>
      <c r="M13" s="68"/>
      <c r="N13" s="68"/>
      <c r="O13" s="70"/>
      <c r="P13" s="70"/>
      <c r="Q13" s="70"/>
      <c r="R13" s="52"/>
      <c r="S13" s="53"/>
    </row>
    <row r="14" spans="1:22" s="54" customFormat="1" ht="11.4" outlineLevel="4">
      <c r="A14" s="63"/>
      <c r="B14" s="64"/>
      <c r="C14" s="64"/>
      <c r="D14" s="65"/>
      <c r="E14" s="66"/>
      <c r="F14" s="67" t="s">
        <v>105</v>
      </c>
      <c r="G14" s="65"/>
      <c r="H14" s="68">
        <v>2.1269999999999998</v>
      </c>
      <c r="I14" s="69"/>
      <c r="J14" s="70"/>
      <c r="K14" s="68"/>
      <c r="L14" s="68"/>
      <c r="M14" s="68"/>
      <c r="N14" s="68"/>
      <c r="O14" s="70"/>
      <c r="P14" s="70"/>
      <c r="Q14" s="70"/>
      <c r="R14" s="52"/>
      <c r="S14" s="53"/>
    </row>
    <row r="15" spans="1:22" s="54" customFormat="1" ht="11.4" outlineLevel="4">
      <c r="A15" s="63"/>
      <c r="B15" s="64"/>
      <c r="C15" s="64"/>
      <c r="D15" s="65"/>
      <c r="E15" s="66"/>
      <c r="F15" s="67" t="s">
        <v>106</v>
      </c>
      <c r="G15" s="65"/>
      <c r="H15" s="68">
        <v>1.079</v>
      </c>
      <c r="I15" s="69"/>
      <c r="J15" s="70"/>
      <c r="K15" s="68"/>
      <c r="L15" s="68"/>
      <c r="M15" s="68"/>
      <c r="N15" s="68"/>
      <c r="O15" s="70"/>
      <c r="P15" s="70"/>
      <c r="Q15" s="70"/>
      <c r="R15" s="52"/>
      <c r="S15" s="53"/>
    </row>
    <row r="16" spans="1:22" s="54" customFormat="1" ht="7.5" customHeight="1" outlineLevel="4">
      <c r="A16" s="53"/>
      <c r="B16" s="71"/>
      <c r="C16" s="72"/>
      <c r="D16" s="73"/>
      <c r="E16" s="74"/>
      <c r="F16" s="75"/>
      <c r="G16" s="73"/>
      <c r="H16" s="76"/>
      <c r="I16" s="77"/>
      <c r="J16" s="78"/>
      <c r="K16" s="79"/>
      <c r="L16" s="79"/>
      <c r="M16" s="79"/>
      <c r="N16" s="79"/>
      <c r="O16" s="78"/>
      <c r="P16" s="78"/>
      <c r="Q16" s="78"/>
      <c r="R16" s="52"/>
      <c r="S16" s="53"/>
    </row>
    <row r="17" spans="1:20" s="54" customFormat="1" ht="11.4" outlineLevel="3">
      <c r="A17" s="55"/>
      <c r="B17" s="56"/>
      <c r="C17" s="57">
        <v>2</v>
      </c>
      <c r="D17" s="58" t="s">
        <v>30</v>
      </c>
      <c r="E17" s="59" t="s">
        <v>107</v>
      </c>
      <c r="F17" s="60" t="s">
        <v>108</v>
      </c>
      <c r="G17" s="58" t="s">
        <v>50</v>
      </c>
      <c r="H17" s="61">
        <v>8.4860000000000007</v>
      </c>
      <c r="I17" s="578"/>
      <c r="J17" s="62">
        <f>H17*I17</f>
        <v>0</v>
      </c>
      <c r="K17" s="61"/>
      <c r="L17" s="61">
        <f>H17*K17</f>
        <v>0</v>
      </c>
      <c r="M17" s="61"/>
      <c r="N17" s="61">
        <f>H17*M17</f>
        <v>0</v>
      </c>
      <c r="O17" s="62">
        <v>21</v>
      </c>
      <c r="P17" s="62">
        <f>J17*(O17/100)</f>
        <v>0</v>
      </c>
      <c r="Q17" s="62">
        <f>J17+P17</f>
        <v>0</v>
      </c>
      <c r="R17" s="53"/>
      <c r="S17" s="53"/>
      <c r="T17" s="53"/>
    </row>
    <row r="18" spans="1:20" s="54" customFormat="1" ht="22.8" outlineLevel="3">
      <c r="A18" s="55"/>
      <c r="B18" s="56"/>
      <c r="C18" s="57">
        <v>3</v>
      </c>
      <c r="D18" s="58" t="s">
        <v>30</v>
      </c>
      <c r="E18" s="59" t="s">
        <v>109</v>
      </c>
      <c r="F18" s="60" t="s">
        <v>110</v>
      </c>
      <c r="G18" s="58" t="s">
        <v>50</v>
      </c>
      <c r="H18" s="61">
        <v>8.4860000000000007</v>
      </c>
      <c r="I18" s="578"/>
      <c r="J18" s="62">
        <f>H18*I18</f>
        <v>0</v>
      </c>
      <c r="K18" s="61"/>
      <c r="L18" s="61">
        <f>H18*K18</f>
        <v>0</v>
      </c>
      <c r="M18" s="61"/>
      <c r="N18" s="61">
        <f>H18*M18</f>
        <v>0</v>
      </c>
      <c r="O18" s="62">
        <v>21</v>
      </c>
      <c r="P18" s="62">
        <f>J18*(O18/100)</f>
        <v>0</v>
      </c>
      <c r="Q18" s="62">
        <f>J18+P18</f>
        <v>0</v>
      </c>
      <c r="R18" s="53"/>
      <c r="S18" s="53"/>
      <c r="T18" s="53"/>
    </row>
    <row r="19" spans="1:20" s="54" customFormat="1" ht="22.8" outlineLevel="3">
      <c r="A19" s="55"/>
      <c r="B19" s="56"/>
      <c r="C19" s="57">
        <v>4</v>
      </c>
      <c r="D19" s="58" t="s">
        <v>30</v>
      </c>
      <c r="E19" s="59" t="s">
        <v>111</v>
      </c>
      <c r="F19" s="60" t="s">
        <v>112</v>
      </c>
      <c r="G19" s="58" t="s">
        <v>50</v>
      </c>
      <c r="H19" s="61">
        <v>84.860000000000014</v>
      </c>
      <c r="I19" s="578"/>
      <c r="J19" s="62">
        <f>H19*I19</f>
        <v>0</v>
      </c>
      <c r="K19" s="61"/>
      <c r="L19" s="61">
        <f>H19*K19</f>
        <v>0</v>
      </c>
      <c r="M19" s="61"/>
      <c r="N19" s="61">
        <f>H19*M19</f>
        <v>0</v>
      </c>
      <c r="O19" s="62">
        <v>21</v>
      </c>
      <c r="P19" s="62">
        <f>J19*(O19/100)</f>
        <v>0</v>
      </c>
      <c r="Q19" s="62">
        <f>J19+P19</f>
        <v>0</v>
      </c>
      <c r="R19" s="53"/>
      <c r="S19" s="53"/>
      <c r="T19" s="53"/>
    </row>
    <row r="20" spans="1:20" s="54" customFormat="1" ht="11.4" outlineLevel="4">
      <c r="A20" s="63"/>
      <c r="B20" s="64"/>
      <c r="C20" s="64"/>
      <c r="D20" s="65"/>
      <c r="E20" s="66" t="s">
        <v>14</v>
      </c>
      <c r="F20" s="67" t="s">
        <v>113</v>
      </c>
      <c r="G20" s="65"/>
      <c r="H20" s="68">
        <v>84.860000000000014</v>
      </c>
      <c r="I20" s="69"/>
      <c r="J20" s="70"/>
      <c r="K20" s="68"/>
      <c r="L20" s="68"/>
      <c r="M20" s="68"/>
      <c r="N20" s="68"/>
      <c r="O20" s="70"/>
      <c r="P20" s="70"/>
      <c r="Q20" s="70"/>
      <c r="R20" s="52"/>
      <c r="S20" s="53"/>
    </row>
    <row r="21" spans="1:20" s="54" customFormat="1" ht="7.5" customHeight="1" outlineLevel="4">
      <c r="A21" s="53"/>
      <c r="B21" s="71"/>
      <c r="C21" s="72"/>
      <c r="D21" s="73"/>
      <c r="E21" s="74"/>
      <c r="F21" s="75"/>
      <c r="G21" s="73"/>
      <c r="H21" s="76"/>
      <c r="I21" s="77"/>
      <c r="J21" s="78"/>
      <c r="K21" s="79"/>
      <c r="L21" s="79"/>
      <c r="M21" s="79"/>
      <c r="N21" s="79"/>
      <c r="O21" s="78"/>
      <c r="P21" s="78"/>
      <c r="Q21" s="78"/>
      <c r="R21" s="52"/>
      <c r="S21" s="53"/>
    </row>
    <row r="22" spans="1:20" s="54" customFormat="1" ht="11.4" outlineLevel="3">
      <c r="A22" s="55"/>
      <c r="B22" s="56"/>
      <c r="C22" s="57">
        <v>5</v>
      </c>
      <c r="D22" s="58" t="s">
        <v>30</v>
      </c>
      <c r="E22" s="59" t="s">
        <v>114</v>
      </c>
      <c r="F22" s="60" t="s">
        <v>115</v>
      </c>
      <c r="G22" s="58" t="s">
        <v>68</v>
      </c>
      <c r="H22" s="61">
        <v>15.274800000000001</v>
      </c>
      <c r="I22" s="578"/>
      <c r="J22" s="62">
        <f>H22*I22</f>
        <v>0</v>
      </c>
      <c r="K22" s="61"/>
      <c r="L22" s="61">
        <f>H22*K22</f>
        <v>0</v>
      </c>
      <c r="M22" s="61"/>
      <c r="N22" s="61">
        <f>H22*M22</f>
        <v>0</v>
      </c>
      <c r="O22" s="62">
        <v>21</v>
      </c>
      <c r="P22" s="62">
        <f>J22*(O22/100)</f>
        <v>0</v>
      </c>
      <c r="Q22" s="62">
        <f>J22+P22</f>
        <v>0</v>
      </c>
      <c r="R22" s="53"/>
      <c r="S22" s="53"/>
      <c r="T22" s="53"/>
    </row>
    <row r="23" spans="1:20" s="54" customFormat="1" ht="11.4" outlineLevel="4">
      <c r="A23" s="63"/>
      <c r="B23" s="64"/>
      <c r="C23" s="64"/>
      <c r="D23" s="65"/>
      <c r="E23" s="66" t="s">
        <v>14</v>
      </c>
      <c r="F23" s="67" t="s">
        <v>116</v>
      </c>
      <c r="G23" s="65"/>
      <c r="H23" s="68">
        <v>15.274800000000001</v>
      </c>
      <c r="I23" s="69"/>
      <c r="J23" s="70"/>
      <c r="K23" s="68"/>
      <c r="L23" s="68"/>
      <c r="M23" s="68"/>
      <c r="N23" s="68"/>
      <c r="O23" s="70"/>
      <c r="P23" s="70"/>
      <c r="Q23" s="70"/>
      <c r="R23" s="52"/>
      <c r="S23" s="53"/>
    </row>
    <row r="24" spans="1:20" s="54" customFormat="1" ht="7.5" customHeight="1" outlineLevel="4">
      <c r="A24" s="53"/>
      <c r="B24" s="71"/>
      <c r="C24" s="72"/>
      <c r="D24" s="73"/>
      <c r="E24" s="74"/>
      <c r="F24" s="75"/>
      <c r="G24" s="73"/>
      <c r="H24" s="76"/>
      <c r="I24" s="77"/>
      <c r="J24" s="78"/>
      <c r="K24" s="79"/>
      <c r="L24" s="79"/>
      <c r="M24" s="79"/>
      <c r="N24" s="79"/>
      <c r="O24" s="78"/>
      <c r="P24" s="78"/>
      <c r="Q24" s="78"/>
      <c r="R24" s="52"/>
      <c r="S24" s="53"/>
    </row>
    <row r="25" spans="1:20" s="54" customFormat="1" ht="11.4" outlineLevel="3">
      <c r="A25" s="55"/>
      <c r="B25" s="56"/>
      <c r="C25" s="57">
        <v>6</v>
      </c>
      <c r="D25" s="58" t="s">
        <v>30</v>
      </c>
      <c r="E25" s="59" t="s">
        <v>117</v>
      </c>
      <c r="F25" s="60" t="s">
        <v>118</v>
      </c>
      <c r="G25" s="58" t="s">
        <v>119</v>
      </c>
      <c r="H25" s="61">
        <v>6</v>
      </c>
      <c r="I25" s="578"/>
      <c r="J25" s="62">
        <f>H25*I25</f>
        <v>0</v>
      </c>
      <c r="K25" s="61"/>
      <c r="L25" s="61">
        <f>H25*K25</f>
        <v>0</v>
      </c>
      <c r="M25" s="61"/>
      <c r="N25" s="61">
        <f>H25*M25</f>
        <v>0</v>
      </c>
      <c r="O25" s="62">
        <v>21</v>
      </c>
      <c r="P25" s="62">
        <f>J25*(O25/100)</f>
        <v>0</v>
      </c>
      <c r="Q25" s="62">
        <f>J25+P25</f>
        <v>0</v>
      </c>
      <c r="R25" s="53"/>
      <c r="S25" s="53"/>
      <c r="T25" s="53"/>
    </row>
    <row r="26" spans="1:20" s="54" customFormat="1" ht="11.4" outlineLevel="4">
      <c r="A26" s="63"/>
      <c r="B26" s="64"/>
      <c r="C26" s="64"/>
      <c r="D26" s="65"/>
      <c r="E26" s="66" t="s">
        <v>14</v>
      </c>
      <c r="F26" s="67" t="s">
        <v>120</v>
      </c>
      <c r="G26" s="65"/>
      <c r="H26" s="68">
        <v>0</v>
      </c>
      <c r="I26" s="69"/>
      <c r="J26" s="70"/>
      <c r="K26" s="68"/>
      <c r="L26" s="68"/>
      <c r="M26" s="68"/>
      <c r="N26" s="68"/>
      <c r="O26" s="70"/>
      <c r="P26" s="70"/>
      <c r="Q26" s="70"/>
      <c r="R26" s="52"/>
      <c r="S26" s="53"/>
    </row>
    <row r="27" spans="1:20" s="54" customFormat="1" ht="11.4" outlineLevel="4">
      <c r="A27" s="63"/>
      <c r="B27" s="64"/>
      <c r="C27" s="64"/>
      <c r="D27" s="65"/>
      <c r="E27" s="66"/>
      <c r="F27" s="67" t="s">
        <v>121</v>
      </c>
      <c r="G27" s="65"/>
      <c r="H27" s="68">
        <v>6</v>
      </c>
      <c r="I27" s="69"/>
      <c r="J27" s="70"/>
      <c r="K27" s="68"/>
      <c r="L27" s="68"/>
      <c r="M27" s="68"/>
      <c r="N27" s="68"/>
      <c r="O27" s="70"/>
      <c r="P27" s="70"/>
      <c r="Q27" s="70"/>
      <c r="R27" s="52"/>
      <c r="S27" s="53"/>
    </row>
    <row r="28" spans="1:20" s="54" customFormat="1" ht="7.5" customHeight="1" outlineLevel="4">
      <c r="A28" s="53"/>
      <c r="B28" s="71"/>
      <c r="C28" s="72"/>
      <c r="D28" s="73"/>
      <c r="E28" s="74"/>
      <c r="F28" s="75"/>
      <c r="G28" s="73"/>
      <c r="H28" s="76"/>
      <c r="I28" s="77"/>
      <c r="J28" s="78"/>
      <c r="K28" s="79"/>
      <c r="L28" s="79"/>
      <c r="M28" s="79"/>
      <c r="N28" s="79"/>
      <c r="O28" s="78"/>
      <c r="P28" s="78"/>
      <c r="Q28" s="78"/>
      <c r="R28" s="52"/>
      <c r="S28" s="53"/>
    </row>
    <row r="29" spans="1:20" s="54" customFormat="1" ht="22.8" outlineLevel="3">
      <c r="A29" s="55"/>
      <c r="B29" s="56"/>
      <c r="C29" s="57">
        <v>7</v>
      </c>
      <c r="D29" s="58" t="s">
        <v>122</v>
      </c>
      <c r="E29" s="59" t="s">
        <v>123</v>
      </c>
      <c r="F29" s="60" t="s">
        <v>124</v>
      </c>
      <c r="G29" s="58" t="s">
        <v>125</v>
      </c>
      <c r="H29" s="61">
        <v>12.600000000000003</v>
      </c>
      <c r="I29" s="578"/>
      <c r="J29" s="62">
        <f>H29*I29</f>
        <v>0</v>
      </c>
      <c r="K29" s="61">
        <v>1.4E-3</v>
      </c>
      <c r="L29" s="61">
        <f>H29*K29</f>
        <v>1.7640000000000003E-2</v>
      </c>
      <c r="M29" s="61"/>
      <c r="N29" s="61">
        <f>H29*M29</f>
        <v>0</v>
      </c>
      <c r="O29" s="62">
        <v>21</v>
      </c>
      <c r="P29" s="62">
        <f>J29*(O29/100)</f>
        <v>0</v>
      </c>
      <c r="Q29" s="62">
        <f>J29+P29</f>
        <v>0</v>
      </c>
      <c r="R29" s="53"/>
      <c r="S29" s="53"/>
      <c r="T29" s="53"/>
    </row>
    <row r="30" spans="1:20" s="54" customFormat="1" ht="11.4" outlineLevel="4">
      <c r="A30" s="63"/>
      <c r="B30" s="64"/>
      <c r="C30" s="64"/>
      <c r="D30" s="65"/>
      <c r="E30" s="66" t="s">
        <v>14</v>
      </c>
      <c r="F30" s="67" t="s">
        <v>120</v>
      </c>
      <c r="G30" s="65"/>
      <c r="H30" s="68">
        <v>0</v>
      </c>
      <c r="I30" s="69"/>
      <c r="J30" s="70"/>
      <c r="K30" s="68"/>
      <c r="L30" s="68"/>
      <c r="M30" s="68"/>
      <c r="N30" s="68"/>
      <c r="O30" s="70"/>
      <c r="P30" s="70"/>
      <c r="Q30" s="70"/>
      <c r="R30" s="52"/>
      <c r="S30" s="53"/>
    </row>
    <row r="31" spans="1:20" s="54" customFormat="1" ht="11.4" outlineLevel="4">
      <c r="A31" s="63"/>
      <c r="B31" s="64"/>
      <c r="C31" s="64"/>
      <c r="D31" s="65"/>
      <c r="E31" s="66"/>
      <c r="F31" s="67" t="s">
        <v>126</v>
      </c>
      <c r="G31" s="65"/>
      <c r="H31" s="68">
        <v>6</v>
      </c>
      <c r="I31" s="69"/>
      <c r="J31" s="70"/>
      <c r="K31" s="68"/>
      <c r="L31" s="68"/>
      <c r="M31" s="68"/>
      <c r="N31" s="68"/>
      <c r="O31" s="70"/>
      <c r="P31" s="70"/>
      <c r="Q31" s="70"/>
      <c r="R31" s="52"/>
      <c r="S31" s="53"/>
    </row>
    <row r="32" spans="1:20" s="54" customFormat="1" ht="11.4" outlineLevel="4">
      <c r="A32" s="63"/>
      <c r="B32" s="64"/>
      <c r="C32" s="64"/>
      <c r="D32" s="65"/>
      <c r="E32" s="66"/>
      <c r="F32" s="67" t="s">
        <v>127</v>
      </c>
      <c r="G32" s="65"/>
      <c r="H32" s="68">
        <v>6.6</v>
      </c>
      <c r="I32" s="69"/>
      <c r="J32" s="70"/>
      <c r="K32" s="68"/>
      <c r="L32" s="68"/>
      <c r="M32" s="68"/>
      <c r="N32" s="68"/>
      <c r="O32" s="70"/>
      <c r="P32" s="70"/>
      <c r="Q32" s="70"/>
      <c r="R32" s="52"/>
      <c r="S32" s="53"/>
    </row>
    <row r="33" spans="1:20" s="54" customFormat="1" ht="7.5" customHeight="1" outlineLevel="4">
      <c r="A33" s="53"/>
      <c r="B33" s="71"/>
      <c r="C33" s="72"/>
      <c r="D33" s="73"/>
      <c r="E33" s="74"/>
      <c r="F33" s="75"/>
      <c r="G33" s="73"/>
      <c r="H33" s="76"/>
      <c r="I33" s="77"/>
      <c r="J33" s="78"/>
      <c r="K33" s="79"/>
      <c r="L33" s="79"/>
      <c r="M33" s="79"/>
      <c r="N33" s="79"/>
      <c r="O33" s="78"/>
      <c r="P33" s="78"/>
      <c r="Q33" s="78"/>
      <c r="R33" s="52"/>
      <c r="S33" s="53"/>
    </row>
    <row r="34" spans="1:20" s="54" customFormat="1" ht="11.4" outlineLevel="3">
      <c r="B34" s="52"/>
      <c r="C34" s="52"/>
      <c r="D34" s="52"/>
      <c r="E34" s="52"/>
      <c r="F34" s="52"/>
      <c r="G34" s="52"/>
      <c r="H34" s="52"/>
      <c r="I34" s="53"/>
      <c r="J34" s="53"/>
      <c r="K34" s="52"/>
      <c r="L34" s="52"/>
      <c r="M34" s="52"/>
      <c r="N34" s="52"/>
      <c r="O34" s="52"/>
      <c r="P34" s="53"/>
      <c r="Q34" s="53"/>
    </row>
    <row r="35" spans="1:20" s="54" customFormat="1" ht="12" outlineLevel="2">
      <c r="A35" s="16" t="s">
        <v>128</v>
      </c>
      <c r="B35" s="29">
        <v>3</v>
      </c>
      <c r="C35" s="30"/>
      <c r="D35" s="31" t="s">
        <v>29</v>
      </c>
      <c r="E35" s="31"/>
      <c r="F35" s="17" t="s">
        <v>129</v>
      </c>
      <c r="G35" s="31"/>
      <c r="H35" s="32"/>
      <c r="I35" s="33"/>
      <c r="J35" s="18">
        <f>SUBTOTAL(9,J36:J72)</f>
        <v>0</v>
      </c>
      <c r="K35" s="32"/>
      <c r="L35" s="19">
        <f>SUBTOTAL(9,L36:L72)</f>
        <v>20.479581350666319</v>
      </c>
      <c r="M35" s="32"/>
      <c r="N35" s="19">
        <f>SUBTOTAL(9,N36:N72)</f>
        <v>0</v>
      </c>
      <c r="O35" s="34"/>
      <c r="P35" s="18">
        <f>SUBTOTAL(9,P36:P72)</f>
        <v>0</v>
      </c>
      <c r="Q35" s="18">
        <f>SUBTOTAL(9,Q36:Q72)</f>
        <v>0</v>
      </c>
      <c r="R35" s="52"/>
      <c r="S35" s="53"/>
      <c r="T35" s="53"/>
    </row>
    <row r="36" spans="1:20" s="54" customFormat="1" ht="11.4" outlineLevel="3">
      <c r="A36" s="55"/>
      <c r="B36" s="56"/>
      <c r="C36" s="57">
        <v>1</v>
      </c>
      <c r="D36" s="58" t="s">
        <v>30</v>
      </c>
      <c r="E36" s="59" t="s">
        <v>130</v>
      </c>
      <c r="F36" s="60" t="s">
        <v>131</v>
      </c>
      <c r="G36" s="58" t="s">
        <v>50</v>
      </c>
      <c r="H36" s="61">
        <v>5.28</v>
      </c>
      <c r="I36" s="578"/>
      <c r="J36" s="62">
        <f>H36*I36</f>
        <v>0</v>
      </c>
      <c r="K36" s="61">
        <v>2.5018699999999998</v>
      </c>
      <c r="L36" s="61">
        <f>H36*K36</f>
        <v>13.2098736</v>
      </c>
      <c r="M36" s="61"/>
      <c r="N36" s="61">
        <f>H36*M36</f>
        <v>0</v>
      </c>
      <c r="O36" s="62">
        <v>21</v>
      </c>
      <c r="P36" s="62">
        <f>J36*(O36/100)</f>
        <v>0</v>
      </c>
      <c r="Q36" s="62">
        <f>J36+P36</f>
        <v>0</v>
      </c>
      <c r="R36" s="53"/>
      <c r="S36" s="53"/>
      <c r="T36" s="53"/>
    </row>
    <row r="37" spans="1:20" s="54" customFormat="1" ht="11.4" outlineLevel="4">
      <c r="A37" s="63"/>
      <c r="B37" s="64"/>
      <c r="C37" s="64"/>
      <c r="D37" s="65"/>
      <c r="E37" s="66" t="s">
        <v>14</v>
      </c>
      <c r="F37" s="67" t="s">
        <v>132</v>
      </c>
      <c r="G37" s="65"/>
      <c r="H37" s="68">
        <v>0</v>
      </c>
      <c r="I37" s="69"/>
      <c r="J37" s="70"/>
      <c r="K37" s="68"/>
      <c r="L37" s="68"/>
      <c r="M37" s="68"/>
      <c r="N37" s="68"/>
      <c r="O37" s="70"/>
      <c r="P37" s="70"/>
      <c r="Q37" s="70"/>
      <c r="R37" s="52"/>
      <c r="S37" s="53"/>
    </row>
    <row r="38" spans="1:20" s="54" customFormat="1" ht="11.4" outlineLevel="4">
      <c r="A38" s="63"/>
      <c r="B38" s="64"/>
      <c r="C38" s="64"/>
      <c r="D38" s="65"/>
      <c r="E38" s="66"/>
      <c r="F38" s="67" t="s">
        <v>133</v>
      </c>
      <c r="G38" s="65"/>
      <c r="H38" s="68">
        <v>1.92</v>
      </c>
      <c r="I38" s="69"/>
      <c r="J38" s="70"/>
      <c r="K38" s="68"/>
      <c r="L38" s="68"/>
      <c r="M38" s="68"/>
      <c r="N38" s="68"/>
      <c r="O38" s="70"/>
      <c r="P38" s="70"/>
      <c r="Q38" s="70"/>
      <c r="R38" s="52"/>
      <c r="S38" s="53"/>
    </row>
    <row r="39" spans="1:20" s="54" customFormat="1" ht="11.4" outlineLevel="4">
      <c r="A39" s="63"/>
      <c r="B39" s="64"/>
      <c r="C39" s="64"/>
      <c r="D39" s="65"/>
      <c r="E39" s="66"/>
      <c r="F39" s="67" t="s">
        <v>134</v>
      </c>
      <c r="G39" s="65"/>
      <c r="H39" s="68">
        <v>3.36</v>
      </c>
      <c r="I39" s="69"/>
      <c r="J39" s="70"/>
      <c r="K39" s="68"/>
      <c r="L39" s="68"/>
      <c r="M39" s="68"/>
      <c r="N39" s="68"/>
      <c r="O39" s="70"/>
      <c r="P39" s="70"/>
      <c r="Q39" s="70"/>
      <c r="R39" s="52"/>
      <c r="S39" s="53"/>
    </row>
    <row r="40" spans="1:20" s="54" customFormat="1" ht="7.5" customHeight="1" outlineLevel="4">
      <c r="A40" s="53"/>
      <c r="B40" s="71"/>
      <c r="C40" s="72"/>
      <c r="D40" s="73"/>
      <c r="E40" s="74"/>
      <c r="F40" s="75"/>
      <c r="G40" s="73"/>
      <c r="H40" s="76"/>
      <c r="I40" s="77"/>
      <c r="J40" s="78"/>
      <c r="K40" s="79"/>
      <c r="L40" s="79"/>
      <c r="M40" s="79"/>
      <c r="N40" s="79"/>
      <c r="O40" s="78"/>
      <c r="P40" s="78"/>
      <c r="Q40" s="78"/>
      <c r="R40" s="52"/>
      <c r="S40" s="53"/>
    </row>
    <row r="41" spans="1:20" s="54" customFormat="1" ht="11.4" outlineLevel="3">
      <c r="A41" s="55"/>
      <c r="B41" s="56"/>
      <c r="C41" s="57">
        <v>2</v>
      </c>
      <c r="D41" s="58" t="s">
        <v>30</v>
      </c>
      <c r="E41" s="59" t="s">
        <v>135</v>
      </c>
      <c r="F41" s="60" t="s">
        <v>136</v>
      </c>
      <c r="G41" s="58" t="s">
        <v>125</v>
      </c>
      <c r="H41" s="61">
        <v>16.559999999999999</v>
      </c>
      <c r="I41" s="578"/>
      <c r="J41" s="62">
        <f>H41*I41</f>
        <v>0</v>
      </c>
      <c r="K41" s="61">
        <v>2.6900000000000001E-3</v>
      </c>
      <c r="L41" s="61">
        <f>H41*K41</f>
        <v>4.45464E-2</v>
      </c>
      <c r="M41" s="61"/>
      <c r="N41" s="61">
        <f>H41*M41</f>
        <v>0</v>
      </c>
      <c r="O41" s="62">
        <v>21</v>
      </c>
      <c r="P41" s="62">
        <f>J41*(O41/100)</f>
        <v>0</v>
      </c>
      <c r="Q41" s="62">
        <f>J41+P41</f>
        <v>0</v>
      </c>
      <c r="R41" s="53"/>
      <c r="S41" s="53"/>
      <c r="T41" s="53"/>
    </row>
    <row r="42" spans="1:20" s="54" customFormat="1" ht="11.4" outlineLevel="4">
      <c r="A42" s="63"/>
      <c r="B42" s="64"/>
      <c r="C42" s="64"/>
      <c r="D42" s="65"/>
      <c r="E42" s="66" t="s">
        <v>14</v>
      </c>
      <c r="F42" s="67" t="s">
        <v>132</v>
      </c>
      <c r="G42" s="65"/>
      <c r="H42" s="68">
        <v>0</v>
      </c>
      <c r="I42" s="69"/>
      <c r="J42" s="70"/>
      <c r="K42" s="68"/>
      <c r="L42" s="68"/>
      <c r="M42" s="68"/>
      <c r="N42" s="68"/>
      <c r="O42" s="70"/>
      <c r="P42" s="70"/>
      <c r="Q42" s="70"/>
      <c r="R42" s="52"/>
      <c r="S42" s="53"/>
    </row>
    <row r="43" spans="1:20" s="54" customFormat="1" ht="11.4" outlineLevel="4">
      <c r="A43" s="63"/>
      <c r="B43" s="64"/>
      <c r="C43" s="64"/>
      <c r="D43" s="65"/>
      <c r="E43" s="66"/>
      <c r="F43" s="67" t="s">
        <v>137</v>
      </c>
      <c r="G43" s="65"/>
      <c r="H43" s="68">
        <v>16.559999999999999</v>
      </c>
      <c r="I43" s="69"/>
      <c r="J43" s="70"/>
      <c r="K43" s="68"/>
      <c r="L43" s="68"/>
      <c r="M43" s="68"/>
      <c r="N43" s="68"/>
      <c r="O43" s="70"/>
      <c r="P43" s="70"/>
      <c r="Q43" s="70"/>
      <c r="R43" s="52"/>
      <c r="S43" s="53"/>
    </row>
    <row r="44" spans="1:20" s="54" customFormat="1" ht="11.4" outlineLevel="4">
      <c r="A44" s="63"/>
      <c r="B44" s="64"/>
      <c r="C44" s="64"/>
      <c r="D44" s="65"/>
      <c r="E44" s="66"/>
      <c r="F44" s="67"/>
      <c r="G44" s="65"/>
      <c r="H44" s="68">
        <v>0</v>
      </c>
      <c r="I44" s="69"/>
      <c r="J44" s="70"/>
      <c r="K44" s="68"/>
      <c r="L44" s="68"/>
      <c r="M44" s="68"/>
      <c r="N44" s="68"/>
      <c r="O44" s="70"/>
      <c r="P44" s="70"/>
      <c r="Q44" s="70"/>
      <c r="R44" s="52"/>
      <c r="S44" s="53"/>
    </row>
    <row r="45" spans="1:20" s="54" customFormat="1" ht="7.5" customHeight="1" outlineLevel="4">
      <c r="A45" s="53"/>
      <c r="B45" s="71"/>
      <c r="C45" s="72"/>
      <c r="D45" s="73"/>
      <c r="E45" s="74"/>
      <c r="F45" s="75"/>
      <c r="G45" s="73"/>
      <c r="H45" s="76"/>
      <c r="I45" s="77"/>
      <c r="J45" s="78"/>
      <c r="K45" s="79"/>
      <c r="L45" s="79"/>
      <c r="M45" s="79"/>
      <c r="N45" s="79"/>
      <c r="O45" s="78"/>
      <c r="P45" s="78"/>
      <c r="Q45" s="78"/>
      <c r="R45" s="52"/>
      <c r="S45" s="53"/>
    </row>
    <row r="46" spans="1:20" s="54" customFormat="1" ht="11.4" outlineLevel="3">
      <c r="A46" s="55"/>
      <c r="B46" s="56"/>
      <c r="C46" s="57">
        <v>3</v>
      </c>
      <c r="D46" s="58" t="s">
        <v>30</v>
      </c>
      <c r="E46" s="59" t="s">
        <v>138</v>
      </c>
      <c r="F46" s="60" t="s">
        <v>139</v>
      </c>
      <c r="G46" s="58" t="s">
        <v>125</v>
      </c>
      <c r="H46" s="61">
        <v>16.559999999999999</v>
      </c>
      <c r="I46" s="578"/>
      <c r="J46" s="62">
        <f>H46*I46</f>
        <v>0</v>
      </c>
      <c r="K46" s="61"/>
      <c r="L46" s="61">
        <f>H46*K46</f>
        <v>0</v>
      </c>
      <c r="M46" s="61"/>
      <c r="N46" s="61">
        <f>H46*M46</f>
        <v>0</v>
      </c>
      <c r="O46" s="62">
        <v>21</v>
      </c>
      <c r="P46" s="62">
        <f>J46*(O46/100)</f>
        <v>0</v>
      </c>
      <c r="Q46" s="62">
        <f>J46+P46</f>
        <v>0</v>
      </c>
      <c r="R46" s="53"/>
      <c r="S46" s="53"/>
      <c r="T46" s="53"/>
    </row>
    <row r="47" spans="1:20" s="54" customFormat="1" ht="11.4" outlineLevel="3">
      <c r="A47" s="55"/>
      <c r="B47" s="56"/>
      <c r="C47" s="57">
        <v>4</v>
      </c>
      <c r="D47" s="58" t="s">
        <v>30</v>
      </c>
      <c r="E47" s="59" t="s">
        <v>140</v>
      </c>
      <c r="F47" s="60" t="s">
        <v>141</v>
      </c>
      <c r="G47" s="58" t="s">
        <v>50</v>
      </c>
      <c r="H47" s="61">
        <v>2.1268982236861551</v>
      </c>
      <c r="I47" s="578"/>
      <c r="J47" s="62">
        <f>H47*I47</f>
        <v>0</v>
      </c>
      <c r="K47" s="61">
        <v>2.3010199999999998</v>
      </c>
      <c r="L47" s="61">
        <f>H47*K47</f>
        <v>4.8940353506663161</v>
      </c>
      <c r="M47" s="61"/>
      <c r="N47" s="61">
        <f>H47*M47</f>
        <v>0</v>
      </c>
      <c r="O47" s="62">
        <v>21</v>
      </c>
      <c r="P47" s="62">
        <f>J47*(O47/100)</f>
        <v>0</v>
      </c>
      <c r="Q47" s="62">
        <f>J47+P47</f>
        <v>0</v>
      </c>
      <c r="R47" s="53"/>
      <c r="S47" s="53"/>
      <c r="T47" s="53"/>
    </row>
    <row r="48" spans="1:20" s="54" customFormat="1" ht="11.4" outlineLevel="4">
      <c r="A48" s="63"/>
      <c r="B48" s="64"/>
      <c r="C48" s="64"/>
      <c r="D48" s="65"/>
      <c r="E48" s="66" t="s">
        <v>14</v>
      </c>
      <c r="F48" s="67" t="s">
        <v>142</v>
      </c>
      <c r="G48" s="65"/>
      <c r="H48" s="68">
        <v>0</v>
      </c>
      <c r="I48" s="69"/>
      <c r="J48" s="70"/>
      <c r="K48" s="68"/>
      <c r="L48" s="68"/>
      <c r="M48" s="68"/>
      <c r="N48" s="68"/>
      <c r="O48" s="70"/>
      <c r="P48" s="70"/>
      <c r="Q48" s="70"/>
      <c r="R48" s="52"/>
      <c r="S48" s="53"/>
    </row>
    <row r="49" spans="1:20" s="54" customFormat="1" ht="11.4" outlineLevel="4">
      <c r="A49" s="63"/>
      <c r="B49" s="64"/>
      <c r="C49" s="64"/>
      <c r="D49" s="65"/>
      <c r="E49" s="66"/>
      <c r="F49" s="67" t="s">
        <v>143</v>
      </c>
      <c r="G49" s="65"/>
      <c r="H49" s="68">
        <v>1.08</v>
      </c>
      <c r="I49" s="69"/>
      <c r="J49" s="70"/>
      <c r="K49" s="68"/>
      <c r="L49" s="68"/>
      <c r="M49" s="68"/>
      <c r="N49" s="68"/>
      <c r="O49" s="70"/>
      <c r="P49" s="70"/>
      <c r="Q49" s="70"/>
      <c r="R49" s="52"/>
      <c r="S49" s="53"/>
    </row>
    <row r="50" spans="1:20" s="54" customFormat="1" ht="11.4" outlineLevel="4">
      <c r="A50" s="63"/>
      <c r="B50" s="64"/>
      <c r="C50" s="64"/>
      <c r="D50" s="65"/>
      <c r="E50" s="66"/>
      <c r="F50" s="67" t="s">
        <v>144</v>
      </c>
      <c r="G50" s="65"/>
      <c r="H50" s="68">
        <v>0</v>
      </c>
      <c r="I50" s="69"/>
      <c r="J50" s="70"/>
      <c r="K50" s="68"/>
      <c r="L50" s="68"/>
      <c r="M50" s="68"/>
      <c r="N50" s="68"/>
      <c r="O50" s="70"/>
      <c r="P50" s="70"/>
      <c r="Q50" s="70"/>
      <c r="R50" s="52"/>
      <c r="S50" s="53"/>
    </row>
    <row r="51" spans="1:20" s="54" customFormat="1" ht="11.4" outlineLevel="4">
      <c r="A51" s="63"/>
      <c r="B51" s="64"/>
      <c r="C51" s="64"/>
      <c r="D51" s="65"/>
      <c r="E51" s="66"/>
      <c r="F51" s="67" t="s">
        <v>145</v>
      </c>
      <c r="G51" s="65"/>
      <c r="H51" s="68">
        <v>0.28350000000000009</v>
      </c>
      <c r="I51" s="69"/>
      <c r="J51" s="70"/>
      <c r="K51" s="68"/>
      <c r="L51" s="68"/>
      <c r="M51" s="68"/>
      <c r="N51" s="68"/>
      <c r="O51" s="70"/>
      <c r="P51" s="70"/>
      <c r="Q51" s="70"/>
      <c r="R51" s="52"/>
      <c r="S51" s="53"/>
    </row>
    <row r="52" spans="1:20" s="54" customFormat="1" ht="11.4" outlineLevel="4">
      <c r="A52" s="63"/>
      <c r="B52" s="64"/>
      <c r="C52" s="64"/>
      <c r="D52" s="65"/>
      <c r="E52" s="66"/>
      <c r="F52" s="67" t="s">
        <v>146</v>
      </c>
      <c r="G52" s="65"/>
      <c r="H52" s="68">
        <v>0</v>
      </c>
      <c r="I52" s="69"/>
      <c r="J52" s="70"/>
      <c r="K52" s="68"/>
      <c r="L52" s="68"/>
      <c r="M52" s="68"/>
      <c r="N52" s="68"/>
      <c r="O52" s="70"/>
      <c r="P52" s="70"/>
      <c r="Q52" s="70"/>
      <c r="R52" s="52"/>
      <c r="S52" s="53"/>
    </row>
    <row r="53" spans="1:20" s="54" customFormat="1" ht="11.4" outlineLevel="4">
      <c r="A53" s="63"/>
      <c r="B53" s="64"/>
      <c r="C53" s="64"/>
      <c r="D53" s="65"/>
      <c r="E53" s="66"/>
      <c r="F53" s="67" t="s">
        <v>147</v>
      </c>
      <c r="G53" s="65"/>
      <c r="H53" s="68">
        <v>0.4</v>
      </c>
      <c r="I53" s="69"/>
      <c r="J53" s="70"/>
      <c r="K53" s="68"/>
      <c r="L53" s="68"/>
      <c r="M53" s="68"/>
      <c r="N53" s="68"/>
      <c r="O53" s="70"/>
      <c r="P53" s="70"/>
      <c r="Q53" s="70"/>
      <c r="R53" s="52"/>
      <c r="S53" s="53"/>
    </row>
    <row r="54" spans="1:20" s="54" customFormat="1" ht="11.4" outlineLevel="4">
      <c r="A54" s="63"/>
      <c r="B54" s="64"/>
      <c r="C54" s="64"/>
      <c r="D54" s="65"/>
      <c r="E54" s="66"/>
      <c r="F54" s="67" t="s">
        <v>148</v>
      </c>
      <c r="G54" s="65"/>
      <c r="H54" s="68">
        <v>0</v>
      </c>
      <c r="I54" s="69"/>
      <c r="J54" s="70"/>
      <c r="K54" s="68"/>
      <c r="L54" s="68"/>
      <c r="M54" s="68"/>
      <c r="N54" s="68"/>
      <c r="O54" s="70"/>
      <c r="P54" s="70"/>
      <c r="Q54" s="70"/>
      <c r="R54" s="52"/>
      <c r="S54" s="53"/>
    </row>
    <row r="55" spans="1:20" s="54" customFormat="1" ht="11.4" outlineLevel="4">
      <c r="A55" s="63"/>
      <c r="B55" s="64"/>
      <c r="C55" s="64"/>
      <c r="D55" s="65"/>
      <c r="E55" s="66"/>
      <c r="F55" s="67" t="s">
        <v>149</v>
      </c>
      <c r="G55" s="65"/>
      <c r="H55" s="68">
        <v>0.14399999999999999</v>
      </c>
      <c r="I55" s="69"/>
      <c r="J55" s="70"/>
      <c r="K55" s="68"/>
      <c r="L55" s="68"/>
      <c r="M55" s="68"/>
      <c r="N55" s="68"/>
      <c r="O55" s="70"/>
      <c r="P55" s="70"/>
      <c r="Q55" s="70"/>
      <c r="R55" s="52"/>
      <c r="S55" s="53"/>
    </row>
    <row r="56" spans="1:20" s="54" customFormat="1" ht="11.4" outlineLevel="4">
      <c r="A56" s="63"/>
      <c r="B56" s="64"/>
      <c r="C56" s="64"/>
      <c r="D56" s="65"/>
      <c r="E56" s="66"/>
      <c r="F56" s="67" t="s">
        <v>62</v>
      </c>
      <c r="G56" s="65"/>
      <c r="H56" s="68">
        <v>0</v>
      </c>
      <c r="I56" s="69"/>
      <c r="J56" s="70"/>
      <c r="K56" s="68"/>
      <c r="L56" s="68"/>
      <c r="M56" s="68"/>
      <c r="N56" s="68"/>
      <c r="O56" s="70"/>
      <c r="P56" s="70"/>
      <c r="Q56" s="70"/>
      <c r="R56" s="52"/>
      <c r="S56" s="53"/>
    </row>
    <row r="57" spans="1:20" s="54" customFormat="1" ht="11.4" outlineLevel="4">
      <c r="A57" s="63"/>
      <c r="B57" s="64"/>
      <c r="C57" s="64"/>
      <c r="D57" s="65"/>
      <c r="E57" s="66"/>
      <c r="F57" s="67" t="s">
        <v>63</v>
      </c>
      <c r="G57" s="65"/>
      <c r="H57" s="68">
        <v>7.5398223686155036E-2</v>
      </c>
      <c r="I57" s="69"/>
      <c r="J57" s="70"/>
      <c r="K57" s="68"/>
      <c r="L57" s="68"/>
      <c r="M57" s="68"/>
      <c r="N57" s="68"/>
      <c r="O57" s="70"/>
      <c r="P57" s="70"/>
      <c r="Q57" s="70"/>
      <c r="R57" s="52"/>
      <c r="S57" s="53"/>
    </row>
    <row r="58" spans="1:20" s="54" customFormat="1" ht="11.4" outlineLevel="4">
      <c r="A58" s="63"/>
      <c r="B58" s="64"/>
      <c r="C58" s="64"/>
      <c r="D58" s="65"/>
      <c r="E58" s="66"/>
      <c r="F58" s="67" t="s">
        <v>150</v>
      </c>
      <c r="G58" s="65"/>
      <c r="H58" s="68">
        <v>0</v>
      </c>
      <c r="I58" s="69"/>
      <c r="J58" s="70"/>
      <c r="K58" s="68"/>
      <c r="L58" s="68"/>
      <c r="M58" s="68"/>
      <c r="N58" s="68"/>
      <c r="O58" s="70"/>
      <c r="P58" s="70"/>
      <c r="Q58" s="70"/>
      <c r="R58" s="52"/>
      <c r="S58" s="53"/>
    </row>
    <row r="59" spans="1:20" s="54" customFormat="1" ht="11.4" outlineLevel="4">
      <c r="A59" s="63"/>
      <c r="B59" s="64"/>
      <c r="C59" s="64"/>
      <c r="D59" s="65"/>
      <c r="E59" s="66"/>
      <c r="F59" s="67" t="s">
        <v>149</v>
      </c>
      <c r="G59" s="65"/>
      <c r="H59" s="68">
        <v>0.14399999999999999</v>
      </c>
      <c r="I59" s="69"/>
      <c r="J59" s="70"/>
      <c r="K59" s="68"/>
      <c r="L59" s="68"/>
      <c r="M59" s="68"/>
      <c r="N59" s="68"/>
      <c r="O59" s="70"/>
      <c r="P59" s="70"/>
      <c r="Q59" s="70"/>
      <c r="R59" s="52"/>
      <c r="S59" s="53"/>
    </row>
    <row r="60" spans="1:20" s="54" customFormat="1" ht="7.5" customHeight="1" outlineLevel="4">
      <c r="A60" s="53"/>
      <c r="B60" s="71"/>
      <c r="C60" s="72"/>
      <c r="D60" s="73"/>
      <c r="E60" s="74"/>
      <c r="F60" s="75"/>
      <c r="G60" s="73"/>
      <c r="H60" s="76"/>
      <c r="I60" s="77"/>
      <c r="J60" s="78"/>
      <c r="K60" s="79"/>
      <c r="L60" s="79"/>
      <c r="M60" s="79"/>
      <c r="N60" s="79"/>
      <c r="O60" s="78"/>
      <c r="P60" s="78"/>
      <c r="Q60" s="78"/>
      <c r="R60" s="52"/>
      <c r="S60" s="53"/>
    </row>
    <row r="61" spans="1:20" s="54" customFormat="1" ht="11.4" outlineLevel="3">
      <c r="A61" s="55"/>
      <c r="B61" s="56"/>
      <c r="C61" s="57">
        <v>5</v>
      </c>
      <c r="D61" s="58" t="s">
        <v>30</v>
      </c>
      <c r="E61" s="59" t="s">
        <v>151</v>
      </c>
      <c r="F61" s="60" t="s">
        <v>152</v>
      </c>
      <c r="G61" s="58" t="s">
        <v>50</v>
      </c>
      <c r="H61" s="61">
        <v>1.0792250000000001</v>
      </c>
      <c r="I61" s="578"/>
      <c r="J61" s="62">
        <f>H61*I61</f>
        <v>0</v>
      </c>
      <c r="K61" s="61">
        <v>2.16</v>
      </c>
      <c r="L61" s="61">
        <f>H61*K61</f>
        <v>2.3311260000000003</v>
      </c>
      <c r="M61" s="61"/>
      <c r="N61" s="61">
        <f>H61*M61</f>
        <v>0</v>
      </c>
      <c r="O61" s="62">
        <v>21</v>
      </c>
      <c r="P61" s="62">
        <f>J61*(O61/100)</f>
        <v>0</v>
      </c>
      <c r="Q61" s="62">
        <f>J61+P61</f>
        <v>0</v>
      </c>
      <c r="R61" s="53"/>
      <c r="S61" s="53"/>
      <c r="T61" s="53"/>
    </row>
    <row r="62" spans="1:20" s="54" customFormat="1" ht="11.4" outlineLevel="4">
      <c r="A62" s="63"/>
      <c r="B62" s="64"/>
      <c r="C62" s="64"/>
      <c r="D62" s="65"/>
      <c r="E62" s="66" t="s">
        <v>14</v>
      </c>
      <c r="F62" s="67" t="s">
        <v>132</v>
      </c>
      <c r="G62" s="65"/>
      <c r="H62" s="68">
        <v>0</v>
      </c>
      <c r="I62" s="69"/>
      <c r="J62" s="70"/>
      <c r="K62" s="68"/>
      <c r="L62" s="68"/>
      <c r="M62" s="68"/>
      <c r="N62" s="68"/>
      <c r="O62" s="70"/>
      <c r="P62" s="70"/>
      <c r="Q62" s="70"/>
      <c r="R62" s="52"/>
      <c r="S62" s="53"/>
    </row>
    <row r="63" spans="1:20" s="54" customFormat="1" ht="11.4" outlineLevel="4">
      <c r="A63" s="63"/>
      <c r="B63" s="64"/>
      <c r="C63" s="64"/>
      <c r="D63" s="65"/>
      <c r="E63" s="66"/>
      <c r="F63" s="67" t="s">
        <v>153</v>
      </c>
      <c r="G63" s="65"/>
      <c r="H63" s="68">
        <v>0.22400000000000003</v>
      </c>
      <c r="I63" s="69"/>
      <c r="J63" s="70"/>
      <c r="K63" s="68"/>
      <c r="L63" s="68"/>
      <c r="M63" s="68"/>
      <c r="N63" s="68"/>
      <c r="O63" s="70"/>
      <c r="P63" s="70"/>
      <c r="Q63" s="70"/>
      <c r="R63" s="52"/>
      <c r="S63" s="53"/>
    </row>
    <row r="64" spans="1:20" s="54" customFormat="1" ht="11.4" outlineLevel="4">
      <c r="A64" s="63"/>
      <c r="B64" s="64"/>
      <c r="C64" s="64"/>
      <c r="D64" s="65"/>
      <c r="E64" s="66"/>
      <c r="F64" s="67" t="s">
        <v>154</v>
      </c>
      <c r="G64" s="65"/>
      <c r="H64" s="68">
        <v>0.39200000000000007</v>
      </c>
      <c r="I64" s="69"/>
      <c r="J64" s="70"/>
      <c r="K64" s="68"/>
      <c r="L64" s="68"/>
      <c r="M64" s="68"/>
      <c r="N64" s="68"/>
      <c r="O64" s="70"/>
      <c r="P64" s="70"/>
      <c r="Q64" s="70"/>
      <c r="R64" s="52"/>
      <c r="S64" s="53"/>
    </row>
    <row r="65" spans="1:20" s="54" customFormat="1" ht="11.4" outlineLevel="4">
      <c r="A65" s="63"/>
      <c r="B65" s="64"/>
      <c r="C65" s="64"/>
      <c r="D65" s="65"/>
      <c r="E65" s="66"/>
      <c r="F65" s="67" t="s">
        <v>155</v>
      </c>
      <c r="G65" s="65"/>
      <c r="H65" s="68">
        <v>0</v>
      </c>
      <c r="I65" s="69"/>
      <c r="J65" s="70"/>
      <c r="K65" s="68"/>
      <c r="L65" s="68"/>
      <c r="M65" s="68"/>
      <c r="N65" s="68"/>
      <c r="O65" s="70"/>
      <c r="P65" s="70"/>
      <c r="Q65" s="70"/>
      <c r="R65" s="52"/>
      <c r="S65" s="53"/>
    </row>
    <row r="66" spans="1:20" s="54" customFormat="1" ht="11.4" outlineLevel="4">
      <c r="A66" s="63"/>
      <c r="B66" s="64"/>
      <c r="C66" s="64"/>
      <c r="D66" s="65"/>
      <c r="E66" s="66"/>
      <c r="F66" s="67" t="s">
        <v>156</v>
      </c>
      <c r="G66" s="65"/>
      <c r="H66" s="68">
        <v>0.252</v>
      </c>
      <c r="I66" s="69"/>
      <c r="J66" s="70"/>
      <c r="K66" s="68"/>
      <c r="L66" s="68"/>
      <c r="M66" s="68"/>
      <c r="N66" s="68"/>
      <c r="O66" s="70"/>
      <c r="P66" s="70"/>
      <c r="Q66" s="70"/>
      <c r="R66" s="52"/>
      <c r="S66" s="53"/>
    </row>
    <row r="67" spans="1:20" s="54" customFormat="1" ht="11.4" outlineLevel="4">
      <c r="A67" s="63"/>
      <c r="B67" s="64"/>
      <c r="C67" s="64"/>
      <c r="D67" s="65"/>
      <c r="E67" s="66"/>
      <c r="F67" s="67" t="s">
        <v>144</v>
      </c>
      <c r="G67" s="65"/>
      <c r="H67" s="68">
        <v>0</v>
      </c>
      <c r="I67" s="69"/>
      <c r="J67" s="70"/>
      <c r="K67" s="68"/>
      <c r="L67" s="68"/>
      <c r="M67" s="68"/>
      <c r="N67" s="68"/>
      <c r="O67" s="70"/>
      <c r="P67" s="70"/>
      <c r="Q67" s="70"/>
      <c r="R67" s="52"/>
      <c r="S67" s="53"/>
    </row>
    <row r="68" spans="1:20" s="54" customFormat="1" ht="11.4" outlineLevel="4">
      <c r="A68" s="63"/>
      <c r="B68" s="64"/>
      <c r="C68" s="64"/>
      <c r="D68" s="65"/>
      <c r="E68" s="66"/>
      <c r="F68" s="67" t="s">
        <v>157</v>
      </c>
      <c r="G68" s="65"/>
      <c r="H68" s="68">
        <v>9.9225000000000008E-2</v>
      </c>
      <c r="I68" s="69"/>
      <c r="J68" s="70"/>
      <c r="K68" s="68"/>
      <c r="L68" s="68"/>
      <c r="M68" s="68"/>
      <c r="N68" s="68"/>
      <c r="O68" s="70"/>
      <c r="P68" s="70"/>
      <c r="Q68" s="70"/>
      <c r="R68" s="52"/>
      <c r="S68" s="53"/>
    </row>
    <row r="69" spans="1:20" s="54" customFormat="1" ht="11.4" outlineLevel="4">
      <c r="A69" s="63"/>
      <c r="B69" s="64"/>
      <c r="C69" s="64"/>
      <c r="D69" s="65"/>
      <c r="E69" s="66"/>
      <c r="F69" s="67" t="s">
        <v>146</v>
      </c>
      <c r="G69" s="65"/>
      <c r="H69" s="68">
        <v>0</v>
      </c>
      <c r="I69" s="69"/>
      <c r="J69" s="70"/>
      <c r="K69" s="68"/>
      <c r="L69" s="68"/>
      <c r="M69" s="68"/>
      <c r="N69" s="68"/>
      <c r="O69" s="70"/>
      <c r="P69" s="70"/>
      <c r="Q69" s="70"/>
      <c r="R69" s="52"/>
      <c r="S69" s="53"/>
    </row>
    <row r="70" spans="1:20" s="54" customFormat="1" ht="11.4" outlineLevel="4">
      <c r="A70" s="63"/>
      <c r="B70" s="64"/>
      <c r="C70" s="64"/>
      <c r="D70" s="65"/>
      <c r="E70" s="66"/>
      <c r="F70" s="67" t="s">
        <v>158</v>
      </c>
      <c r="G70" s="65"/>
      <c r="H70" s="68">
        <v>0.11200000000000002</v>
      </c>
      <c r="I70" s="69"/>
      <c r="J70" s="70"/>
      <c r="K70" s="68"/>
      <c r="L70" s="68"/>
      <c r="M70" s="68"/>
      <c r="N70" s="68"/>
      <c r="O70" s="70"/>
      <c r="P70" s="70"/>
      <c r="Q70" s="70"/>
      <c r="R70" s="52"/>
      <c r="S70" s="53"/>
    </row>
    <row r="71" spans="1:20" s="54" customFormat="1" ht="7.5" customHeight="1" outlineLevel="4">
      <c r="A71" s="53"/>
      <c r="B71" s="71"/>
      <c r="C71" s="72"/>
      <c r="D71" s="73"/>
      <c r="E71" s="74"/>
      <c r="F71" s="75"/>
      <c r="G71" s="73"/>
      <c r="H71" s="76"/>
      <c r="I71" s="77"/>
      <c r="J71" s="78"/>
      <c r="K71" s="79"/>
      <c r="L71" s="79"/>
      <c r="M71" s="79"/>
      <c r="N71" s="79"/>
      <c r="O71" s="78"/>
      <c r="P71" s="78"/>
      <c r="Q71" s="78"/>
      <c r="R71" s="52"/>
      <c r="S71" s="53"/>
    </row>
    <row r="72" spans="1:20" s="54" customFormat="1" ht="11.4" outlineLevel="3">
      <c r="B72" s="52"/>
      <c r="C72" s="52"/>
      <c r="D72" s="52"/>
      <c r="E72" s="52"/>
      <c r="F72" s="52"/>
      <c r="G72" s="52"/>
      <c r="H72" s="52"/>
      <c r="I72" s="53"/>
      <c r="J72" s="53"/>
      <c r="K72" s="52"/>
      <c r="L72" s="52"/>
      <c r="M72" s="52"/>
      <c r="N72" s="52"/>
      <c r="O72" s="52"/>
      <c r="P72" s="53"/>
      <c r="Q72" s="53"/>
    </row>
    <row r="73" spans="1:20" s="54" customFormat="1" ht="12" outlineLevel="2">
      <c r="A73" s="16" t="s">
        <v>18</v>
      </c>
      <c r="B73" s="29">
        <v>3</v>
      </c>
      <c r="C73" s="30"/>
      <c r="D73" s="31" t="s">
        <v>29</v>
      </c>
      <c r="E73" s="31"/>
      <c r="F73" s="17" t="s">
        <v>19</v>
      </c>
      <c r="G73" s="31"/>
      <c r="H73" s="32"/>
      <c r="I73" s="33"/>
      <c r="J73" s="18">
        <f>SUBTOTAL(9,J74:J102)</f>
        <v>0</v>
      </c>
      <c r="K73" s="32"/>
      <c r="L73" s="19">
        <f>SUBTOTAL(9,L74:L102)</f>
        <v>4.9768800000000004</v>
      </c>
      <c r="M73" s="32"/>
      <c r="N73" s="19">
        <f>SUBTOTAL(9,N74:N102)</f>
        <v>0</v>
      </c>
      <c r="O73" s="34"/>
      <c r="P73" s="18">
        <f>SUBTOTAL(9,P74:P102)</f>
        <v>0</v>
      </c>
      <c r="Q73" s="18">
        <f>SUBTOTAL(9,Q74:Q102)</f>
        <v>0</v>
      </c>
      <c r="R73" s="52"/>
      <c r="S73" s="53"/>
      <c r="T73" s="53"/>
    </row>
    <row r="74" spans="1:20" s="54" customFormat="1" ht="11.4" outlineLevel="3">
      <c r="A74" s="55"/>
      <c r="B74" s="56"/>
      <c r="C74" s="57">
        <v>1</v>
      </c>
      <c r="D74" s="58" t="s">
        <v>30</v>
      </c>
      <c r="E74" s="59" t="s">
        <v>159</v>
      </c>
      <c r="F74" s="60" t="s">
        <v>160</v>
      </c>
      <c r="G74" s="58" t="s">
        <v>33</v>
      </c>
      <c r="H74" s="61">
        <v>14</v>
      </c>
      <c r="I74" s="578"/>
      <c r="J74" s="62">
        <f>H74*I74</f>
        <v>0</v>
      </c>
      <c r="K74" s="61"/>
      <c r="L74" s="61">
        <f>H74*K74</f>
        <v>0</v>
      </c>
      <c r="M74" s="61"/>
      <c r="N74" s="61">
        <f>H74*M74</f>
        <v>0</v>
      </c>
      <c r="O74" s="62">
        <v>21</v>
      </c>
      <c r="P74" s="62">
        <f>J74*(O74/100)</f>
        <v>0</v>
      </c>
      <c r="Q74" s="62">
        <f>J74+P74</f>
        <v>0</v>
      </c>
      <c r="R74" s="53"/>
      <c r="S74" s="53"/>
      <c r="T74" s="53"/>
    </row>
    <row r="75" spans="1:20" s="54" customFormat="1" ht="11.4" outlineLevel="4">
      <c r="A75" s="63"/>
      <c r="B75" s="64"/>
      <c r="C75" s="64"/>
      <c r="D75" s="65"/>
      <c r="E75" s="66" t="s">
        <v>14</v>
      </c>
      <c r="F75" s="67" t="s">
        <v>161</v>
      </c>
      <c r="G75" s="65"/>
      <c r="H75" s="68">
        <v>14</v>
      </c>
      <c r="I75" s="69"/>
      <c r="J75" s="70"/>
      <c r="K75" s="68"/>
      <c r="L75" s="68"/>
      <c r="M75" s="68"/>
      <c r="N75" s="68"/>
      <c r="O75" s="70"/>
      <c r="P75" s="70"/>
      <c r="Q75" s="70"/>
      <c r="R75" s="52"/>
      <c r="S75" s="53"/>
    </row>
    <row r="76" spans="1:20" s="54" customFormat="1" ht="7.5" customHeight="1" outlineLevel="4">
      <c r="A76" s="53"/>
      <c r="B76" s="71"/>
      <c r="C76" s="72"/>
      <c r="D76" s="73"/>
      <c r="E76" s="74"/>
      <c r="F76" s="75"/>
      <c r="G76" s="73"/>
      <c r="H76" s="76"/>
      <c r="I76" s="77"/>
      <c r="J76" s="78"/>
      <c r="K76" s="79"/>
      <c r="L76" s="79"/>
      <c r="M76" s="79"/>
      <c r="N76" s="79"/>
      <c r="O76" s="78"/>
      <c r="P76" s="78"/>
      <c r="Q76" s="78"/>
      <c r="R76" s="52"/>
      <c r="S76" s="53"/>
    </row>
    <row r="77" spans="1:20" s="54" customFormat="1" ht="11.4" outlineLevel="3">
      <c r="A77" s="55"/>
      <c r="B77" s="56"/>
      <c r="C77" s="57">
        <v>2</v>
      </c>
      <c r="D77" s="58" t="s">
        <v>122</v>
      </c>
      <c r="E77" s="59" t="s">
        <v>162</v>
      </c>
      <c r="F77" s="60" t="s">
        <v>163</v>
      </c>
      <c r="G77" s="58" t="s">
        <v>33</v>
      </c>
      <c r="H77" s="61">
        <v>14</v>
      </c>
      <c r="I77" s="578"/>
      <c r="J77" s="62">
        <f>H77*I77</f>
        <v>0</v>
      </c>
      <c r="K77" s="61">
        <v>5.1999999999999998E-2</v>
      </c>
      <c r="L77" s="61">
        <f>H77*K77</f>
        <v>0.72799999999999998</v>
      </c>
      <c r="M77" s="61"/>
      <c r="N77" s="61">
        <f>H77*M77</f>
        <v>0</v>
      </c>
      <c r="O77" s="62">
        <v>21</v>
      </c>
      <c r="P77" s="62">
        <f>J77*(O77/100)</f>
        <v>0</v>
      </c>
      <c r="Q77" s="62">
        <f>J77+P77</f>
        <v>0</v>
      </c>
      <c r="R77" s="53"/>
      <c r="S77" s="53"/>
      <c r="T77" s="53"/>
    </row>
    <row r="78" spans="1:20" s="54" customFormat="1" ht="11.4" outlineLevel="3">
      <c r="A78" s="55"/>
      <c r="B78" s="56"/>
      <c r="C78" s="57">
        <v>3</v>
      </c>
      <c r="D78" s="58" t="s">
        <v>30</v>
      </c>
      <c r="E78" s="59" t="s">
        <v>164</v>
      </c>
      <c r="F78" s="60" t="s">
        <v>165</v>
      </c>
      <c r="G78" s="58" t="s">
        <v>33</v>
      </c>
      <c r="H78" s="61">
        <v>4</v>
      </c>
      <c r="I78" s="578"/>
      <c r="J78" s="62">
        <f>H78*I78</f>
        <v>0</v>
      </c>
      <c r="K78" s="61">
        <v>1E-3</v>
      </c>
      <c r="L78" s="61">
        <f>H78*K78</f>
        <v>4.0000000000000001E-3</v>
      </c>
      <c r="M78" s="61"/>
      <c r="N78" s="61">
        <f>H78*M78</f>
        <v>0</v>
      </c>
      <c r="O78" s="62">
        <v>21</v>
      </c>
      <c r="P78" s="62">
        <f>J78*(O78/100)</f>
        <v>0</v>
      </c>
      <c r="Q78" s="62">
        <f>J78+P78</f>
        <v>0</v>
      </c>
      <c r="R78" s="53"/>
      <c r="S78" s="53"/>
      <c r="T78" s="53"/>
    </row>
    <row r="79" spans="1:20" s="54" customFormat="1" ht="11.4" outlineLevel="4">
      <c r="A79" s="63"/>
      <c r="B79" s="64"/>
      <c r="C79" s="64"/>
      <c r="D79" s="65"/>
      <c r="E79" s="66" t="s">
        <v>14</v>
      </c>
      <c r="F79" s="67" t="s">
        <v>166</v>
      </c>
      <c r="G79" s="65"/>
      <c r="H79" s="68">
        <v>4</v>
      </c>
      <c r="I79" s="69"/>
      <c r="J79" s="70"/>
      <c r="K79" s="68"/>
      <c r="L79" s="68"/>
      <c r="M79" s="68"/>
      <c r="N79" s="68"/>
      <c r="O79" s="70"/>
      <c r="P79" s="70"/>
      <c r="Q79" s="70"/>
      <c r="R79" s="52"/>
      <c r="S79" s="53"/>
    </row>
    <row r="80" spans="1:20" s="54" customFormat="1" ht="7.5" customHeight="1" outlineLevel="4">
      <c r="A80" s="53"/>
      <c r="B80" s="71"/>
      <c r="C80" s="72"/>
      <c r="D80" s="73"/>
      <c r="E80" s="74"/>
      <c r="F80" s="75"/>
      <c r="G80" s="73"/>
      <c r="H80" s="76"/>
      <c r="I80" s="77"/>
      <c r="J80" s="78"/>
      <c r="K80" s="79"/>
      <c r="L80" s="79"/>
      <c r="M80" s="79"/>
      <c r="N80" s="79"/>
      <c r="O80" s="78"/>
      <c r="P80" s="78"/>
      <c r="Q80" s="78"/>
      <c r="R80" s="52"/>
      <c r="S80" s="53"/>
    </row>
    <row r="81" spans="1:20" s="54" customFormat="1" ht="22.8" outlineLevel="3">
      <c r="A81" s="55"/>
      <c r="B81" s="56"/>
      <c r="C81" s="57">
        <v>4</v>
      </c>
      <c r="D81" s="58" t="s">
        <v>122</v>
      </c>
      <c r="E81" s="59" t="s">
        <v>167</v>
      </c>
      <c r="F81" s="60" t="s">
        <v>168</v>
      </c>
      <c r="G81" s="58" t="s">
        <v>33</v>
      </c>
      <c r="H81" s="61">
        <v>4</v>
      </c>
      <c r="I81" s="578"/>
      <c r="J81" s="62">
        <f>H81*I81</f>
        <v>0</v>
      </c>
      <c r="K81" s="61">
        <v>5.6599999999999998E-2</v>
      </c>
      <c r="L81" s="61">
        <f>H81*K81</f>
        <v>0.22639999999999999</v>
      </c>
      <c r="M81" s="61"/>
      <c r="N81" s="61">
        <f>H81*M81</f>
        <v>0</v>
      </c>
      <c r="O81" s="62">
        <v>21</v>
      </c>
      <c r="P81" s="62">
        <f>J81*(O81/100)</f>
        <v>0</v>
      </c>
      <c r="Q81" s="62">
        <f>J81+P81</f>
        <v>0</v>
      </c>
      <c r="R81" s="53"/>
      <c r="S81" s="53"/>
      <c r="T81" s="53"/>
    </row>
    <row r="82" spans="1:20" s="54" customFormat="1" ht="11.4" outlineLevel="3">
      <c r="A82" s="55"/>
      <c r="B82" s="56"/>
      <c r="C82" s="57">
        <v>5</v>
      </c>
      <c r="D82" s="58" t="s">
        <v>30</v>
      </c>
      <c r="E82" s="59" t="s">
        <v>169</v>
      </c>
      <c r="F82" s="60" t="s">
        <v>170</v>
      </c>
      <c r="G82" s="58" t="s">
        <v>33</v>
      </c>
      <c r="H82" s="61">
        <v>7</v>
      </c>
      <c r="I82" s="578"/>
      <c r="J82" s="62">
        <f>H82*I82</f>
        <v>0</v>
      </c>
      <c r="K82" s="61">
        <v>8.0000000000000004E-4</v>
      </c>
      <c r="L82" s="61">
        <f>H82*K82</f>
        <v>5.5999999999999999E-3</v>
      </c>
      <c r="M82" s="61"/>
      <c r="N82" s="61">
        <f>H82*M82</f>
        <v>0</v>
      </c>
      <c r="O82" s="62">
        <v>21</v>
      </c>
      <c r="P82" s="62">
        <f>J82*(O82/100)</f>
        <v>0</v>
      </c>
      <c r="Q82" s="62">
        <f>J82+P82</f>
        <v>0</v>
      </c>
      <c r="R82" s="53"/>
      <c r="S82" s="53"/>
      <c r="T82" s="53"/>
    </row>
    <row r="83" spans="1:20" s="54" customFormat="1" ht="11.4" outlineLevel="4">
      <c r="A83" s="63"/>
      <c r="B83" s="64"/>
      <c r="C83" s="64"/>
      <c r="D83" s="65"/>
      <c r="E83" s="66" t="s">
        <v>14</v>
      </c>
      <c r="F83" s="67" t="s">
        <v>171</v>
      </c>
      <c r="G83" s="65"/>
      <c r="H83" s="68">
        <v>7</v>
      </c>
      <c r="I83" s="69"/>
      <c r="J83" s="70"/>
      <c r="K83" s="68"/>
      <c r="L83" s="68"/>
      <c r="M83" s="68"/>
      <c r="N83" s="68"/>
      <c r="O83" s="70"/>
      <c r="P83" s="70"/>
      <c r="Q83" s="70"/>
      <c r="R83" s="52"/>
      <c r="S83" s="53"/>
    </row>
    <row r="84" spans="1:20" s="54" customFormat="1" ht="7.5" customHeight="1" outlineLevel="4">
      <c r="A84" s="53"/>
      <c r="B84" s="71"/>
      <c r="C84" s="72"/>
      <c r="D84" s="73"/>
      <c r="E84" s="74"/>
      <c r="F84" s="75"/>
      <c r="G84" s="73"/>
      <c r="H84" s="76"/>
      <c r="I84" s="77"/>
      <c r="J84" s="78"/>
      <c r="K84" s="79"/>
      <c r="L84" s="79"/>
      <c r="M84" s="79"/>
      <c r="N84" s="79"/>
      <c r="O84" s="78"/>
      <c r="P84" s="78"/>
      <c r="Q84" s="78"/>
      <c r="R84" s="52"/>
      <c r="S84" s="53"/>
    </row>
    <row r="85" spans="1:20" s="54" customFormat="1" ht="11.4" outlineLevel="3">
      <c r="A85" s="55"/>
      <c r="B85" s="56"/>
      <c r="C85" s="57">
        <v>6</v>
      </c>
      <c r="D85" s="58" t="s">
        <v>122</v>
      </c>
      <c r="E85" s="59" t="s">
        <v>172</v>
      </c>
      <c r="F85" s="60" t="s">
        <v>173</v>
      </c>
      <c r="G85" s="58" t="s">
        <v>33</v>
      </c>
      <c r="H85" s="61">
        <v>7</v>
      </c>
      <c r="I85" s="578"/>
      <c r="J85" s="62">
        <f>H85*I85</f>
        <v>0</v>
      </c>
      <c r="K85" s="61">
        <v>0.112</v>
      </c>
      <c r="L85" s="61">
        <f>H85*K85</f>
        <v>0.78400000000000003</v>
      </c>
      <c r="M85" s="61"/>
      <c r="N85" s="61">
        <f>H85*M85</f>
        <v>0</v>
      </c>
      <c r="O85" s="62">
        <v>21</v>
      </c>
      <c r="P85" s="62">
        <f>J85*(O85/100)</f>
        <v>0</v>
      </c>
      <c r="Q85" s="62">
        <f>J85+P85</f>
        <v>0</v>
      </c>
      <c r="R85" s="53"/>
      <c r="S85" s="53"/>
      <c r="T85" s="53"/>
    </row>
    <row r="86" spans="1:20" s="54" customFormat="1" ht="11.4" outlineLevel="3">
      <c r="A86" s="55"/>
      <c r="B86" s="56"/>
      <c r="C86" s="57">
        <v>7</v>
      </c>
      <c r="D86" s="58" t="s">
        <v>30</v>
      </c>
      <c r="E86" s="59" t="s">
        <v>174</v>
      </c>
      <c r="F86" s="60" t="s">
        <v>175</v>
      </c>
      <c r="G86" s="58" t="s">
        <v>33</v>
      </c>
      <c r="H86" s="61">
        <v>20</v>
      </c>
      <c r="I86" s="578"/>
      <c r="J86" s="62">
        <f>H86*I86</f>
        <v>0</v>
      </c>
      <c r="K86" s="61">
        <v>5.1999999999999995E-4</v>
      </c>
      <c r="L86" s="61">
        <f>H86*K86</f>
        <v>1.04E-2</v>
      </c>
      <c r="M86" s="61"/>
      <c r="N86" s="61">
        <f>H86*M86</f>
        <v>0</v>
      </c>
      <c r="O86" s="62">
        <v>21</v>
      </c>
      <c r="P86" s="62">
        <f>J86*(O86/100)</f>
        <v>0</v>
      </c>
      <c r="Q86" s="62">
        <f>J86+P86</f>
        <v>0</v>
      </c>
      <c r="R86" s="53"/>
      <c r="S86" s="53"/>
      <c r="T86" s="53"/>
    </row>
    <row r="87" spans="1:20" s="54" customFormat="1" ht="11.4" outlineLevel="4">
      <c r="A87" s="63"/>
      <c r="B87" s="64"/>
      <c r="C87" s="64"/>
      <c r="D87" s="65"/>
      <c r="E87" s="66" t="s">
        <v>14</v>
      </c>
      <c r="F87" s="67" t="s">
        <v>176</v>
      </c>
      <c r="G87" s="65"/>
      <c r="H87" s="68">
        <v>20</v>
      </c>
      <c r="I87" s="69"/>
      <c r="J87" s="70"/>
      <c r="K87" s="68"/>
      <c r="L87" s="68"/>
      <c r="M87" s="68"/>
      <c r="N87" s="68"/>
      <c r="O87" s="70"/>
      <c r="P87" s="70"/>
      <c r="Q87" s="70"/>
      <c r="R87" s="52"/>
      <c r="S87" s="53"/>
    </row>
    <row r="88" spans="1:20" s="54" customFormat="1" ht="7.5" customHeight="1" outlineLevel="4">
      <c r="A88" s="53"/>
      <c r="B88" s="71"/>
      <c r="C88" s="72"/>
      <c r="D88" s="73"/>
      <c r="E88" s="74"/>
      <c r="F88" s="75"/>
      <c r="G88" s="73"/>
      <c r="H88" s="76"/>
      <c r="I88" s="77"/>
      <c r="J88" s="78"/>
      <c r="K88" s="79"/>
      <c r="L88" s="79"/>
      <c r="M88" s="79"/>
      <c r="N88" s="79"/>
      <c r="O88" s="78"/>
      <c r="P88" s="78"/>
      <c r="Q88" s="78"/>
      <c r="R88" s="52"/>
      <c r="S88" s="53"/>
    </row>
    <row r="89" spans="1:20" s="54" customFormat="1" ht="22.8" outlineLevel="3">
      <c r="A89" s="55"/>
      <c r="B89" s="56"/>
      <c r="C89" s="57">
        <v>8</v>
      </c>
      <c r="D89" s="58" t="s">
        <v>122</v>
      </c>
      <c r="E89" s="59" t="s">
        <v>177</v>
      </c>
      <c r="F89" s="60" t="s">
        <v>178</v>
      </c>
      <c r="G89" s="58" t="s">
        <v>33</v>
      </c>
      <c r="H89" s="61">
        <v>20</v>
      </c>
      <c r="I89" s="578"/>
      <c r="J89" s="62">
        <f>H89*I89</f>
        <v>0</v>
      </c>
      <c r="K89" s="61">
        <v>0.02</v>
      </c>
      <c r="L89" s="61">
        <f>H89*K89</f>
        <v>0.4</v>
      </c>
      <c r="M89" s="61"/>
      <c r="N89" s="61">
        <f>H89*M89</f>
        <v>0</v>
      </c>
      <c r="O89" s="62">
        <v>21</v>
      </c>
      <c r="P89" s="62">
        <f>J89*(O89/100)</f>
        <v>0</v>
      </c>
      <c r="Q89" s="62">
        <f>J89+P89</f>
        <v>0</v>
      </c>
      <c r="R89" s="53"/>
      <c r="S89" s="53"/>
      <c r="T89" s="53"/>
    </row>
    <row r="90" spans="1:20" s="54" customFormat="1" ht="11.4" outlineLevel="3">
      <c r="A90" s="55"/>
      <c r="B90" s="56"/>
      <c r="C90" s="57">
        <v>9</v>
      </c>
      <c r="D90" s="58" t="s">
        <v>30</v>
      </c>
      <c r="E90" s="59" t="s">
        <v>179</v>
      </c>
      <c r="F90" s="60" t="s">
        <v>180</v>
      </c>
      <c r="G90" s="58" t="s">
        <v>33</v>
      </c>
      <c r="H90" s="61">
        <v>23</v>
      </c>
      <c r="I90" s="578"/>
      <c r="J90" s="62">
        <f>H90*I90</f>
        <v>0</v>
      </c>
      <c r="K90" s="61"/>
      <c r="L90" s="61">
        <f>H90*K90</f>
        <v>0</v>
      </c>
      <c r="M90" s="61"/>
      <c r="N90" s="61">
        <f>H90*M90</f>
        <v>0</v>
      </c>
      <c r="O90" s="62">
        <v>21</v>
      </c>
      <c r="P90" s="62">
        <f>J90*(O90/100)</f>
        <v>0</v>
      </c>
      <c r="Q90" s="62">
        <f>J90+P90</f>
        <v>0</v>
      </c>
      <c r="R90" s="53"/>
      <c r="S90" s="53"/>
      <c r="T90" s="53"/>
    </row>
    <row r="91" spans="1:20" s="54" customFormat="1" ht="11.4" outlineLevel="4">
      <c r="A91" s="63"/>
      <c r="B91" s="64"/>
      <c r="C91" s="64"/>
      <c r="D91" s="65"/>
      <c r="E91" s="66" t="s">
        <v>14</v>
      </c>
      <c r="F91" s="67" t="s">
        <v>181</v>
      </c>
      <c r="G91" s="65"/>
      <c r="H91" s="68">
        <v>20</v>
      </c>
      <c r="I91" s="69"/>
      <c r="J91" s="70"/>
      <c r="K91" s="68"/>
      <c r="L91" s="68"/>
      <c r="M91" s="68"/>
      <c r="N91" s="68"/>
      <c r="O91" s="70"/>
      <c r="P91" s="70"/>
      <c r="Q91" s="70"/>
      <c r="R91" s="52"/>
      <c r="S91" s="53"/>
    </row>
    <row r="92" spans="1:20" s="54" customFormat="1" ht="11.4" outlineLevel="4">
      <c r="A92" s="63"/>
      <c r="B92" s="64"/>
      <c r="C92" s="64"/>
      <c r="D92" s="65"/>
      <c r="E92" s="66"/>
      <c r="F92" s="67" t="s">
        <v>182</v>
      </c>
      <c r="G92" s="65"/>
      <c r="H92" s="68">
        <v>1</v>
      </c>
      <c r="I92" s="69"/>
      <c r="J92" s="70"/>
      <c r="K92" s="68"/>
      <c r="L92" s="68"/>
      <c r="M92" s="68"/>
      <c r="N92" s="68"/>
      <c r="O92" s="70"/>
      <c r="P92" s="70"/>
      <c r="Q92" s="70"/>
      <c r="R92" s="52"/>
      <c r="S92" s="53"/>
    </row>
    <row r="93" spans="1:20" s="54" customFormat="1" ht="11.4" outlineLevel="4">
      <c r="A93" s="63"/>
      <c r="B93" s="64"/>
      <c r="C93" s="64"/>
      <c r="D93" s="65"/>
      <c r="E93" s="66"/>
      <c r="F93" s="67" t="s">
        <v>183</v>
      </c>
      <c r="G93" s="65"/>
      <c r="H93" s="68">
        <v>1</v>
      </c>
      <c r="I93" s="69"/>
      <c r="J93" s="70"/>
      <c r="K93" s="68"/>
      <c r="L93" s="68"/>
      <c r="M93" s="68"/>
      <c r="N93" s="68"/>
      <c r="O93" s="70"/>
      <c r="P93" s="70"/>
      <c r="Q93" s="70"/>
      <c r="R93" s="52"/>
      <c r="S93" s="53"/>
    </row>
    <row r="94" spans="1:20" s="54" customFormat="1" ht="11.4" outlineLevel="4">
      <c r="A94" s="63"/>
      <c r="B94" s="64"/>
      <c r="C94" s="64"/>
      <c r="D94" s="65"/>
      <c r="E94" s="66"/>
      <c r="F94" s="67" t="s">
        <v>184</v>
      </c>
      <c r="G94" s="65"/>
      <c r="H94" s="68">
        <v>1</v>
      </c>
      <c r="I94" s="69"/>
      <c r="J94" s="70"/>
      <c r="K94" s="68"/>
      <c r="L94" s="68"/>
      <c r="M94" s="68"/>
      <c r="N94" s="68"/>
      <c r="O94" s="70"/>
      <c r="P94" s="70"/>
      <c r="Q94" s="70"/>
      <c r="R94" s="52"/>
      <c r="S94" s="53"/>
    </row>
    <row r="95" spans="1:20" s="54" customFormat="1" ht="7.5" customHeight="1" outlineLevel="4">
      <c r="A95" s="53"/>
      <c r="B95" s="71"/>
      <c r="C95" s="72"/>
      <c r="D95" s="73"/>
      <c r="E95" s="74"/>
      <c r="F95" s="75"/>
      <c r="G95" s="73"/>
      <c r="H95" s="76"/>
      <c r="I95" s="77"/>
      <c r="J95" s="78"/>
      <c r="K95" s="79"/>
      <c r="L95" s="79"/>
      <c r="M95" s="79"/>
      <c r="N95" s="79"/>
      <c r="O95" s="78"/>
      <c r="P95" s="78"/>
      <c r="Q95" s="78"/>
      <c r="R95" s="52"/>
      <c r="S95" s="53"/>
    </row>
    <row r="96" spans="1:20" s="54" customFormat="1" ht="22.8" outlineLevel="3">
      <c r="A96" s="55"/>
      <c r="B96" s="56"/>
      <c r="C96" s="57">
        <v>10</v>
      </c>
      <c r="D96" s="58" t="s">
        <v>122</v>
      </c>
      <c r="E96" s="59" t="s">
        <v>185</v>
      </c>
      <c r="F96" s="60" t="s">
        <v>186</v>
      </c>
      <c r="G96" s="58" t="s">
        <v>33</v>
      </c>
      <c r="H96" s="61">
        <v>20</v>
      </c>
      <c r="I96" s="578"/>
      <c r="J96" s="62">
        <f>H96*I96</f>
        <v>0</v>
      </c>
      <c r="K96" s="61">
        <v>0.14000000000000001</v>
      </c>
      <c r="L96" s="61">
        <f>H96*K96</f>
        <v>2.8000000000000003</v>
      </c>
      <c r="M96" s="61"/>
      <c r="N96" s="61">
        <f>H96*M96</f>
        <v>0</v>
      </c>
      <c r="O96" s="62">
        <v>21</v>
      </c>
      <c r="P96" s="62">
        <f>J96*(O96/100)</f>
        <v>0</v>
      </c>
      <c r="Q96" s="62">
        <f>J96+P96</f>
        <v>0</v>
      </c>
      <c r="R96" s="53"/>
      <c r="S96" s="53"/>
      <c r="T96" s="53"/>
    </row>
    <row r="97" spans="1:20" s="54" customFormat="1" ht="11.4" outlineLevel="4">
      <c r="A97" s="63"/>
      <c r="B97" s="64"/>
      <c r="C97" s="64"/>
      <c r="D97" s="65"/>
      <c r="E97" s="66" t="s">
        <v>14</v>
      </c>
      <c r="F97" s="67" t="s">
        <v>181</v>
      </c>
      <c r="G97" s="65"/>
      <c r="H97" s="68">
        <v>20</v>
      </c>
      <c r="I97" s="69"/>
      <c r="J97" s="70"/>
      <c r="K97" s="68"/>
      <c r="L97" s="68"/>
      <c r="M97" s="68"/>
      <c r="N97" s="68"/>
      <c r="O97" s="70"/>
      <c r="P97" s="70"/>
      <c r="Q97" s="70"/>
      <c r="R97" s="52"/>
      <c r="S97" s="53"/>
    </row>
    <row r="98" spans="1:20" s="54" customFormat="1" ht="7.5" customHeight="1" outlineLevel="4">
      <c r="A98" s="53"/>
      <c r="B98" s="71"/>
      <c r="C98" s="72"/>
      <c r="D98" s="73"/>
      <c r="E98" s="74"/>
      <c r="F98" s="75"/>
      <c r="G98" s="73"/>
      <c r="H98" s="76"/>
      <c r="I98" s="77"/>
      <c r="J98" s="78"/>
      <c r="K98" s="79"/>
      <c r="L98" s="79"/>
      <c r="M98" s="79"/>
      <c r="N98" s="79"/>
      <c r="O98" s="78"/>
      <c r="P98" s="78"/>
      <c r="Q98" s="78"/>
      <c r="R98" s="52"/>
      <c r="S98" s="53"/>
    </row>
    <row r="99" spans="1:20" s="54" customFormat="1" ht="11.4" outlineLevel="3">
      <c r="A99" s="55"/>
      <c r="B99" s="56"/>
      <c r="C99" s="57">
        <v>11</v>
      </c>
      <c r="D99" s="58" t="s">
        <v>122</v>
      </c>
      <c r="E99" s="59" t="s">
        <v>187</v>
      </c>
      <c r="F99" s="60" t="s">
        <v>188</v>
      </c>
      <c r="G99" s="58" t="s">
        <v>119</v>
      </c>
      <c r="H99" s="61">
        <v>44</v>
      </c>
      <c r="I99" s="578"/>
      <c r="J99" s="62">
        <f>H99*I99</f>
        <v>0</v>
      </c>
      <c r="K99" s="61">
        <v>4.2000000000000002E-4</v>
      </c>
      <c r="L99" s="61">
        <f>H99*K99</f>
        <v>1.848E-2</v>
      </c>
      <c r="M99" s="61"/>
      <c r="N99" s="61">
        <f>H99*M99</f>
        <v>0</v>
      </c>
      <c r="O99" s="62">
        <v>21</v>
      </c>
      <c r="P99" s="62">
        <f>J99*(O99/100)</f>
        <v>0</v>
      </c>
      <c r="Q99" s="62">
        <f>J99+P99</f>
        <v>0</v>
      </c>
      <c r="R99" s="53"/>
      <c r="S99" s="53"/>
      <c r="T99" s="53"/>
    </row>
    <row r="100" spans="1:20" s="54" customFormat="1" ht="11.4" outlineLevel="4">
      <c r="A100" s="63"/>
      <c r="B100" s="64"/>
      <c r="C100" s="64"/>
      <c r="D100" s="65"/>
      <c r="E100" s="66" t="s">
        <v>14</v>
      </c>
      <c r="F100" s="67" t="s">
        <v>189</v>
      </c>
      <c r="G100" s="65"/>
      <c r="H100" s="68">
        <v>44</v>
      </c>
      <c r="I100" s="69"/>
      <c r="J100" s="70"/>
      <c r="K100" s="68"/>
      <c r="L100" s="68"/>
      <c r="M100" s="68"/>
      <c r="N100" s="68"/>
      <c r="O100" s="70"/>
      <c r="P100" s="70"/>
      <c r="Q100" s="70"/>
      <c r="R100" s="52"/>
      <c r="S100" s="53"/>
    </row>
    <row r="101" spans="1:20" s="54" customFormat="1" ht="7.5" customHeight="1" outlineLevel="4">
      <c r="A101" s="53"/>
      <c r="B101" s="71"/>
      <c r="C101" s="72"/>
      <c r="D101" s="73"/>
      <c r="E101" s="74"/>
      <c r="F101" s="75"/>
      <c r="G101" s="73"/>
      <c r="H101" s="76"/>
      <c r="I101" s="77"/>
      <c r="J101" s="78"/>
      <c r="K101" s="79"/>
      <c r="L101" s="79"/>
      <c r="M101" s="79"/>
      <c r="N101" s="79"/>
      <c r="O101" s="78"/>
      <c r="P101" s="78"/>
      <c r="Q101" s="78"/>
      <c r="R101" s="52"/>
      <c r="S101" s="53"/>
    </row>
    <row r="102" spans="1:20" s="54" customFormat="1" ht="11.4" outlineLevel="3">
      <c r="B102" s="52"/>
      <c r="C102" s="52"/>
      <c r="D102" s="52"/>
      <c r="E102" s="52"/>
      <c r="F102" s="52"/>
      <c r="G102" s="52"/>
      <c r="H102" s="52"/>
      <c r="I102" s="53"/>
      <c r="J102" s="53"/>
      <c r="K102" s="52"/>
      <c r="L102" s="52"/>
      <c r="M102" s="52"/>
      <c r="N102" s="52"/>
      <c r="O102" s="52"/>
      <c r="P102" s="53"/>
      <c r="Q102" s="53"/>
    </row>
    <row r="103" spans="1:20" s="54" customFormat="1" ht="12" outlineLevel="2">
      <c r="A103" s="16" t="s">
        <v>20</v>
      </c>
      <c r="B103" s="29">
        <v>3</v>
      </c>
      <c r="C103" s="30"/>
      <c r="D103" s="31" t="s">
        <v>29</v>
      </c>
      <c r="E103" s="31"/>
      <c r="F103" s="17" t="s">
        <v>21</v>
      </c>
      <c r="G103" s="31"/>
      <c r="H103" s="32"/>
      <c r="I103" s="33"/>
      <c r="J103" s="18">
        <f>SUBTOTAL(9,J104:J105)</f>
        <v>0</v>
      </c>
      <c r="K103" s="32"/>
      <c r="L103" s="19">
        <f>SUBTOTAL(9,L104:L105)</f>
        <v>0</v>
      </c>
      <c r="M103" s="32"/>
      <c r="N103" s="19">
        <f>SUBTOTAL(9,N104:N105)</f>
        <v>0</v>
      </c>
      <c r="O103" s="34"/>
      <c r="P103" s="18">
        <f>SUBTOTAL(9,P104:P105)</f>
        <v>0</v>
      </c>
      <c r="Q103" s="18">
        <f>SUBTOTAL(9,Q104:Q105)</f>
        <v>0</v>
      </c>
      <c r="R103" s="52"/>
      <c r="S103" s="53"/>
      <c r="T103" s="53"/>
    </row>
    <row r="104" spans="1:20" s="54" customFormat="1" ht="11.4" outlineLevel="3">
      <c r="A104" s="55"/>
      <c r="B104" s="56"/>
      <c r="C104" s="57">
        <v>1</v>
      </c>
      <c r="D104" s="58" t="s">
        <v>30</v>
      </c>
      <c r="E104" s="59" t="s">
        <v>190</v>
      </c>
      <c r="F104" s="60" t="s">
        <v>191</v>
      </c>
      <c r="G104" s="58" t="s">
        <v>68</v>
      </c>
      <c r="H104" s="61">
        <v>25.47410135066632</v>
      </c>
      <c r="I104" s="578"/>
      <c r="J104" s="62">
        <f>H104*I104</f>
        <v>0</v>
      </c>
      <c r="K104" s="61"/>
      <c r="L104" s="61">
        <f>H104*K104</f>
        <v>0</v>
      </c>
      <c r="M104" s="61"/>
      <c r="N104" s="61">
        <f>H104*M104</f>
        <v>0</v>
      </c>
      <c r="O104" s="62">
        <v>21</v>
      </c>
      <c r="P104" s="62">
        <f>J104*(O104/100)</f>
        <v>0</v>
      </c>
      <c r="Q104" s="62">
        <f>J104+P104</f>
        <v>0</v>
      </c>
      <c r="R104" s="53"/>
      <c r="S104" s="53"/>
      <c r="T104" s="53"/>
    </row>
    <row r="105" spans="1:20" s="54" customFormat="1" ht="11.4" outlineLevel="3">
      <c r="B105" s="52"/>
      <c r="C105" s="52"/>
      <c r="D105" s="52"/>
      <c r="E105" s="52"/>
      <c r="F105" s="52"/>
      <c r="G105" s="52"/>
      <c r="H105" s="52"/>
      <c r="I105" s="53"/>
      <c r="J105" s="53"/>
      <c r="K105" s="52"/>
      <c r="L105" s="52"/>
      <c r="M105" s="52"/>
      <c r="N105" s="52"/>
      <c r="O105" s="52"/>
      <c r="P105" s="53"/>
      <c r="Q105" s="53"/>
    </row>
    <row r="106" spans="1:20" s="54" customFormat="1" ht="12" outlineLevel="2">
      <c r="A106" s="16" t="s">
        <v>192</v>
      </c>
      <c r="B106" s="29">
        <v>3</v>
      </c>
      <c r="C106" s="30"/>
      <c r="D106" s="31" t="s">
        <v>29</v>
      </c>
      <c r="E106" s="31"/>
      <c r="F106" s="17" t="s">
        <v>193</v>
      </c>
      <c r="G106" s="31"/>
      <c r="H106" s="32"/>
      <c r="I106" s="33"/>
      <c r="J106" s="18">
        <f>SUBTOTAL(9,J107:J122)</f>
        <v>0</v>
      </c>
      <c r="K106" s="32"/>
      <c r="L106" s="19">
        <f>SUBTOTAL(9,L107:L122)</f>
        <v>1.0165500000000003E-2</v>
      </c>
      <c r="M106" s="32"/>
      <c r="N106" s="19">
        <f>SUBTOTAL(9,N107:N122)</f>
        <v>0</v>
      </c>
      <c r="O106" s="34"/>
      <c r="P106" s="18">
        <f>SUBTOTAL(9,P107:P122)</f>
        <v>0</v>
      </c>
      <c r="Q106" s="18">
        <f>SUBTOTAL(9,Q107:Q122)</f>
        <v>0</v>
      </c>
      <c r="R106" s="52"/>
      <c r="S106" s="53"/>
      <c r="T106" s="53"/>
    </row>
    <row r="107" spans="1:20" s="54" customFormat="1" ht="11.4" outlineLevel="3">
      <c r="A107" s="55"/>
      <c r="B107" s="56"/>
      <c r="C107" s="57">
        <v>1</v>
      </c>
      <c r="D107" s="58" t="s">
        <v>30</v>
      </c>
      <c r="E107" s="59" t="s">
        <v>194</v>
      </c>
      <c r="F107" s="60" t="s">
        <v>195</v>
      </c>
      <c r="G107" s="58" t="s">
        <v>125</v>
      </c>
      <c r="H107" s="61">
        <v>3.5999999999999992</v>
      </c>
      <c r="I107" s="578"/>
      <c r="J107" s="62">
        <f>H107*I107</f>
        <v>0</v>
      </c>
      <c r="K107" s="61">
        <v>3.0000000000000001E-5</v>
      </c>
      <c r="L107" s="61">
        <f>H107*K107</f>
        <v>1.0799999999999998E-4</v>
      </c>
      <c r="M107" s="61"/>
      <c r="N107" s="61">
        <f>H107*M107</f>
        <v>0</v>
      </c>
      <c r="O107" s="62">
        <v>21</v>
      </c>
      <c r="P107" s="62">
        <f>J107*(O107/100)</f>
        <v>0</v>
      </c>
      <c r="Q107" s="62">
        <f>J107+P107</f>
        <v>0</v>
      </c>
      <c r="R107" s="53"/>
      <c r="S107" s="53"/>
      <c r="T107" s="53"/>
    </row>
    <row r="108" spans="1:20" s="54" customFormat="1" ht="11.4" outlineLevel="4">
      <c r="A108" s="63"/>
      <c r="B108" s="64"/>
      <c r="C108" s="64"/>
      <c r="D108" s="65"/>
      <c r="E108" s="66" t="s">
        <v>14</v>
      </c>
      <c r="F108" s="67" t="s">
        <v>120</v>
      </c>
      <c r="G108" s="65"/>
      <c r="H108" s="68">
        <v>0</v>
      </c>
      <c r="I108" s="69"/>
      <c r="J108" s="70"/>
      <c r="K108" s="68"/>
      <c r="L108" s="68"/>
      <c r="M108" s="68"/>
      <c r="N108" s="68"/>
      <c r="O108" s="70"/>
      <c r="P108" s="70"/>
      <c r="Q108" s="70"/>
      <c r="R108" s="52"/>
      <c r="S108" s="53"/>
    </row>
    <row r="109" spans="1:20" s="54" customFormat="1" ht="11.4" outlineLevel="4">
      <c r="A109" s="63"/>
      <c r="B109" s="64"/>
      <c r="C109" s="64"/>
      <c r="D109" s="65"/>
      <c r="E109" s="66"/>
      <c r="F109" s="67" t="s">
        <v>196</v>
      </c>
      <c r="G109" s="65"/>
      <c r="H109" s="68">
        <v>3.5999999999999992</v>
      </c>
      <c r="I109" s="69"/>
      <c r="J109" s="70"/>
      <c r="K109" s="68"/>
      <c r="L109" s="68"/>
      <c r="M109" s="68"/>
      <c r="N109" s="68"/>
      <c r="O109" s="70"/>
      <c r="P109" s="70"/>
      <c r="Q109" s="70"/>
      <c r="R109" s="52"/>
      <c r="S109" s="53"/>
    </row>
    <row r="110" spans="1:20" s="54" customFormat="1" ht="7.5" customHeight="1" outlineLevel="4">
      <c r="A110" s="53"/>
      <c r="B110" s="71"/>
      <c r="C110" s="72"/>
      <c r="D110" s="73"/>
      <c r="E110" s="74"/>
      <c r="F110" s="75"/>
      <c r="G110" s="73"/>
      <c r="H110" s="76"/>
      <c r="I110" s="77"/>
      <c r="J110" s="78"/>
      <c r="K110" s="79"/>
      <c r="L110" s="79"/>
      <c r="M110" s="79"/>
      <c r="N110" s="79"/>
      <c r="O110" s="78"/>
      <c r="P110" s="78"/>
      <c r="Q110" s="78"/>
      <c r="R110" s="52"/>
      <c r="S110" s="53"/>
    </row>
    <row r="111" spans="1:20" s="54" customFormat="1" ht="11.4" outlineLevel="3">
      <c r="A111" s="55"/>
      <c r="B111" s="56"/>
      <c r="C111" s="57">
        <v>2</v>
      </c>
      <c r="D111" s="58" t="s">
        <v>30</v>
      </c>
      <c r="E111" s="59" t="s">
        <v>197</v>
      </c>
      <c r="F111" s="60" t="s">
        <v>198</v>
      </c>
      <c r="G111" s="58" t="s">
        <v>125</v>
      </c>
      <c r="H111" s="61">
        <v>2.7</v>
      </c>
      <c r="I111" s="578"/>
      <c r="J111" s="62">
        <f>H111*I111</f>
        <v>0</v>
      </c>
      <c r="K111" s="61">
        <v>5.0000000000000002E-5</v>
      </c>
      <c r="L111" s="61">
        <f>H111*K111</f>
        <v>1.3500000000000003E-4</v>
      </c>
      <c r="M111" s="61"/>
      <c r="N111" s="61">
        <f>H111*M111</f>
        <v>0</v>
      </c>
      <c r="O111" s="62">
        <v>21</v>
      </c>
      <c r="P111" s="62">
        <f>J111*(O111/100)</f>
        <v>0</v>
      </c>
      <c r="Q111" s="62">
        <f>J111+P111</f>
        <v>0</v>
      </c>
      <c r="R111" s="53"/>
      <c r="S111" s="53"/>
      <c r="T111" s="53"/>
    </row>
    <row r="112" spans="1:20" s="54" customFormat="1" ht="11.4" outlineLevel="4">
      <c r="A112" s="63"/>
      <c r="B112" s="64"/>
      <c r="C112" s="64"/>
      <c r="D112" s="65"/>
      <c r="E112" s="66" t="s">
        <v>14</v>
      </c>
      <c r="F112" s="67" t="s">
        <v>120</v>
      </c>
      <c r="G112" s="65"/>
      <c r="H112" s="68">
        <v>0</v>
      </c>
      <c r="I112" s="69"/>
      <c r="J112" s="70"/>
      <c r="K112" s="68"/>
      <c r="L112" s="68"/>
      <c r="M112" s="68"/>
      <c r="N112" s="68"/>
      <c r="O112" s="70"/>
      <c r="P112" s="70"/>
      <c r="Q112" s="70"/>
      <c r="R112" s="52"/>
      <c r="S112" s="53"/>
    </row>
    <row r="113" spans="1:20" s="54" customFormat="1" ht="11.4" outlineLevel="4">
      <c r="A113" s="63"/>
      <c r="B113" s="64"/>
      <c r="C113" s="64"/>
      <c r="D113" s="65"/>
      <c r="E113" s="66"/>
      <c r="F113" s="67" t="s">
        <v>199</v>
      </c>
      <c r="G113" s="65"/>
      <c r="H113" s="68">
        <v>2.7</v>
      </c>
      <c r="I113" s="69"/>
      <c r="J113" s="70"/>
      <c r="K113" s="68"/>
      <c r="L113" s="68"/>
      <c r="M113" s="68"/>
      <c r="N113" s="68"/>
      <c r="O113" s="70"/>
      <c r="P113" s="70"/>
      <c r="Q113" s="70"/>
      <c r="R113" s="52"/>
      <c r="S113" s="53"/>
    </row>
    <row r="114" spans="1:20" s="54" customFormat="1" ht="7.5" customHeight="1" outlineLevel="4">
      <c r="A114" s="53"/>
      <c r="B114" s="71"/>
      <c r="C114" s="72"/>
      <c r="D114" s="73"/>
      <c r="E114" s="74"/>
      <c r="F114" s="75"/>
      <c r="G114" s="73"/>
      <c r="H114" s="76"/>
      <c r="I114" s="77"/>
      <c r="J114" s="78"/>
      <c r="K114" s="79"/>
      <c r="L114" s="79"/>
      <c r="M114" s="79"/>
      <c r="N114" s="79"/>
      <c r="O114" s="78"/>
      <c r="P114" s="78"/>
      <c r="Q114" s="78"/>
      <c r="R114" s="52"/>
      <c r="S114" s="53"/>
    </row>
    <row r="115" spans="1:20" s="54" customFormat="1" ht="11.4" outlineLevel="3">
      <c r="A115" s="55"/>
      <c r="B115" s="56"/>
      <c r="C115" s="57">
        <v>3</v>
      </c>
      <c r="D115" s="58" t="s">
        <v>122</v>
      </c>
      <c r="E115" s="59" t="s">
        <v>200</v>
      </c>
      <c r="F115" s="60" t="s">
        <v>201</v>
      </c>
      <c r="G115" s="58" t="s">
        <v>125</v>
      </c>
      <c r="H115" s="61">
        <v>6.6150000000000011</v>
      </c>
      <c r="I115" s="578"/>
      <c r="J115" s="62">
        <f>H115*I115</f>
        <v>0</v>
      </c>
      <c r="K115" s="61">
        <v>1.5E-3</v>
      </c>
      <c r="L115" s="61">
        <f>H115*K115</f>
        <v>9.9225000000000025E-3</v>
      </c>
      <c r="M115" s="61"/>
      <c r="N115" s="61">
        <f>H115*M115</f>
        <v>0</v>
      </c>
      <c r="O115" s="62">
        <v>21</v>
      </c>
      <c r="P115" s="62">
        <f>J115*(O115/100)</f>
        <v>0</v>
      </c>
      <c r="Q115" s="62">
        <f>J115+P115</f>
        <v>0</v>
      </c>
      <c r="R115" s="53"/>
      <c r="S115" s="53"/>
      <c r="T115" s="53"/>
    </row>
    <row r="116" spans="1:20" s="54" customFormat="1" ht="11.4" outlineLevel="4">
      <c r="A116" s="63"/>
      <c r="B116" s="64"/>
      <c r="C116" s="64"/>
      <c r="D116" s="65"/>
      <c r="E116" s="66" t="s">
        <v>14</v>
      </c>
      <c r="F116" s="67" t="s">
        <v>202</v>
      </c>
      <c r="G116" s="65"/>
      <c r="H116" s="68">
        <v>3.6</v>
      </c>
      <c r="I116" s="69"/>
      <c r="J116" s="70"/>
      <c r="K116" s="68"/>
      <c r="L116" s="68"/>
      <c r="M116" s="68"/>
      <c r="N116" s="68"/>
      <c r="O116" s="70"/>
      <c r="P116" s="70"/>
      <c r="Q116" s="70"/>
      <c r="R116" s="52"/>
      <c r="S116" s="53"/>
    </row>
    <row r="117" spans="1:20" s="54" customFormat="1" ht="11.4" outlineLevel="4">
      <c r="A117" s="63"/>
      <c r="B117" s="64"/>
      <c r="C117" s="64"/>
      <c r="D117" s="65"/>
      <c r="E117" s="66"/>
      <c r="F117" s="67" t="s">
        <v>203</v>
      </c>
      <c r="G117" s="65"/>
      <c r="H117" s="68">
        <v>2.7</v>
      </c>
      <c r="I117" s="69"/>
      <c r="J117" s="70"/>
      <c r="K117" s="68"/>
      <c r="L117" s="68"/>
      <c r="M117" s="68"/>
      <c r="N117" s="68"/>
      <c r="O117" s="70"/>
      <c r="P117" s="70"/>
      <c r="Q117" s="70"/>
      <c r="R117" s="52"/>
      <c r="S117" s="53"/>
    </row>
    <row r="118" spans="1:20" s="54" customFormat="1" ht="11.4" outlineLevel="4">
      <c r="A118" s="63"/>
      <c r="B118" s="64"/>
      <c r="C118" s="64"/>
      <c r="D118" s="65"/>
      <c r="E118" s="66"/>
      <c r="F118" s="67" t="s">
        <v>204</v>
      </c>
      <c r="G118" s="65"/>
      <c r="H118" s="68">
        <v>6.3000000000000016</v>
      </c>
      <c r="I118" s="69"/>
      <c r="J118" s="70"/>
      <c r="K118" s="68"/>
      <c r="L118" s="68"/>
      <c r="M118" s="68"/>
      <c r="N118" s="68"/>
      <c r="O118" s="70"/>
      <c r="P118" s="70"/>
      <c r="Q118" s="70"/>
      <c r="R118" s="52"/>
      <c r="S118" s="53"/>
    </row>
    <row r="119" spans="1:20" s="54" customFormat="1" ht="11.4" outlineLevel="4">
      <c r="A119" s="63"/>
      <c r="B119" s="64"/>
      <c r="C119" s="64"/>
      <c r="D119" s="65"/>
      <c r="E119" s="66"/>
      <c r="F119" s="67" t="s">
        <v>205</v>
      </c>
      <c r="G119" s="65"/>
      <c r="H119" s="68">
        <v>0.315</v>
      </c>
      <c r="I119" s="69"/>
      <c r="J119" s="70"/>
      <c r="K119" s="68"/>
      <c r="L119" s="68"/>
      <c r="M119" s="68"/>
      <c r="N119" s="68"/>
      <c r="O119" s="70"/>
      <c r="P119" s="70"/>
      <c r="Q119" s="70"/>
      <c r="R119" s="52"/>
      <c r="S119" s="53"/>
    </row>
    <row r="120" spans="1:20" s="54" customFormat="1" ht="7.5" customHeight="1" outlineLevel="4">
      <c r="A120" s="53"/>
      <c r="B120" s="71"/>
      <c r="C120" s="72"/>
      <c r="D120" s="73"/>
      <c r="E120" s="74"/>
      <c r="F120" s="75"/>
      <c r="G120" s="73"/>
      <c r="H120" s="76"/>
      <c r="I120" s="77"/>
      <c r="J120" s="78"/>
      <c r="K120" s="79"/>
      <c r="L120" s="79"/>
      <c r="M120" s="79"/>
      <c r="N120" s="79"/>
      <c r="O120" s="78"/>
      <c r="P120" s="78"/>
      <c r="Q120" s="78"/>
      <c r="R120" s="52"/>
      <c r="S120" s="53"/>
    </row>
    <row r="121" spans="1:20" s="54" customFormat="1" ht="11.4" outlineLevel="3">
      <c r="A121" s="55"/>
      <c r="B121" s="56"/>
      <c r="C121" s="57">
        <v>4</v>
      </c>
      <c r="D121" s="58" t="s">
        <v>30</v>
      </c>
      <c r="E121" s="59" t="s">
        <v>206</v>
      </c>
      <c r="F121" s="60" t="s">
        <v>207</v>
      </c>
      <c r="G121" s="58" t="s">
        <v>68</v>
      </c>
      <c r="H121" s="61">
        <v>1.0165500000000003E-2</v>
      </c>
      <c r="I121" s="578"/>
      <c r="J121" s="62">
        <f>H121*I121</f>
        <v>0</v>
      </c>
      <c r="K121" s="61"/>
      <c r="L121" s="61">
        <f>H121*K121</f>
        <v>0</v>
      </c>
      <c r="M121" s="61"/>
      <c r="N121" s="61">
        <f>H121*M121</f>
        <v>0</v>
      </c>
      <c r="O121" s="62">
        <v>21</v>
      </c>
      <c r="P121" s="62">
        <f>J121*(O121/100)</f>
        <v>0</v>
      </c>
      <c r="Q121" s="62">
        <f>J121+P121</f>
        <v>0</v>
      </c>
      <c r="R121" s="53"/>
      <c r="S121" s="53"/>
      <c r="T121" s="53"/>
    </row>
    <row r="122" spans="1:20" s="54" customFormat="1" ht="11.4" outlineLevel="3">
      <c r="B122" s="52"/>
      <c r="C122" s="52"/>
      <c r="D122" s="52"/>
      <c r="E122" s="52"/>
      <c r="F122" s="52"/>
      <c r="G122" s="52"/>
      <c r="H122" s="52"/>
      <c r="I122" s="53"/>
      <c r="J122" s="53"/>
      <c r="K122" s="52"/>
      <c r="L122" s="52"/>
      <c r="M122" s="52"/>
      <c r="N122" s="52"/>
      <c r="O122" s="52"/>
      <c r="P122" s="53"/>
      <c r="Q122" s="53"/>
    </row>
    <row r="123" spans="1:20" s="54" customFormat="1" ht="12" outlineLevel="2">
      <c r="A123" s="16" t="s">
        <v>22</v>
      </c>
      <c r="B123" s="29">
        <v>3</v>
      </c>
      <c r="C123" s="30"/>
      <c r="D123" s="31" t="s">
        <v>29</v>
      </c>
      <c r="E123" s="31"/>
      <c r="F123" s="17" t="s">
        <v>23</v>
      </c>
      <c r="G123" s="31"/>
      <c r="H123" s="32"/>
      <c r="I123" s="33"/>
      <c r="J123" s="18">
        <f>SUBTOTAL(9,J124:J132)</f>
        <v>0</v>
      </c>
      <c r="K123" s="32"/>
      <c r="L123" s="19">
        <f>SUBTOTAL(9,L124:L132)</f>
        <v>1.91E-3</v>
      </c>
      <c r="M123" s="32"/>
      <c r="N123" s="19">
        <f>SUBTOTAL(9,N124:N132)</f>
        <v>0</v>
      </c>
      <c r="O123" s="34"/>
      <c r="P123" s="18">
        <f>SUBTOTAL(9,P124:P132)</f>
        <v>0</v>
      </c>
      <c r="Q123" s="18">
        <f>SUBTOTAL(9,Q124:Q132)</f>
        <v>0</v>
      </c>
      <c r="R123" s="52"/>
      <c r="S123" s="53"/>
      <c r="T123" s="53"/>
    </row>
    <row r="124" spans="1:20" s="54" customFormat="1" ht="11.4" outlineLevel="3">
      <c r="A124" s="55"/>
      <c r="B124" s="56"/>
      <c r="C124" s="57">
        <v>1</v>
      </c>
      <c r="D124" s="58" t="s">
        <v>30</v>
      </c>
      <c r="E124" s="59" t="s">
        <v>208</v>
      </c>
      <c r="F124" s="60" t="s">
        <v>209</v>
      </c>
      <c r="G124" s="58" t="s">
        <v>33</v>
      </c>
      <c r="H124" s="61">
        <v>2</v>
      </c>
      <c r="I124" s="578"/>
      <c r="J124" s="62">
        <f>H124*I124</f>
        <v>0</v>
      </c>
      <c r="K124" s="61">
        <v>3.3E-4</v>
      </c>
      <c r="L124" s="61">
        <f>H124*K124</f>
        <v>6.6E-4</v>
      </c>
      <c r="M124" s="61"/>
      <c r="N124" s="61">
        <f>H124*M124</f>
        <v>0</v>
      </c>
      <c r="O124" s="62">
        <v>21</v>
      </c>
      <c r="P124" s="62">
        <f>J124*(O124/100)</f>
        <v>0</v>
      </c>
      <c r="Q124" s="62">
        <f>J124+P124</f>
        <v>0</v>
      </c>
      <c r="R124" s="53"/>
      <c r="S124" s="53"/>
      <c r="T124" s="53"/>
    </row>
    <row r="125" spans="1:20" s="54" customFormat="1" ht="11.4" outlineLevel="4">
      <c r="A125" s="63"/>
      <c r="B125" s="64"/>
      <c r="C125" s="64"/>
      <c r="D125" s="65"/>
      <c r="E125" s="66" t="s">
        <v>14</v>
      </c>
      <c r="F125" s="67" t="s">
        <v>210</v>
      </c>
      <c r="G125" s="65"/>
      <c r="H125" s="68">
        <v>1</v>
      </c>
      <c r="I125" s="69"/>
      <c r="J125" s="70"/>
      <c r="K125" s="68"/>
      <c r="L125" s="68"/>
      <c r="M125" s="68"/>
      <c r="N125" s="68"/>
      <c r="O125" s="70"/>
      <c r="P125" s="70"/>
      <c r="Q125" s="70"/>
      <c r="R125" s="52"/>
      <c r="S125" s="53"/>
    </row>
    <row r="126" spans="1:20" s="54" customFormat="1" ht="11.4" outlineLevel="4">
      <c r="A126" s="63"/>
      <c r="B126" s="64"/>
      <c r="C126" s="64"/>
      <c r="D126" s="65"/>
      <c r="E126" s="66"/>
      <c r="F126" s="67" t="s">
        <v>211</v>
      </c>
      <c r="G126" s="65"/>
      <c r="H126" s="68">
        <v>1</v>
      </c>
      <c r="I126" s="69"/>
      <c r="J126" s="70"/>
      <c r="K126" s="68"/>
      <c r="L126" s="68"/>
      <c r="M126" s="68"/>
      <c r="N126" s="68"/>
      <c r="O126" s="70"/>
      <c r="P126" s="70"/>
      <c r="Q126" s="70"/>
      <c r="R126" s="52"/>
      <c r="S126" s="53"/>
    </row>
    <row r="127" spans="1:20" s="54" customFormat="1" ht="7.5" customHeight="1" outlineLevel="4">
      <c r="A127" s="53"/>
      <c r="B127" s="71"/>
      <c r="C127" s="72"/>
      <c r="D127" s="73"/>
      <c r="E127" s="74"/>
      <c r="F127" s="75"/>
      <c r="G127" s="73"/>
      <c r="H127" s="76"/>
      <c r="I127" s="77"/>
      <c r="J127" s="78"/>
      <c r="K127" s="79"/>
      <c r="L127" s="79"/>
      <c r="M127" s="79"/>
      <c r="N127" s="79"/>
      <c r="O127" s="78"/>
      <c r="P127" s="78"/>
      <c r="Q127" s="78"/>
      <c r="R127" s="52"/>
      <c r="S127" s="53"/>
    </row>
    <row r="128" spans="1:20" s="54" customFormat="1" ht="22.8" outlineLevel="3">
      <c r="A128" s="55"/>
      <c r="B128" s="56"/>
      <c r="C128" s="57">
        <v>2</v>
      </c>
      <c r="D128" s="58" t="s">
        <v>122</v>
      </c>
      <c r="E128" s="59" t="s">
        <v>212</v>
      </c>
      <c r="F128" s="60" t="s">
        <v>213</v>
      </c>
      <c r="G128" s="58" t="s">
        <v>33</v>
      </c>
      <c r="H128" s="61">
        <v>1</v>
      </c>
      <c r="I128" s="578"/>
      <c r="J128" s="62">
        <f>H128*I128</f>
        <v>0</v>
      </c>
      <c r="K128" s="61">
        <v>1.25E-3</v>
      </c>
      <c r="L128" s="61">
        <f>H128*K128</f>
        <v>1.25E-3</v>
      </c>
      <c r="M128" s="61"/>
      <c r="N128" s="61">
        <f>H128*M128</f>
        <v>0</v>
      </c>
      <c r="O128" s="62">
        <v>21</v>
      </c>
      <c r="P128" s="62">
        <f>J128*(O128/100)</f>
        <v>0</v>
      </c>
      <c r="Q128" s="62">
        <f>J128+P128</f>
        <v>0</v>
      </c>
      <c r="R128" s="53"/>
      <c r="S128" s="53"/>
      <c r="T128" s="53"/>
    </row>
    <row r="129" spans="1:20" s="54" customFormat="1" ht="11.4" outlineLevel="4">
      <c r="A129" s="63"/>
      <c r="B129" s="64"/>
      <c r="C129" s="64"/>
      <c r="D129" s="65"/>
      <c r="E129" s="66" t="s">
        <v>14</v>
      </c>
      <c r="F129" s="67" t="s">
        <v>210</v>
      </c>
      <c r="G129" s="65"/>
      <c r="H129" s="68">
        <v>1</v>
      </c>
      <c r="I129" s="69"/>
      <c r="J129" s="70"/>
      <c r="K129" s="68"/>
      <c r="L129" s="68"/>
      <c r="M129" s="68"/>
      <c r="N129" s="68"/>
      <c r="O129" s="70"/>
      <c r="P129" s="70"/>
      <c r="Q129" s="70"/>
      <c r="R129" s="52"/>
      <c r="S129" s="53"/>
    </row>
    <row r="130" spans="1:20" s="54" customFormat="1" ht="7.5" customHeight="1" outlineLevel="4">
      <c r="A130" s="53"/>
      <c r="B130" s="71"/>
      <c r="C130" s="72"/>
      <c r="D130" s="73"/>
      <c r="E130" s="74"/>
      <c r="F130" s="75"/>
      <c r="G130" s="73"/>
      <c r="H130" s="76"/>
      <c r="I130" s="77"/>
      <c r="J130" s="78"/>
      <c r="K130" s="79"/>
      <c r="L130" s="79"/>
      <c r="M130" s="79"/>
      <c r="N130" s="79"/>
      <c r="O130" s="78"/>
      <c r="P130" s="78"/>
      <c r="Q130" s="78"/>
      <c r="R130" s="52"/>
      <c r="S130" s="53"/>
    </row>
    <row r="131" spans="1:20" s="54" customFormat="1" ht="11.4" outlineLevel="3">
      <c r="A131" s="55"/>
      <c r="B131" s="56"/>
      <c r="C131" s="57">
        <v>3</v>
      </c>
      <c r="D131" s="58" t="s">
        <v>30</v>
      </c>
      <c r="E131" s="59" t="s">
        <v>214</v>
      </c>
      <c r="F131" s="60" t="s">
        <v>215</v>
      </c>
      <c r="G131" s="58" t="s">
        <v>216</v>
      </c>
      <c r="H131" s="61">
        <v>0.74</v>
      </c>
      <c r="I131" s="578"/>
      <c r="J131" s="62">
        <f>H131*I131</f>
        <v>0</v>
      </c>
      <c r="K131" s="61"/>
      <c r="L131" s="61">
        <f>H131*K131</f>
        <v>0</v>
      </c>
      <c r="M131" s="61"/>
      <c r="N131" s="61">
        <f>H131*M131</f>
        <v>0</v>
      </c>
      <c r="O131" s="62">
        <v>21</v>
      </c>
      <c r="P131" s="62">
        <f>J131*(O131/100)</f>
        <v>0</v>
      </c>
      <c r="Q131" s="62">
        <f>J131+P131</f>
        <v>0</v>
      </c>
      <c r="R131" s="53"/>
      <c r="S131" s="53"/>
      <c r="T131" s="53"/>
    </row>
    <row r="132" spans="1:20" s="54" customFormat="1" ht="11.4" outlineLevel="3">
      <c r="B132" s="52"/>
      <c r="C132" s="52"/>
      <c r="D132" s="52"/>
      <c r="E132" s="52"/>
      <c r="F132" s="52"/>
      <c r="G132" s="52"/>
      <c r="H132" s="52"/>
      <c r="I132" s="53"/>
      <c r="J132" s="53"/>
      <c r="K132" s="52"/>
      <c r="L132" s="52"/>
      <c r="M132" s="52"/>
      <c r="N132" s="52"/>
      <c r="O132" s="52"/>
      <c r="P132" s="53"/>
      <c r="Q132" s="53"/>
    </row>
    <row r="133" spans="1:20" s="54" customFormat="1" ht="12" outlineLevel="2">
      <c r="A133" s="16" t="s">
        <v>217</v>
      </c>
      <c r="B133" s="29">
        <v>3</v>
      </c>
      <c r="C133" s="30"/>
      <c r="D133" s="31" t="s">
        <v>29</v>
      </c>
      <c r="E133" s="31"/>
      <c r="F133" s="17" t="s">
        <v>218</v>
      </c>
      <c r="G133" s="31"/>
      <c r="H133" s="32"/>
      <c r="I133" s="33"/>
      <c r="J133" s="18">
        <f>SUBTOTAL(9,J134:J138)</f>
        <v>0</v>
      </c>
      <c r="K133" s="32"/>
      <c r="L133" s="19">
        <f>SUBTOTAL(9,L134:L138)</f>
        <v>0</v>
      </c>
      <c r="M133" s="32"/>
      <c r="N133" s="19">
        <f>SUBTOTAL(9,N134:N138)</f>
        <v>0</v>
      </c>
      <c r="O133" s="34"/>
      <c r="P133" s="18">
        <f>SUBTOTAL(9,P134:P138)</f>
        <v>0</v>
      </c>
      <c r="Q133" s="18">
        <f>SUBTOTAL(9,Q134:Q138)</f>
        <v>0</v>
      </c>
      <c r="R133" s="52"/>
      <c r="S133" s="53"/>
      <c r="T133" s="53"/>
    </row>
    <row r="134" spans="1:20" s="54" customFormat="1" ht="34.200000000000003" outlineLevel="3">
      <c r="A134" s="55"/>
      <c r="B134" s="56"/>
      <c r="C134" s="57">
        <v>1</v>
      </c>
      <c r="D134" s="58" t="s">
        <v>30</v>
      </c>
      <c r="E134" s="59" t="s">
        <v>219</v>
      </c>
      <c r="F134" s="60" t="s">
        <v>220</v>
      </c>
      <c r="G134" s="58" t="s">
        <v>221</v>
      </c>
      <c r="H134" s="61">
        <v>1</v>
      </c>
      <c r="I134" s="578"/>
      <c r="J134" s="62">
        <f>H134*I134</f>
        <v>0</v>
      </c>
      <c r="K134" s="61"/>
      <c r="L134" s="61">
        <f>H134*K134</f>
        <v>0</v>
      </c>
      <c r="M134" s="61"/>
      <c r="N134" s="61">
        <f>H134*M134</f>
        <v>0</v>
      </c>
      <c r="O134" s="62">
        <v>21</v>
      </c>
      <c r="P134" s="62">
        <f>J134*(O134/100)</f>
        <v>0</v>
      </c>
      <c r="Q134" s="62">
        <f>J134+P134</f>
        <v>0</v>
      </c>
      <c r="R134" s="53"/>
      <c r="S134" s="53"/>
      <c r="T134" s="53"/>
    </row>
    <row r="135" spans="1:20" s="54" customFormat="1" ht="11.4" outlineLevel="4">
      <c r="A135" s="63"/>
      <c r="B135" s="64"/>
      <c r="C135" s="64"/>
      <c r="D135" s="65"/>
      <c r="E135" s="66" t="s">
        <v>14</v>
      </c>
      <c r="F135" s="67" t="s">
        <v>222</v>
      </c>
      <c r="G135" s="65"/>
      <c r="H135" s="68">
        <v>1</v>
      </c>
      <c r="I135" s="69"/>
      <c r="J135" s="70"/>
      <c r="K135" s="68"/>
      <c r="L135" s="68"/>
      <c r="M135" s="68"/>
      <c r="N135" s="68"/>
      <c r="O135" s="70"/>
      <c r="P135" s="70"/>
      <c r="Q135" s="70"/>
      <c r="R135" s="52"/>
      <c r="S135" s="53"/>
    </row>
    <row r="136" spans="1:20" s="54" customFormat="1" ht="7.5" customHeight="1" outlineLevel="4">
      <c r="A136" s="53"/>
      <c r="B136" s="71"/>
      <c r="C136" s="72"/>
      <c r="D136" s="73"/>
      <c r="E136" s="74"/>
      <c r="F136" s="75"/>
      <c r="G136" s="73"/>
      <c r="H136" s="76"/>
      <c r="I136" s="77"/>
      <c r="J136" s="78"/>
      <c r="K136" s="79"/>
      <c r="L136" s="79"/>
      <c r="M136" s="79"/>
      <c r="N136" s="79"/>
      <c r="O136" s="78"/>
      <c r="P136" s="78"/>
      <c r="Q136" s="78"/>
      <c r="R136" s="52"/>
      <c r="S136" s="53"/>
    </row>
    <row r="137" spans="1:20" s="54" customFormat="1" ht="11.4" outlineLevel="3">
      <c r="A137" s="55"/>
      <c r="B137" s="56"/>
      <c r="C137" s="57">
        <v>2</v>
      </c>
      <c r="D137" s="58" t="s">
        <v>30</v>
      </c>
      <c r="E137" s="59" t="s">
        <v>223</v>
      </c>
      <c r="F137" s="60" t="s">
        <v>224</v>
      </c>
      <c r="G137" s="58" t="s">
        <v>216</v>
      </c>
      <c r="H137" s="61">
        <v>0.92</v>
      </c>
      <c r="I137" s="578"/>
      <c r="J137" s="62">
        <f>H137*I137</f>
        <v>0</v>
      </c>
      <c r="K137" s="61"/>
      <c r="L137" s="61">
        <f>H137*K137</f>
        <v>0</v>
      </c>
      <c r="M137" s="61"/>
      <c r="N137" s="61">
        <f>H137*M137</f>
        <v>0</v>
      </c>
      <c r="O137" s="62">
        <v>21</v>
      </c>
      <c r="P137" s="62">
        <f>J137*(O137/100)</f>
        <v>0</v>
      </c>
      <c r="Q137" s="62">
        <f>J137+P137</f>
        <v>0</v>
      </c>
      <c r="R137" s="53"/>
      <c r="S137" s="53"/>
      <c r="T137" s="53"/>
    </row>
    <row r="138" spans="1:20" s="54" customFormat="1" ht="11.4" outlineLevel="3">
      <c r="B138" s="52"/>
      <c r="C138" s="52"/>
      <c r="D138" s="52"/>
      <c r="E138" s="52"/>
      <c r="F138" s="52"/>
      <c r="G138" s="52"/>
      <c r="H138" s="52"/>
      <c r="I138" s="53"/>
      <c r="J138" s="53"/>
      <c r="K138" s="52"/>
      <c r="L138" s="52"/>
      <c r="M138" s="52"/>
      <c r="N138" s="52"/>
      <c r="O138" s="52"/>
      <c r="P138" s="53"/>
      <c r="Q138" s="53"/>
    </row>
    <row r="139" spans="1:20" s="54" customFormat="1" ht="11.4" outlineLevel="1"/>
  </sheetData>
  <pageMargins left="0.70866141732283505" right="0.70866141732283505" top="0.78740157480314998" bottom="0.78740157480314998" header="0.31496062992126" footer="0.31496062992126"/>
  <pageSetup paperSize="9" scale="94" fitToHeight="0" pageOrder="overThenDown" orientation="landscape" r:id="rId1"/>
  <headerFooter>
    <oddHeader>&amp;L&amp;8&amp;C&amp;8&amp;R&amp;8</oddHeader>
    <oddFooter>&amp;L&amp;8&amp;F&amp;C&amp;P/&amp;N&amp;R&amp;8&amp;[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24595C-2A34-488D-B7C3-FB29B1AC5ABC}">
  <dimension ref="A1"/>
  <sheetViews>
    <sheetView workbookViewId="0"/>
  </sheetViews>
  <sheetFormatPr defaultRowHeight="13.2"/>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6DB40-5144-4D1D-BC85-0E807B269D34}">
  <sheetPr>
    <pageSetUpPr fitToPage="1"/>
  </sheetPr>
  <dimension ref="A1:G49"/>
  <sheetViews>
    <sheetView zoomScaleNormal="100" workbookViewId="0">
      <selection activeCell="F12" sqref="E12:F15"/>
    </sheetView>
  </sheetViews>
  <sheetFormatPr defaultRowHeight="13.2"/>
  <cols>
    <col min="1" max="1" width="5.44140625" style="532" customWidth="1"/>
    <col min="2" max="2" width="16.5546875" style="532" bestFit="1" customWidth="1"/>
    <col min="3" max="3" width="59.44140625" style="532" customWidth="1"/>
    <col min="4" max="4" width="6.5546875" style="532" bestFit="1" customWidth="1"/>
    <col min="5" max="5" width="15.44140625" style="532" bestFit="1" customWidth="1"/>
    <col min="6" max="6" width="12.44140625" style="532" customWidth="1"/>
    <col min="7" max="7" width="15.6640625" style="532" customWidth="1"/>
    <col min="8" max="256" width="9.109375" style="532"/>
    <col min="257" max="257" width="5.44140625" style="532" customWidth="1"/>
    <col min="258" max="258" width="16.5546875" style="532" bestFit="1" customWidth="1"/>
    <col min="259" max="259" width="59.44140625" style="532" customWidth="1"/>
    <col min="260" max="260" width="6.5546875" style="532" bestFit="1" customWidth="1"/>
    <col min="261" max="261" width="15.44140625" style="532" bestFit="1" customWidth="1"/>
    <col min="262" max="262" width="12.44140625" style="532" customWidth="1"/>
    <col min="263" max="263" width="15.6640625" style="532" customWidth="1"/>
    <col min="264" max="512" width="9.109375" style="532"/>
    <col min="513" max="513" width="5.44140625" style="532" customWidth="1"/>
    <col min="514" max="514" width="16.5546875" style="532" bestFit="1" customWidth="1"/>
    <col min="515" max="515" width="59.44140625" style="532" customWidth="1"/>
    <col min="516" max="516" width="6.5546875" style="532" bestFit="1" customWidth="1"/>
    <col min="517" max="517" width="15.44140625" style="532" bestFit="1" customWidth="1"/>
    <col min="518" max="518" width="12.44140625" style="532" customWidth="1"/>
    <col min="519" max="519" width="15.6640625" style="532" customWidth="1"/>
    <col min="520" max="768" width="9.109375" style="532"/>
    <col min="769" max="769" width="5.44140625" style="532" customWidth="1"/>
    <col min="770" max="770" width="16.5546875" style="532" bestFit="1" customWidth="1"/>
    <col min="771" max="771" width="59.44140625" style="532" customWidth="1"/>
    <col min="772" max="772" width="6.5546875" style="532" bestFit="1" customWidth="1"/>
    <col min="773" max="773" width="15.44140625" style="532" bestFit="1" customWidth="1"/>
    <col min="774" max="774" width="12.44140625" style="532" customWidth="1"/>
    <col min="775" max="775" width="15.6640625" style="532" customWidth="1"/>
    <col min="776" max="1024" width="9.109375" style="532"/>
    <col min="1025" max="1025" width="5.44140625" style="532" customWidth="1"/>
    <col min="1026" max="1026" width="16.5546875" style="532" bestFit="1" customWidth="1"/>
    <col min="1027" max="1027" width="59.44140625" style="532" customWidth="1"/>
    <col min="1028" max="1028" width="6.5546875" style="532" bestFit="1" customWidth="1"/>
    <col min="1029" max="1029" width="15.44140625" style="532" bestFit="1" customWidth="1"/>
    <col min="1030" max="1030" width="12.44140625" style="532" customWidth="1"/>
    <col min="1031" max="1031" width="15.6640625" style="532" customWidth="1"/>
    <col min="1032" max="1280" width="9.109375" style="532"/>
    <col min="1281" max="1281" width="5.44140625" style="532" customWidth="1"/>
    <col min="1282" max="1282" width="16.5546875" style="532" bestFit="1" customWidth="1"/>
    <col min="1283" max="1283" width="59.44140625" style="532" customWidth="1"/>
    <col min="1284" max="1284" width="6.5546875" style="532" bestFit="1" customWidth="1"/>
    <col min="1285" max="1285" width="15.44140625" style="532" bestFit="1" customWidth="1"/>
    <col min="1286" max="1286" width="12.44140625" style="532" customWidth="1"/>
    <col min="1287" max="1287" width="15.6640625" style="532" customWidth="1"/>
    <col min="1288" max="1536" width="9.109375" style="532"/>
    <col min="1537" max="1537" width="5.44140625" style="532" customWidth="1"/>
    <col min="1538" max="1538" width="16.5546875" style="532" bestFit="1" customWidth="1"/>
    <col min="1539" max="1539" width="59.44140625" style="532" customWidth="1"/>
    <col min="1540" max="1540" width="6.5546875" style="532" bestFit="1" customWidth="1"/>
    <col min="1541" max="1541" width="15.44140625" style="532" bestFit="1" customWidth="1"/>
    <col min="1542" max="1542" width="12.44140625" style="532" customWidth="1"/>
    <col min="1543" max="1543" width="15.6640625" style="532" customWidth="1"/>
    <col min="1544" max="1792" width="9.109375" style="532"/>
    <col min="1793" max="1793" width="5.44140625" style="532" customWidth="1"/>
    <col min="1794" max="1794" width="16.5546875" style="532" bestFit="1" customWidth="1"/>
    <col min="1795" max="1795" width="59.44140625" style="532" customWidth="1"/>
    <col min="1796" max="1796" width="6.5546875" style="532" bestFit="1" customWidth="1"/>
    <col min="1797" max="1797" width="15.44140625" style="532" bestFit="1" customWidth="1"/>
    <col min="1798" max="1798" width="12.44140625" style="532" customWidth="1"/>
    <col min="1799" max="1799" width="15.6640625" style="532" customWidth="1"/>
    <col min="1800" max="2048" width="9.109375" style="532"/>
    <col min="2049" max="2049" width="5.44140625" style="532" customWidth="1"/>
    <col min="2050" max="2050" width="16.5546875" style="532" bestFit="1" customWidth="1"/>
    <col min="2051" max="2051" width="59.44140625" style="532" customWidth="1"/>
    <col min="2052" max="2052" width="6.5546875" style="532" bestFit="1" customWidth="1"/>
    <col min="2053" max="2053" width="15.44140625" style="532" bestFit="1" customWidth="1"/>
    <col min="2054" max="2054" width="12.44140625" style="532" customWidth="1"/>
    <col min="2055" max="2055" width="15.6640625" style="532" customWidth="1"/>
    <col min="2056" max="2304" width="9.109375" style="532"/>
    <col min="2305" max="2305" width="5.44140625" style="532" customWidth="1"/>
    <col min="2306" max="2306" width="16.5546875" style="532" bestFit="1" customWidth="1"/>
    <col min="2307" max="2307" width="59.44140625" style="532" customWidth="1"/>
    <col min="2308" max="2308" width="6.5546875" style="532" bestFit="1" customWidth="1"/>
    <col min="2309" max="2309" width="15.44140625" style="532" bestFit="1" customWidth="1"/>
    <col min="2310" max="2310" width="12.44140625" style="532" customWidth="1"/>
    <col min="2311" max="2311" width="15.6640625" style="532" customWidth="1"/>
    <col min="2312" max="2560" width="9.109375" style="532"/>
    <col min="2561" max="2561" width="5.44140625" style="532" customWidth="1"/>
    <col min="2562" max="2562" width="16.5546875" style="532" bestFit="1" customWidth="1"/>
    <col min="2563" max="2563" width="59.44140625" style="532" customWidth="1"/>
    <col min="2564" max="2564" width="6.5546875" style="532" bestFit="1" customWidth="1"/>
    <col min="2565" max="2565" width="15.44140625" style="532" bestFit="1" customWidth="1"/>
    <col min="2566" max="2566" width="12.44140625" style="532" customWidth="1"/>
    <col min="2567" max="2567" width="15.6640625" style="532" customWidth="1"/>
    <col min="2568" max="2816" width="9.109375" style="532"/>
    <col min="2817" max="2817" width="5.44140625" style="532" customWidth="1"/>
    <col min="2818" max="2818" width="16.5546875" style="532" bestFit="1" customWidth="1"/>
    <col min="2819" max="2819" width="59.44140625" style="532" customWidth="1"/>
    <col min="2820" max="2820" width="6.5546875" style="532" bestFit="1" customWidth="1"/>
    <col min="2821" max="2821" width="15.44140625" style="532" bestFit="1" customWidth="1"/>
    <col min="2822" max="2822" width="12.44140625" style="532" customWidth="1"/>
    <col min="2823" max="2823" width="15.6640625" style="532" customWidth="1"/>
    <col min="2824" max="3072" width="9.109375" style="532"/>
    <col min="3073" max="3073" width="5.44140625" style="532" customWidth="1"/>
    <col min="3074" max="3074" width="16.5546875" style="532" bestFit="1" customWidth="1"/>
    <col min="3075" max="3075" width="59.44140625" style="532" customWidth="1"/>
    <col min="3076" max="3076" width="6.5546875" style="532" bestFit="1" customWidth="1"/>
    <col min="3077" max="3077" width="15.44140625" style="532" bestFit="1" customWidth="1"/>
    <col min="3078" max="3078" width="12.44140625" style="532" customWidth="1"/>
    <col min="3079" max="3079" width="15.6640625" style="532" customWidth="1"/>
    <col min="3080" max="3328" width="9.109375" style="532"/>
    <col min="3329" max="3329" width="5.44140625" style="532" customWidth="1"/>
    <col min="3330" max="3330" width="16.5546875" style="532" bestFit="1" customWidth="1"/>
    <col min="3331" max="3331" width="59.44140625" style="532" customWidth="1"/>
    <col min="3332" max="3332" width="6.5546875" style="532" bestFit="1" customWidth="1"/>
    <col min="3333" max="3333" width="15.44140625" style="532" bestFit="1" customWidth="1"/>
    <col min="3334" max="3334" width="12.44140625" style="532" customWidth="1"/>
    <col min="3335" max="3335" width="15.6640625" style="532" customWidth="1"/>
    <col min="3336" max="3584" width="9.109375" style="532"/>
    <col min="3585" max="3585" width="5.44140625" style="532" customWidth="1"/>
    <col min="3586" max="3586" width="16.5546875" style="532" bestFit="1" customWidth="1"/>
    <col min="3587" max="3587" width="59.44140625" style="532" customWidth="1"/>
    <col min="3588" max="3588" width="6.5546875" style="532" bestFit="1" customWidth="1"/>
    <col min="3589" max="3589" width="15.44140625" style="532" bestFit="1" customWidth="1"/>
    <col min="3590" max="3590" width="12.44140625" style="532" customWidth="1"/>
    <col min="3591" max="3591" width="15.6640625" style="532" customWidth="1"/>
    <col min="3592" max="3840" width="9.109375" style="532"/>
    <col min="3841" max="3841" width="5.44140625" style="532" customWidth="1"/>
    <col min="3842" max="3842" width="16.5546875" style="532" bestFit="1" customWidth="1"/>
    <col min="3843" max="3843" width="59.44140625" style="532" customWidth="1"/>
    <col min="3844" max="3844" width="6.5546875" style="532" bestFit="1" customWidth="1"/>
    <col min="3845" max="3845" width="15.44140625" style="532" bestFit="1" customWidth="1"/>
    <col min="3846" max="3846" width="12.44140625" style="532" customWidth="1"/>
    <col min="3847" max="3847" width="15.6640625" style="532" customWidth="1"/>
    <col min="3848" max="4096" width="9.109375" style="532"/>
    <col min="4097" max="4097" width="5.44140625" style="532" customWidth="1"/>
    <col min="4098" max="4098" width="16.5546875" style="532" bestFit="1" customWidth="1"/>
    <col min="4099" max="4099" width="59.44140625" style="532" customWidth="1"/>
    <col min="4100" max="4100" width="6.5546875" style="532" bestFit="1" customWidth="1"/>
    <col min="4101" max="4101" width="15.44140625" style="532" bestFit="1" customWidth="1"/>
    <col min="4102" max="4102" width="12.44140625" style="532" customWidth="1"/>
    <col min="4103" max="4103" width="15.6640625" style="532" customWidth="1"/>
    <col min="4104" max="4352" width="9.109375" style="532"/>
    <col min="4353" max="4353" width="5.44140625" style="532" customWidth="1"/>
    <col min="4354" max="4354" width="16.5546875" style="532" bestFit="1" customWidth="1"/>
    <col min="4355" max="4355" width="59.44140625" style="532" customWidth="1"/>
    <col min="4356" max="4356" width="6.5546875" style="532" bestFit="1" customWidth="1"/>
    <col min="4357" max="4357" width="15.44140625" style="532" bestFit="1" customWidth="1"/>
    <col min="4358" max="4358" width="12.44140625" style="532" customWidth="1"/>
    <col min="4359" max="4359" width="15.6640625" style="532" customWidth="1"/>
    <col min="4360" max="4608" width="9.109375" style="532"/>
    <col min="4609" max="4609" width="5.44140625" style="532" customWidth="1"/>
    <col min="4610" max="4610" width="16.5546875" style="532" bestFit="1" customWidth="1"/>
    <col min="4611" max="4611" width="59.44140625" style="532" customWidth="1"/>
    <col min="4612" max="4612" width="6.5546875" style="532" bestFit="1" customWidth="1"/>
    <col min="4613" max="4613" width="15.44140625" style="532" bestFit="1" customWidth="1"/>
    <col min="4614" max="4614" width="12.44140625" style="532" customWidth="1"/>
    <col min="4615" max="4615" width="15.6640625" style="532" customWidth="1"/>
    <col min="4616" max="4864" width="9.109375" style="532"/>
    <col min="4865" max="4865" width="5.44140625" style="532" customWidth="1"/>
    <col min="4866" max="4866" width="16.5546875" style="532" bestFit="1" customWidth="1"/>
    <col min="4867" max="4867" width="59.44140625" style="532" customWidth="1"/>
    <col min="4868" max="4868" width="6.5546875" style="532" bestFit="1" customWidth="1"/>
    <col min="4869" max="4869" width="15.44140625" style="532" bestFit="1" customWidth="1"/>
    <col min="4870" max="4870" width="12.44140625" style="532" customWidth="1"/>
    <col min="4871" max="4871" width="15.6640625" style="532" customWidth="1"/>
    <col min="4872" max="5120" width="9.109375" style="532"/>
    <col min="5121" max="5121" width="5.44140625" style="532" customWidth="1"/>
    <col min="5122" max="5122" width="16.5546875" style="532" bestFit="1" customWidth="1"/>
    <col min="5123" max="5123" width="59.44140625" style="532" customWidth="1"/>
    <col min="5124" max="5124" width="6.5546875" style="532" bestFit="1" customWidth="1"/>
    <col min="5125" max="5125" width="15.44140625" style="532" bestFit="1" customWidth="1"/>
    <col min="5126" max="5126" width="12.44140625" style="532" customWidth="1"/>
    <col min="5127" max="5127" width="15.6640625" style="532" customWidth="1"/>
    <col min="5128" max="5376" width="9.109375" style="532"/>
    <col min="5377" max="5377" width="5.44140625" style="532" customWidth="1"/>
    <col min="5378" max="5378" width="16.5546875" style="532" bestFit="1" customWidth="1"/>
    <col min="5379" max="5379" width="59.44140625" style="532" customWidth="1"/>
    <col min="5380" max="5380" width="6.5546875" style="532" bestFit="1" customWidth="1"/>
    <col min="5381" max="5381" width="15.44140625" style="532" bestFit="1" customWidth="1"/>
    <col min="5382" max="5382" width="12.44140625" style="532" customWidth="1"/>
    <col min="5383" max="5383" width="15.6640625" style="532" customWidth="1"/>
    <col min="5384" max="5632" width="9.109375" style="532"/>
    <col min="5633" max="5633" width="5.44140625" style="532" customWidth="1"/>
    <col min="5634" max="5634" width="16.5546875" style="532" bestFit="1" customWidth="1"/>
    <col min="5635" max="5635" width="59.44140625" style="532" customWidth="1"/>
    <col min="5636" max="5636" width="6.5546875" style="532" bestFit="1" customWidth="1"/>
    <col min="5637" max="5637" width="15.44140625" style="532" bestFit="1" customWidth="1"/>
    <col min="5638" max="5638" width="12.44140625" style="532" customWidth="1"/>
    <col min="5639" max="5639" width="15.6640625" style="532" customWidth="1"/>
    <col min="5640" max="5888" width="9.109375" style="532"/>
    <col min="5889" max="5889" width="5.44140625" style="532" customWidth="1"/>
    <col min="5890" max="5890" width="16.5546875" style="532" bestFit="1" customWidth="1"/>
    <col min="5891" max="5891" width="59.44140625" style="532" customWidth="1"/>
    <col min="5892" max="5892" width="6.5546875" style="532" bestFit="1" customWidth="1"/>
    <col min="5893" max="5893" width="15.44140625" style="532" bestFit="1" customWidth="1"/>
    <col min="5894" max="5894" width="12.44140625" style="532" customWidth="1"/>
    <col min="5895" max="5895" width="15.6640625" style="532" customWidth="1"/>
    <col min="5896" max="6144" width="9.109375" style="532"/>
    <col min="6145" max="6145" width="5.44140625" style="532" customWidth="1"/>
    <col min="6146" max="6146" width="16.5546875" style="532" bestFit="1" customWidth="1"/>
    <col min="6147" max="6147" width="59.44140625" style="532" customWidth="1"/>
    <col min="6148" max="6148" width="6.5546875" style="532" bestFit="1" customWidth="1"/>
    <col min="6149" max="6149" width="15.44140625" style="532" bestFit="1" customWidth="1"/>
    <col min="6150" max="6150" width="12.44140625" style="532" customWidth="1"/>
    <col min="6151" max="6151" width="15.6640625" style="532" customWidth="1"/>
    <col min="6152" max="6400" width="9.109375" style="532"/>
    <col min="6401" max="6401" width="5.44140625" style="532" customWidth="1"/>
    <col min="6402" max="6402" width="16.5546875" style="532" bestFit="1" customWidth="1"/>
    <col min="6403" max="6403" width="59.44140625" style="532" customWidth="1"/>
    <col min="6404" max="6404" width="6.5546875" style="532" bestFit="1" customWidth="1"/>
    <col min="6405" max="6405" width="15.44140625" style="532" bestFit="1" customWidth="1"/>
    <col min="6406" max="6406" width="12.44140625" style="532" customWidth="1"/>
    <col min="6407" max="6407" width="15.6640625" style="532" customWidth="1"/>
    <col min="6408" max="6656" width="9.109375" style="532"/>
    <col min="6657" max="6657" width="5.44140625" style="532" customWidth="1"/>
    <col min="6658" max="6658" width="16.5546875" style="532" bestFit="1" customWidth="1"/>
    <col min="6659" max="6659" width="59.44140625" style="532" customWidth="1"/>
    <col min="6660" max="6660" width="6.5546875" style="532" bestFit="1" customWidth="1"/>
    <col min="6661" max="6661" width="15.44140625" style="532" bestFit="1" customWidth="1"/>
    <col min="6662" max="6662" width="12.44140625" style="532" customWidth="1"/>
    <col min="6663" max="6663" width="15.6640625" style="532" customWidth="1"/>
    <col min="6664" max="6912" width="9.109375" style="532"/>
    <col min="6913" max="6913" width="5.44140625" style="532" customWidth="1"/>
    <col min="6914" max="6914" width="16.5546875" style="532" bestFit="1" customWidth="1"/>
    <col min="6915" max="6915" width="59.44140625" style="532" customWidth="1"/>
    <col min="6916" max="6916" width="6.5546875" style="532" bestFit="1" customWidth="1"/>
    <col min="6917" max="6917" width="15.44140625" style="532" bestFit="1" customWidth="1"/>
    <col min="6918" max="6918" width="12.44140625" style="532" customWidth="1"/>
    <col min="6919" max="6919" width="15.6640625" style="532" customWidth="1"/>
    <col min="6920" max="7168" width="9.109375" style="532"/>
    <col min="7169" max="7169" width="5.44140625" style="532" customWidth="1"/>
    <col min="7170" max="7170" width="16.5546875" style="532" bestFit="1" customWidth="1"/>
    <col min="7171" max="7171" width="59.44140625" style="532" customWidth="1"/>
    <col min="7172" max="7172" width="6.5546875" style="532" bestFit="1" customWidth="1"/>
    <col min="7173" max="7173" width="15.44140625" style="532" bestFit="1" customWidth="1"/>
    <col min="7174" max="7174" width="12.44140625" style="532" customWidth="1"/>
    <col min="7175" max="7175" width="15.6640625" style="532" customWidth="1"/>
    <col min="7176" max="7424" width="9.109375" style="532"/>
    <col min="7425" max="7425" width="5.44140625" style="532" customWidth="1"/>
    <col min="7426" max="7426" width="16.5546875" style="532" bestFit="1" customWidth="1"/>
    <col min="7427" max="7427" width="59.44140625" style="532" customWidth="1"/>
    <col min="7428" max="7428" width="6.5546875" style="532" bestFit="1" customWidth="1"/>
    <col min="7429" max="7429" width="15.44140625" style="532" bestFit="1" customWidth="1"/>
    <col min="7430" max="7430" width="12.44140625" style="532" customWidth="1"/>
    <col min="7431" max="7431" width="15.6640625" style="532" customWidth="1"/>
    <col min="7432" max="7680" width="9.109375" style="532"/>
    <col min="7681" max="7681" width="5.44140625" style="532" customWidth="1"/>
    <col min="7682" max="7682" width="16.5546875" style="532" bestFit="1" customWidth="1"/>
    <col min="7683" max="7683" width="59.44140625" style="532" customWidth="1"/>
    <col min="7684" max="7684" width="6.5546875" style="532" bestFit="1" customWidth="1"/>
    <col min="7685" max="7685" width="15.44140625" style="532" bestFit="1" customWidth="1"/>
    <col min="7686" max="7686" width="12.44140625" style="532" customWidth="1"/>
    <col min="7687" max="7687" width="15.6640625" style="532" customWidth="1"/>
    <col min="7688" max="7936" width="9.109375" style="532"/>
    <col min="7937" max="7937" width="5.44140625" style="532" customWidth="1"/>
    <col min="7938" max="7938" width="16.5546875" style="532" bestFit="1" customWidth="1"/>
    <col min="7939" max="7939" width="59.44140625" style="532" customWidth="1"/>
    <col min="7940" max="7940" width="6.5546875" style="532" bestFit="1" customWidth="1"/>
    <col min="7941" max="7941" width="15.44140625" style="532" bestFit="1" customWidth="1"/>
    <col min="7942" max="7942" width="12.44140625" style="532" customWidth="1"/>
    <col min="7943" max="7943" width="15.6640625" style="532" customWidth="1"/>
    <col min="7944" max="8192" width="9.109375" style="532"/>
    <col min="8193" max="8193" width="5.44140625" style="532" customWidth="1"/>
    <col min="8194" max="8194" width="16.5546875" style="532" bestFit="1" customWidth="1"/>
    <col min="8195" max="8195" width="59.44140625" style="532" customWidth="1"/>
    <col min="8196" max="8196" width="6.5546875" style="532" bestFit="1" customWidth="1"/>
    <col min="8197" max="8197" width="15.44140625" style="532" bestFit="1" customWidth="1"/>
    <col min="8198" max="8198" width="12.44140625" style="532" customWidth="1"/>
    <col min="8199" max="8199" width="15.6640625" style="532" customWidth="1"/>
    <col min="8200" max="8448" width="9.109375" style="532"/>
    <col min="8449" max="8449" width="5.44140625" style="532" customWidth="1"/>
    <col min="8450" max="8450" width="16.5546875" style="532" bestFit="1" customWidth="1"/>
    <col min="8451" max="8451" width="59.44140625" style="532" customWidth="1"/>
    <col min="8452" max="8452" width="6.5546875" style="532" bestFit="1" customWidth="1"/>
    <col min="8453" max="8453" width="15.44140625" style="532" bestFit="1" customWidth="1"/>
    <col min="8454" max="8454" width="12.44140625" style="532" customWidth="1"/>
    <col min="8455" max="8455" width="15.6640625" style="532" customWidth="1"/>
    <col min="8456" max="8704" width="9.109375" style="532"/>
    <col min="8705" max="8705" width="5.44140625" style="532" customWidth="1"/>
    <col min="8706" max="8706" width="16.5546875" style="532" bestFit="1" customWidth="1"/>
    <col min="8707" max="8707" width="59.44140625" style="532" customWidth="1"/>
    <col min="8708" max="8708" width="6.5546875" style="532" bestFit="1" customWidth="1"/>
    <col min="8709" max="8709" width="15.44140625" style="532" bestFit="1" customWidth="1"/>
    <col min="8710" max="8710" width="12.44140625" style="532" customWidth="1"/>
    <col min="8711" max="8711" width="15.6640625" style="532" customWidth="1"/>
    <col min="8712" max="8960" width="9.109375" style="532"/>
    <col min="8961" max="8961" width="5.44140625" style="532" customWidth="1"/>
    <col min="8962" max="8962" width="16.5546875" style="532" bestFit="1" customWidth="1"/>
    <col min="8963" max="8963" width="59.44140625" style="532" customWidth="1"/>
    <col min="8964" max="8964" width="6.5546875" style="532" bestFit="1" customWidth="1"/>
    <col min="8965" max="8965" width="15.44140625" style="532" bestFit="1" customWidth="1"/>
    <col min="8966" max="8966" width="12.44140625" style="532" customWidth="1"/>
    <col min="8967" max="8967" width="15.6640625" style="532" customWidth="1"/>
    <col min="8968" max="9216" width="9.109375" style="532"/>
    <col min="9217" max="9217" width="5.44140625" style="532" customWidth="1"/>
    <col min="9218" max="9218" width="16.5546875" style="532" bestFit="1" customWidth="1"/>
    <col min="9219" max="9219" width="59.44140625" style="532" customWidth="1"/>
    <col min="9220" max="9220" width="6.5546875" style="532" bestFit="1" customWidth="1"/>
    <col min="9221" max="9221" width="15.44140625" style="532" bestFit="1" customWidth="1"/>
    <col min="9222" max="9222" width="12.44140625" style="532" customWidth="1"/>
    <col min="9223" max="9223" width="15.6640625" style="532" customWidth="1"/>
    <col min="9224" max="9472" width="9.109375" style="532"/>
    <col min="9473" max="9473" width="5.44140625" style="532" customWidth="1"/>
    <col min="9474" max="9474" width="16.5546875" style="532" bestFit="1" customWidth="1"/>
    <col min="9475" max="9475" width="59.44140625" style="532" customWidth="1"/>
    <col min="9476" max="9476" width="6.5546875" style="532" bestFit="1" customWidth="1"/>
    <col min="9477" max="9477" width="15.44140625" style="532" bestFit="1" customWidth="1"/>
    <col min="9478" max="9478" width="12.44140625" style="532" customWidth="1"/>
    <col min="9479" max="9479" width="15.6640625" style="532" customWidth="1"/>
    <col min="9480" max="9728" width="9.109375" style="532"/>
    <col min="9729" max="9729" width="5.44140625" style="532" customWidth="1"/>
    <col min="9730" max="9730" width="16.5546875" style="532" bestFit="1" customWidth="1"/>
    <col min="9731" max="9731" width="59.44140625" style="532" customWidth="1"/>
    <col min="9732" max="9732" width="6.5546875" style="532" bestFit="1" customWidth="1"/>
    <col min="9733" max="9733" width="15.44140625" style="532" bestFit="1" customWidth="1"/>
    <col min="9734" max="9734" width="12.44140625" style="532" customWidth="1"/>
    <col min="9735" max="9735" width="15.6640625" style="532" customWidth="1"/>
    <col min="9736" max="9984" width="9.109375" style="532"/>
    <col min="9985" max="9985" width="5.44140625" style="532" customWidth="1"/>
    <col min="9986" max="9986" width="16.5546875" style="532" bestFit="1" customWidth="1"/>
    <col min="9987" max="9987" width="59.44140625" style="532" customWidth="1"/>
    <col min="9988" max="9988" width="6.5546875" style="532" bestFit="1" customWidth="1"/>
    <col min="9989" max="9989" width="15.44140625" style="532" bestFit="1" customWidth="1"/>
    <col min="9990" max="9990" width="12.44140625" style="532" customWidth="1"/>
    <col min="9991" max="9991" width="15.6640625" style="532" customWidth="1"/>
    <col min="9992" max="10240" width="9.109375" style="532"/>
    <col min="10241" max="10241" width="5.44140625" style="532" customWidth="1"/>
    <col min="10242" max="10242" width="16.5546875" style="532" bestFit="1" customWidth="1"/>
    <col min="10243" max="10243" width="59.44140625" style="532" customWidth="1"/>
    <col min="10244" max="10244" width="6.5546875" style="532" bestFit="1" customWidth="1"/>
    <col min="10245" max="10245" width="15.44140625" style="532" bestFit="1" customWidth="1"/>
    <col min="10246" max="10246" width="12.44140625" style="532" customWidth="1"/>
    <col min="10247" max="10247" width="15.6640625" style="532" customWidth="1"/>
    <col min="10248" max="10496" width="9.109375" style="532"/>
    <col min="10497" max="10497" width="5.44140625" style="532" customWidth="1"/>
    <col min="10498" max="10498" width="16.5546875" style="532" bestFit="1" customWidth="1"/>
    <col min="10499" max="10499" width="59.44140625" style="532" customWidth="1"/>
    <col min="10500" max="10500" width="6.5546875" style="532" bestFit="1" customWidth="1"/>
    <col min="10501" max="10501" width="15.44140625" style="532" bestFit="1" customWidth="1"/>
    <col min="10502" max="10502" width="12.44140625" style="532" customWidth="1"/>
    <col min="10503" max="10503" width="15.6640625" style="532" customWidth="1"/>
    <col min="10504" max="10752" width="9.109375" style="532"/>
    <col min="10753" max="10753" width="5.44140625" style="532" customWidth="1"/>
    <col min="10754" max="10754" width="16.5546875" style="532" bestFit="1" customWidth="1"/>
    <col min="10755" max="10755" width="59.44140625" style="532" customWidth="1"/>
    <col min="10756" max="10756" width="6.5546875" style="532" bestFit="1" customWidth="1"/>
    <col min="10757" max="10757" width="15.44140625" style="532" bestFit="1" customWidth="1"/>
    <col min="10758" max="10758" width="12.44140625" style="532" customWidth="1"/>
    <col min="10759" max="10759" width="15.6640625" style="532" customWidth="1"/>
    <col min="10760" max="11008" width="9.109375" style="532"/>
    <col min="11009" max="11009" width="5.44140625" style="532" customWidth="1"/>
    <col min="11010" max="11010" width="16.5546875" style="532" bestFit="1" customWidth="1"/>
    <col min="11011" max="11011" width="59.44140625" style="532" customWidth="1"/>
    <col min="11012" max="11012" width="6.5546875" style="532" bestFit="1" customWidth="1"/>
    <col min="11013" max="11013" width="15.44140625" style="532" bestFit="1" customWidth="1"/>
    <col min="11014" max="11014" width="12.44140625" style="532" customWidth="1"/>
    <col min="11015" max="11015" width="15.6640625" style="532" customWidth="1"/>
    <col min="11016" max="11264" width="9.109375" style="532"/>
    <col min="11265" max="11265" width="5.44140625" style="532" customWidth="1"/>
    <col min="11266" max="11266" width="16.5546875" style="532" bestFit="1" customWidth="1"/>
    <col min="11267" max="11267" width="59.44140625" style="532" customWidth="1"/>
    <col min="11268" max="11268" width="6.5546875" style="532" bestFit="1" customWidth="1"/>
    <col min="11269" max="11269" width="15.44140625" style="532" bestFit="1" customWidth="1"/>
    <col min="11270" max="11270" width="12.44140625" style="532" customWidth="1"/>
    <col min="11271" max="11271" width="15.6640625" style="532" customWidth="1"/>
    <col min="11272" max="11520" width="9.109375" style="532"/>
    <col min="11521" max="11521" width="5.44140625" style="532" customWidth="1"/>
    <col min="11522" max="11522" width="16.5546875" style="532" bestFit="1" customWidth="1"/>
    <col min="11523" max="11523" width="59.44140625" style="532" customWidth="1"/>
    <col min="11524" max="11524" width="6.5546875" style="532" bestFit="1" customWidth="1"/>
    <col min="11525" max="11525" width="15.44140625" style="532" bestFit="1" customWidth="1"/>
    <col min="11526" max="11526" width="12.44140625" style="532" customWidth="1"/>
    <col min="11527" max="11527" width="15.6640625" style="532" customWidth="1"/>
    <col min="11528" max="11776" width="9.109375" style="532"/>
    <col min="11777" max="11777" width="5.44140625" style="532" customWidth="1"/>
    <col min="11778" max="11778" width="16.5546875" style="532" bestFit="1" customWidth="1"/>
    <col min="11779" max="11779" width="59.44140625" style="532" customWidth="1"/>
    <col min="11780" max="11780" width="6.5546875" style="532" bestFit="1" customWidth="1"/>
    <col min="11781" max="11781" width="15.44140625" style="532" bestFit="1" customWidth="1"/>
    <col min="11782" max="11782" width="12.44140625" style="532" customWidth="1"/>
    <col min="11783" max="11783" width="15.6640625" style="532" customWidth="1"/>
    <col min="11784" max="12032" width="9.109375" style="532"/>
    <col min="12033" max="12033" width="5.44140625" style="532" customWidth="1"/>
    <col min="12034" max="12034" width="16.5546875" style="532" bestFit="1" customWidth="1"/>
    <col min="12035" max="12035" width="59.44140625" style="532" customWidth="1"/>
    <col min="12036" max="12036" width="6.5546875" style="532" bestFit="1" customWidth="1"/>
    <col min="12037" max="12037" width="15.44140625" style="532" bestFit="1" customWidth="1"/>
    <col min="12038" max="12038" width="12.44140625" style="532" customWidth="1"/>
    <col min="12039" max="12039" width="15.6640625" style="532" customWidth="1"/>
    <col min="12040" max="12288" width="9.109375" style="532"/>
    <col min="12289" max="12289" width="5.44140625" style="532" customWidth="1"/>
    <col min="12290" max="12290" width="16.5546875" style="532" bestFit="1" customWidth="1"/>
    <col min="12291" max="12291" width="59.44140625" style="532" customWidth="1"/>
    <col min="12292" max="12292" width="6.5546875" style="532" bestFit="1" customWidth="1"/>
    <col min="12293" max="12293" width="15.44140625" style="532" bestFit="1" customWidth="1"/>
    <col min="12294" max="12294" width="12.44140625" style="532" customWidth="1"/>
    <col min="12295" max="12295" width="15.6640625" style="532" customWidth="1"/>
    <col min="12296" max="12544" width="9.109375" style="532"/>
    <col min="12545" max="12545" width="5.44140625" style="532" customWidth="1"/>
    <col min="12546" max="12546" width="16.5546875" style="532" bestFit="1" customWidth="1"/>
    <col min="12547" max="12547" width="59.44140625" style="532" customWidth="1"/>
    <col min="12548" max="12548" width="6.5546875" style="532" bestFit="1" customWidth="1"/>
    <col min="12549" max="12549" width="15.44140625" style="532" bestFit="1" customWidth="1"/>
    <col min="12550" max="12550" width="12.44140625" style="532" customWidth="1"/>
    <col min="12551" max="12551" width="15.6640625" style="532" customWidth="1"/>
    <col min="12552" max="12800" width="9.109375" style="532"/>
    <col min="12801" max="12801" width="5.44140625" style="532" customWidth="1"/>
    <col min="12802" max="12802" width="16.5546875" style="532" bestFit="1" customWidth="1"/>
    <col min="12803" max="12803" width="59.44140625" style="532" customWidth="1"/>
    <col min="12804" max="12804" width="6.5546875" style="532" bestFit="1" customWidth="1"/>
    <col min="12805" max="12805" width="15.44140625" style="532" bestFit="1" customWidth="1"/>
    <col min="12806" max="12806" width="12.44140625" style="532" customWidth="1"/>
    <col min="12807" max="12807" width="15.6640625" style="532" customWidth="1"/>
    <col min="12808" max="13056" width="9.109375" style="532"/>
    <col min="13057" max="13057" width="5.44140625" style="532" customWidth="1"/>
    <col min="13058" max="13058" width="16.5546875" style="532" bestFit="1" customWidth="1"/>
    <col min="13059" max="13059" width="59.44140625" style="532" customWidth="1"/>
    <col min="13060" max="13060" width="6.5546875" style="532" bestFit="1" customWidth="1"/>
    <col min="13061" max="13061" width="15.44140625" style="532" bestFit="1" customWidth="1"/>
    <col min="13062" max="13062" width="12.44140625" style="532" customWidth="1"/>
    <col min="13063" max="13063" width="15.6640625" style="532" customWidth="1"/>
    <col min="13064" max="13312" width="9.109375" style="532"/>
    <col min="13313" max="13313" width="5.44140625" style="532" customWidth="1"/>
    <col min="13314" max="13314" width="16.5546875" style="532" bestFit="1" customWidth="1"/>
    <col min="13315" max="13315" width="59.44140625" style="532" customWidth="1"/>
    <col min="13316" max="13316" width="6.5546875" style="532" bestFit="1" customWidth="1"/>
    <col min="13317" max="13317" width="15.44140625" style="532" bestFit="1" customWidth="1"/>
    <col min="13318" max="13318" width="12.44140625" style="532" customWidth="1"/>
    <col min="13319" max="13319" width="15.6640625" style="532" customWidth="1"/>
    <col min="13320" max="13568" width="9.109375" style="532"/>
    <col min="13569" max="13569" width="5.44140625" style="532" customWidth="1"/>
    <col min="13570" max="13570" width="16.5546875" style="532" bestFit="1" customWidth="1"/>
    <col min="13571" max="13571" width="59.44140625" style="532" customWidth="1"/>
    <col min="13572" max="13572" width="6.5546875" style="532" bestFit="1" customWidth="1"/>
    <col min="13573" max="13573" width="15.44140625" style="532" bestFit="1" customWidth="1"/>
    <col min="13574" max="13574" width="12.44140625" style="532" customWidth="1"/>
    <col min="13575" max="13575" width="15.6640625" style="532" customWidth="1"/>
    <col min="13576" max="13824" width="9.109375" style="532"/>
    <col min="13825" max="13825" width="5.44140625" style="532" customWidth="1"/>
    <col min="13826" max="13826" width="16.5546875" style="532" bestFit="1" customWidth="1"/>
    <col min="13827" max="13827" width="59.44140625" style="532" customWidth="1"/>
    <col min="13828" max="13828" width="6.5546875" style="532" bestFit="1" customWidth="1"/>
    <col min="13829" max="13829" width="15.44140625" style="532" bestFit="1" customWidth="1"/>
    <col min="13830" max="13830" width="12.44140625" style="532" customWidth="1"/>
    <col min="13831" max="13831" width="15.6640625" style="532" customWidth="1"/>
    <col min="13832" max="14080" width="9.109375" style="532"/>
    <col min="14081" max="14081" width="5.44140625" style="532" customWidth="1"/>
    <col min="14082" max="14082" width="16.5546875" style="532" bestFit="1" customWidth="1"/>
    <col min="14083" max="14083" width="59.44140625" style="532" customWidth="1"/>
    <col min="14084" max="14084" width="6.5546875" style="532" bestFit="1" customWidth="1"/>
    <col min="14085" max="14085" width="15.44140625" style="532" bestFit="1" customWidth="1"/>
    <col min="14086" max="14086" width="12.44140625" style="532" customWidth="1"/>
    <col min="14087" max="14087" width="15.6640625" style="532" customWidth="1"/>
    <col min="14088" max="14336" width="9.109375" style="532"/>
    <col min="14337" max="14337" width="5.44140625" style="532" customWidth="1"/>
    <col min="14338" max="14338" width="16.5546875" style="532" bestFit="1" customWidth="1"/>
    <col min="14339" max="14339" width="59.44140625" style="532" customWidth="1"/>
    <col min="14340" max="14340" width="6.5546875" style="532" bestFit="1" customWidth="1"/>
    <col min="14341" max="14341" width="15.44140625" style="532" bestFit="1" customWidth="1"/>
    <col min="14342" max="14342" width="12.44140625" style="532" customWidth="1"/>
    <col min="14343" max="14343" width="15.6640625" style="532" customWidth="1"/>
    <col min="14344" max="14592" width="9.109375" style="532"/>
    <col min="14593" max="14593" width="5.44140625" style="532" customWidth="1"/>
    <col min="14594" max="14594" width="16.5546875" style="532" bestFit="1" customWidth="1"/>
    <col min="14595" max="14595" width="59.44140625" style="532" customWidth="1"/>
    <col min="14596" max="14596" width="6.5546875" style="532" bestFit="1" customWidth="1"/>
    <col min="14597" max="14597" width="15.44140625" style="532" bestFit="1" customWidth="1"/>
    <col min="14598" max="14598" width="12.44140625" style="532" customWidth="1"/>
    <col min="14599" max="14599" width="15.6640625" style="532" customWidth="1"/>
    <col min="14600" max="14848" width="9.109375" style="532"/>
    <col min="14849" max="14849" width="5.44140625" style="532" customWidth="1"/>
    <col min="14850" max="14850" width="16.5546875" style="532" bestFit="1" customWidth="1"/>
    <col min="14851" max="14851" width="59.44140625" style="532" customWidth="1"/>
    <col min="14852" max="14852" width="6.5546875" style="532" bestFit="1" customWidth="1"/>
    <col min="14853" max="14853" width="15.44140625" style="532" bestFit="1" customWidth="1"/>
    <col min="14854" max="14854" width="12.44140625" style="532" customWidth="1"/>
    <col min="14855" max="14855" width="15.6640625" style="532" customWidth="1"/>
    <col min="14856" max="15104" width="9.109375" style="532"/>
    <col min="15105" max="15105" width="5.44140625" style="532" customWidth="1"/>
    <col min="15106" max="15106" width="16.5546875" style="532" bestFit="1" customWidth="1"/>
    <col min="15107" max="15107" width="59.44140625" style="532" customWidth="1"/>
    <col min="15108" max="15108" width="6.5546875" style="532" bestFit="1" customWidth="1"/>
    <col min="15109" max="15109" width="15.44140625" style="532" bestFit="1" customWidth="1"/>
    <col min="15110" max="15110" width="12.44140625" style="532" customWidth="1"/>
    <col min="15111" max="15111" width="15.6640625" style="532" customWidth="1"/>
    <col min="15112" max="15360" width="9.109375" style="532"/>
    <col min="15361" max="15361" width="5.44140625" style="532" customWidth="1"/>
    <col min="15362" max="15362" width="16.5546875" style="532" bestFit="1" customWidth="1"/>
    <col min="15363" max="15363" width="59.44140625" style="532" customWidth="1"/>
    <col min="15364" max="15364" width="6.5546875" style="532" bestFit="1" customWidth="1"/>
    <col min="15365" max="15365" width="15.44140625" style="532" bestFit="1" customWidth="1"/>
    <col min="15366" max="15366" width="12.44140625" style="532" customWidth="1"/>
    <col min="15367" max="15367" width="15.6640625" style="532" customWidth="1"/>
    <col min="15368" max="15616" width="9.109375" style="532"/>
    <col min="15617" max="15617" width="5.44140625" style="532" customWidth="1"/>
    <col min="15618" max="15618" width="16.5546875" style="532" bestFit="1" customWidth="1"/>
    <col min="15619" max="15619" width="59.44140625" style="532" customWidth="1"/>
    <col min="15620" max="15620" width="6.5546875" style="532" bestFit="1" customWidth="1"/>
    <col min="15621" max="15621" width="15.44140625" style="532" bestFit="1" customWidth="1"/>
    <col min="15622" max="15622" width="12.44140625" style="532" customWidth="1"/>
    <col min="15623" max="15623" width="15.6640625" style="532" customWidth="1"/>
    <col min="15624" max="15872" width="9.109375" style="532"/>
    <col min="15873" max="15873" width="5.44140625" style="532" customWidth="1"/>
    <col min="15874" max="15874" width="16.5546875" style="532" bestFit="1" customWidth="1"/>
    <col min="15875" max="15875" width="59.44140625" style="532" customWidth="1"/>
    <col min="15876" max="15876" width="6.5546875" style="532" bestFit="1" customWidth="1"/>
    <col min="15877" max="15877" width="15.44140625" style="532" bestFit="1" customWidth="1"/>
    <col min="15878" max="15878" width="12.44140625" style="532" customWidth="1"/>
    <col min="15879" max="15879" width="15.6640625" style="532" customWidth="1"/>
    <col min="15880" max="16128" width="9.109375" style="532"/>
    <col min="16129" max="16129" width="5.44140625" style="532" customWidth="1"/>
    <col min="16130" max="16130" width="16.5546875" style="532" bestFit="1" customWidth="1"/>
    <col min="16131" max="16131" width="59.44140625" style="532" customWidth="1"/>
    <col min="16132" max="16132" width="6.5546875" style="532" bestFit="1" customWidth="1"/>
    <col min="16133" max="16133" width="15.44140625" style="532" bestFit="1" customWidth="1"/>
    <col min="16134" max="16134" width="12.44140625" style="532" customWidth="1"/>
    <col min="16135" max="16135" width="15.6640625" style="532" customWidth="1"/>
    <col min="16136" max="16384" width="9.109375" style="532"/>
  </cols>
  <sheetData>
    <row r="1" spans="1:7" ht="15.6">
      <c r="A1" s="527"/>
      <c r="B1" s="528"/>
      <c r="C1" s="528"/>
      <c r="D1" s="528"/>
      <c r="E1" s="529"/>
      <c r="F1" s="530"/>
      <c r="G1" s="531"/>
    </row>
    <row r="2" spans="1:7" ht="15.6" customHeight="1">
      <c r="A2" s="527"/>
      <c r="B2" s="528"/>
      <c r="C2" s="533" t="s">
        <v>1249</v>
      </c>
      <c r="D2" s="533"/>
      <c r="E2" s="533"/>
      <c r="F2" s="533"/>
      <c r="G2" s="533"/>
    </row>
    <row r="3" spans="1:7" ht="15.6">
      <c r="A3" s="527"/>
      <c r="B3" s="528"/>
      <c r="C3" s="533" t="s">
        <v>1019</v>
      </c>
      <c r="D3" s="533"/>
      <c r="E3" s="533"/>
      <c r="F3" s="533"/>
      <c r="G3" s="531"/>
    </row>
    <row r="4" spans="1:7" ht="15.6">
      <c r="A4" s="527"/>
      <c r="B4" s="528"/>
      <c r="C4" s="534"/>
      <c r="D4" s="528"/>
      <c r="E4" s="529"/>
      <c r="F4" s="530"/>
      <c r="G4" s="531"/>
    </row>
    <row r="5" spans="1:7" ht="13.8" thickBot="1">
      <c r="A5" s="535" t="s">
        <v>2</v>
      </c>
      <c r="B5" s="535" t="s">
        <v>4</v>
      </c>
      <c r="C5" s="535" t="s">
        <v>1</v>
      </c>
      <c r="D5" s="536" t="s">
        <v>5</v>
      </c>
      <c r="E5" s="537" t="s">
        <v>6</v>
      </c>
      <c r="F5" s="535" t="s">
        <v>1202</v>
      </c>
      <c r="G5" s="535" t="s">
        <v>7</v>
      </c>
    </row>
    <row r="6" spans="1:7">
      <c r="A6" s="538"/>
      <c r="B6" s="539"/>
      <c r="C6" s="539"/>
      <c r="D6" s="540"/>
      <c r="E6" s="538"/>
      <c r="F6" s="538"/>
      <c r="G6" s="538"/>
    </row>
    <row r="7" spans="1:7" ht="21.6" customHeight="1">
      <c r="A7" s="541"/>
      <c r="B7" s="542"/>
      <c r="C7" s="580" t="s">
        <v>1203</v>
      </c>
      <c r="D7" s="580"/>
      <c r="E7" s="581"/>
      <c r="F7" s="582"/>
      <c r="G7" s="583">
        <f>SUBTOTAL(9,G8:G50)</f>
        <v>0</v>
      </c>
    </row>
    <row r="8" spans="1:7" ht="20.399999999999999" customHeight="1">
      <c r="A8" s="543"/>
      <c r="B8" s="544"/>
      <c r="C8" s="545" t="s">
        <v>1204</v>
      </c>
      <c r="D8" s="545"/>
      <c r="E8" s="546"/>
      <c r="F8" s="547"/>
      <c r="G8" s="548">
        <f>SUBTOTAL(9,G9:G14)</f>
        <v>0</v>
      </c>
    </row>
    <row r="9" spans="1:7">
      <c r="A9" s="549">
        <v>1</v>
      </c>
      <c r="B9" s="550" t="s">
        <v>1205</v>
      </c>
      <c r="C9" s="551" t="s">
        <v>1206</v>
      </c>
      <c r="D9" s="552" t="s">
        <v>221</v>
      </c>
      <c r="E9" s="553">
        <v>1</v>
      </c>
      <c r="F9" s="579"/>
      <c r="G9" s="554">
        <f t="shared" ref="G9:G13" si="0">E9*F9</f>
        <v>0</v>
      </c>
    </row>
    <row r="10" spans="1:7">
      <c r="A10" s="549">
        <v>2</v>
      </c>
      <c r="B10" s="550" t="s">
        <v>1207</v>
      </c>
      <c r="C10" s="551" t="s">
        <v>1208</v>
      </c>
      <c r="D10" s="552" t="s">
        <v>221</v>
      </c>
      <c r="E10" s="553">
        <v>1</v>
      </c>
      <c r="F10" s="579"/>
      <c r="G10" s="554">
        <f t="shared" si="0"/>
        <v>0</v>
      </c>
    </row>
    <row r="11" spans="1:7">
      <c r="A11" s="549">
        <v>3</v>
      </c>
      <c r="B11" s="550" t="s">
        <v>1209</v>
      </c>
      <c r="C11" s="551" t="s">
        <v>1210</v>
      </c>
      <c r="D11" s="552" t="s">
        <v>221</v>
      </c>
      <c r="E11" s="553">
        <v>1</v>
      </c>
      <c r="F11" s="579"/>
      <c r="G11" s="554">
        <f t="shared" si="0"/>
        <v>0</v>
      </c>
    </row>
    <row r="12" spans="1:7" ht="34.200000000000003">
      <c r="A12" s="555">
        <v>4</v>
      </c>
      <c r="B12" s="550" t="s">
        <v>1211</v>
      </c>
      <c r="C12" s="556" t="s">
        <v>1212</v>
      </c>
      <c r="D12" s="557" t="s">
        <v>221</v>
      </c>
      <c r="E12" s="558">
        <v>1</v>
      </c>
      <c r="F12" s="579"/>
      <c r="G12" s="559">
        <f t="shared" si="0"/>
        <v>0</v>
      </c>
    </row>
    <row r="13" spans="1:7" ht="91.2">
      <c r="A13" s="549">
        <v>6</v>
      </c>
      <c r="B13" s="550" t="s">
        <v>1213</v>
      </c>
      <c r="C13" s="560" t="s">
        <v>1214</v>
      </c>
      <c r="D13" s="561" t="s">
        <v>221</v>
      </c>
      <c r="E13" s="562">
        <v>1</v>
      </c>
      <c r="F13" s="579"/>
      <c r="G13" s="559">
        <f t="shared" si="0"/>
        <v>0</v>
      </c>
    </row>
    <row r="14" spans="1:7">
      <c r="A14" s="563"/>
      <c r="B14" s="564"/>
      <c r="C14" s="565"/>
      <c r="D14" s="565"/>
      <c r="E14" s="566"/>
      <c r="F14" s="567"/>
      <c r="G14" s="568"/>
    </row>
    <row r="15" spans="1:7" ht="20.399999999999999" customHeight="1">
      <c r="A15" s="543"/>
      <c r="B15" s="544"/>
      <c r="C15" s="545" t="s">
        <v>1215</v>
      </c>
      <c r="D15" s="545"/>
      <c r="E15" s="546"/>
      <c r="F15" s="569"/>
      <c r="G15" s="548">
        <f>SUBTOTAL(9,G16:G17)</f>
        <v>0</v>
      </c>
    </row>
    <row r="16" spans="1:7">
      <c r="A16" s="549">
        <v>1</v>
      </c>
      <c r="B16" s="550" t="s">
        <v>1216</v>
      </c>
      <c r="C16" s="551" t="s">
        <v>1017</v>
      </c>
      <c r="D16" s="552" t="s">
        <v>221</v>
      </c>
      <c r="E16" s="553">
        <v>1</v>
      </c>
      <c r="F16" s="579"/>
      <c r="G16" s="554">
        <f>E16*F16</f>
        <v>0</v>
      </c>
    </row>
    <row r="17" spans="1:7">
      <c r="A17" s="563"/>
      <c r="B17" s="565"/>
      <c r="C17" s="565"/>
      <c r="D17" s="565"/>
      <c r="E17" s="566"/>
      <c r="F17" s="567"/>
      <c r="G17" s="568"/>
    </row>
    <row r="18" spans="1:7" ht="20.399999999999999" customHeight="1">
      <c r="A18" s="543"/>
      <c r="B18" s="544"/>
      <c r="C18" s="545" t="s">
        <v>1217</v>
      </c>
      <c r="D18" s="545"/>
      <c r="E18" s="546"/>
      <c r="F18" s="569"/>
      <c r="G18" s="548">
        <f>SUBTOTAL(9,G19:G21)</f>
        <v>0</v>
      </c>
    </row>
    <row r="19" spans="1:7">
      <c r="A19" s="549">
        <v>1</v>
      </c>
      <c r="B19" s="550" t="s">
        <v>1018</v>
      </c>
      <c r="C19" s="551" t="s">
        <v>1218</v>
      </c>
      <c r="D19" s="552" t="s">
        <v>221</v>
      </c>
      <c r="E19" s="553">
        <v>1</v>
      </c>
      <c r="F19" s="579"/>
      <c r="G19" s="554">
        <f>E19*F19</f>
        <v>0</v>
      </c>
    </row>
    <row r="20" spans="1:7">
      <c r="A20" s="549">
        <v>2</v>
      </c>
      <c r="B20" s="550" t="s">
        <v>1219</v>
      </c>
      <c r="C20" s="551" t="s">
        <v>1220</v>
      </c>
      <c r="D20" s="552" t="s">
        <v>221</v>
      </c>
      <c r="E20" s="553">
        <v>1</v>
      </c>
      <c r="F20" s="579"/>
      <c r="G20" s="554">
        <f>E20*F20</f>
        <v>0</v>
      </c>
    </row>
    <row r="21" spans="1:7">
      <c r="A21" s="563"/>
      <c r="B21" s="565"/>
      <c r="C21" s="565"/>
      <c r="D21" s="565"/>
      <c r="E21" s="566"/>
      <c r="F21" s="567"/>
      <c r="G21" s="568"/>
    </row>
    <row r="22" spans="1:7" ht="20.399999999999999" customHeight="1">
      <c r="A22" s="543"/>
      <c r="B22" s="544"/>
      <c r="C22" s="545" t="s">
        <v>1221</v>
      </c>
      <c r="D22" s="545"/>
      <c r="E22" s="546"/>
      <c r="F22" s="569"/>
      <c r="G22" s="548">
        <f>SUBTOTAL(9,G23:G24)</f>
        <v>0</v>
      </c>
    </row>
    <row r="23" spans="1:7">
      <c r="A23" s="549">
        <v>1</v>
      </c>
      <c r="B23" s="550" t="s">
        <v>1222</v>
      </c>
      <c r="C23" s="551" t="s">
        <v>1223</v>
      </c>
      <c r="D23" s="552" t="s">
        <v>221</v>
      </c>
      <c r="E23" s="553">
        <v>1</v>
      </c>
      <c r="F23" s="579"/>
      <c r="G23" s="554">
        <f>E23*F23</f>
        <v>0</v>
      </c>
    </row>
    <row r="24" spans="1:7">
      <c r="A24" s="563"/>
      <c r="B24" s="565"/>
      <c r="C24" s="565"/>
      <c r="D24" s="565"/>
      <c r="E24" s="566"/>
      <c r="F24" s="567"/>
      <c r="G24" s="568"/>
    </row>
    <row r="25" spans="1:7" ht="20.399999999999999" customHeight="1">
      <c r="A25" s="543"/>
      <c r="B25" s="544"/>
      <c r="C25" s="545" t="s">
        <v>1224</v>
      </c>
      <c r="D25" s="545"/>
      <c r="E25" s="546"/>
      <c r="F25" s="569"/>
      <c r="G25" s="548">
        <f>SUBTOTAL(9,G26:G27)</f>
        <v>0</v>
      </c>
    </row>
    <row r="26" spans="1:7">
      <c r="A26" s="549">
        <v>1</v>
      </c>
      <c r="B26" s="550" t="s">
        <v>1225</v>
      </c>
      <c r="C26" s="551" t="s">
        <v>1226</v>
      </c>
      <c r="D26" s="552" t="s">
        <v>221</v>
      </c>
      <c r="E26" s="553">
        <v>1</v>
      </c>
      <c r="F26" s="579"/>
      <c r="G26" s="554">
        <f>E26*F26</f>
        <v>0</v>
      </c>
    </row>
    <row r="27" spans="1:7">
      <c r="A27" s="576"/>
      <c r="B27" s="576"/>
      <c r="C27" s="576"/>
      <c r="D27" s="576"/>
      <c r="E27" s="576"/>
      <c r="F27" s="577"/>
      <c r="G27" s="576"/>
    </row>
    <row r="28" spans="1:7" ht="20.399999999999999" customHeight="1">
      <c r="A28" s="570"/>
      <c r="B28" s="571"/>
      <c r="C28" s="572" t="s">
        <v>1227</v>
      </c>
      <c r="D28" s="572"/>
      <c r="E28" s="573"/>
      <c r="F28" s="574"/>
      <c r="G28" s="575">
        <f>SUBTOTAL(9,G29:G50)</f>
        <v>0</v>
      </c>
    </row>
    <row r="29" spans="1:7" ht="30" customHeight="1">
      <c r="A29" s="555">
        <v>1</v>
      </c>
      <c r="B29" s="592" t="s">
        <v>1228</v>
      </c>
      <c r="C29" s="593"/>
      <c r="D29" s="593"/>
      <c r="E29" s="593"/>
      <c r="F29" s="593"/>
      <c r="G29" s="594"/>
    </row>
    <row r="30" spans="1:7" ht="30" customHeight="1">
      <c r="A30" s="555">
        <v>2</v>
      </c>
      <c r="B30" s="592" t="s">
        <v>1229</v>
      </c>
      <c r="C30" s="593"/>
      <c r="D30" s="593"/>
      <c r="E30" s="593"/>
      <c r="F30" s="593"/>
      <c r="G30" s="594"/>
    </row>
    <row r="31" spans="1:7" ht="39.75" customHeight="1">
      <c r="A31" s="555">
        <v>3</v>
      </c>
      <c r="B31" s="592" t="s">
        <v>1230</v>
      </c>
      <c r="C31" s="593"/>
      <c r="D31" s="593"/>
      <c r="E31" s="593"/>
      <c r="F31" s="593"/>
      <c r="G31" s="594"/>
    </row>
    <row r="32" spans="1:7" ht="30" customHeight="1">
      <c r="A32" s="555">
        <v>4</v>
      </c>
      <c r="B32" s="592" t="s">
        <v>1231</v>
      </c>
      <c r="C32" s="593"/>
      <c r="D32" s="593"/>
      <c r="E32" s="593"/>
      <c r="F32" s="593"/>
      <c r="G32" s="594"/>
    </row>
    <row r="33" spans="1:7" ht="30" customHeight="1">
      <c r="A33" s="555">
        <v>5</v>
      </c>
      <c r="B33" s="592" t="s">
        <v>1232</v>
      </c>
      <c r="C33" s="593"/>
      <c r="D33" s="593"/>
      <c r="E33" s="593"/>
      <c r="F33" s="593"/>
      <c r="G33" s="594"/>
    </row>
    <row r="34" spans="1:7" ht="30" customHeight="1">
      <c r="A34" s="555">
        <v>6</v>
      </c>
      <c r="B34" s="592" t="s">
        <v>1233</v>
      </c>
      <c r="C34" s="593"/>
      <c r="D34" s="593"/>
      <c r="E34" s="593"/>
      <c r="F34" s="593"/>
      <c r="G34" s="594"/>
    </row>
    <row r="35" spans="1:7" ht="30" customHeight="1">
      <c r="A35" s="555">
        <v>7</v>
      </c>
      <c r="B35" s="592" t="s">
        <v>1234</v>
      </c>
      <c r="C35" s="593"/>
      <c r="D35" s="593"/>
      <c r="E35" s="593"/>
      <c r="F35" s="593"/>
      <c r="G35" s="594"/>
    </row>
    <row r="36" spans="1:7" ht="69.75" customHeight="1">
      <c r="A36" s="555">
        <v>8</v>
      </c>
      <c r="B36" s="592" t="s">
        <v>1235</v>
      </c>
      <c r="C36" s="593"/>
      <c r="D36" s="593"/>
      <c r="E36" s="593"/>
      <c r="F36" s="593"/>
      <c r="G36" s="594"/>
    </row>
    <row r="37" spans="1:7" ht="30" customHeight="1">
      <c r="A37" s="555">
        <v>9</v>
      </c>
      <c r="B37" s="592" t="s">
        <v>1236</v>
      </c>
      <c r="C37" s="593"/>
      <c r="D37" s="593"/>
      <c r="E37" s="593"/>
      <c r="F37" s="593"/>
      <c r="G37" s="594"/>
    </row>
    <row r="38" spans="1:7" ht="30" customHeight="1">
      <c r="A38" s="555">
        <v>10</v>
      </c>
      <c r="B38" s="592" t="s">
        <v>1237</v>
      </c>
      <c r="C38" s="593"/>
      <c r="D38" s="593"/>
      <c r="E38" s="593"/>
      <c r="F38" s="593"/>
      <c r="G38" s="594"/>
    </row>
    <row r="39" spans="1:7" ht="30" customHeight="1">
      <c r="A39" s="555">
        <v>11</v>
      </c>
      <c r="B39" s="595" t="s">
        <v>1238</v>
      </c>
      <c r="C39" s="596"/>
      <c r="D39" s="596"/>
      <c r="E39" s="596"/>
      <c r="F39" s="596"/>
      <c r="G39" s="597"/>
    </row>
    <row r="40" spans="1:7" ht="30" customHeight="1">
      <c r="A40" s="555">
        <v>12</v>
      </c>
      <c r="B40" s="592" t="s">
        <v>1239</v>
      </c>
      <c r="C40" s="593"/>
      <c r="D40" s="593"/>
      <c r="E40" s="593"/>
      <c r="F40" s="593"/>
      <c r="G40" s="594"/>
    </row>
    <row r="41" spans="1:7" ht="30" customHeight="1">
      <c r="A41" s="555">
        <v>13</v>
      </c>
      <c r="B41" s="592" t="s">
        <v>1240</v>
      </c>
      <c r="C41" s="593"/>
      <c r="D41" s="593"/>
      <c r="E41" s="593"/>
      <c r="F41" s="593"/>
      <c r="G41" s="594"/>
    </row>
    <row r="42" spans="1:7" ht="30" customHeight="1">
      <c r="A42" s="555">
        <v>14</v>
      </c>
      <c r="B42" s="592" t="s">
        <v>1241</v>
      </c>
      <c r="C42" s="593"/>
      <c r="D42" s="593"/>
      <c r="E42" s="593"/>
      <c r="F42" s="593"/>
      <c r="G42" s="594"/>
    </row>
    <row r="43" spans="1:7" ht="30" customHeight="1">
      <c r="A43" s="555">
        <v>15</v>
      </c>
      <c r="B43" s="592" t="s">
        <v>1242</v>
      </c>
      <c r="C43" s="593"/>
      <c r="D43" s="593"/>
      <c r="E43" s="593"/>
      <c r="F43" s="593"/>
      <c r="G43" s="594"/>
    </row>
    <row r="44" spans="1:7" ht="30" customHeight="1">
      <c r="A44" s="555">
        <v>16</v>
      </c>
      <c r="B44" s="592" t="s">
        <v>1243</v>
      </c>
      <c r="C44" s="593"/>
      <c r="D44" s="593"/>
      <c r="E44" s="593"/>
      <c r="F44" s="593"/>
      <c r="G44" s="594"/>
    </row>
    <row r="45" spans="1:7" ht="30" customHeight="1">
      <c r="A45" s="555">
        <v>17</v>
      </c>
      <c r="B45" s="592" t="s">
        <v>1244</v>
      </c>
      <c r="C45" s="593"/>
      <c r="D45" s="593"/>
      <c r="E45" s="593"/>
      <c r="F45" s="593"/>
      <c r="G45" s="594"/>
    </row>
    <row r="46" spans="1:7" ht="30" customHeight="1">
      <c r="A46" s="555">
        <v>18</v>
      </c>
      <c r="B46" s="592" t="s">
        <v>1245</v>
      </c>
      <c r="C46" s="593"/>
      <c r="D46" s="593"/>
      <c r="E46" s="593"/>
      <c r="F46" s="593"/>
      <c r="G46" s="594"/>
    </row>
    <row r="47" spans="1:7" ht="30" customHeight="1">
      <c r="A47" s="555">
        <v>19</v>
      </c>
      <c r="B47" s="592" t="s">
        <v>1246</v>
      </c>
      <c r="C47" s="593"/>
      <c r="D47" s="593"/>
      <c r="E47" s="593"/>
      <c r="F47" s="593"/>
      <c r="G47" s="594"/>
    </row>
    <row r="48" spans="1:7" ht="30" customHeight="1">
      <c r="A48" s="555">
        <v>20</v>
      </c>
      <c r="B48" s="592" t="s">
        <v>1247</v>
      </c>
      <c r="C48" s="593"/>
      <c r="D48" s="593"/>
      <c r="E48" s="593"/>
      <c r="F48" s="593"/>
      <c r="G48" s="594"/>
    </row>
    <row r="49" spans="1:7" ht="30" customHeight="1">
      <c r="A49" s="555">
        <v>21</v>
      </c>
      <c r="B49" s="592" t="s">
        <v>1248</v>
      </c>
      <c r="C49" s="593"/>
      <c r="D49" s="593"/>
      <c r="E49" s="593"/>
      <c r="F49" s="593"/>
      <c r="G49" s="594"/>
    </row>
  </sheetData>
  <mergeCells count="21">
    <mergeCell ref="B47:G47"/>
    <mergeCell ref="B48:G48"/>
    <mergeCell ref="B49:G49"/>
    <mergeCell ref="B41:G41"/>
    <mergeCell ref="B42:G42"/>
    <mergeCell ref="B43:G43"/>
    <mergeCell ref="B44:G44"/>
    <mergeCell ref="B45:G45"/>
    <mergeCell ref="B46:G46"/>
    <mergeCell ref="B40:G40"/>
    <mergeCell ref="B29:G29"/>
    <mergeCell ref="B30:G30"/>
    <mergeCell ref="B31:G31"/>
    <mergeCell ref="B32:G32"/>
    <mergeCell ref="B33:G33"/>
    <mergeCell ref="B34:G34"/>
    <mergeCell ref="B35:G35"/>
    <mergeCell ref="B36:G36"/>
    <mergeCell ref="B37:G37"/>
    <mergeCell ref="B38:G38"/>
    <mergeCell ref="B39:G39"/>
  </mergeCells>
  <printOptions horizontalCentered="1"/>
  <pageMargins left="0.55118110236220474" right="0.39370078740157483" top="0.59055118110236227" bottom="0.70866141732283472" header="0.39370078740157483" footer="0.39370078740157483"/>
  <pageSetup paperSize="9" scale="72" fitToHeight="2" orientation="portrait" r:id="rId1"/>
  <headerFooter>
    <oddFooter>&amp;LVRN&amp;C&amp;P z &amp;N&amp;R&amp;D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V80"/>
  <sheetViews>
    <sheetView topLeftCell="C58" zoomScaleNormal="100" workbookViewId="0">
      <selection activeCell="I76" sqref="I12:I76"/>
    </sheetView>
  </sheetViews>
  <sheetFormatPr defaultColWidth="9.109375" defaultRowHeight="8.4" outlineLevelRow="4"/>
  <cols>
    <col min="1" max="1" width="28.6640625" style="1" hidden="1" customWidth="1"/>
    <col min="2" max="2" width="3.6640625" style="1" hidden="1" customWidth="1"/>
    <col min="3" max="3" width="5.6640625" style="1" customWidth="1"/>
    <col min="4" max="4" width="4.6640625" style="1" hidden="1" customWidth="1"/>
    <col min="5" max="5" width="14.6640625" style="1" customWidth="1"/>
    <col min="6" max="6" width="72.6640625" style="1" customWidth="1"/>
    <col min="7" max="7" width="4.6640625" style="1" customWidth="1"/>
    <col min="8" max="8" width="14.6640625" style="1" customWidth="1"/>
    <col min="9" max="9" width="12.6640625" style="1" customWidth="1"/>
    <col min="10" max="10" width="15.6640625" style="1" customWidth="1"/>
    <col min="11" max="11" width="11.6640625" style="1" hidden="1" customWidth="1"/>
    <col min="12" max="12" width="14.6640625" style="1" hidden="1" customWidth="1"/>
    <col min="13" max="13" width="11.6640625" style="1" hidden="1" customWidth="1"/>
    <col min="14" max="14" width="14.6640625" style="1" hidden="1" customWidth="1"/>
    <col min="15" max="15" width="9.6640625" style="1" hidden="1" customWidth="1"/>
    <col min="16" max="16" width="14.6640625" style="1" hidden="1" customWidth="1"/>
    <col min="17" max="17" width="15.6640625" style="1" hidden="1" customWidth="1"/>
    <col min="18" max="18" width="38.6640625" style="1" customWidth="1"/>
    <col min="19" max="21" width="9.109375" style="1"/>
    <col min="22" max="22" width="9.109375" style="1" customWidth="1"/>
    <col min="23" max="23" width="5.5546875" style="1" customWidth="1"/>
    <col min="24" max="16384" width="9.109375" style="1"/>
  </cols>
  <sheetData>
    <row r="1" spans="1:22" ht="15.6">
      <c r="F1" s="7"/>
    </row>
    <row r="2" spans="1:22" ht="15.6">
      <c r="F2" s="533" t="s">
        <v>1249</v>
      </c>
    </row>
    <row r="3" spans="1:22" ht="15.6">
      <c r="F3" s="533" t="s">
        <v>1019</v>
      </c>
    </row>
    <row r="4" spans="1:22" ht="15.6">
      <c r="B4" s="23"/>
      <c r="C4" s="23"/>
      <c r="D4" s="8"/>
      <c r="E4" s="8"/>
      <c r="F4" s="7" t="s">
        <v>26</v>
      </c>
      <c r="G4" s="8"/>
      <c r="H4" s="10"/>
      <c r="I4" s="26"/>
      <c r="J4" s="9"/>
      <c r="K4" s="10"/>
      <c r="L4" s="10"/>
      <c r="M4" s="10"/>
      <c r="N4" s="10"/>
      <c r="O4" s="9"/>
      <c r="P4" s="9"/>
      <c r="Q4" s="9"/>
      <c r="S4" s="5"/>
      <c r="V4" s="2"/>
    </row>
    <row r="5" spans="1:22" ht="7.5" customHeight="1">
      <c r="A5" s="4"/>
      <c r="B5" s="24"/>
      <c r="C5" s="23"/>
      <c r="D5" s="25"/>
      <c r="E5" s="8"/>
      <c r="F5" s="8"/>
      <c r="G5" s="8"/>
      <c r="H5" s="10"/>
      <c r="I5" s="26"/>
      <c r="J5" s="9"/>
      <c r="K5" s="11"/>
      <c r="L5" s="11"/>
      <c r="M5" s="11"/>
      <c r="N5" s="11"/>
      <c r="O5" s="12"/>
      <c r="P5" s="12"/>
      <c r="Q5" s="12"/>
      <c r="R5" s="6"/>
    </row>
    <row r="6" spans="1:22" ht="10.199999999999999">
      <c r="A6" s="3"/>
      <c r="B6" s="27"/>
      <c r="C6" s="27" t="s">
        <v>2</v>
      </c>
      <c r="D6" s="13" t="s">
        <v>3</v>
      </c>
      <c r="E6" s="13" t="s">
        <v>4</v>
      </c>
      <c r="F6" s="13" t="s">
        <v>1</v>
      </c>
      <c r="G6" s="13" t="s">
        <v>5</v>
      </c>
      <c r="H6" s="15" t="s">
        <v>6</v>
      </c>
      <c r="I6" s="28" t="s">
        <v>15</v>
      </c>
      <c r="J6" s="14" t="s">
        <v>7</v>
      </c>
      <c r="K6" s="15" t="s">
        <v>8</v>
      </c>
      <c r="L6" s="15" t="s">
        <v>9</v>
      </c>
      <c r="M6" s="15" t="s">
        <v>10</v>
      </c>
      <c r="N6" s="15" t="s">
        <v>11</v>
      </c>
      <c r="O6" s="14" t="s">
        <v>12</v>
      </c>
      <c r="P6" s="14" t="s">
        <v>0</v>
      </c>
      <c r="Q6" s="14" t="s">
        <v>13</v>
      </c>
      <c r="R6" s="4"/>
      <c r="S6" s="6"/>
    </row>
    <row r="7" spans="1:22" ht="7.5" customHeight="1">
      <c r="B7" s="23"/>
      <c r="C7" s="23"/>
      <c r="D7" s="8"/>
      <c r="E7" s="8"/>
      <c r="F7" s="8"/>
      <c r="G7" s="8"/>
      <c r="H7" s="10"/>
      <c r="I7" s="26"/>
      <c r="J7" s="9"/>
      <c r="K7" s="10"/>
      <c r="L7" s="10"/>
      <c r="M7" s="10"/>
      <c r="N7" s="10"/>
      <c r="O7" s="9"/>
      <c r="P7" s="9"/>
      <c r="Q7" s="9"/>
      <c r="R7" s="6"/>
    </row>
    <row r="8" spans="1:22" ht="15.6">
      <c r="A8" s="16" t="s">
        <v>16</v>
      </c>
      <c r="B8" s="29">
        <v>1</v>
      </c>
      <c r="C8" s="30"/>
      <c r="D8" s="31" t="s">
        <v>27</v>
      </c>
      <c r="E8" s="31"/>
      <c r="F8" s="42" t="s">
        <v>97</v>
      </c>
      <c r="G8" s="43"/>
      <c r="H8" s="44"/>
      <c r="I8" s="45"/>
      <c r="J8" s="46">
        <f>SUBTOTAL(9,J9:J80)</f>
        <v>0</v>
      </c>
      <c r="K8" s="32"/>
      <c r="L8" s="19">
        <f>SUBTOTAL(9,L9:L80)</f>
        <v>0</v>
      </c>
      <c r="M8" s="32"/>
      <c r="N8" s="19">
        <f>SUBTOTAL(9,N9:N80)</f>
        <v>33.007320570244147</v>
      </c>
      <c r="O8" s="34"/>
      <c r="P8" s="18">
        <f>SUBTOTAL(9,P9:P80)</f>
        <v>0</v>
      </c>
      <c r="Q8" s="18">
        <f>SUBTOTAL(9,Q9:Q80)</f>
        <v>0</v>
      </c>
      <c r="R8" s="4"/>
      <c r="S8" s="6"/>
      <c r="T8" s="6"/>
    </row>
    <row r="9" spans="1:22" ht="13.8" outlineLevel="1">
      <c r="A9" s="20" t="s">
        <v>17</v>
      </c>
      <c r="B9" s="35">
        <v>2</v>
      </c>
      <c r="C9" s="36"/>
      <c r="D9" s="37" t="s">
        <v>28</v>
      </c>
      <c r="E9" s="37"/>
      <c r="F9" s="47" t="s">
        <v>98</v>
      </c>
      <c r="G9" s="48"/>
      <c r="H9" s="49"/>
      <c r="I9" s="50"/>
      <c r="J9" s="51">
        <f>SUBTOTAL(9,J11:J79)</f>
        <v>0</v>
      </c>
      <c r="K9" s="39"/>
      <c r="L9" s="22">
        <f>SUBTOTAL(9,L11:L79)</f>
        <v>0</v>
      </c>
      <c r="M9" s="39"/>
      <c r="N9" s="22">
        <f>SUBTOTAL(9,N11:N79)</f>
        <v>33.007320570244147</v>
      </c>
      <c r="O9" s="41"/>
      <c r="P9" s="21">
        <f>SUBTOTAL(9,P11:P79)</f>
        <v>0</v>
      </c>
      <c r="Q9" s="21">
        <f>SUBTOTAL(9,Q11:Q79)</f>
        <v>0</v>
      </c>
      <c r="R9" s="4"/>
      <c r="S9" s="6"/>
      <c r="T9" s="6"/>
    </row>
    <row r="10" spans="1:22" ht="11.4" outlineLevel="1">
      <c r="A10" s="20"/>
      <c r="B10" s="35"/>
      <c r="C10" s="36"/>
      <c r="D10" s="37"/>
      <c r="E10" s="37"/>
      <c r="F10" s="38"/>
      <c r="G10" s="37"/>
      <c r="H10" s="39"/>
      <c r="I10" s="40"/>
      <c r="J10" s="21"/>
      <c r="K10" s="39"/>
      <c r="L10" s="22"/>
      <c r="M10" s="39"/>
      <c r="N10" s="22"/>
      <c r="O10" s="41"/>
      <c r="P10" s="21"/>
      <c r="Q10" s="21"/>
      <c r="R10" s="4"/>
      <c r="S10" s="6"/>
      <c r="T10" s="6"/>
    </row>
    <row r="11" spans="1:22" s="54" customFormat="1" ht="12" outlineLevel="2">
      <c r="A11" s="16" t="s">
        <v>18</v>
      </c>
      <c r="B11" s="29">
        <v>3</v>
      </c>
      <c r="C11" s="30"/>
      <c r="D11" s="31" t="s">
        <v>29</v>
      </c>
      <c r="E11" s="31"/>
      <c r="F11" s="17" t="s">
        <v>19</v>
      </c>
      <c r="G11" s="31"/>
      <c r="H11" s="32"/>
      <c r="I11" s="33"/>
      <c r="J11" s="18">
        <f>SUBTOTAL(9,J12:J46)</f>
        <v>0</v>
      </c>
      <c r="K11" s="32"/>
      <c r="L11" s="19">
        <f>SUBTOTAL(9,L12:L46)</f>
        <v>0</v>
      </c>
      <c r="M11" s="32"/>
      <c r="N11" s="19">
        <f>SUBTOTAL(9,N12:N46)</f>
        <v>32.964320570244141</v>
      </c>
      <c r="O11" s="34"/>
      <c r="P11" s="18">
        <f>SUBTOTAL(9,P12:P46)</f>
        <v>0</v>
      </c>
      <c r="Q11" s="18">
        <f>SUBTOTAL(9,Q12:Q46)</f>
        <v>0</v>
      </c>
      <c r="R11" s="52"/>
      <c r="S11" s="53"/>
      <c r="T11" s="53"/>
    </row>
    <row r="12" spans="1:22" s="54" customFormat="1" ht="11.4" outlineLevel="3">
      <c r="A12" s="55"/>
      <c r="B12" s="56"/>
      <c r="C12" s="57">
        <v>1</v>
      </c>
      <c r="D12" s="58" t="s">
        <v>30</v>
      </c>
      <c r="E12" s="59" t="s">
        <v>31</v>
      </c>
      <c r="F12" s="60" t="s">
        <v>32</v>
      </c>
      <c r="G12" s="58" t="s">
        <v>33</v>
      </c>
      <c r="H12" s="61">
        <v>5</v>
      </c>
      <c r="I12" s="578"/>
      <c r="J12" s="62">
        <f>H12*I12</f>
        <v>0</v>
      </c>
      <c r="K12" s="61"/>
      <c r="L12" s="61">
        <f>H12*K12</f>
        <v>0</v>
      </c>
      <c r="M12" s="61">
        <v>8.6999999999999994E-2</v>
      </c>
      <c r="N12" s="61">
        <f>H12*M12</f>
        <v>0.43499999999999994</v>
      </c>
      <c r="O12" s="62">
        <v>21</v>
      </c>
      <c r="P12" s="62">
        <f>J12*(O12/100)</f>
        <v>0</v>
      </c>
      <c r="Q12" s="62">
        <f>J12+P12</f>
        <v>0</v>
      </c>
      <c r="R12" s="53"/>
      <c r="S12" s="53"/>
      <c r="T12" s="53"/>
    </row>
    <row r="13" spans="1:22" s="54" customFormat="1" ht="11.4" outlineLevel="4">
      <c r="A13" s="63"/>
      <c r="B13" s="64"/>
      <c r="C13" s="64"/>
      <c r="D13" s="65"/>
      <c r="E13" s="66" t="s">
        <v>14</v>
      </c>
      <c r="F13" s="67" t="s">
        <v>34</v>
      </c>
      <c r="G13" s="65"/>
      <c r="H13" s="68">
        <v>5</v>
      </c>
      <c r="I13" s="69"/>
      <c r="J13" s="70"/>
      <c r="K13" s="68"/>
      <c r="L13" s="68"/>
      <c r="M13" s="68"/>
      <c r="N13" s="68"/>
      <c r="O13" s="70"/>
      <c r="P13" s="70"/>
      <c r="Q13" s="70"/>
      <c r="R13" s="52"/>
      <c r="S13" s="53"/>
    </row>
    <row r="14" spans="1:22" s="54" customFormat="1" ht="7.5" customHeight="1" outlineLevel="4">
      <c r="A14" s="53"/>
      <c r="B14" s="71"/>
      <c r="C14" s="72"/>
      <c r="D14" s="73"/>
      <c r="E14" s="74"/>
      <c r="F14" s="75"/>
      <c r="G14" s="73"/>
      <c r="H14" s="76"/>
      <c r="I14" s="77"/>
      <c r="J14" s="78"/>
      <c r="K14" s="79"/>
      <c r="L14" s="79"/>
      <c r="M14" s="79"/>
      <c r="N14" s="79"/>
      <c r="O14" s="78"/>
      <c r="P14" s="78"/>
      <c r="Q14" s="78"/>
      <c r="R14" s="52"/>
      <c r="S14" s="53"/>
    </row>
    <row r="15" spans="1:22" s="54" customFormat="1" ht="11.4" outlineLevel="3">
      <c r="A15" s="55"/>
      <c r="B15" s="56"/>
      <c r="C15" s="57">
        <v>2</v>
      </c>
      <c r="D15" s="58" t="s">
        <v>30</v>
      </c>
      <c r="E15" s="59" t="s">
        <v>35</v>
      </c>
      <c r="F15" s="60" t="s">
        <v>36</v>
      </c>
      <c r="G15" s="58" t="s">
        <v>33</v>
      </c>
      <c r="H15" s="61">
        <v>2</v>
      </c>
      <c r="I15" s="578"/>
      <c r="J15" s="62">
        <f>H15*I15</f>
        <v>0</v>
      </c>
      <c r="K15" s="61"/>
      <c r="L15" s="61">
        <f>H15*K15</f>
        <v>0</v>
      </c>
      <c r="M15" s="61">
        <v>2.5000000000000001E-2</v>
      </c>
      <c r="N15" s="61">
        <f>H15*M15</f>
        <v>0.05</v>
      </c>
      <c r="O15" s="62">
        <v>21</v>
      </c>
      <c r="P15" s="62">
        <f>J15*(O15/100)</f>
        <v>0</v>
      </c>
      <c r="Q15" s="62">
        <f>J15+P15</f>
        <v>0</v>
      </c>
      <c r="R15" s="53"/>
      <c r="S15" s="53"/>
      <c r="T15" s="53"/>
    </row>
    <row r="16" spans="1:22" s="54" customFormat="1" ht="11.4" outlineLevel="4">
      <c r="A16" s="63"/>
      <c r="B16" s="64"/>
      <c r="C16" s="64"/>
      <c r="D16" s="65"/>
      <c r="E16" s="66" t="s">
        <v>14</v>
      </c>
      <c r="F16" s="67" t="s">
        <v>37</v>
      </c>
      <c r="G16" s="65"/>
      <c r="H16" s="68">
        <v>2</v>
      </c>
      <c r="I16" s="69"/>
      <c r="J16" s="70"/>
      <c r="K16" s="68"/>
      <c r="L16" s="68"/>
      <c r="M16" s="68"/>
      <c r="N16" s="68"/>
      <c r="O16" s="70"/>
      <c r="P16" s="70"/>
      <c r="Q16" s="70"/>
      <c r="R16" s="52"/>
      <c r="S16" s="53"/>
    </row>
    <row r="17" spans="1:20" s="54" customFormat="1" ht="7.5" customHeight="1" outlineLevel="4">
      <c r="A17" s="53"/>
      <c r="B17" s="71"/>
      <c r="C17" s="72"/>
      <c r="D17" s="73"/>
      <c r="E17" s="74"/>
      <c r="F17" s="75"/>
      <c r="G17" s="73"/>
      <c r="H17" s="76"/>
      <c r="I17" s="77"/>
      <c r="J17" s="78"/>
      <c r="K17" s="79"/>
      <c r="L17" s="79"/>
      <c r="M17" s="79"/>
      <c r="N17" s="79"/>
      <c r="O17" s="78"/>
      <c r="P17" s="78"/>
      <c r="Q17" s="78"/>
      <c r="R17" s="52"/>
      <c r="S17" s="53"/>
    </row>
    <row r="18" spans="1:20" s="54" customFormat="1" ht="11.4" outlineLevel="3">
      <c r="A18" s="55"/>
      <c r="B18" s="56"/>
      <c r="C18" s="57">
        <v>3</v>
      </c>
      <c r="D18" s="58" t="s">
        <v>30</v>
      </c>
      <c r="E18" s="59" t="s">
        <v>38</v>
      </c>
      <c r="F18" s="60" t="s">
        <v>39</v>
      </c>
      <c r="G18" s="58" t="s">
        <v>33</v>
      </c>
      <c r="H18" s="61">
        <v>25</v>
      </c>
      <c r="I18" s="578"/>
      <c r="J18" s="62">
        <f>H18*I18</f>
        <v>0</v>
      </c>
      <c r="K18" s="61"/>
      <c r="L18" s="61">
        <f>H18*K18</f>
        <v>0</v>
      </c>
      <c r="M18" s="61">
        <v>8.3300000000000006E-3</v>
      </c>
      <c r="N18" s="61">
        <f>H18*M18</f>
        <v>0.20825000000000002</v>
      </c>
      <c r="O18" s="62">
        <v>21</v>
      </c>
      <c r="P18" s="62">
        <f>J18*(O18/100)</f>
        <v>0</v>
      </c>
      <c r="Q18" s="62">
        <f>J18+P18</f>
        <v>0</v>
      </c>
      <c r="R18" s="53"/>
      <c r="S18" s="53"/>
      <c r="T18" s="53"/>
    </row>
    <row r="19" spans="1:20" s="54" customFormat="1" ht="11.4" outlineLevel="4">
      <c r="A19" s="63"/>
      <c r="B19" s="64"/>
      <c r="C19" s="64"/>
      <c r="D19" s="65"/>
      <c r="E19" s="66" t="s">
        <v>14</v>
      </c>
      <c r="F19" s="67" t="s">
        <v>40</v>
      </c>
      <c r="G19" s="65"/>
      <c r="H19" s="68">
        <v>25</v>
      </c>
      <c r="I19" s="69"/>
      <c r="J19" s="70"/>
      <c r="K19" s="68"/>
      <c r="L19" s="68"/>
      <c r="M19" s="68"/>
      <c r="N19" s="68"/>
      <c r="O19" s="70"/>
      <c r="P19" s="70"/>
      <c r="Q19" s="70"/>
      <c r="R19" s="52"/>
      <c r="S19" s="53"/>
    </row>
    <row r="20" spans="1:20" s="54" customFormat="1" ht="7.5" customHeight="1" outlineLevel="4">
      <c r="A20" s="53"/>
      <c r="B20" s="71"/>
      <c r="C20" s="72"/>
      <c r="D20" s="73"/>
      <c r="E20" s="74"/>
      <c r="F20" s="75"/>
      <c r="G20" s="73"/>
      <c r="H20" s="76"/>
      <c r="I20" s="77"/>
      <c r="J20" s="78"/>
      <c r="K20" s="79"/>
      <c r="L20" s="79"/>
      <c r="M20" s="79"/>
      <c r="N20" s="79"/>
      <c r="O20" s="78"/>
      <c r="P20" s="78"/>
      <c r="Q20" s="78"/>
      <c r="R20" s="52"/>
      <c r="S20" s="53"/>
    </row>
    <row r="21" spans="1:20" s="54" customFormat="1" ht="11.4" outlineLevel="3">
      <c r="A21" s="55"/>
      <c r="B21" s="56"/>
      <c r="C21" s="57">
        <v>4</v>
      </c>
      <c r="D21" s="58" t="s">
        <v>30</v>
      </c>
      <c r="E21" s="59" t="s">
        <v>41</v>
      </c>
      <c r="F21" s="60" t="s">
        <v>42</v>
      </c>
      <c r="G21" s="58" t="s">
        <v>33</v>
      </c>
      <c r="H21" s="61">
        <v>2</v>
      </c>
      <c r="I21" s="578"/>
      <c r="J21" s="62">
        <f>H21*I21</f>
        <v>0</v>
      </c>
      <c r="K21" s="61"/>
      <c r="L21" s="61">
        <f>H21*K21</f>
        <v>0</v>
      </c>
      <c r="M21" s="61">
        <v>0.68899999999999995</v>
      </c>
      <c r="N21" s="61">
        <f>H21*M21</f>
        <v>1.3779999999999999</v>
      </c>
      <c r="O21" s="62">
        <v>21</v>
      </c>
      <c r="P21" s="62">
        <f>J21*(O21/100)</f>
        <v>0</v>
      </c>
      <c r="Q21" s="62">
        <f>J21+P21</f>
        <v>0</v>
      </c>
      <c r="R21" s="53"/>
      <c r="S21" s="53"/>
      <c r="T21" s="53"/>
    </row>
    <row r="22" spans="1:20" s="54" customFormat="1" ht="11.4" outlineLevel="4">
      <c r="A22" s="63"/>
      <c r="B22" s="64"/>
      <c r="C22" s="64"/>
      <c r="D22" s="65"/>
      <c r="E22" s="66" t="s">
        <v>14</v>
      </c>
      <c r="F22" s="67" t="s">
        <v>43</v>
      </c>
      <c r="G22" s="65"/>
      <c r="H22" s="68">
        <v>1</v>
      </c>
      <c r="I22" s="69"/>
      <c r="J22" s="70"/>
      <c r="K22" s="68"/>
      <c r="L22" s="68"/>
      <c r="M22" s="68"/>
      <c r="N22" s="68"/>
      <c r="O22" s="70"/>
      <c r="P22" s="70"/>
      <c r="Q22" s="70"/>
      <c r="R22" s="52"/>
      <c r="S22" s="53"/>
    </row>
    <row r="23" spans="1:20" s="54" customFormat="1" ht="11.4" outlineLevel="4">
      <c r="A23" s="63"/>
      <c r="B23" s="64"/>
      <c r="C23" s="64"/>
      <c r="D23" s="65"/>
      <c r="E23" s="66"/>
      <c r="F23" s="67" t="s">
        <v>44</v>
      </c>
      <c r="G23" s="65"/>
      <c r="H23" s="68">
        <v>1</v>
      </c>
      <c r="I23" s="69"/>
      <c r="J23" s="70"/>
      <c r="K23" s="68"/>
      <c r="L23" s="68"/>
      <c r="M23" s="68"/>
      <c r="N23" s="68"/>
      <c r="O23" s="70"/>
      <c r="P23" s="70"/>
      <c r="Q23" s="70"/>
      <c r="R23" s="52"/>
      <c r="S23" s="53"/>
    </row>
    <row r="24" spans="1:20" s="54" customFormat="1" ht="7.5" customHeight="1" outlineLevel="4">
      <c r="A24" s="53"/>
      <c r="B24" s="71"/>
      <c r="C24" s="72"/>
      <c r="D24" s="73"/>
      <c r="E24" s="74"/>
      <c r="F24" s="75"/>
      <c r="G24" s="73"/>
      <c r="H24" s="76"/>
      <c r="I24" s="77"/>
      <c r="J24" s="78"/>
      <c r="K24" s="79"/>
      <c r="L24" s="79"/>
      <c r="M24" s="79"/>
      <c r="N24" s="79"/>
      <c r="O24" s="78"/>
      <c r="P24" s="78"/>
      <c r="Q24" s="78"/>
      <c r="R24" s="52"/>
      <c r="S24" s="53"/>
    </row>
    <row r="25" spans="1:20" s="54" customFormat="1" ht="11.4" outlineLevel="3">
      <c r="A25" s="55"/>
      <c r="B25" s="56"/>
      <c r="C25" s="57">
        <v>5</v>
      </c>
      <c r="D25" s="58" t="s">
        <v>30</v>
      </c>
      <c r="E25" s="59" t="s">
        <v>45</v>
      </c>
      <c r="F25" s="60" t="s">
        <v>46</v>
      </c>
      <c r="G25" s="58" t="s">
        <v>33</v>
      </c>
      <c r="H25" s="61">
        <v>1</v>
      </c>
      <c r="I25" s="578"/>
      <c r="J25" s="62">
        <f>H25*I25</f>
        <v>0</v>
      </c>
      <c r="K25" s="61"/>
      <c r="L25" s="61">
        <f>H25*K25</f>
        <v>0</v>
      </c>
      <c r="M25" s="61">
        <v>0.22900000000000001</v>
      </c>
      <c r="N25" s="61">
        <f>H25*M25</f>
        <v>0.22900000000000001</v>
      </c>
      <c r="O25" s="62">
        <v>21</v>
      </c>
      <c r="P25" s="62">
        <f>J25*(O25/100)</f>
        <v>0</v>
      </c>
      <c r="Q25" s="62">
        <f>J25+P25</f>
        <v>0</v>
      </c>
      <c r="R25" s="53"/>
      <c r="S25" s="53"/>
      <c r="T25" s="53"/>
    </row>
    <row r="26" spans="1:20" s="54" customFormat="1" ht="11.4" outlineLevel="4">
      <c r="A26" s="63"/>
      <c r="B26" s="64"/>
      <c r="C26" s="64"/>
      <c r="D26" s="65"/>
      <c r="E26" s="66" t="s">
        <v>14</v>
      </c>
      <c r="F26" s="67" t="s">
        <v>47</v>
      </c>
      <c r="G26" s="65"/>
      <c r="H26" s="68">
        <v>1</v>
      </c>
      <c r="I26" s="69"/>
      <c r="J26" s="70"/>
      <c r="K26" s="68"/>
      <c r="L26" s="68"/>
      <c r="M26" s="68"/>
      <c r="N26" s="68"/>
      <c r="O26" s="70"/>
      <c r="P26" s="70"/>
      <c r="Q26" s="70"/>
      <c r="R26" s="52"/>
      <c r="S26" s="53"/>
    </row>
    <row r="27" spans="1:20" s="54" customFormat="1" ht="7.5" customHeight="1" outlineLevel="4">
      <c r="A27" s="53"/>
      <c r="B27" s="71"/>
      <c r="C27" s="72"/>
      <c r="D27" s="73"/>
      <c r="E27" s="74"/>
      <c r="F27" s="75"/>
      <c r="G27" s="73"/>
      <c r="H27" s="76"/>
      <c r="I27" s="77"/>
      <c r="J27" s="78"/>
      <c r="K27" s="79"/>
      <c r="L27" s="79"/>
      <c r="M27" s="79"/>
      <c r="N27" s="79"/>
      <c r="O27" s="78"/>
      <c r="P27" s="78"/>
      <c r="Q27" s="78"/>
      <c r="R27" s="52"/>
      <c r="S27" s="53"/>
    </row>
    <row r="28" spans="1:20" s="54" customFormat="1" ht="11.4" outlineLevel="3">
      <c r="A28" s="55"/>
      <c r="B28" s="56"/>
      <c r="C28" s="57">
        <v>6</v>
      </c>
      <c r="D28" s="58" t="s">
        <v>30</v>
      </c>
      <c r="E28" s="59" t="s">
        <v>48</v>
      </c>
      <c r="F28" s="60" t="s">
        <v>49</v>
      </c>
      <c r="G28" s="58" t="s">
        <v>50</v>
      </c>
      <c r="H28" s="61">
        <v>15.332035285122069</v>
      </c>
      <c r="I28" s="578"/>
      <c r="J28" s="62">
        <f>H28*I28</f>
        <v>0</v>
      </c>
      <c r="K28" s="61"/>
      <c r="L28" s="61">
        <f>H28*K28</f>
        <v>0</v>
      </c>
      <c r="M28" s="61">
        <v>2</v>
      </c>
      <c r="N28" s="61">
        <f>H28*M28</f>
        <v>30.664070570244139</v>
      </c>
      <c r="O28" s="62">
        <v>21</v>
      </c>
      <c r="P28" s="62">
        <f>J28*(O28/100)</f>
        <v>0</v>
      </c>
      <c r="Q28" s="62">
        <f>J28+P28</f>
        <v>0</v>
      </c>
      <c r="R28" s="53"/>
      <c r="S28" s="53"/>
      <c r="T28" s="53"/>
    </row>
    <row r="29" spans="1:20" s="54" customFormat="1" ht="11.4" outlineLevel="4">
      <c r="A29" s="63"/>
      <c r="B29" s="64"/>
      <c r="C29" s="64"/>
      <c r="D29" s="65"/>
      <c r="E29" s="66" t="s">
        <v>14</v>
      </c>
      <c r="F29" s="67" t="s">
        <v>51</v>
      </c>
      <c r="G29" s="65"/>
      <c r="H29" s="68">
        <v>0</v>
      </c>
      <c r="I29" s="69"/>
      <c r="J29" s="70"/>
      <c r="K29" s="68"/>
      <c r="L29" s="68"/>
      <c r="M29" s="68"/>
      <c r="N29" s="68"/>
      <c r="O29" s="70"/>
      <c r="P29" s="70"/>
      <c r="Q29" s="70"/>
      <c r="R29" s="52"/>
      <c r="S29" s="53"/>
    </row>
    <row r="30" spans="1:20" s="54" customFormat="1" ht="11.4" outlineLevel="4">
      <c r="A30" s="63"/>
      <c r="B30" s="64"/>
      <c r="C30" s="64"/>
      <c r="D30" s="65"/>
      <c r="E30" s="66"/>
      <c r="F30" s="67" t="s">
        <v>52</v>
      </c>
      <c r="G30" s="65"/>
      <c r="H30" s="68">
        <v>0.192</v>
      </c>
      <c r="I30" s="69"/>
      <c r="J30" s="70"/>
      <c r="K30" s="68"/>
      <c r="L30" s="68"/>
      <c r="M30" s="68"/>
      <c r="N30" s="68"/>
      <c r="O30" s="70"/>
      <c r="P30" s="70"/>
      <c r="Q30" s="70"/>
      <c r="R30" s="52"/>
      <c r="S30" s="53"/>
    </row>
    <row r="31" spans="1:20" s="54" customFormat="1" ht="11.4" outlineLevel="4">
      <c r="A31" s="63"/>
      <c r="B31" s="64"/>
      <c r="C31" s="64"/>
      <c r="D31" s="65"/>
      <c r="E31" s="66"/>
      <c r="F31" s="67" t="s">
        <v>53</v>
      </c>
      <c r="G31" s="65"/>
      <c r="H31" s="68">
        <v>0</v>
      </c>
      <c r="I31" s="69"/>
      <c r="J31" s="70"/>
      <c r="K31" s="68"/>
      <c r="L31" s="68"/>
      <c r="M31" s="68"/>
      <c r="N31" s="68"/>
      <c r="O31" s="70"/>
      <c r="P31" s="70"/>
      <c r="Q31" s="70"/>
      <c r="R31" s="52"/>
      <c r="S31" s="53"/>
    </row>
    <row r="32" spans="1:20" s="54" customFormat="1" ht="11.4" outlineLevel="4">
      <c r="A32" s="63"/>
      <c r="B32" s="64"/>
      <c r="C32" s="64"/>
      <c r="D32" s="65"/>
      <c r="E32" s="66"/>
      <c r="F32" s="67" t="s">
        <v>54</v>
      </c>
      <c r="G32" s="65"/>
      <c r="H32" s="68">
        <v>0.96</v>
      </c>
      <c r="I32" s="69"/>
      <c r="J32" s="70"/>
      <c r="K32" s="68"/>
      <c r="L32" s="68"/>
      <c r="M32" s="68"/>
      <c r="N32" s="68"/>
      <c r="O32" s="70"/>
      <c r="P32" s="70"/>
      <c r="Q32" s="70"/>
      <c r="R32" s="52"/>
      <c r="S32" s="53"/>
    </row>
    <row r="33" spans="1:20" s="54" customFormat="1" ht="11.4" outlineLevel="4">
      <c r="A33" s="63"/>
      <c r="B33" s="64"/>
      <c r="C33" s="64"/>
      <c r="D33" s="65"/>
      <c r="E33" s="66"/>
      <c r="F33" s="67" t="s">
        <v>55</v>
      </c>
      <c r="G33" s="65"/>
      <c r="H33" s="68">
        <v>1.92</v>
      </c>
      <c r="I33" s="69"/>
      <c r="J33" s="70"/>
      <c r="K33" s="68"/>
      <c r="L33" s="68"/>
      <c r="M33" s="68"/>
      <c r="N33" s="68"/>
      <c r="O33" s="70"/>
      <c r="P33" s="70"/>
      <c r="Q33" s="70"/>
      <c r="R33" s="52"/>
      <c r="S33" s="53"/>
    </row>
    <row r="34" spans="1:20" s="54" customFormat="1" ht="11.4" outlineLevel="4">
      <c r="A34" s="63"/>
      <c r="B34" s="64"/>
      <c r="C34" s="64"/>
      <c r="D34" s="65"/>
      <c r="E34" s="66"/>
      <c r="F34" s="67" t="s">
        <v>56</v>
      </c>
      <c r="G34" s="65"/>
      <c r="H34" s="68">
        <v>0</v>
      </c>
      <c r="I34" s="69"/>
      <c r="J34" s="70"/>
      <c r="K34" s="68"/>
      <c r="L34" s="68"/>
      <c r="M34" s="68"/>
      <c r="N34" s="68"/>
      <c r="O34" s="70"/>
      <c r="P34" s="70"/>
      <c r="Q34" s="70"/>
      <c r="R34" s="52"/>
      <c r="S34" s="53"/>
    </row>
    <row r="35" spans="1:20" s="54" customFormat="1" ht="11.4" outlineLevel="4">
      <c r="A35" s="63"/>
      <c r="B35" s="64"/>
      <c r="C35" s="64"/>
      <c r="D35" s="65"/>
      <c r="E35" s="66"/>
      <c r="F35" s="67" t="s">
        <v>54</v>
      </c>
      <c r="G35" s="65"/>
      <c r="H35" s="68">
        <v>0.96</v>
      </c>
      <c r="I35" s="69"/>
      <c r="J35" s="70"/>
      <c r="K35" s="68"/>
      <c r="L35" s="68"/>
      <c r="M35" s="68"/>
      <c r="N35" s="68"/>
      <c r="O35" s="70"/>
      <c r="P35" s="70"/>
      <c r="Q35" s="70"/>
      <c r="R35" s="52"/>
      <c r="S35" s="53"/>
    </row>
    <row r="36" spans="1:20" s="54" customFormat="1" ht="11.4" outlineLevel="4">
      <c r="A36" s="63"/>
      <c r="B36" s="64"/>
      <c r="C36" s="64"/>
      <c r="D36" s="65"/>
      <c r="E36" s="66"/>
      <c r="F36" s="67" t="s">
        <v>57</v>
      </c>
      <c r="G36" s="65"/>
      <c r="H36" s="68">
        <v>1.68</v>
      </c>
      <c r="I36" s="69"/>
      <c r="J36" s="70"/>
      <c r="K36" s="68"/>
      <c r="L36" s="68"/>
      <c r="M36" s="68"/>
      <c r="N36" s="68"/>
      <c r="O36" s="70"/>
      <c r="P36" s="70"/>
      <c r="Q36" s="70"/>
      <c r="R36" s="52"/>
      <c r="S36" s="53"/>
    </row>
    <row r="37" spans="1:20" s="54" customFormat="1" ht="11.4" outlineLevel="4">
      <c r="A37" s="63"/>
      <c r="B37" s="64"/>
      <c r="C37" s="64"/>
      <c r="D37" s="65"/>
      <c r="E37" s="66"/>
      <c r="F37" s="67" t="s">
        <v>58</v>
      </c>
      <c r="G37" s="65"/>
      <c r="H37" s="68">
        <v>0</v>
      </c>
      <c r="I37" s="69"/>
      <c r="J37" s="70"/>
      <c r="K37" s="68"/>
      <c r="L37" s="68"/>
      <c r="M37" s="68"/>
      <c r="N37" s="68"/>
      <c r="O37" s="70"/>
      <c r="P37" s="70"/>
      <c r="Q37" s="70"/>
      <c r="R37" s="52"/>
      <c r="S37" s="53"/>
    </row>
    <row r="38" spans="1:20" s="54" customFormat="1" ht="11.4" outlineLevel="4">
      <c r="A38" s="63"/>
      <c r="B38" s="64"/>
      <c r="C38" s="64"/>
      <c r="D38" s="65"/>
      <c r="E38" s="66"/>
      <c r="F38" s="67" t="s">
        <v>59</v>
      </c>
      <c r="G38" s="65"/>
      <c r="H38" s="68">
        <v>1.2566370614359175</v>
      </c>
      <c r="I38" s="69"/>
      <c r="J38" s="70"/>
      <c r="K38" s="68"/>
      <c r="L38" s="68"/>
      <c r="M38" s="68"/>
      <c r="N38" s="68"/>
      <c r="O38" s="70"/>
      <c r="P38" s="70"/>
      <c r="Q38" s="70"/>
      <c r="R38" s="52"/>
      <c r="S38" s="53"/>
    </row>
    <row r="39" spans="1:20" s="54" customFormat="1" ht="11.4" outlineLevel="4">
      <c r="A39" s="63"/>
      <c r="B39" s="64"/>
      <c r="C39" s="64"/>
      <c r="D39" s="65"/>
      <c r="E39" s="66"/>
      <c r="F39" s="67" t="s">
        <v>60</v>
      </c>
      <c r="G39" s="65"/>
      <c r="H39" s="68">
        <v>0</v>
      </c>
      <c r="I39" s="69"/>
      <c r="J39" s="70"/>
      <c r="K39" s="68"/>
      <c r="L39" s="68"/>
      <c r="M39" s="68"/>
      <c r="N39" s="68"/>
      <c r="O39" s="70"/>
      <c r="P39" s="70"/>
      <c r="Q39" s="70"/>
      <c r="R39" s="52"/>
      <c r="S39" s="53"/>
    </row>
    <row r="40" spans="1:20" s="54" customFormat="1" ht="11.4" outlineLevel="4">
      <c r="A40" s="63"/>
      <c r="B40" s="64"/>
      <c r="C40" s="64"/>
      <c r="D40" s="65"/>
      <c r="E40" s="66"/>
      <c r="F40" s="67" t="s">
        <v>61</v>
      </c>
      <c r="G40" s="65"/>
      <c r="H40" s="68">
        <v>0.28799999999999998</v>
      </c>
      <c r="I40" s="69"/>
      <c r="J40" s="70"/>
      <c r="K40" s="68"/>
      <c r="L40" s="68"/>
      <c r="M40" s="68"/>
      <c r="N40" s="68"/>
      <c r="O40" s="70"/>
      <c r="P40" s="70"/>
      <c r="Q40" s="70"/>
      <c r="R40" s="52"/>
      <c r="S40" s="53"/>
    </row>
    <row r="41" spans="1:20" s="54" customFormat="1" ht="11.4" outlineLevel="4">
      <c r="A41" s="63"/>
      <c r="B41" s="64"/>
      <c r="C41" s="64"/>
      <c r="D41" s="65"/>
      <c r="E41" s="66"/>
      <c r="F41" s="67" t="s">
        <v>62</v>
      </c>
      <c r="G41" s="65"/>
      <c r="H41" s="68">
        <v>0</v>
      </c>
      <c r="I41" s="69"/>
      <c r="J41" s="70"/>
      <c r="K41" s="68"/>
      <c r="L41" s="68"/>
      <c r="M41" s="68"/>
      <c r="N41" s="68"/>
      <c r="O41" s="70"/>
      <c r="P41" s="70"/>
      <c r="Q41" s="70"/>
      <c r="R41" s="52"/>
      <c r="S41" s="53"/>
    </row>
    <row r="42" spans="1:20" s="54" customFormat="1" ht="11.4" outlineLevel="4">
      <c r="A42" s="63"/>
      <c r="B42" s="64"/>
      <c r="C42" s="64"/>
      <c r="D42" s="65"/>
      <c r="E42" s="66"/>
      <c r="F42" s="67" t="s">
        <v>63</v>
      </c>
      <c r="G42" s="65"/>
      <c r="H42" s="68">
        <v>7.5398223686155036E-2</v>
      </c>
      <c r="I42" s="69"/>
      <c r="J42" s="70"/>
      <c r="K42" s="68"/>
      <c r="L42" s="68"/>
      <c r="M42" s="68"/>
      <c r="N42" s="68"/>
      <c r="O42" s="70"/>
      <c r="P42" s="70"/>
      <c r="Q42" s="70"/>
      <c r="R42" s="52"/>
      <c r="S42" s="53"/>
    </row>
    <row r="43" spans="1:20" s="54" customFormat="1" ht="11.4" outlineLevel="4">
      <c r="A43" s="63"/>
      <c r="B43" s="64"/>
      <c r="C43" s="64"/>
      <c r="D43" s="65"/>
      <c r="E43" s="66"/>
      <c r="F43" s="67" t="s">
        <v>64</v>
      </c>
      <c r="G43" s="65"/>
      <c r="H43" s="68">
        <v>0</v>
      </c>
      <c r="I43" s="69"/>
      <c r="J43" s="70"/>
      <c r="K43" s="68"/>
      <c r="L43" s="68"/>
      <c r="M43" s="68"/>
      <c r="N43" s="68"/>
      <c r="O43" s="70"/>
      <c r="P43" s="70"/>
      <c r="Q43" s="70"/>
      <c r="R43" s="52"/>
      <c r="S43" s="53"/>
    </row>
    <row r="44" spans="1:20" s="54" customFormat="1" ht="11.4" outlineLevel="4">
      <c r="A44" s="63"/>
      <c r="B44" s="64"/>
      <c r="C44" s="64"/>
      <c r="D44" s="65"/>
      <c r="E44" s="66"/>
      <c r="F44" s="67" t="s">
        <v>65</v>
      </c>
      <c r="G44" s="65"/>
      <c r="H44" s="68">
        <v>8</v>
      </c>
      <c r="I44" s="69"/>
      <c r="J44" s="70"/>
      <c r="K44" s="68"/>
      <c r="L44" s="68"/>
      <c r="M44" s="68"/>
      <c r="N44" s="68"/>
      <c r="O44" s="70"/>
      <c r="P44" s="70"/>
      <c r="Q44" s="70"/>
      <c r="R44" s="52"/>
      <c r="S44" s="53"/>
    </row>
    <row r="45" spans="1:20" s="54" customFormat="1" ht="7.5" customHeight="1" outlineLevel="4">
      <c r="A45" s="53"/>
      <c r="B45" s="71"/>
      <c r="C45" s="72"/>
      <c r="D45" s="73"/>
      <c r="E45" s="74"/>
      <c r="F45" s="75"/>
      <c r="G45" s="73"/>
      <c r="H45" s="76"/>
      <c r="I45" s="77"/>
      <c r="J45" s="78"/>
      <c r="K45" s="79"/>
      <c r="L45" s="79"/>
      <c r="M45" s="79"/>
      <c r="N45" s="79"/>
      <c r="O45" s="78"/>
      <c r="P45" s="78"/>
      <c r="Q45" s="78"/>
      <c r="R45" s="52"/>
      <c r="S45" s="53"/>
    </row>
    <row r="46" spans="1:20" s="54" customFormat="1" ht="11.4" outlineLevel="3">
      <c r="B46" s="52"/>
      <c r="C46" s="52"/>
      <c r="D46" s="52"/>
      <c r="E46" s="52"/>
      <c r="F46" s="52"/>
      <c r="G46" s="52"/>
      <c r="H46" s="52"/>
      <c r="I46" s="53"/>
      <c r="J46" s="53"/>
      <c r="K46" s="52"/>
      <c r="L46" s="52"/>
      <c r="M46" s="52"/>
      <c r="N46" s="52"/>
      <c r="O46" s="52"/>
      <c r="P46" s="53"/>
      <c r="Q46" s="53"/>
    </row>
    <row r="47" spans="1:20" s="54" customFormat="1" ht="12" outlineLevel="2">
      <c r="A47" s="16" t="s">
        <v>20</v>
      </c>
      <c r="B47" s="29">
        <v>3</v>
      </c>
      <c r="C47" s="30"/>
      <c r="D47" s="31" t="s">
        <v>29</v>
      </c>
      <c r="E47" s="31"/>
      <c r="F47" s="17" t="s">
        <v>21</v>
      </c>
      <c r="G47" s="31"/>
      <c r="H47" s="32"/>
      <c r="I47" s="33"/>
      <c r="J47" s="18">
        <f>SUBTOTAL(9,J48:J54)</f>
        <v>0</v>
      </c>
      <c r="K47" s="32"/>
      <c r="L47" s="19">
        <f>SUBTOTAL(9,L48:L54)</f>
        <v>0</v>
      </c>
      <c r="M47" s="32"/>
      <c r="N47" s="19">
        <f>SUBTOTAL(9,N48:N54)</f>
        <v>0</v>
      </c>
      <c r="O47" s="34"/>
      <c r="P47" s="18">
        <f>SUBTOTAL(9,P48:P54)</f>
        <v>0</v>
      </c>
      <c r="Q47" s="18">
        <f>SUBTOTAL(9,Q48:Q54)</f>
        <v>0</v>
      </c>
      <c r="R47" s="52"/>
      <c r="S47" s="53"/>
      <c r="T47" s="53"/>
    </row>
    <row r="48" spans="1:20" s="54" customFormat="1" ht="11.4" outlineLevel="3">
      <c r="A48" s="55"/>
      <c r="B48" s="56"/>
      <c r="C48" s="57">
        <v>1</v>
      </c>
      <c r="D48" s="58" t="s">
        <v>30</v>
      </c>
      <c r="E48" s="59" t="s">
        <v>66</v>
      </c>
      <c r="F48" s="60" t="s">
        <v>67</v>
      </c>
      <c r="G48" s="58" t="s">
        <v>68</v>
      </c>
      <c r="H48" s="61">
        <v>33.007320570244147</v>
      </c>
      <c r="I48" s="578"/>
      <c r="J48" s="62">
        <f>H48*I48</f>
        <v>0</v>
      </c>
      <c r="K48" s="61"/>
      <c r="L48" s="61">
        <f>H48*K48</f>
        <v>0</v>
      </c>
      <c r="M48" s="61"/>
      <c r="N48" s="61">
        <f>H48*M48</f>
        <v>0</v>
      </c>
      <c r="O48" s="62">
        <v>21</v>
      </c>
      <c r="P48" s="62">
        <f>J48*(O48/100)</f>
        <v>0</v>
      </c>
      <c r="Q48" s="62">
        <f>J48+P48</f>
        <v>0</v>
      </c>
      <c r="R48" s="53"/>
      <c r="S48" s="53"/>
      <c r="T48" s="53"/>
    </row>
    <row r="49" spans="1:20" s="54" customFormat="1" ht="11.4" outlineLevel="3">
      <c r="A49" s="55"/>
      <c r="B49" s="56"/>
      <c r="C49" s="57">
        <v>2</v>
      </c>
      <c r="D49" s="58" t="s">
        <v>30</v>
      </c>
      <c r="E49" s="59" t="s">
        <v>69</v>
      </c>
      <c r="F49" s="60" t="s">
        <v>70</v>
      </c>
      <c r="G49" s="58" t="s">
        <v>68</v>
      </c>
      <c r="H49" s="61">
        <v>33.007320570244147</v>
      </c>
      <c r="I49" s="578"/>
      <c r="J49" s="62">
        <f>H49*I49</f>
        <v>0</v>
      </c>
      <c r="K49" s="61"/>
      <c r="L49" s="61">
        <f>H49*K49</f>
        <v>0</v>
      </c>
      <c r="M49" s="61"/>
      <c r="N49" s="61">
        <f>H49*M49</f>
        <v>0</v>
      </c>
      <c r="O49" s="62">
        <v>21</v>
      </c>
      <c r="P49" s="62">
        <f>J49*(O49/100)</f>
        <v>0</v>
      </c>
      <c r="Q49" s="62">
        <f>J49+P49</f>
        <v>0</v>
      </c>
      <c r="R49" s="53"/>
      <c r="S49" s="53"/>
      <c r="T49" s="53"/>
    </row>
    <row r="50" spans="1:20" s="54" customFormat="1" ht="11.4" outlineLevel="3">
      <c r="A50" s="55"/>
      <c r="B50" s="56"/>
      <c r="C50" s="57">
        <v>3</v>
      </c>
      <c r="D50" s="58" t="s">
        <v>30</v>
      </c>
      <c r="E50" s="59" t="s">
        <v>71</v>
      </c>
      <c r="F50" s="60" t="s">
        <v>72</v>
      </c>
      <c r="G50" s="58" t="s">
        <v>68</v>
      </c>
      <c r="H50" s="61">
        <v>627.13299999999992</v>
      </c>
      <c r="I50" s="578"/>
      <c r="J50" s="62">
        <f>H50*I50</f>
        <v>0</v>
      </c>
      <c r="K50" s="61"/>
      <c r="L50" s="61">
        <f>H50*K50</f>
        <v>0</v>
      </c>
      <c r="M50" s="61"/>
      <c r="N50" s="61">
        <f>H50*M50</f>
        <v>0</v>
      </c>
      <c r="O50" s="62">
        <v>21</v>
      </c>
      <c r="P50" s="62">
        <f>J50*(O50/100)</f>
        <v>0</v>
      </c>
      <c r="Q50" s="62">
        <f>J50+P50</f>
        <v>0</v>
      </c>
      <c r="R50" s="53"/>
      <c r="S50" s="53"/>
      <c r="T50" s="53"/>
    </row>
    <row r="51" spans="1:20" s="54" customFormat="1" ht="11.4" outlineLevel="4">
      <c r="A51" s="63"/>
      <c r="B51" s="64"/>
      <c r="C51" s="64"/>
      <c r="D51" s="65"/>
      <c r="E51" s="66" t="s">
        <v>14</v>
      </c>
      <c r="F51" s="67" t="s">
        <v>73</v>
      </c>
      <c r="G51" s="65"/>
      <c r="H51" s="68">
        <v>627.13299999999992</v>
      </c>
      <c r="I51" s="69"/>
      <c r="J51" s="70"/>
      <c r="K51" s="68"/>
      <c r="L51" s="68"/>
      <c r="M51" s="68"/>
      <c r="N51" s="68"/>
      <c r="O51" s="70"/>
      <c r="P51" s="70"/>
      <c r="Q51" s="70"/>
      <c r="R51" s="52"/>
      <c r="S51" s="53"/>
    </row>
    <row r="52" spans="1:20" s="54" customFormat="1" ht="7.5" customHeight="1" outlineLevel="4">
      <c r="A52" s="53"/>
      <c r="B52" s="71"/>
      <c r="C52" s="72"/>
      <c r="D52" s="73"/>
      <c r="E52" s="74"/>
      <c r="F52" s="75"/>
      <c r="G52" s="73"/>
      <c r="H52" s="76"/>
      <c r="I52" s="77"/>
      <c r="J52" s="78"/>
      <c r="K52" s="79"/>
      <c r="L52" s="79"/>
      <c r="M52" s="79"/>
      <c r="N52" s="79"/>
      <c r="O52" s="78"/>
      <c r="P52" s="78"/>
      <c r="Q52" s="78"/>
      <c r="R52" s="52"/>
      <c r="S52" s="53"/>
    </row>
    <row r="53" spans="1:20" s="54" customFormat="1" ht="22.8" outlineLevel="3">
      <c r="A53" s="55"/>
      <c r="B53" s="56"/>
      <c r="C53" s="57">
        <v>4</v>
      </c>
      <c r="D53" s="58" t="s">
        <v>30</v>
      </c>
      <c r="E53" s="59" t="s">
        <v>74</v>
      </c>
      <c r="F53" s="60" t="s">
        <v>75</v>
      </c>
      <c r="G53" s="58" t="s">
        <v>68</v>
      </c>
      <c r="H53" s="61">
        <v>33.006999999999998</v>
      </c>
      <c r="I53" s="578"/>
      <c r="J53" s="62">
        <f>H53*I53</f>
        <v>0</v>
      </c>
      <c r="K53" s="61"/>
      <c r="L53" s="61">
        <f>H53*K53</f>
        <v>0</v>
      </c>
      <c r="M53" s="61"/>
      <c r="N53" s="61">
        <f>H53*M53</f>
        <v>0</v>
      </c>
      <c r="O53" s="62">
        <v>21</v>
      </c>
      <c r="P53" s="62">
        <f>J53*(O53/100)</f>
        <v>0</v>
      </c>
      <c r="Q53" s="62">
        <f>J53+P53</f>
        <v>0</v>
      </c>
      <c r="R53" s="53"/>
      <c r="S53" s="53"/>
      <c r="T53" s="53"/>
    </row>
    <row r="54" spans="1:20" s="54" customFormat="1" ht="11.4" outlineLevel="3">
      <c r="B54" s="52"/>
      <c r="C54" s="52"/>
      <c r="D54" s="52"/>
      <c r="E54" s="52"/>
      <c r="F54" s="52"/>
      <c r="G54" s="52"/>
      <c r="H54" s="52"/>
      <c r="I54" s="53"/>
      <c r="J54" s="53"/>
      <c r="K54" s="52"/>
      <c r="L54" s="52"/>
      <c r="M54" s="52"/>
      <c r="N54" s="52"/>
      <c r="O54" s="52"/>
      <c r="P54" s="53"/>
      <c r="Q54" s="53"/>
    </row>
    <row r="55" spans="1:20" s="54" customFormat="1" ht="12" outlineLevel="2">
      <c r="A55" s="16" t="s">
        <v>22</v>
      </c>
      <c r="B55" s="29">
        <v>3</v>
      </c>
      <c r="C55" s="30"/>
      <c r="D55" s="31" t="s">
        <v>29</v>
      </c>
      <c r="E55" s="31"/>
      <c r="F55" s="17" t="s">
        <v>23</v>
      </c>
      <c r="G55" s="31"/>
      <c r="H55" s="32"/>
      <c r="I55" s="33"/>
      <c r="J55" s="18">
        <f>SUBTOTAL(9,J56:J65)</f>
        <v>0</v>
      </c>
      <c r="K55" s="32"/>
      <c r="L55" s="19">
        <f>SUBTOTAL(9,L56:L65)</f>
        <v>0</v>
      </c>
      <c r="M55" s="32"/>
      <c r="N55" s="19">
        <f>SUBTOTAL(9,N56:N65)</f>
        <v>4.2999999999999997E-2</v>
      </c>
      <c r="O55" s="34"/>
      <c r="P55" s="18">
        <f>SUBTOTAL(9,P56:P65)</f>
        <v>0</v>
      </c>
      <c r="Q55" s="18">
        <f>SUBTOTAL(9,Q56:Q65)</f>
        <v>0</v>
      </c>
      <c r="R55" s="52"/>
      <c r="S55" s="53"/>
      <c r="T55" s="53"/>
    </row>
    <row r="56" spans="1:20" s="54" customFormat="1" ht="11.4" outlineLevel="3">
      <c r="A56" s="55"/>
      <c r="B56" s="56"/>
      <c r="C56" s="57">
        <v>1</v>
      </c>
      <c r="D56" s="58" t="s">
        <v>30</v>
      </c>
      <c r="E56" s="59" t="s">
        <v>76</v>
      </c>
      <c r="F56" s="60" t="s">
        <v>77</v>
      </c>
      <c r="G56" s="58" t="s">
        <v>33</v>
      </c>
      <c r="H56" s="61">
        <v>1</v>
      </c>
      <c r="I56" s="578"/>
      <c r="J56" s="62">
        <f>H56*I56</f>
        <v>0</v>
      </c>
      <c r="K56" s="61"/>
      <c r="L56" s="61">
        <f>H56*K56</f>
        <v>0</v>
      </c>
      <c r="M56" s="61">
        <v>3.0000000000000001E-3</v>
      </c>
      <c r="N56" s="61">
        <f>H56*M56</f>
        <v>3.0000000000000001E-3</v>
      </c>
      <c r="O56" s="62">
        <v>21</v>
      </c>
      <c r="P56" s="62">
        <f>J56*(O56/100)</f>
        <v>0</v>
      </c>
      <c r="Q56" s="62">
        <f>J56+P56</f>
        <v>0</v>
      </c>
      <c r="R56" s="53"/>
      <c r="S56" s="53"/>
      <c r="T56" s="53"/>
    </row>
    <row r="57" spans="1:20" s="54" customFormat="1" ht="11.4" outlineLevel="4">
      <c r="A57" s="63"/>
      <c r="B57" s="64"/>
      <c r="C57" s="64"/>
      <c r="D57" s="65"/>
      <c r="E57" s="66" t="s">
        <v>14</v>
      </c>
      <c r="F57" s="67" t="s">
        <v>78</v>
      </c>
      <c r="G57" s="65"/>
      <c r="H57" s="68">
        <v>1</v>
      </c>
      <c r="I57" s="69"/>
      <c r="J57" s="70"/>
      <c r="K57" s="68"/>
      <c r="L57" s="68"/>
      <c r="M57" s="68"/>
      <c r="N57" s="68"/>
      <c r="O57" s="70"/>
      <c r="P57" s="70"/>
      <c r="Q57" s="70"/>
      <c r="R57" s="52"/>
      <c r="S57" s="53"/>
    </row>
    <row r="58" spans="1:20" s="54" customFormat="1" ht="7.5" customHeight="1" outlineLevel="4">
      <c r="A58" s="53"/>
      <c r="B58" s="71"/>
      <c r="C58" s="72"/>
      <c r="D58" s="73"/>
      <c r="E58" s="74"/>
      <c r="F58" s="75"/>
      <c r="G58" s="73"/>
      <c r="H58" s="76"/>
      <c r="I58" s="77"/>
      <c r="J58" s="78"/>
      <c r="K58" s="79"/>
      <c r="L58" s="79"/>
      <c r="M58" s="79"/>
      <c r="N58" s="79"/>
      <c r="O58" s="78"/>
      <c r="P58" s="78"/>
      <c r="Q58" s="78"/>
      <c r="R58" s="52"/>
      <c r="S58" s="53"/>
    </row>
    <row r="59" spans="1:20" s="54" customFormat="1" ht="22.8" outlineLevel="3">
      <c r="A59" s="55"/>
      <c r="B59" s="56"/>
      <c r="C59" s="57">
        <v>2</v>
      </c>
      <c r="D59" s="58" t="s">
        <v>30</v>
      </c>
      <c r="E59" s="59" t="s">
        <v>79</v>
      </c>
      <c r="F59" s="60" t="s">
        <v>80</v>
      </c>
      <c r="G59" s="58" t="s">
        <v>33</v>
      </c>
      <c r="H59" s="61">
        <v>1</v>
      </c>
      <c r="I59" s="578"/>
      <c r="J59" s="62">
        <f>H59*I59</f>
        <v>0</v>
      </c>
      <c r="K59" s="61"/>
      <c r="L59" s="61">
        <f>H59*K59</f>
        <v>0</v>
      </c>
      <c r="M59" s="61">
        <v>0.02</v>
      </c>
      <c r="N59" s="61">
        <f>H59*M59</f>
        <v>0.02</v>
      </c>
      <c r="O59" s="62">
        <v>21</v>
      </c>
      <c r="P59" s="62">
        <f>J59*(O59/100)</f>
        <v>0</v>
      </c>
      <c r="Q59" s="62">
        <f>J59+P59</f>
        <v>0</v>
      </c>
      <c r="R59" s="53"/>
      <c r="S59" s="53"/>
      <c r="T59" s="53"/>
    </row>
    <row r="60" spans="1:20" s="54" customFormat="1" ht="11.4" outlineLevel="4">
      <c r="A60" s="63"/>
      <c r="B60" s="64"/>
      <c r="C60" s="64"/>
      <c r="D60" s="65"/>
      <c r="E60" s="66" t="s">
        <v>14</v>
      </c>
      <c r="F60" s="67" t="s">
        <v>81</v>
      </c>
      <c r="G60" s="65"/>
      <c r="H60" s="68">
        <v>1</v>
      </c>
      <c r="I60" s="69"/>
      <c r="J60" s="70"/>
      <c r="K60" s="68"/>
      <c r="L60" s="68"/>
      <c r="M60" s="68"/>
      <c r="N60" s="68"/>
      <c r="O60" s="70"/>
      <c r="P60" s="70"/>
      <c r="Q60" s="70"/>
      <c r="R60" s="52"/>
      <c r="S60" s="53"/>
    </row>
    <row r="61" spans="1:20" s="54" customFormat="1" ht="7.5" customHeight="1" outlineLevel="4">
      <c r="A61" s="53"/>
      <c r="B61" s="71"/>
      <c r="C61" s="72"/>
      <c r="D61" s="73"/>
      <c r="E61" s="74"/>
      <c r="F61" s="75"/>
      <c r="G61" s="73"/>
      <c r="H61" s="76"/>
      <c r="I61" s="77"/>
      <c r="J61" s="78"/>
      <c r="K61" s="79"/>
      <c r="L61" s="79"/>
      <c r="M61" s="79"/>
      <c r="N61" s="79"/>
      <c r="O61" s="78"/>
      <c r="P61" s="78"/>
      <c r="Q61" s="78"/>
      <c r="R61" s="52"/>
      <c r="S61" s="53"/>
    </row>
    <row r="62" spans="1:20" s="54" customFormat="1" ht="22.8" outlineLevel="3">
      <c r="A62" s="55"/>
      <c r="B62" s="56"/>
      <c r="C62" s="57">
        <v>3</v>
      </c>
      <c r="D62" s="58" t="s">
        <v>30</v>
      </c>
      <c r="E62" s="59" t="s">
        <v>82</v>
      </c>
      <c r="F62" s="60" t="s">
        <v>83</v>
      </c>
      <c r="G62" s="58" t="s">
        <v>33</v>
      </c>
      <c r="H62" s="61">
        <v>1</v>
      </c>
      <c r="I62" s="578"/>
      <c r="J62" s="62">
        <f>H62*I62</f>
        <v>0</v>
      </c>
      <c r="K62" s="61"/>
      <c r="L62" s="61">
        <f>H62*K62</f>
        <v>0</v>
      </c>
      <c r="M62" s="61">
        <v>0.02</v>
      </c>
      <c r="N62" s="61">
        <f>H62*M62</f>
        <v>0.02</v>
      </c>
      <c r="O62" s="62">
        <v>21</v>
      </c>
      <c r="P62" s="62">
        <f>J62*(O62/100)</f>
        <v>0</v>
      </c>
      <c r="Q62" s="62">
        <f>J62+P62</f>
        <v>0</v>
      </c>
      <c r="R62" s="53"/>
      <c r="S62" s="53"/>
      <c r="T62" s="53"/>
    </row>
    <row r="63" spans="1:20" s="54" customFormat="1" ht="11.4" outlineLevel="4">
      <c r="A63" s="63"/>
      <c r="B63" s="64"/>
      <c r="C63" s="64"/>
      <c r="D63" s="65"/>
      <c r="E63" s="66" t="s">
        <v>14</v>
      </c>
      <c r="F63" s="67" t="s">
        <v>84</v>
      </c>
      <c r="G63" s="65"/>
      <c r="H63" s="68">
        <v>1</v>
      </c>
      <c r="I63" s="69"/>
      <c r="J63" s="70"/>
      <c r="K63" s="68"/>
      <c r="L63" s="68"/>
      <c r="M63" s="68"/>
      <c r="N63" s="68"/>
      <c r="O63" s="70"/>
      <c r="P63" s="70"/>
      <c r="Q63" s="70"/>
      <c r="R63" s="52"/>
      <c r="S63" s="53"/>
    </row>
    <row r="64" spans="1:20" s="54" customFormat="1" ht="7.5" customHeight="1" outlineLevel="4">
      <c r="A64" s="53"/>
      <c r="B64" s="71"/>
      <c r="C64" s="72"/>
      <c r="D64" s="73"/>
      <c r="E64" s="74"/>
      <c r="F64" s="75"/>
      <c r="G64" s="73"/>
      <c r="H64" s="76"/>
      <c r="I64" s="77"/>
      <c r="J64" s="78"/>
      <c r="K64" s="79"/>
      <c r="L64" s="79"/>
      <c r="M64" s="79"/>
      <c r="N64" s="79"/>
      <c r="O64" s="78"/>
      <c r="P64" s="78"/>
      <c r="Q64" s="78"/>
      <c r="R64" s="52"/>
      <c r="S64" s="53"/>
    </row>
    <row r="65" spans="1:20" s="54" customFormat="1" ht="11.4" outlineLevel="3">
      <c r="B65" s="52"/>
      <c r="C65" s="52"/>
      <c r="D65" s="52"/>
      <c r="E65" s="52"/>
      <c r="F65" s="52"/>
      <c r="G65" s="52"/>
      <c r="H65" s="52"/>
      <c r="I65" s="53"/>
      <c r="J65" s="53"/>
      <c r="K65" s="52"/>
      <c r="L65" s="52"/>
      <c r="M65" s="52"/>
      <c r="N65" s="52"/>
      <c r="O65" s="52"/>
      <c r="P65" s="53"/>
      <c r="Q65" s="53"/>
    </row>
    <row r="66" spans="1:20" s="54" customFormat="1" ht="12" outlineLevel="2">
      <c r="A66" s="16" t="s">
        <v>24</v>
      </c>
      <c r="B66" s="29">
        <v>3</v>
      </c>
      <c r="C66" s="30"/>
      <c r="D66" s="31" t="s">
        <v>29</v>
      </c>
      <c r="E66" s="31"/>
      <c r="F66" s="17" t="s">
        <v>25</v>
      </c>
      <c r="G66" s="31"/>
      <c r="H66" s="32"/>
      <c r="I66" s="33"/>
      <c r="J66" s="18">
        <f>SUBTOTAL(9,J67:J79)</f>
        <v>0</v>
      </c>
      <c r="K66" s="32"/>
      <c r="L66" s="19">
        <f>SUBTOTAL(9,L67:L79)</f>
        <v>0</v>
      </c>
      <c r="M66" s="32"/>
      <c r="N66" s="19">
        <f>SUBTOTAL(9,N67:N79)</f>
        <v>0</v>
      </c>
      <c r="O66" s="34"/>
      <c r="P66" s="18">
        <f>SUBTOTAL(9,P67:P79)</f>
        <v>0</v>
      </c>
      <c r="Q66" s="18">
        <f>SUBTOTAL(9,Q67:Q79)</f>
        <v>0</v>
      </c>
      <c r="R66" s="52"/>
      <c r="S66" s="53"/>
      <c r="T66" s="53"/>
    </row>
    <row r="67" spans="1:20" s="54" customFormat="1" ht="11.4" outlineLevel="3">
      <c r="A67" s="55"/>
      <c r="B67" s="56"/>
      <c r="C67" s="57">
        <v>1</v>
      </c>
      <c r="D67" s="58" t="s">
        <v>85</v>
      </c>
      <c r="E67" s="59" t="s">
        <v>86</v>
      </c>
      <c r="F67" s="60" t="s">
        <v>87</v>
      </c>
      <c r="G67" s="58" t="s">
        <v>33</v>
      </c>
      <c r="H67" s="61">
        <v>5</v>
      </c>
      <c r="I67" s="578"/>
      <c r="J67" s="62">
        <f>H67*I67</f>
        <v>0</v>
      </c>
      <c r="K67" s="61"/>
      <c r="L67" s="61">
        <f>H67*K67</f>
        <v>0</v>
      </c>
      <c r="M67" s="61"/>
      <c r="N67" s="61">
        <f>H67*M67</f>
        <v>0</v>
      </c>
      <c r="O67" s="62">
        <v>21</v>
      </c>
      <c r="P67" s="62">
        <f>J67*(O67/100)</f>
        <v>0</v>
      </c>
      <c r="Q67" s="62">
        <f>J67+P67</f>
        <v>0</v>
      </c>
      <c r="R67" s="53"/>
      <c r="S67" s="53"/>
      <c r="T67" s="53"/>
    </row>
    <row r="68" spans="1:20" s="54" customFormat="1" ht="11.4" outlineLevel="4">
      <c r="A68" s="63"/>
      <c r="B68" s="64"/>
      <c r="C68" s="64"/>
      <c r="D68" s="65"/>
      <c r="E68" s="66" t="s">
        <v>14</v>
      </c>
      <c r="F68" s="67" t="s">
        <v>88</v>
      </c>
      <c r="G68" s="65"/>
      <c r="H68" s="68">
        <v>5</v>
      </c>
      <c r="I68" s="69"/>
      <c r="J68" s="70"/>
      <c r="K68" s="68"/>
      <c r="L68" s="68"/>
      <c r="M68" s="68"/>
      <c r="N68" s="68"/>
      <c r="O68" s="70"/>
      <c r="P68" s="70"/>
      <c r="Q68" s="70"/>
      <c r="R68" s="52"/>
      <c r="S68" s="53"/>
    </row>
    <row r="69" spans="1:20" s="54" customFormat="1" ht="7.5" customHeight="1" outlineLevel="4">
      <c r="A69" s="53"/>
      <c r="B69" s="71"/>
      <c r="C69" s="72"/>
      <c r="D69" s="73"/>
      <c r="E69" s="74"/>
      <c r="F69" s="75"/>
      <c r="G69" s="73"/>
      <c r="H69" s="76"/>
      <c r="I69" s="77"/>
      <c r="J69" s="78"/>
      <c r="K69" s="79"/>
      <c r="L69" s="79"/>
      <c r="M69" s="79"/>
      <c r="N69" s="79"/>
      <c r="O69" s="78"/>
      <c r="P69" s="78"/>
      <c r="Q69" s="78"/>
      <c r="R69" s="52"/>
      <c r="S69" s="53"/>
    </row>
    <row r="70" spans="1:20" s="54" customFormat="1" ht="11.4" outlineLevel="3">
      <c r="A70" s="55"/>
      <c r="B70" s="56"/>
      <c r="C70" s="57">
        <v>2</v>
      </c>
      <c r="D70" s="58" t="s">
        <v>85</v>
      </c>
      <c r="E70" s="59" t="s">
        <v>89</v>
      </c>
      <c r="F70" s="60" t="s">
        <v>90</v>
      </c>
      <c r="G70" s="58" t="s">
        <v>33</v>
      </c>
      <c r="H70" s="61">
        <v>3</v>
      </c>
      <c r="I70" s="578"/>
      <c r="J70" s="62">
        <f>H70*I70</f>
        <v>0</v>
      </c>
      <c r="K70" s="61"/>
      <c r="L70" s="61">
        <f>H70*K70</f>
        <v>0</v>
      </c>
      <c r="M70" s="61"/>
      <c r="N70" s="61">
        <f>H70*M70</f>
        <v>0</v>
      </c>
      <c r="O70" s="62">
        <v>21</v>
      </c>
      <c r="P70" s="62">
        <f>J70*(O70/100)</f>
        <v>0</v>
      </c>
      <c r="Q70" s="62">
        <f>J70+P70</f>
        <v>0</v>
      </c>
      <c r="R70" s="53"/>
      <c r="S70" s="53"/>
      <c r="T70" s="53"/>
    </row>
    <row r="71" spans="1:20" s="54" customFormat="1" ht="11.4" outlineLevel="4">
      <c r="A71" s="63"/>
      <c r="B71" s="64"/>
      <c r="C71" s="64"/>
      <c r="D71" s="65"/>
      <c r="E71" s="66" t="s">
        <v>14</v>
      </c>
      <c r="F71" s="67" t="s">
        <v>91</v>
      </c>
      <c r="G71" s="65"/>
      <c r="H71" s="68">
        <v>3</v>
      </c>
      <c r="I71" s="69"/>
      <c r="J71" s="70"/>
      <c r="K71" s="68"/>
      <c r="L71" s="68"/>
      <c r="M71" s="68"/>
      <c r="N71" s="68"/>
      <c r="O71" s="70"/>
      <c r="P71" s="70"/>
      <c r="Q71" s="70"/>
      <c r="R71" s="52"/>
      <c r="S71" s="53"/>
    </row>
    <row r="72" spans="1:20" s="54" customFormat="1" ht="7.5" customHeight="1" outlineLevel="4">
      <c r="A72" s="53"/>
      <c r="B72" s="71"/>
      <c r="C72" s="72"/>
      <c r="D72" s="73"/>
      <c r="E72" s="74"/>
      <c r="F72" s="75"/>
      <c r="G72" s="73"/>
      <c r="H72" s="76"/>
      <c r="I72" s="77"/>
      <c r="J72" s="78"/>
      <c r="K72" s="79"/>
      <c r="L72" s="79"/>
      <c r="M72" s="79"/>
      <c r="N72" s="79"/>
      <c r="O72" s="78"/>
      <c r="P72" s="78"/>
      <c r="Q72" s="78"/>
      <c r="R72" s="52"/>
      <c r="S72" s="53"/>
    </row>
    <row r="73" spans="1:20" s="54" customFormat="1" ht="11.4" outlineLevel="3">
      <c r="A73" s="55"/>
      <c r="B73" s="56"/>
      <c r="C73" s="57">
        <v>3</v>
      </c>
      <c r="D73" s="58" t="s">
        <v>85</v>
      </c>
      <c r="E73" s="59" t="s">
        <v>92</v>
      </c>
      <c r="F73" s="60" t="s">
        <v>93</v>
      </c>
      <c r="G73" s="58" t="s">
        <v>33</v>
      </c>
      <c r="H73" s="61">
        <v>5</v>
      </c>
      <c r="I73" s="578"/>
      <c r="J73" s="62">
        <f>H73*I73</f>
        <v>0</v>
      </c>
      <c r="K73" s="61"/>
      <c r="L73" s="61">
        <f>H73*K73</f>
        <v>0</v>
      </c>
      <c r="M73" s="61"/>
      <c r="N73" s="61">
        <f>H73*M73</f>
        <v>0</v>
      </c>
      <c r="O73" s="62">
        <v>21</v>
      </c>
      <c r="P73" s="62">
        <f>J73*(O73/100)</f>
        <v>0</v>
      </c>
      <c r="Q73" s="62">
        <f>J73+P73</f>
        <v>0</v>
      </c>
      <c r="R73" s="53"/>
      <c r="S73" s="53"/>
      <c r="T73" s="53"/>
    </row>
    <row r="74" spans="1:20" s="54" customFormat="1" ht="11.4" outlineLevel="4">
      <c r="A74" s="63"/>
      <c r="B74" s="64"/>
      <c r="C74" s="64"/>
      <c r="D74" s="65"/>
      <c r="E74" s="66" t="s">
        <v>14</v>
      </c>
      <c r="F74" s="67" t="s">
        <v>88</v>
      </c>
      <c r="G74" s="65"/>
      <c r="H74" s="68">
        <v>5</v>
      </c>
      <c r="I74" s="69"/>
      <c r="J74" s="70"/>
      <c r="K74" s="68"/>
      <c r="L74" s="68"/>
      <c r="M74" s="68"/>
      <c r="N74" s="68"/>
      <c r="O74" s="70"/>
      <c r="P74" s="70"/>
      <c r="Q74" s="70"/>
      <c r="R74" s="52"/>
      <c r="S74" s="53"/>
    </row>
    <row r="75" spans="1:20" s="54" customFormat="1" ht="7.5" customHeight="1" outlineLevel="4">
      <c r="A75" s="53"/>
      <c r="B75" s="71"/>
      <c r="C75" s="72"/>
      <c r="D75" s="73"/>
      <c r="E75" s="74"/>
      <c r="F75" s="75"/>
      <c r="G75" s="73"/>
      <c r="H75" s="76"/>
      <c r="I75" s="77"/>
      <c r="J75" s="78"/>
      <c r="K75" s="79"/>
      <c r="L75" s="79"/>
      <c r="M75" s="79"/>
      <c r="N75" s="79"/>
      <c r="O75" s="78"/>
      <c r="P75" s="78"/>
      <c r="Q75" s="78"/>
      <c r="R75" s="52"/>
      <c r="S75" s="53"/>
    </row>
    <row r="76" spans="1:20" s="54" customFormat="1" ht="11.4" outlineLevel="3">
      <c r="A76" s="55"/>
      <c r="B76" s="56"/>
      <c r="C76" s="57">
        <v>4</v>
      </c>
      <c r="D76" s="58" t="s">
        <v>85</v>
      </c>
      <c r="E76" s="59" t="s">
        <v>94</v>
      </c>
      <c r="F76" s="60" t="s">
        <v>95</v>
      </c>
      <c r="G76" s="58" t="s">
        <v>33</v>
      </c>
      <c r="H76" s="61">
        <v>10</v>
      </c>
      <c r="I76" s="578"/>
      <c r="J76" s="62">
        <f>H76*I76</f>
        <v>0</v>
      </c>
      <c r="K76" s="61"/>
      <c r="L76" s="61">
        <f>H76*K76</f>
        <v>0</v>
      </c>
      <c r="M76" s="61"/>
      <c r="N76" s="61">
        <f>H76*M76</f>
        <v>0</v>
      </c>
      <c r="O76" s="62">
        <v>21</v>
      </c>
      <c r="P76" s="62">
        <f>J76*(O76/100)</f>
        <v>0</v>
      </c>
      <c r="Q76" s="62">
        <f>J76+P76</f>
        <v>0</v>
      </c>
      <c r="R76" s="53"/>
      <c r="S76" s="53"/>
      <c r="T76" s="53"/>
    </row>
    <row r="77" spans="1:20" s="54" customFormat="1" ht="11.4" outlineLevel="4">
      <c r="A77" s="63"/>
      <c r="B77" s="64"/>
      <c r="C77" s="64"/>
      <c r="D77" s="65"/>
      <c r="E77" s="66" t="s">
        <v>14</v>
      </c>
      <c r="F77" s="67" t="s">
        <v>96</v>
      </c>
      <c r="G77" s="65"/>
      <c r="H77" s="68">
        <v>10</v>
      </c>
      <c r="I77" s="69"/>
      <c r="J77" s="70"/>
      <c r="K77" s="68"/>
      <c r="L77" s="68"/>
      <c r="M77" s="68"/>
      <c r="N77" s="68"/>
      <c r="O77" s="70"/>
      <c r="P77" s="70"/>
      <c r="Q77" s="70"/>
      <c r="R77" s="52"/>
      <c r="S77" s="53"/>
    </row>
    <row r="78" spans="1:20" s="54" customFormat="1" ht="7.5" customHeight="1" outlineLevel="4">
      <c r="A78" s="53"/>
      <c r="B78" s="71"/>
      <c r="C78" s="72"/>
      <c r="D78" s="73"/>
      <c r="E78" s="74"/>
      <c r="F78" s="75"/>
      <c r="G78" s="73"/>
      <c r="H78" s="76"/>
      <c r="I78" s="77"/>
      <c r="J78" s="78"/>
      <c r="K78" s="79"/>
      <c r="L78" s="79"/>
      <c r="M78" s="79"/>
      <c r="N78" s="79"/>
      <c r="O78" s="78"/>
      <c r="P78" s="78"/>
      <c r="Q78" s="78"/>
      <c r="R78" s="52"/>
      <c r="S78" s="53"/>
    </row>
    <row r="79" spans="1:20" s="54" customFormat="1" ht="11.4" outlineLevel="3">
      <c r="B79" s="52"/>
      <c r="C79" s="52"/>
      <c r="D79" s="52"/>
      <c r="E79" s="52"/>
      <c r="F79" s="52"/>
      <c r="G79" s="52"/>
      <c r="H79" s="52"/>
      <c r="I79" s="53"/>
      <c r="J79" s="53"/>
      <c r="K79" s="52"/>
      <c r="L79" s="52"/>
      <c r="M79" s="52"/>
      <c r="N79" s="52"/>
      <c r="O79" s="52"/>
      <c r="P79" s="53"/>
      <c r="Q79" s="53"/>
    </row>
    <row r="80" spans="1:20" outlineLevel="1"/>
  </sheetData>
  <pageMargins left="0.70866141732283505" right="0.70866141732283505" top="0.78740157480314998" bottom="0.78740157480314998" header="0.31496062992126" footer="0.31496062992126"/>
  <pageSetup paperSize="9" scale="94" fitToHeight="0" pageOrder="overThenDown" orientation="landscape" r:id="rId1"/>
  <headerFooter>
    <oddHeader>&amp;L&amp;8&amp;C&amp;8&amp;R&amp;8</oddHeader>
    <oddFooter>&amp;L&amp;8&amp;F&amp;C&amp;P/&amp;N&amp;R&amp;8&amp;[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9C958-63E2-46CA-8466-2307AFDB2064}">
  <sheetPr>
    <pageSetUpPr fitToPage="1"/>
  </sheetPr>
  <dimension ref="A1:T108"/>
  <sheetViews>
    <sheetView zoomScaleNormal="100" workbookViewId="0">
      <pane ySplit="13" topLeftCell="A14" activePane="bottomLeft" state="frozen"/>
      <selection pane="bottomLeft" activeCell="H15" sqref="H15:H44"/>
    </sheetView>
  </sheetViews>
  <sheetFormatPr defaultRowHeight="13.2"/>
  <cols>
    <col min="1" max="1" width="6.6640625" customWidth="1"/>
    <col min="2" max="3" width="9.6640625" customWidth="1"/>
    <col min="4" max="4" width="60.6640625" customWidth="1"/>
    <col min="5" max="5" width="30.6640625" customWidth="1"/>
    <col min="6" max="7" width="9.6640625" customWidth="1"/>
    <col min="8" max="8" width="11" bestFit="1" customWidth="1"/>
    <col min="9" max="9" width="12.6640625" customWidth="1"/>
    <col min="10" max="10" width="25.6640625" customWidth="1"/>
    <col min="11" max="11" width="18.44140625" customWidth="1"/>
    <col min="12" max="12" width="12.33203125" style="169" customWidth="1"/>
    <col min="13" max="13" width="4.6640625" customWidth="1"/>
    <col min="14" max="14" width="57.88671875" customWidth="1"/>
    <col min="15" max="15" width="2.109375" bestFit="1" customWidth="1"/>
    <col min="17" max="17" width="3.109375" bestFit="1" customWidth="1"/>
  </cols>
  <sheetData>
    <row r="1" spans="1:20" ht="13.8" hidden="1">
      <c r="A1" s="115"/>
      <c r="B1" s="116"/>
      <c r="C1" s="117" t="s">
        <v>247</v>
      </c>
      <c r="D1" s="118"/>
      <c r="E1" s="118"/>
      <c r="F1" s="118"/>
      <c r="G1" s="118"/>
      <c r="H1" s="119"/>
      <c r="I1" s="118"/>
      <c r="J1" s="118"/>
      <c r="K1" s="118"/>
      <c r="L1" s="120"/>
      <c r="M1" s="118"/>
      <c r="N1" s="118"/>
      <c r="O1" s="118"/>
      <c r="P1" s="118"/>
      <c r="Q1" s="118"/>
      <c r="R1" s="118"/>
      <c r="S1" s="118"/>
      <c r="T1" s="118"/>
    </row>
    <row r="2" spans="1:20" ht="13.8" hidden="1">
      <c r="A2" s="118"/>
      <c r="B2" s="116"/>
      <c r="C2" s="118"/>
      <c r="D2" s="118"/>
      <c r="E2" s="118"/>
      <c r="F2" s="118"/>
      <c r="G2" s="118"/>
      <c r="H2" s="115"/>
      <c r="I2" s="115"/>
      <c r="J2" s="118"/>
      <c r="K2" s="118"/>
      <c r="L2" s="120"/>
      <c r="M2" s="118"/>
      <c r="N2" s="118"/>
      <c r="O2" s="118"/>
      <c r="P2" s="118"/>
      <c r="Q2" s="118"/>
      <c r="R2" s="118"/>
      <c r="S2" s="118"/>
      <c r="T2" s="118"/>
    </row>
    <row r="3" spans="1:20" ht="13.8" hidden="1">
      <c r="A3" s="118" t="s">
        <v>248</v>
      </c>
      <c r="B3" s="116"/>
      <c r="C3" s="121"/>
      <c r="D3" s="115" t="s">
        <v>249</v>
      </c>
      <c r="E3" s="118"/>
      <c r="F3" s="118"/>
      <c r="G3" s="118"/>
      <c r="H3" s="115"/>
      <c r="I3" s="115"/>
      <c r="J3" s="118"/>
      <c r="K3" s="118"/>
      <c r="L3" s="120"/>
      <c r="M3" s="118"/>
      <c r="N3" s="118"/>
      <c r="O3" s="118"/>
      <c r="P3" s="118"/>
      <c r="Q3" s="118"/>
      <c r="R3" s="118"/>
      <c r="S3" s="118"/>
      <c r="T3" s="118"/>
    </row>
    <row r="4" spans="1:20" ht="13.8" hidden="1">
      <c r="A4" s="118" t="s">
        <v>250</v>
      </c>
      <c r="B4" s="116"/>
      <c r="C4" s="122"/>
      <c r="D4" s="123"/>
      <c r="E4" s="118"/>
      <c r="F4" s="118"/>
      <c r="G4" s="118"/>
      <c r="H4" s="119"/>
      <c r="I4" s="118"/>
      <c r="J4" s="115"/>
      <c r="K4" s="115"/>
      <c r="L4" s="117"/>
      <c r="M4" s="115"/>
      <c r="N4" s="115"/>
      <c r="O4" s="118"/>
      <c r="P4" s="118"/>
      <c r="Q4" s="118"/>
      <c r="R4" s="118"/>
      <c r="S4" s="118"/>
      <c r="T4" s="118"/>
    </row>
    <row r="5" spans="1:20" ht="13.8" hidden="1">
      <c r="A5" s="118" t="s">
        <v>251</v>
      </c>
      <c r="B5" s="116"/>
      <c r="C5" s="124" t="s">
        <v>252</v>
      </c>
      <c r="D5" s="118"/>
      <c r="E5" s="118"/>
      <c r="F5" s="118"/>
      <c r="G5" s="118"/>
      <c r="H5" s="119"/>
      <c r="I5" s="118"/>
      <c r="J5" s="115"/>
      <c r="K5" s="115"/>
      <c r="L5" s="117"/>
      <c r="M5" s="115"/>
      <c r="N5" s="115"/>
      <c r="O5" s="118"/>
      <c r="P5" s="118"/>
      <c r="Q5" s="118"/>
      <c r="R5" s="118"/>
      <c r="S5" s="118"/>
      <c r="T5" s="118"/>
    </row>
    <row r="6" spans="1:20" ht="13.8" hidden="1">
      <c r="A6" s="118" t="s">
        <v>253</v>
      </c>
      <c r="B6" s="116"/>
      <c r="C6" s="125">
        <v>45358</v>
      </c>
      <c r="D6" s="115"/>
      <c r="E6" s="118"/>
      <c r="F6" s="118"/>
      <c r="G6" s="118"/>
      <c r="H6" s="119"/>
      <c r="I6" s="118"/>
      <c r="J6" s="115"/>
      <c r="K6" s="115"/>
      <c r="L6" s="117"/>
      <c r="M6" s="115"/>
      <c r="N6" s="115"/>
      <c r="O6" s="118"/>
      <c r="P6" s="118"/>
      <c r="Q6" s="118"/>
      <c r="R6" s="118"/>
      <c r="S6" s="118"/>
      <c r="T6" s="118"/>
    </row>
    <row r="7" spans="1:20" ht="13.8" hidden="1">
      <c r="A7" s="118"/>
      <c r="B7" s="116"/>
      <c r="C7" s="115"/>
      <c r="D7" s="115"/>
      <c r="E7" s="115"/>
      <c r="F7" s="115"/>
      <c r="G7" s="118"/>
      <c r="H7" s="119"/>
      <c r="I7" s="118"/>
      <c r="J7" s="115"/>
      <c r="K7" s="115"/>
      <c r="L7" s="117"/>
      <c r="M7" s="115"/>
      <c r="N7" s="115"/>
      <c r="O7" s="118"/>
      <c r="P7" s="118"/>
      <c r="Q7" s="118"/>
      <c r="R7" s="118"/>
      <c r="S7" s="118"/>
      <c r="T7" s="118"/>
    </row>
    <row r="8" spans="1:20" ht="13.8">
      <c r="A8" s="118"/>
      <c r="B8" s="116"/>
      <c r="C8" s="115"/>
      <c r="D8" s="115"/>
      <c r="E8" s="115"/>
      <c r="F8" s="115"/>
      <c r="G8" s="118"/>
      <c r="H8" s="119"/>
      <c r="I8" s="118"/>
      <c r="J8" s="115"/>
      <c r="K8" s="115"/>
      <c r="L8" s="117"/>
      <c r="M8" s="115"/>
      <c r="N8" s="115"/>
      <c r="O8" s="118"/>
      <c r="P8" s="118"/>
      <c r="Q8" s="118"/>
      <c r="R8" s="118"/>
      <c r="S8" s="118"/>
      <c r="T8" s="118"/>
    </row>
    <row r="9" spans="1:20" ht="18" customHeight="1">
      <c r="A9" s="126"/>
      <c r="B9" s="127"/>
      <c r="C9" s="128" t="s">
        <v>232</v>
      </c>
      <c r="D9" s="128" t="s">
        <v>254</v>
      </c>
      <c r="E9" s="128"/>
      <c r="F9" s="128"/>
      <c r="G9" s="129"/>
      <c r="H9" s="130" t="s">
        <v>255</v>
      </c>
      <c r="I9" s="131">
        <f>SUM(I14:I109)</f>
        <v>0</v>
      </c>
      <c r="J9" s="132"/>
      <c r="K9" s="128"/>
      <c r="L9" s="133">
        <v>45681</v>
      </c>
      <c r="M9" s="115"/>
      <c r="N9" s="115"/>
      <c r="O9" s="118"/>
      <c r="P9" s="118"/>
      <c r="Q9" s="118"/>
      <c r="R9" s="118"/>
      <c r="S9" s="118"/>
      <c r="T9" s="118"/>
    </row>
    <row r="10" spans="1:20" ht="13.8">
      <c r="A10" s="118"/>
      <c r="B10" s="116"/>
      <c r="C10" s="115"/>
      <c r="D10" s="115"/>
      <c r="E10" s="115"/>
      <c r="F10" s="115"/>
      <c r="G10" s="118"/>
      <c r="H10" s="119"/>
      <c r="I10" s="118"/>
      <c r="J10" s="115"/>
      <c r="K10" s="115"/>
      <c r="L10" s="117"/>
      <c r="M10" s="115"/>
      <c r="N10" s="115"/>
      <c r="O10" s="118"/>
      <c r="P10" s="118"/>
      <c r="Q10" s="118"/>
      <c r="R10" s="118"/>
      <c r="S10" s="118"/>
      <c r="T10" s="118"/>
    </row>
    <row r="11" spans="1:20" s="54" customFormat="1" ht="11.4">
      <c r="A11" s="598" t="s">
        <v>256</v>
      </c>
      <c r="B11" s="600" t="s">
        <v>257</v>
      </c>
      <c r="C11" s="598" t="s">
        <v>258</v>
      </c>
      <c r="D11" s="598" t="s">
        <v>259</v>
      </c>
      <c r="E11" s="598" t="s">
        <v>260</v>
      </c>
      <c r="F11" s="598" t="s">
        <v>261</v>
      </c>
      <c r="G11" s="598" t="s">
        <v>262</v>
      </c>
      <c r="H11" s="602" t="s">
        <v>263</v>
      </c>
      <c r="I11" s="603"/>
      <c r="J11" s="598" t="s">
        <v>264</v>
      </c>
      <c r="K11" s="598" t="s">
        <v>265</v>
      </c>
      <c r="L11" s="598" t="s">
        <v>266</v>
      </c>
      <c r="M11" s="134"/>
      <c r="N11" s="598" t="s">
        <v>267</v>
      </c>
      <c r="O11" s="135"/>
      <c r="P11" s="135"/>
      <c r="Q11" s="135"/>
      <c r="R11" s="135"/>
      <c r="S11" s="135"/>
      <c r="T11" s="135"/>
    </row>
    <row r="12" spans="1:20" s="54" customFormat="1" ht="28.5" customHeight="1">
      <c r="A12" s="599"/>
      <c r="B12" s="601"/>
      <c r="C12" s="599"/>
      <c r="D12" s="599"/>
      <c r="E12" s="599"/>
      <c r="F12" s="599"/>
      <c r="G12" s="599"/>
      <c r="H12" s="136" t="s">
        <v>268</v>
      </c>
      <c r="I12" s="137" t="s">
        <v>269</v>
      </c>
      <c r="J12" s="599"/>
      <c r="K12" s="599"/>
      <c r="L12" s="599"/>
      <c r="M12" s="134"/>
      <c r="N12" s="599"/>
      <c r="O12" s="135"/>
      <c r="P12" s="135"/>
      <c r="Q12" s="135"/>
      <c r="R12" s="135"/>
      <c r="S12" s="135"/>
      <c r="T12" s="135"/>
    </row>
    <row r="13" spans="1:20">
      <c r="A13" s="138" t="s">
        <v>270</v>
      </c>
      <c r="B13" s="139" t="s">
        <v>271</v>
      </c>
      <c r="C13" s="138" t="s">
        <v>272</v>
      </c>
      <c r="D13" s="138" t="s">
        <v>273</v>
      </c>
      <c r="E13" s="138">
        <v>5</v>
      </c>
      <c r="F13" s="138">
        <v>6</v>
      </c>
      <c r="G13" s="138">
        <v>7</v>
      </c>
      <c r="H13" s="140">
        <v>8</v>
      </c>
      <c r="I13" s="138">
        <v>9</v>
      </c>
      <c r="J13" s="138">
        <v>10</v>
      </c>
      <c r="K13" s="138">
        <v>11</v>
      </c>
      <c r="L13" s="138">
        <v>12</v>
      </c>
      <c r="M13" s="141"/>
      <c r="N13" s="138">
        <v>13</v>
      </c>
      <c r="O13" s="118"/>
      <c r="P13" s="118"/>
      <c r="Q13" s="118"/>
      <c r="R13" s="118"/>
      <c r="S13" s="118"/>
      <c r="T13" s="118"/>
    </row>
    <row r="14" spans="1:20" s="151" customFormat="1" ht="13.8">
      <c r="A14" s="142" t="s">
        <v>274</v>
      </c>
      <c r="B14" s="143">
        <v>0</v>
      </c>
      <c r="C14" s="144"/>
      <c r="D14" s="144" t="s">
        <v>275</v>
      </c>
      <c r="E14" s="144"/>
      <c r="F14" s="145"/>
      <c r="G14" s="144"/>
      <c r="H14" s="146"/>
      <c r="I14" s="144"/>
      <c r="J14" s="144"/>
      <c r="K14" s="144"/>
      <c r="L14" s="147"/>
      <c r="M14" s="148"/>
      <c r="N14" s="149"/>
      <c r="O14" s="150"/>
      <c r="P14" s="150"/>
      <c r="Q14" s="150"/>
      <c r="R14" s="150"/>
      <c r="S14" s="150"/>
      <c r="T14" s="150"/>
    </row>
    <row r="15" spans="1:20" ht="20.399999999999999">
      <c r="A15" s="152">
        <v>1</v>
      </c>
      <c r="B15" s="153" t="s">
        <v>276</v>
      </c>
      <c r="C15" s="154"/>
      <c r="D15" s="154" t="s">
        <v>277</v>
      </c>
      <c r="E15" s="155"/>
      <c r="F15" s="156" t="s">
        <v>278</v>
      </c>
      <c r="G15" s="157">
        <f>(G31+G32)*2</f>
        <v>3600</v>
      </c>
      <c r="H15" s="158"/>
      <c r="I15" s="159">
        <f t="shared" ref="I15" si="0">ROUND(G15*H15,2)</f>
        <v>0</v>
      </c>
      <c r="J15" s="160" t="s">
        <v>279</v>
      </c>
      <c r="K15" s="161" t="s">
        <v>280</v>
      </c>
      <c r="L15" s="162" t="s">
        <v>281</v>
      </c>
      <c r="M15" s="163"/>
      <c r="N15" s="155" t="s">
        <v>282</v>
      </c>
    </row>
    <row r="16" spans="1:20" ht="20.399999999999999">
      <c r="A16" s="152">
        <v>2</v>
      </c>
      <c r="B16" s="153" t="s">
        <v>283</v>
      </c>
      <c r="C16" s="154"/>
      <c r="D16" s="154" t="s">
        <v>284</v>
      </c>
      <c r="E16" s="155"/>
      <c r="F16" s="156" t="s">
        <v>278</v>
      </c>
      <c r="G16" s="157">
        <f>(G21+G22)*2.6</f>
        <v>1967.55</v>
      </c>
      <c r="H16" s="158"/>
      <c r="I16" s="159">
        <f>ROUND(G16*H16,2)</f>
        <v>0</v>
      </c>
      <c r="J16" s="160" t="s">
        <v>285</v>
      </c>
      <c r="K16" s="161" t="s">
        <v>280</v>
      </c>
      <c r="L16" s="162" t="s">
        <v>281</v>
      </c>
      <c r="M16" s="163"/>
      <c r="N16" s="155" t="s">
        <v>282</v>
      </c>
    </row>
    <row r="17" spans="1:20" ht="40.799999999999997">
      <c r="A17" s="152">
        <v>3</v>
      </c>
      <c r="B17" s="153" t="s">
        <v>286</v>
      </c>
      <c r="C17" s="154"/>
      <c r="D17" s="154" t="s">
        <v>287</v>
      </c>
      <c r="E17" s="155"/>
      <c r="F17" s="156" t="s">
        <v>278</v>
      </c>
      <c r="G17" s="164">
        <f>2.4*G25+0.3*G93+0.3*G98+0.5*G108</f>
        <v>26.5</v>
      </c>
      <c r="H17" s="158"/>
      <c r="I17" s="159">
        <f t="shared" ref="I17:I19" si="1">ROUND(G17*H17,2)</f>
        <v>0</v>
      </c>
      <c r="J17" s="160" t="s">
        <v>288</v>
      </c>
      <c r="K17" s="161" t="s">
        <v>280</v>
      </c>
      <c r="L17" s="162" t="s">
        <v>281</v>
      </c>
      <c r="M17" s="163"/>
      <c r="N17" s="155" t="s">
        <v>282</v>
      </c>
    </row>
    <row r="18" spans="1:20" ht="40.799999999999997">
      <c r="A18" s="152">
        <v>4</v>
      </c>
      <c r="B18" s="165" t="s">
        <v>289</v>
      </c>
      <c r="C18" s="154"/>
      <c r="D18" s="154" t="s">
        <v>290</v>
      </c>
      <c r="E18" s="160"/>
      <c r="F18" s="156" t="s">
        <v>278</v>
      </c>
      <c r="G18" s="164">
        <f>2*(G23+G24)+2*G26+2*G27+2*G28+0.15*G29</f>
        <v>3495.19</v>
      </c>
      <c r="H18" s="158"/>
      <c r="I18" s="159">
        <f t="shared" si="1"/>
        <v>0</v>
      </c>
      <c r="J18" s="166" t="s">
        <v>291</v>
      </c>
      <c r="K18" s="161" t="s">
        <v>280</v>
      </c>
      <c r="L18" s="162" t="s">
        <v>281</v>
      </c>
      <c r="M18" s="163"/>
      <c r="N18" s="155" t="s">
        <v>282</v>
      </c>
    </row>
    <row r="19" spans="1:20" ht="20.399999999999999">
      <c r="A19" s="152">
        <v>5</v>
      </c>
      <c r="B19" s="165" t="s">
        <v>292</v>
      </c>
      <c r="C19" s="154"/>
      <c r="D19" s="154" t="s">
        <v>293</v>
      </c>
      <c r="E19" s="160" t="s">
        <v>294</v>
      </c>
      <c r="F19" s="156" t="s">
        <v>295</v>
      </c>
      <c r="G19" s="157">
        <v>1</v>
      </c>
      <c r="H19" s="158"/>
      <c r="I19" s="159">
        <f t="shared" si="1"/>
        <v>0</v>
      </c>
      <c r="J19" s="160"/>
      <c r="K19" s="161" t="s">
        <v>280</v>
      </c>
      <c r="L19" s="162" t="s">
        <v>281</v>
      </c>
      <c r="M19" s="163"/>
      <c r="N19" s="155" t="s">
        <v>296</v>
      </c>
    </row>
    <row r="20" spans="1:20" s="151" customFormat="1" ht="13.8">
      <c r="A20" s="142" t="s">
        <v>274</v>
      </c>
      <c r="B20" s="143" t="s">
        <v>270</v>
      </c>
      <c r="C20" s="144"/>
      <c r="D20" s="144" t="s">
        <v>297</v>
      </c>
      <c r="E20" s="144"/>
      <c r="F20" s="145"/>
      <c r="G20" s="144"/>
      <c r="H20" s="146"/>
      <c r="I20" s="144"/>
      <c r="J20" s="144"/>
      <c r="K20" s="144"/>
      <c r="L20" s="147"/>
      <c r="M20" s="148"/>
      <c r="N20" s="149"/>
      <c r="O20" s="150"/>
      <c r="P20" s="150"/>
      <c r="Q20" s="150"/>
      <c r="R20" s="150"/>
      <c r="S20" s="150"/>
      <c r="T20" s="150"/>
    </row>
    <row r="21" spans="1:20" ht="20.399999999999999">
      <c r="A21" s="152">
        <v>6</v>
      </c>
      <c r="B21" s="165" t="s">
        <v>298</v>
      </c>
      <c r="C21" s="156" t="s">
        <v>299</v>
      </c>
      <c r="D21" s="154" t="s">
        <v>300</v>
      </c>
      <c r="E21" s="160" t="s">
        <v>301</v>
      </c>
      <c r="F21" s="156" t="s">
        <v>302</v>
      </c>
      <c r="G21" s="157">
        <f>3843*0.15</f>
        <v>576.44999999999993</v>
      </c>
      <c r="H21" s="158"/>
      <c r="I21" s="159">
        <f t="shared" ref="I21:I36" si="2">ROUND(G21*H21,2)</f>
        <v>0</v>
      </c>
      <c r="J21" s="160" t="s">
        <v>303</v>
      </c>
      <c r="K21" s="161" t="s">
        <v>280</v>
      </c>
      <c r="L21" s="161" t="s">
        <v>281</v>
      </c>
      <c r="M21" s="163"/>
      <c r="N21" s="155" t="s">
        <v>304</v>
      </c>
    </row>
    <row r="22" spans="1:20" ht="20.399999999999999">
      <c r="A22" s="152">
        <v>7</v>
      </c>
      <c r="B22" s="165" t="s">
        <v>298</v>
      </c>
      <c r="C22" s="156" t="s">
        <v>305</v>
      </c>
      <c r="D22" s="154" t="s">
        <v>300</v>
      </c>
      <c r="E22" s="160" t="s">
        <v>306</v>
      </c>
      <c r="F22" s="156" t="s">
        <v>302</v>
      </c>
      <c r="G22" s="157">
        <f>1803*0.1</f>
        <v>180.3</v>
      </c>
      <c r="H22" s="158"/>
      <c r="I22" s="159">
        <f t="shared" si="2"/>
        <v>0</v>
      </c>
      <c r="J22" s="160" t="s">
        <v>307</v>
      </c>
      <c r="K22" s="161" t="s">
        <v>280</v>
      </c>
      <c r="L22" s="161" t="s">
        <v>281</v>
      </c>
      <c r="M22" s="163"/>
      <c r="N22" s="155" t="s">
        <v>304</v>
      </c>
    </row>
    <row r="23" spans="1:20" ht="30.6">
      <c r="A23" s="152">
        <v>8</v>
      </c>
      <c r="B23" s="165" t="s">
        <v>308</v>
      </c>
      <c r="C23" s="156" t="s">
        <v>299</v>
      </c>
      <c r="D23" s="154" t="s">
        <v>309</v>
      </c>
      <c r="E23" s="160" t="s">
        <v>310</v>
      </c>
      <c r="F23" s="156" t="s">
        <v>302</v>
      </c>
      <c r="G23" s="157">
        <f>0.25*4003</f>
        <v>1000.75</v>
      </c>
      <c r="H23" s="158"/>
      <c r="I23" s="159">
        <f t="shared" si="2"/>
        <v>0</v>
      </c>
      <c r="J23" s="160" t="s">
        <v>311</v>
      </c>
      <c r="K23" s="161" t="s">
        <v>280</v>
      </c>
      <c r="L23" s="162" t="s">
        <v>281</v>
      </c>
      <c r="M23" s="163"/>
      <c r="N23" s="155" t="s">
        <v>304</v>
      </c>
    </row>
    <row r="24" spans="1:20" ht="30.6">
      <c r="A24" s="152">
        <v>9</v>
      </c>
      <c r="B24" s="165" t="s">
        <v>308</v>
      </c>
      <c r="C24" s="156" t="s">
        <v>305</v>
      </c>
      <c r="D24" s="154" t="s">
        <v>309</v>
      </c>
      <c r="E24" s="160" t="s">
        <v>312</v>
      </c>
      <c r="F24" s="156" t="s">
        <v>302</v>
      </c>
      <c r="G24" s="157">
        <f>0.15*3521</f>
        <v>528.15</v>
      </c>
      <c r="H24" s="158"/>
      <c r="I24" s="159">
        <f t="shared" si="2"/>
        <v>0</v>
      </c>
      <c r="J24" s="160" t="s">
        <v>313</v>
      </c>
      <c r="K24" s="161" t="s">
        <v>280</v>
      </c>
      <c r="L24" s="162" t="s">
        <v>281</v>
      </c>
      <c r="M24" s="163"/>
      <c r="N24" s="155" t="s">
        <v>304</v>
      </c>
    </row>
    <row r="25" spans="1:20" ht="20.399999999999999">
      <c r="A25" s="152">
        <v>10</v>
      </c>
      <c r="B25" s="165" t="s">
        <v>314</v>
      </c>
      <c r="C25" s="154"/>
      <c r="D25" s="154" t="s">
        <v>315</v>
      </c>
      <c r="E25" s="160" t="s">
        <v>316</v>
      </c>
      <c r="F25" s="156" t="s">
        <v>302</v>
      </c>
      <c r="G25" s="157">
        <f>0.15*2.5</f>
        <v>0.375</v>
      </c>
      <c r="H25" s="158"/>
      <c r="I25" s="159">
        <f t="shared" si="2"/>
        <v>0</v>
      </c>
      <c r="J25" s="160" t="s">
        <v>317</v>
      </c>
      <c r="K25" s="161" t="s">
        <v>280</v>
      </c>
      <c r="L25" s="162" t="s">
        <v>281</v>
      </c>
      <c r="M25" s="163"/>
      <c r="N25" s="155" t="s">
        <v>304</v>
      </c>
    </row>
    <row r="26" spans="1:20" ht="20.399999999999999">
      <c r="A26" s="152">
        <v>11</v>
      </c>
      <c r="B26" s="165" t="s">
        <v>318</v>
      </c>
      <c r="C26" s="154"/>
      <c r="D26" s="154" t="s">
        <v>319</v>
      </c>
      <c r="E26" s="160" t="s">
        <v>320</v>
      </c>
      <c r="F26" s="156" t="s">
        <v>302</v>
      </c>
      <c r="G26" s="157">
        <f>0.1*160</f>
        <v>16</v>
      </c>
      <c r="H26" s="158"/>
      <c r="I26" s="159">
        <f t="shared" si="2"/>
        <v>0</v>
      </c>
      <c r="J26" s="160" t="s">
        <v>321</v>
      </c>
      <c r="K26" s="161" t="s">
        <v>280</v>
      </c>
      <c r="L26" s="162" t="s">
        <v>281</v>
      </c>
      <c r="M26" s="163"/>
      <c r="N26" s="155" t="s">
        <v>304</v>
      </c>
    </row>
    <row r="27" spans="1:20" ht="20.399999999999999">
      <c r="A27" s="152">
        <v>12</v>
      </c>
      <c r="B27" s="165" t="s">
        <v>322</v>
      </c>
      <c r="C27" s="156" t="s">
        <v>299</v>
      </c>
      <c r="D27" s="154" t="s">
        <v>323</v>
      </c>
      <c r="E27" s="160" t="s">
        <v>324</v>
      </c>
      <c r="F27" s="156" t="s">
        <v>302</v>
      </c>
      <c r="G27" s="157">
        <f>0.06*1718</f>
        <v>103.08</v>
      </c>
      <c r="H27" s="158"/>
      <c r="I27" s="159">
        <f t="shared" si="2"/>
        <v>0</v>
      </c>
      <c r="J27" s="160" t="s">
        <v>325</v>
      </c>
      <c r="K27" s="161" t="s">
        <v>280</v>
      </c>
      <c r="L27" s="162" t="s">
        <v>281</v>
      </c>
      <c r="M27" s="163"/>
      <c r="N27" s="155" t="s">
        <v>304</v>
      </c>
    </row>
    <row r="28" spans="1:20" ht="30.6">
      <c r="A28" s="152">
        <v>13</v>
      </c>
      <c r="B28" s="165" t="s">
        <v>322</v>
      </c>
      <c r="C28" s="156" t="s">
        <v>305</v>
      </c>
      <c r="D28" s="154" t="s">
        <v>323</v>
      </c>
      <c r="E28" s="160" t="s">
        <v>326</v>
      </c>
      <c r="F28" s="156" t="s">
        <v>302</v>
      </c>
      <c r="G28" s="167">
        <f>0.25*641*0.06</f>
        <v>9.6150000000000002</v>
      </c>
      <c r="H28" s="158"/>
      <c r="I28" s="159">
        <f t="shared" si="2"/>
        <v>0</v>
      </c>
      <c r="J28" s="160" t="s">
        <v>327</v>
      </c>
      <c r="K28" s="161" t="s">
        <v>280</v>
      </c>
      <c r="L28" s="162" t="s">
        <v>281</v>
      </c>
      <c r="M28" s="163"/>
      <c r="N28" s="155" t="s">
        <v>304</v>
      </c>
    </row>
    <row r="29" spans="1:20" ht="20.399999999999999">
      <c r="A29" s="152">
        <v>14</v>
      </c>
      <c r="B29" s="165" t="s">
        <v>328</v>
      </c>
      <c r="C29" s="154"/>
      <c r="D29" s="154" t="s">
        <v>329</v>
      </c>
      <c r="E29" s="160" t="s">
        <v>330</v>
      </c>
      <c r="F29" s="156" t="s">
        <v>331</v>
      </c>
      <c r="G29" s="157">
        <v>1200</v>
      </c>
      <c r="H29" s="158"/>
      <c r="I29" s="159">
        <f t="shared" si="2"/>
        <v>0</v>
      </c>
      <c r="J29" s="160" t="s">
        <v>332</v>
      </c>
      <c r="K29" s="161" t="s">
        <v>280</v>
      </c>
      <c r="L29" s="162" t="s">
        <v>281</v>
      </c>
      <c r="M29" s="163"/>
      <c r="N29" s="155" t="s">
        <v>304</v>
      </c>
    </row>
    <row r="30" spans="1:20" ht="20.399999999999999">
      <c r="A30" s="152">
        <v>15</v>
      </c>
      <c r="B30" s="165" t="s">
        <v>333</v>
      </c>
      <c r="C30" s="154"/>
      <c r="D30" s="154" t="s">
        <v>334</v>
      </c>
      <c r="E30" s="160" t="s">
        <v>335</v>
      </c>
      <c r="F30" s="156" t="s">
        <v>302</v>
      </c>
      <c r="G30" s="157">
        <f>719*0.15</f>
        <v>107.85</v>
      </c>
      <c r="H30" s="158"/>
      <c r="I30" s="159">
        <f t="shared" si="2"/>
        <v>0</v>
      </c>
      <c r="J30" s="160" t="s">
        <v>336</v>
      </c>
      <c r="K30" s="161" t="s">
        <v>280</v>
      </c>
      <c r="L30" s="162" t="s">
        <v>281</v>
      </c>
      <c r="M30" s="163"/>
      <c r="N30" s="155" t="s">
        <v>337</v>
      </c>
    </row>
    <row r="31" spans="1:20" ht="20.399999999999999">
      <c r="A31" s="152">
        <v>16</v>
      </c>
      <c r="B31" s="165" t="s">
        <v>338</v>
      </c>
      <c r="C31" s="156" t="s">
        <v>299</v>
      </c>
      <c r="D31" s="154" t="s">
        <v>339</v>
      </c>
      <c r="E31" s="160" t="s">
        <v>340</v>
      </c>
      <c r="F31" s="156" t="s">
        <v>302</v>
      </c>
      <c r="G31" s="157">
        <v>60</v>
      </c>
      <c r="H31" s="158"/>
      <c r="I31" s="159">
        <f t="shared" si="2"/>
        <v>0</v>
      </c>
      <c r="J31" s="160" t="s">
        <v>341</v>
      </c>
      <c r="K31" s="161" t="s">
        <v>280</v>
      </c>
      <c r="L31" s="162" t="s">
        <v>281</v>
      </c>
      <c r="M31" s="163"/>
      <c r="N31" s="155" t="s">
        <v>342</v>
      </c>
    </row>
    <row r="32" spans="1:20" ht="20.399999999999999">
      <c r="A32" s="152">
        <v>17</v>
      </c>
      <c r="B32" s="165" t="s">
        <v>338</v>
      </c>
      <c r="C32" s="156" t="s">
        <v>305</v>
      </c>
      <c r="D32" s="154" t="s">
        <v>339</v>
      </c>
      <c r="E32" s="160" t="s">
        <v>343</v>
      </c>
      <c r="F32" s="156" t="s">
        <v>302</v>
      </c>
      <c r="G32" s="157">
        <v>1740</v>
      </c>
      <c r="H32" s="158"/>
      <c r="I32" s="159">
        <f t="shared" si="2"/>
        <v>0</v>
      </c>
      <c r="J32" s="160" t="s">
        <v>332</v>
      </c>
      <c r="K32" s="161" t="s">
        <v>280</v>
      </c>
      <c r="L32" s="162" t="s">
        <v>281</v>
      </c>
      <c r="M32" s="163"/>
      <c r="N32" s="155" t="s">
        <v>342</v>
      </c>
    </row>
    <row r="33" spans="1:20" ht="20.399999999999999">
      <c r="A33" s="152">
        <v>18</v>
      </c>
      <c r="B33" s="165" t="s">
        <v>344</v>
      </c>
      <c r="C33" s="154"/>
      <c r="D33" s="154" t="s">
        <v>345</v>
      </c>
      <c r="E33" s="160" t="s">
        <v>346</v>
      </c>
      <c r="F33" s="156" t="s">
        <v>302</v>
      </c>
      <c r="G33" s="157">
        <v>853</v>
      </c>
      <c r="H33" s="158"/>
      <c r="I33" s="159">
        <f t="shared" si="2"/>
        <v>0</v>
      </c>
      <c r="J33" s="160" t="s">
        <v>341</v>
      </c>
      <c r="K33" s="161" t="s">
        <v>280</v>
      </c>
      <c r="L33" s="162" t="s">
        <v>281</v>
      </c>
      <c r="M33" s="163"/>
      <c r="N33" s="155" t="s">
        <v>347</v>
      </c>
    </row>
    <row r="34" spans="1:20" ht="13.8">
      <c r="A34" s="152">
        <v>19</v>
      </c>
      <c r="B34" s="165" t="s">
        <v>348</v>
      </c>
      <c r="C34" s="154"/>
      <c r="D34" s="154" t="s">
        <v>349</v>
      </c>
      <c r="E34" s="160"/>
      <c r="F34" s="156" t="s">
        <v>350</v>
      </c>
      <c r="G34" s="157">
        <v>7651</v>
      </c>
      <c r="H34" s="158"/>
      <c r="I34" s="159">
        <f t="shared" si="2"/>
        <v>0</v>
      </c>
      <c r="J34" s="160" t="s">
        <v>332</v>
      </c>
      <c r="K34" s="161" t="s">
        <v>280</v>
      </c>
      <c r="L34" s="162" t="s">
        <v>281</v>
      </c>
      <c r="M34" s="163"/>
      <c r="N34" s="155" t="s">
        <v>351</v>
      </c>
    </row>
    <row r="35" spans="1:20" ht="13.8">
      <c r="A35" s="152">
        <v>20</v>
      </c>
      <c r="B35" s="165" t="s">
        <v>352</v>
      </c>
      <c r="C35" s="154"/>
      <c r="D35" s="154" t="s">
        <v>353</v>
      </c>
      <c r="E35" s="160"/>
      <c r="F35" s="156" t="s">
        <v>350</v>
      </c>
      <c r="G35" s="157">
        <v>335</v>
      </c>
      <c r="H35" s="158"/>
      <c r="I35" s="159">
        <f t="shared" si="2"/>
        <v>0</v>
      </c>
      <c r="J35" s="160" t="s">
        <v>332</v>
      </c>
      <c r="K35" s="161" t="s">
        <v>280</v>
      </c>
      <c r="L35" s="162" t="s">
        <v>281</v>
      </c>
      <c r="M35" s="163"/>
      <c r="N35" s="155" t="s">
        <v>354</v>
      </c>
    </row>
    <row r="36" spans="1:20" ht="13.8">
      <c r="A36" s="152">
        <v>21</v>
      </c>
      <c r="B36" s="165" t="s">
        <v>355</v>
      </c>
      <c r="C36" s="154"/>
      <c r="D36" s="154" t="s">
        <v>356</v>
      </c>
      <c r="E36" s="160" t="s">
        <v>357</v>
      </c>
      <c r="F36" s="156" t="s">
        <v>302</v>
      </c>
      <c r="G36" s="157">
        <f>G30</f>
        <v>107.85</v>
      </c>
      <c r="H36" s="158"/>
      <c r="I36" s="159">
        <f t="shared" si="2"/>
        <v>0</v>
      </c>
      <c r="J36" s="160"/>
      <c r="K36" s="161" t="s">
        <v>280</v>
      </c>
      <c r="L36" s="162" t="s">
        <v>281</v>
      </c>
      <c r="M36" s="163"/>
      <c r="N36" s="155" t="s">
        <v>358</v>
      </c>
    </row>
    <row r="37" spans="1:20" s="151" customFormat="1" ht="13.8">
      <c r="A37" s="142" t="s">
        <v>274</v>
      </c>
      <c r="B37" s="143" t="s">
        <v>271</v>
      </c>
      <c r="C37" s="144"/>
      <c r="D37" s="144" t="s">
        <v>359</v>
      </c>
      <c r="E37" s="144"/>
      <c r="F37" s="145"/>
      <c r="G37" s="144"/>
      <c r="H37" s="146"/>
      <c r="I37" s="144"/>
      <c r="J37" s="144"/>
      <c r="K37" s="144"/>
      <c r="L37" s="147"/>
      <c r="M37" s="148"/>
      <c r="N37" s="149"/>
      <c r="O37" s="150"/>
      <c r="P37" s="150"/>
      <c r="Q37" s="150"/>
      <c r="R37" s="150"/>
      <c r="S37" s="150"/>
      <c r="T37" s="150"/>
    </row>
    <row r="38" spans="1:20" ht="13.8">
      <c r="A38" s="152">
        <v>22</v>
      </c>
      <c r="B38" s="165" t="s">
        <v>360</v>
      </c>
      <c r="C38" s="154"/>
      <c r="D38" s="154" t="s">
        <v>361</v>
      </c>
      <c r="E38" s="160" t="s">
        <v>362</v>
      </c>
      <c r="F38" s="156" t="s">
        <v>331</v>
      </c>
      <c r="G38" s="157">
        <v>570</v>
      </c>
      <c r="H38" s="158"/>
      <c r="I38" s="159">
        <f t="shared" ref="I38:I39" si="3">ROUND(G38*H38,2)</f>
        <v>0</v>
      </c>
      <c r="J38" s="160" t="s">
        <v>332</v>
      </c>
      <c r="K38" s="161" t="s">
        <v>280</v>
      </c>
      <c r="L38" s="162" t="s">
        <v>281</v>
      </c>
      <c r="M38" s="163"/>
      <c r="N38" s="155" t="s">
        <v>363</v>
      </c>
    </row>
    <row r="39" spans="1:20" ht="20.399999999999999">
      <c r="A39" s="152">
        <v>23</v>
      </c>
      <c r="B39" s="165" t="s">
        <v>364</v>
      </c>
      <c r="C39" s="154"/>
      <c r="D39" s="154" t="s">
        <v>365</v>
      </c>
      <c r="E39" s="160" t="s">
        <v>366</v>
      </c>
      <c r="F39" s="156" t="s">
        <v>350</v>
      </c>
      <c r="G39" s="157">
        <v>5631</v>
      </c>
      <c r="H39" s="158"/>
      <c r="I39" s="159">
        <f t="shared" si="3"/>
        <v>0</v>
      </c>
      <c r="J39" s="160" t="s">
        <v>341</v>
      </c>
      <c r="K39" s="161" t="s">
        <v>280</v>
      </c>
      <c r="L39" s="162" t="s">
        <v>281</v>
      </c>
      <c r="M39" s="163"/>
      <c r="N39" s="155" t="s">
        <v>367</v>
      </c>
    </row>
    <row r="40" spans="1:20" s="151" customFormat="1" ht="13.8">
      <c r="A40" s="142" t="s">
        <v>274</v>
      </c>
      <c r="B40" s="143" t="s">
        <v>273</v>
      </c>
      <c r="C40" s="144"/>
      <c r="D40" s="144" t="s">
        <v>368</v>
      </c>
      <c r="E40" s="144"/>
      <c r="F40" s="145"/>
      <c r="G40" s="144"/>
      <c r="H40" s="146"/>
      <c r="I40" s="144"/>
      <c r="J40" s="144"/>
      <c r="K40" s="144"/>
      <c r="L40" s="147"/>
      <c r="M40" s="148"/>
      <c r="N40" s="149"/>
      <c r="O40" s="150"/>
      <c r="P40" s="150"/>
      <c r="Q40" s="150"/>
      <c r="R40" s="150"/>
      <c r="S40" s="150"/>
      <c r="T40" s="150"/>
    </row>
    <row r="41" spans="1:20" ht="20.399999999999999">
      <c r="A41" s="152">
        <v>24</v>
      </c>
      <c r="B41" s="165" t="s">
        <v>369</v>
      </c>
      <c r="C41" s="154"/>
      <c r="D41" s="154" t="s">
        <v>370</v>
      </c>
      <c r="E41" s="160" t="s">
        <v>371</v>
      </c>
      <c r="F41" s="156" t="s">
        <v>302</v>
      </c>
      <c r="G41" s="157">
        <f>328*0.1</f>
        <v>32.800000000000004</v>
      </c>
      <c r="H41" s="158"/>
      <c r="I41" s="159">
        <f t="shared" ref="I41:I43" si="4">ROUND(G41*H41,2)</f>
        <v>0</v>
      </c>
      <c r="J41" s="160" t="s">
        <v>372</v>
      </c>
      <c r="K41" s="161" t="s">
        <v>280</v>
      </c>
      <c r="L41" s="162" t="s">
        <v>281</v>
      </c>
      <c r="M41" s="163"/>
      <c r="N41" s="155" t="s">
        <v>373</v>
      </c>
    </row>
    <row r="42" spans="1:20" ht="20.399999999999999">
      <c r="A42" s="152">
        <v>25</v>
      </c>
      <c r="B42" s="165" t="s">
        <v>374</v>
      </c>
      <c r="C42" s="154"/>
      <c r="D42" s="154" t="s">
        <v>375</v>
      </c>
      <c r="E42" s="160" t="s">
        <v>376</v>
      </c>
      <c r="F42" s="156" t="s">
        <v>302</v>
      </c>
      <c r="G42" s="157">
        <f>264*0.05</f>
        <v>13.200000000000001</v>
      </c>
      <c r="H42" s="158"/>
      <c r="I42" s="159">
        <f t="shared" si="4"/>
        <v>0</v>
      </c>
      <c r="J42" s="160" t="s">
        <v>377</v>
      </c>
      <c r="K42" s="161" t="s">
        <v>280</v>
      </c>
      <c r="L42" s="162" t="s">
        <v>281</v>
      </c>
      <c r="M42" s="163"/>
      <c r="N42" s="155" t="s">
        <v>378</v>
      </c>
    </row>
    <row r="43" spans="1:20" ht="20.399999999999999">
      <c r="A43" s="152">
        <v>26</v>
      </c>
      <c r="B43" s="165" t="s">
        <v>379</v>
      </c>
      <c r="C43" s="154"/>
      <c r="D43" s="154" t="s">
        <v>380</v>
      </c>
      <c r="E43" s="168" t="s">
        <v>381</v>
      </c>
      <c r="F43" s="156" t="s">
        <v>302</v>
      </c>
      <c r="G43" s="157">
        <f>4207*0.1</f>
        <v>420.70000000000005</v>
      </c>
      <c r="H43" s="158"/>
      <c r="I43" s="159">
        <f t="shared" si="4"/>
        <v>0</v>
      </c>
      <c r="J43" s="160" t="s">
        <v>382</v>
      </c>
      <c r="K43" s="161" t="s">
        <v>280</v>
      </c>
      <c r="L43" s="162" t="s">
        <v>281</v>
      </c>
      <c r="M43" s="163"/>
      <c r="N43" s="155" t="s">
        <v>383</v>
      </c>
    </row>
    <row r="44" spans="1:20" s="151" customFormat="1" ht="13.8">
      <c r="A44" s="142" t="s">
        <v>274</v>
      </c>
      <c r="B44" s="143" t="s">
        <v>384</v>
      </c>
      <c r="C44" s="144"/>
      <c r="D44" s="144" t="s">
        <v>385</v>
      </c>
      <c r="E44" s="144"/>
      <c r="F44" s="145"/>
      <c r="G44" s="144"/>
      <c r="H44" s="146"/>
      <c r="I44" s="144"/>
      <c r="J44" s="144"/>
      <c r="K44" s="144"/>
      <c r="L44" s="147"/>
      <c r="M44" s="148"/>
      <c r="N44" s="149"/>
      <c r="O44" s="150"/>
      <c r="P44" s="150"/>
      <c r="Q44" s="150"/>
      <c r="R44" s="150"/>
      <c r="S44" s="150"/>
      <c r="T44" s="150"/>
    </row>
    <row r="45" spans="1:20" ht="20.399999999999999">
      <c r="A45" s="152">
        <v>27</v>
      </c>
      <c r="B45" s="165" t="s">
        <v>386</v>
      </c>
      <c r="C45" s="154"/>
      <c r="D45" s="154" t="s">
        <v>387</v>
      </c>
      <c r="E45" s="160" t="s">
        <v>388</v>
      </c>
      <c r="F45" s="156" t="s">
        <v>350</v>
      </c>
      <c r="G45" s="157">
        <v>79</v>
      </c>
      <c r="H45" s="158"/>
      <c r="I45" s="159">
        <f t="shared" ref="I45:I77" si="5">ROUND(G45*H45,2)</f>
        <v>0</v>
      </c>
      <c r="J45" s="160" t="s">
        <v>332</v>
      </c>
      <c r="K45" s="161" t="s">
        <v>280</v>
      </c>
      <c r="L45" s="162" t="s">
        <v>281</v>
      </c>
      <c r="M45" s="163"/>
      <c r="N45" s="155" t="s">
        <v>389</v>
      </c>
    </row>
    <row r="46" spans="1:20" ht="20.399999999999999">
      <c r="A46" s="152">
        <v>28</v>
      </c>
      <c r="B46" s="165" t="s">
        <v>390</v>
      </c>
      <c r="C46" s="154"/>
      <c r="D46" s="154" t="s">
        <v>391</v>
      </c>
      <c r="E46" s="160" t="s">
        <v>392</v>
      </c>
      <c r="F46" s="156" t="s">
        <v>350</v>
      </c>
      <c r="G46" s="157">
        <v>185</v>
      </c>
      <c r="H46" s="158"/>
      <c r="I46" s="159">
        <f t="shared" si="5"/>
        <v>0</v>
      </c>
      <c r="J46" s="160" t="s">
        <v>332</v>
      </c>
      <c r="K46" s="161" t="s">
        <v>280</v>
      </c>
      <c r="L46" s="162" t="s">
        <v>281</v>
      </c>
      <c r="M46" s="163"/>
      <c r="N46" s="155" t="s">
        <v>389</v>
      </c>
    </row>
    <row r="47" spans="1:20" ht="13.8">
      <c r="A47" s="152">
        <v>29</v>
      </c>
      <c r="B47" s="165" t="s">
        <v>393</v>
      </c>
      <c r="C47" s="154"/>
      <c r="D47" s="154" t="s">
        <v>394</v>
      </c>
      <c r="E47" s="160" t="s">
        <v>395</v>
      </c>
      <c r="F47" s="156" t="s">
        <v>350</v>
      </c>
      <c r="G47" s="157">
        <v>82</v>
      </c>
      <c r="H47" s="158"/>
      <c r="I47" s="159">
        <f t="shared" si="5"/>
        <v>0</v>
      </c>
      <c r="J47" s="160" t="s">
        <v>332</v>
      </c>
      <c r="K47" s="161" t="s">
        <v>280</v>
      </c>
      <c r="L47" s="162" t="s">
        <v>281</v>
      </c>
      <c r="M47" s="163"/>
      <c r="N47" s="155" t="s">
        <v>396</v>
      </c>
    </row>
    <row r="48" spans="1:20" ht="20.399999999999999">
      <c r="A48" s="152">
        <v>30</v>
      </c>
      <c r="B48" s="165" t="s">
        <v>397</v>
      </c>
      <c r="C48" s="154"/>
      <c r="D48" s="154" t="s">
        <v>398</v>
      </c>
      <c r="E48" s="160" t="s">
        <v>399</v>
      </c>
      <c r="F48" s="156" t="s">
        <v>302</v>
      </c>
      <c r="G48" s="157">
        <f>4348*0.4</f>
        <v>1739.2</v>
      </c>
      <c r="H48" s="158"/>
      <c r="I48" s="159">
        <f t="shared" si="5"/>
        <v>0</v>
      </c>
      <c r="J48" s="160" t="s">
        <v>400</v>
      </c>
      <c r="K48" s="161" t="s">
        <v>280</v>
      </c>
      <c r="L48" s="162" t="s">
        <v>281</v>
      </c>
      <c r="N48" s="155" t="s">
        <v>396</v>
      </c>
    </row>
    <row r="49" spans="1:14">
      <c r="A49" s="152">
        <v>31</v>
      </c>
      <c r="B49" s="165" t="s">
        <v>401</v>
      </c>
      <c r="C49" s="156" t="s">
        <v>299</v>
      </c>
      <c r="D49" s="154" t="s">
        <v>402</v>
      </c>
      <c r="E49" s="160" t="s">
        <v>403</v>
      </c>
      <c r="F49" s="156" t="s">
        <v>350</v>
      </c>
      <c r="G49" s="157">
        <v>6267</v>
      </c>
      <c r="H49" s="158"/>
      <c r="I49" s="159">
        <f t="shared" si="5"/>
        <v>0</v>
      </c>
      <c r="J49" s="160" t="s">
        <v>332</v>
      </c>
      <c r="K49" s="161" t="s">
        <v>280</v>
      </c>
      <c r="L49" s="162" t="s">
        <v>281</v>
      </c>
      <c r="N49" s="155" t="s">
        <v>396</v>
      </c>
    </row>
    <row r="50" spans="1:14">
      <c r="A50" s="152">
        <v>32</v>
      </c>
      <c r="B50" s="165" t="s">
        <v>401</v>
      </c>
      <c r="C50" s="156" t="s">
        <v>305</v>
      </c>
      <c r="D50" s="154" t="s">
        <v>402</v>
      </c>
      <c r="E50" s="160" t="s">
        <v>404</v>
      </c>
      <c r="F50" s="156" t="s">
        <v>350</v>
      </c>
      <c r="G50" s="157">
        <v>3792</v>
      </c>
      <c r="H50" s="158"/>
      <c r="I50" s="159">
        <f t="shared" si="5"/>
        <v>0</v>
      </c>
      <c r="J50" s="160" t="s">
        <v>332</v>
      </c>
      <c r="K50" s="161" t="s">
        <v>280</v>
      </c>
      <c r="L50" s="162" t="s">
        <v>281</v>
      </c>
      <c r="N50" s="155" t="s">
        <v>396</v>
      </c>
    </row>
    <row r="51" spans="1:14">
      <c r="A51" s="152">
        <v>33</v>
      </c>
      <c r="B51" s="165" t="s">
        <v>405</v>
      </c>
      <c r="C51" s="156" t="s">
        <v>299</v>
      </c>
      <c r="D51" s="154" t="s">
        <v>406</v>
      </c>
      <c r="E51" s="160" t="s">
        <v>407</v>
      </c>
      <c r="F51" s="156" t="s">
        <v>350</v>
      </c>
      <c r="G51" s="157">
        <v>476</v>
      </c>
      <c r="H51" s="158"/>
      <c r="I51" s="159">
        <f t="shared" si="5"/>
        <v>0</v>
      </c>
      <c r="J51" s="160" t="s">
        <v>332</v>
      </c>
      <c r="K51" s="161" t="s">
        <v>280</v>
      </c>
      <c r="L51" s="162" t="s">
        <v>281</v>
      </c>
      <c r="N51" s="155" t="s">
        <v>396</v>
      </c>
    </row>
    <row r="52" spans="1:14">
      <c r="A52" s="152">
        <v>34</v>
      </c>
      <c r="B52" s="165" t="s">
        <v>405</v>
      </c>
      <c r="C52" s="156" t="s">
        <v>305</v>
      </c>
      <c r="D52" s="154" t="s">
        <v>406</v>
      </c>
      <c r="E52" s="160" t="s">
        <v>408</v>
      </c>
      <c r="F52" s="156" t="s">
        <v>350</v>
      </c>
      <c r="G52" s="157">
        <v>933</v>
      </c>
      <c r="H52" s="158"/>
      <c r="I52" s="159">
        <f t="shared" si="5"/>
        <v>0</v>
      </c>
      <c r="J52" s="160" t="s">
        <v>332</v>
      </c>
      <c r="K52" s="161" t="s">
        <v>280</v>
      </c>
      <c r="L52" s="162" t="s">
        <v>281</v>
      </c>
      <c r="N52" s="155" t="s">
        <v>396</v>
      </c>
    </row>
    <row r="53" spans="1:14" ht="13.8">
      <c r="A53" s="152">
        <v>35</v>
      </c>
      <c r="B53" s="165" t="s">
        <v>409</v>
      </c>
      <c r="C53" s="154"/>
      <c r="D53" s="154" t="s">
        <v>410</v>
      </c>
      <c r="E53" s="160" t="s">
        <v>411</v>
      </c>
      <c r="F53" s="156" t="s">
        <v>350</v>
      </c>
      <c r="G53" s="157">
        <v>57</v>
      </c>
      <c r="H53" s="158"/>
      <c r="I53" s="159">
        <f t="shared" si="5"/>
        <v>0</v>
      </c>
      <c r="J53" s="160" t="s">
        <v>332</v>
      </c>
      <c r="K53" s="161" t="s">
        <v>280</v>
      </c>
      <c r="L53" s="162" t="s">
        <v>281</v>
      </c>
      <c r="M53" s="163"/>
      <c r="N53" s="155" t="s">
        <v>412</v>
      </c>
    </row>
    <row r="54" spans="1:14" ht="13.8">
      <c r="A54" s="152">
        <v>36</v>
      </c>
      <c r="B54" s="165" t="s">
        <v>413</v>
      </c>
      <c r="C54" s="154"/>
      <c r="D54" s="154" t="s">
        <v>414</v>
      </c>
      <c r="E54" s="160" t="s">
        <v>415</v>
      </c>
      <c r="F54" s="156" t="s">
        <v>350</v>
      </c>
      <c r="G54" s="157">
        <v>3171</v>
      </c>
      <c r="H54" s="158"/>
      <c r="I54" s="159">
        <f t="shared" si="5"/>
        <v>0</v>
      </c>
      <c r="J54" s="160" t="s">
        <v>332</v>
      </c>
      <c r="K54" s="161" t="s">
        <v>280</v>
      </c>
      <c r="L54" s="162" t="s">
        <v>281</v>
      </c>
      <c r="M54" s="163"/>
      <c r="N54" s="155" t="s">
        <v>416</v>
      </c>
    </row>
    <row r="55" spans="1:14" ht="13.8">
      <c r="A55" s="152">
        <v>37</v>
      </c>
      <c r="B55" s="165" t="s">
        <v>417</v>
      </c>
      <c r="C55" s="154"/>
      <c r="D55" s="154" t="s">
        <v>418</v>
      </c>
      <c r="E55" s="160" t="s">
        <v>419</v>
      </c>
      <c r="F55" s="156" t="s">
        <v>350</v>
      </c>
      <c r="G55" s="157">
        <v>6285</v>
      </c>
      <c r="H55" s="158"/>
      <c r="I55" s="159">
        <f t="shared" si="5"/>
        <v>0</v>
      </c>
      <c r="J55" s="160" t="s">
        <v>332</v>
      </c>
      <c r="K55" s="161" t="s">
        <v>280</v>
      </c>
      <c r="L55" s="162" t="s">
        <v>281</v>
      </c>
      <c r="M55" s="163"/>
      <c r="N55" s="155" t="s">
        <v>416</v>
      </c>
    </row>
    <row r="56" spans="1:14" ht="20.399999999999999">
      <c r="A56" s="152">
        <v>38</v>
      </c>
      <c r="B56" s="165" t="s">
        <v>420</v>
      </c>
      <c r="C56" s="154"/>
      <c r="D56" s="154" t="s">
        <v>421</v>
      </c>
      <c r="E56" s="160" t="s">
        <v>422</v>
      </c>
      <c r="F56" s="156" t="s">
        <v>350</v>
      </c>
      <c r="G56" s="157">
        <v>57</v>
      </c>
      <c r="H56" s="158"/>
      <c r="I56" s="159">
        <f t="shared" si="5"/>
        <v>0</v>
      </c>
      <c r="J56" s="160" t="s">
        <v>332</v>
      </c>
      <c r="K56" s="161" t="s">
        <v>280</v>
      </c>
      <c r="L56" s="162" t="s">
        <v>281</v>
      </c>
      <c r="M56" s="163"/>
      <c r="N56" s="155" t="s">
        <v>423</v>
      </c>
    </row>
    <row r="57" spans="1:14" ht="40.799999999999997">
      <c r="A57" s="152">
        <v>39</v>
      </c>
      <c r="B57" s="165" t="s">
        <v>424</v>
      </c>
      <c r="C57" s="154"/>
      <c r="D57" s="154" t="s">
        <v>425</v>
      </c>
      <c r="E57" s="160" t="s">
        <v>426</v>
      </c>
      <c r="F57" s="156" t="s">
        <v>350</v>
      </c>
      <c r="G57" s="157">
        <v>3114</v>
      </c>
      <c r="H57" s="158"/>
      <c r="I57" s="159">
        <f t="shared" si="5"/>
        <v>0</v>
      </c>
      <c r="J57" s="160" t="s">
        <v>332</v>
      </c>
      <c r="K57" s="161" t="s">
        <v>280</v>
      </c>
      <c r="L57" s="162" t="s">
        <v>281</v>
      </c>
      <c r="M57" s="163"/>
      <c r="N57" s="155" t="s">
        <v>423</v>
      </c>
    </row>
    <row r="58" spans="1:14" ht="20.399999999999999">
      <c r="A58" s="152">
        <v>40</v>
      </c>
      <c r="B58" s="165" t="s">
        <v>427</v>
      </c>
      <c r="C58" s="154"/>
      <c r="D58" s="154" t="s">
        <v>428</v>
      </c>
      <c r="E58" s="160" t="s">
        <v>429</v>
      </c>
      <c r="F58" s="156" t="s">
        <v>350</v>
      </c>
      <c r="G58" s="157">
        <v>3114</v>
      </c>
      <c r="H58" s="158"/>
      <c r="I58" s="159">
        <f t="shared" si="5"/>
        <v>0</v>
      </c>
      <c r="J58" s="160" t="s">
        <v>332</v>
      </c>
      <c r="K58" s="161" t="s">
        <v>280</v>
      </c>
      <c r="L58" s="162" t="s">
        <v>281</v>
      </c>
      <c r="M58" s="163"/>
      <c r="N58" s="155" t="s">
        <v>423</v>
      </c>
    </row>
    <row r="59" spans="1:14" ht="20.399999999999999">
      <c r="A59" s="152">
        <v>41</v>
      </c>
      <c r="B59" s="165" t="s">
        <v>430</v>
      </c>
      <c r="C59" s="154"/>
      <c r="D59" s="154" t="s">
        <v>431</v>
      </c>
      <c r="E59" s="160" t="s">
        <v>432</v>
      </c>
      <c r="F59" s="156" t="s">
        <v>350</v>
      </c>
      <c r="G59" s="157">
        <v>2841</v>
      </c>
      <c r="H59" s="158"/>
      <c r="I59" s="159">
        <f t="shared" si="5"/>
        <v>0</v>
      </c>
      <c r="J59" s="160" t="s">
        <v>332</v>
      </c>
      <c r="K59" s="161" t="s">
        <v>280</v>
      </c>
      <c r="L59" s="162" t="s">
        <v>281</v>
      </c>
      <c r="M59" s="163"/>
      <c r="N59" s="155" t="s">
        <v>423</v>
      </c>
    </row>
    <row r="60" spans="1:14" ht="20.399999999999999">
      <c r="A60" s="152">
        <v>42</v>
      </c>
      <c r="B60" s="165" t="s">
        <v>433</v>
      </c>
      <c r="C60" s="154"/>
      <c r="D60" s="154" t="s">
        <v>434</v>
      </c>
      <c r="E60" s="160" t="s">
        <v>435</v>
      </c>
      <c r="F60" s="156" t="s">
        <v>350</v>
      </c>
      <c r="G60" s="157">
        <v>273</v>
      </c>
      <c r="H60" s="158"/>
      <c r="I60" s="159">
        <f t="shared" si="5"/>
        <v>0</v>
      </c>
      <c r="J60" s="160" t="s">
        <v>332</v>
      </c>
      <c r="K60" s="161" t="s">
        <v>280</v>
      </c>
      <c r="L60" s="162" t="s">
        <v>281</v>
      </c>
      <c r="M60" s="163"/>
      <c r="N60" s="155" t="s">
        <v>423</v>
      </c>
    </row>
    <row r="61" spans="1:14" ht="20.399999999999999">
      <c r="A61" s="152">
        <v>43</v>
      </c>
      <c r="B61" s="165" t="s">
        <v>436</v>
      </c>
      <c r="C61" s="156" t="s">
        <v>437</v>
      </c>
      <c r="D61" s="154" t="s">
        <v>438</v>
      </c>
      <c r="E61" s="160" t="s">
        <v>439</v>
      </c>
      <c r="F61" s="156" t="s">
        <v>350</v>
      </c>
      <c r="G61" s="157">
        <v>2943</v>
      </c>
      <c r="H61" s="158"/>
      <c r="I61" s="159">
        <f t="shared" si="5"/>
        <v>0</v>
      </c>
      <c r="J61" s="160" t="s">
        <v>332</v>
      </c>
      <c r="K61" s="161" t="s">
        <v>280</v>
      </c>
      <c r="L61" s="162" t="s">
        <v>281</v>
      </c>
      <c r="M61" s="163"/>
      <c r="N61" s="155" t="s">
        <v>440</v>
      </c>
    </row>
    <row r="62" spans="1:14" ht="30.6">
      <c r="A62" s="152">
        <v>44</v>
      </c>
      <c r="B62" s="165" t="s">
        <v>436</v>
      </c>
      <c r="C62" s="156" t="s">
        <v>441</v>
      </c>
      <c r="D62" s="154" t="s">
        <v>438</v>
      </c>
      <c r="E62" s="160" t="s">
        <v>442</v>
      </c>
      <c r="F62" s="156" t="s">
        <v>350</v>
      </c>
      <c r="G62" s="157">
        <v>81</v>
      </c>
      <c r="H62" s="158"/>
      <c r="I62" s="159">
        <f t="shared" si="5"/>
        <v>0</v>
      </c>
      <c r="J62" s="160" t="s">
        <v>332</v>
      </c>
      <c r="K62" s="161" t="s">
        <v>280</v>
      </c>
      <c r="L62" s="162" t="s">
        <v>281</v>
      </c>
      <c r="M62" s="163"/>
      <c r="N62" s="155" t="s">
        <v>440</v>
      </c>
    </row>
    <row r="63" spans="1:14" ht="30.6">
      <c r="A63" s="152">
        <v>45</v>
      </c>
      <c r="B63" s="165" t="s">
        <v>436</v>
      </c>
      <c r="C63" s="156" t="s">
        <v>443</v>
      </c>
      <c r="D63" s="154" t="s">
        <v>438</v>
      </c>
      <c r="E63" s="160" t="s">
        <v>444</v>
      </c>
      <c r="F63" s="156" t="s">
        <v>350</v>
      </c>
      <c r="G63" s="157">
        <v>9</v>
      </c>
      <c r="H63" s="158"/>
      <c r="I63" s="159">
        <f t="shared" si="5"/>
        <v>0</v>
      </c>
      <c r="J63" s="160" t="s">
        <v>332</v>
      </c>
      <c r="K63" s="161" t="s">
        <v>280</v>
      </c>
      <c r="L63" s="162" t="s">
        <v>281</v>
      </c>
      <c r="M63" s="163"/>
      <c r="N63" s="155" t="s">
        <v>440</v>
      </c>
    </row>
    <row r="64" spans="1:14" ht="30.6">
      <c r="A64" s="152">
        <v>46</v>
      </c>
      <c r="B64" s="165" t="s">
        <v>436</v>
      </c>
      <c r="C64" s="156" t="s">
        <v>445</v>
      </c>
      <c r="D64" s="154" t="s">
        <v>438</v>
      </c>
      <c r="E64" s="160" t="s">
        <v>446</v>
      </c>
      <c r="F64" s="156" t="s">
        <v>350</v>
      </c>
      <c r="G64" s="157">
        <v>103</v>
      </c>
      <c r="H64" s="158"/>
      <c r="I64" s="159">
        <f t="shared" si="5"/>
        <v>0</v>
      </c>
      <c r="J64" s="160" t="s">
        <v>332</v>
      </c>
      <c r="K64" s="161" t="s">
        <v>280</v>
      </c>
      <c r="L64" s="162" t="s">
        <v>281</v>
      </c>
      <c r="M64" s="163"/>
      <c r="N64" s="155" t="s">
        <v>440</v>
      </c>
    </row>
    <row r="65" spans="1:20" ht="20.399999999999999">
      <c r="A65" s="152">
        <v>47</v>
      </c>
      <c r="B65" s="165" t="s">
        <v>436</v>
      </c>
      <c r="C65" s="156" t="s">
        <v>447</v>
      </c>
      <c r="D65" s="154" t="s">
        <v>438</v>
      </c>
      <c r="E65" s="160" t="s">
        <v>448</v>
      </c>
      <c r="F65" s="156" t="s">
        <v>350</v>
      </c>
      <c r="G65" s="157">
        <v>285.7</v>
      </c>
      <c r="H65" s="158"/>
      <c r="I65" s="159">
        <f t="shared" si="5"/>
        <v>0</v>
      </c>
      <c r="J65" s="160" t="s">
        <v>332</v>
      </c>
      <c r="K65" s="161" t="s">
        <v>280</v>
      </c>
      <c r="L65" s="162" t="s">
        <v>281</v>
      </c>
      <c r="M65" s="163"/>
      <c r="N65" s="155" t="s">
        <v>440</v>
      </c>
    </row>
    <row r="66" spans="1:20" ht="30.6">
      <c r="A66" s="152">
        <v>48</v>
      </c>
      <c r="B66" s="165" t="s">
        <v>436</v>
      </c>
      <c r="C66" s="156" t="s">
        <v>449</v>
      </c>
      <c r="D66" s="154" t="s">
        <v>438</v>
      </c>
      <c r="E66" s="160" t="s">
        <v>450</v>
      </c>
      <c r="F66" s="156" t="s">
        <v>350</v>
      </c>
      <c r="G66" s="157">
        <v>1.5</v>
      </c>
      <c r="H66" s="158"/>
      <c r="I66" s="159">
        <f t="shared" si="5"/>
        <v>0</v>
      </c>
      <c r="J66" s="160" t="s">
        <v>332</v>
      </c>
      <c r="K66" s="161" t="s">
        <v>280</v>
      </c>
      <c r="L66" s="162" t="s">
        <v>281</v>
      </c>
      <c r="M66" s="163"/>
      <c r="N66" s="155" t="s">
        <v>440</v>
      </c>
    </row>
    <row r="67" spans="1:20" ht="30.6">
      <c r="A67" s="152">
        <v>49</v>
      </c>
      <c r="B67" s="165" t="s">
        <v>436</v>
      </c>
      <c r="C67" s="156" t="s">
        <v>451</v>
      </c>
      <c r="D67" s="154" t="s">
        <v>438</v>
      </c>
      <c r="E67" s="160" t="s">
        <v>452</v>
      </c>
      <c r="F67" s="156" t="s">
        <v>350</v>
      </c>
      <c r="G67" s="157">
        <v>11</v>
      </c>
      <c r="H67" s="158"/>
      <c r="I67" s="159">
        <f t="shared" si="5"/>
        <v>0</v>
      </c>
      <c r="J67" s="160" t="s">
        <v>332</v>
      </c>
      <c r="K67" s="161" t="s">
        <v>280</v>
      </c>
      <c r="L67" s="162" t="s">
        <v>281</v>
      </c>
      <c r="M67" s="163"/>
      <c r="N67" s="155" t="s">
        <v>440</v>
      </c>
    </row>
    <row r="68" spans="1:20" ht="30.6">
      <c r="A68" s="152">
        <v>50</v>
      </c>
      <c r="B68" s="165" t="s">
        <v>436</v>
      </c>
      <c r="C68" s="156" t="s">
        <v>453</v>
      </c>
      <c r="D68" s="154" t="s">
        <v>438</v>
      </c>
      <c r="E68" s="160" t="s">
        <v>454</v>
      </c>
      <c r="F68" s="156" t="s">
        <v>350</v>
      </c>
      <c r="G68" s="157">
        <v>393</v>
      </c>
      <c r="H68" s="158"/>
      <c r="I68" s="159">
        <f t="shared" si="5"/>
        <v>0</v>
      </c>
      <c r="J68" s="160" t="s">
        <v>332</v>
      </c>
      <c r="K68" s="161" t="s">
        <v>280</v>
      </c>
      <c r="L68" s="162" t="s">
        <v>281</v>
      </c>
      <c r="M68" s="163"/>
      <c r="N68" s="155" t="s">
        <v>440</v>
      </c>
    </row>
    <row r="69" spans="1:20" ht="30.6">
      <c r="A69" s="152">
        <v>51</v>
      </c>
      <c r="B69" s="165" t="s">
        <v>436</v>
      </c>
      <c r="C69" s="156" t="s">
        <v>455</v>
      </c>
      <c r="D69" s="154" t="s">
        <v>438</v>
      </c>
      <c r="E69" s="160" t="s">
        <v>456</v>
      </c>
      <c r="F69" s="156" t="s">
        <v>350</v>
      </c>
      <c r="G69" s="157">
        <v>189</v>
      </c>
      <c r="H69" s="158"/>
      <c r="I69" s="159">
        <f t="shared" si="5"/>
        <v>0</v>
      </c>
      <c r="J69" s="160" t="s">
        <v>332</v>
      </c>
      <c r="K69" s="161" t="s">
        <v>280</v>
      </c>
      <c r="L69" s="162" t="s">
        <v>281</v>
      </c>
      <c r="M69" s="163"/>
      <c r="N69" s="155" t="s">
        <v>440</v>
      </c>
    </row>
    <row r="70" spans="1:20" ht="30.6">
      <c r="A70" s="152">
        <v>52</v>
      </c>
      <c r="B70" s="165" t="s">
        <v>436</v>
      </c>
      <c r="C70" s="156" t="s">
        <v>457</v>
      </c>
      <c r="D70" s="154" t="s">
        <v>438</v>
      </c>
      <c r="E70" s="160" t="s">
        <v>458</v>
      </c>
      <c r="F70" s="156" t="s">
        <v>350</v>
      </c>
      <c r="G70" s="157">
        <v>35</v>
      </c>
      <c r="H70" s="158"/>
      <c r="I70" s="159">
        <f t="shared" si="5"/>
        <v>0</v>
      </c>
      <c r="J70" s="160" t="s">
        <v>332</v>
      </c>
      <c r="K70" s="161" t="s">
        <v>280</v>
      </c>
      <c r="L70" s="162" t="s">
        <v>281</v>
      </c>
      <c r="M70" s="163"/>
      <c r="N70" s="155" t="s">
        <v>440</v>
      </c>
    </row>
    <row r="71" spans="1:20" ht="20.399999999999999">
      <c r="A71" s="152">
        <v>53</v>
      </c>
      <c r="B71" s="165" t="s">
        <v>436</v>
      </c>
      <c r="C71" s="156" t="s">
        <v>459</v>
      </c>
      <c r="D71" s="154" t="s">
        <v>438</v>
      </c>
      <c r="E71" s="160" t="s">
        <v>460</v>
      </c>
      <c r="F71" s="156" t="s">
        <v>350</v>
      </c>
      <c r="G71" s="157">
        <v>229</v>
      </c>
      <c r="H71" s="158"/>
      <c r="I71" s="159">
        <f t="shared" si="5"/>
        <v>0</v>
      </c>
      <c r="J71" s="160" t="s">
        <v>332</v>
      </c>
      <c r="K71" s="161" t="s">
        <v>280</v>
      </c>
      <c r="L71" s="162" t="s">
        <v>281</v>
      </c>
      <c r="M71" s="163"/>
      <c r="N71" s="155" t="s">
        <v>440</v>
      </c>
    </row>
    <row r="72" spans="1:20" ht="30.6">
      <c r="A72" s="152">
        <v>54</v>
      </c>
      <c r="B72" s="165" t="s">
        <v>436</v>
      </c>
      <c r="C72" s="156" t="s">
        <v>461</v>
      </c>
      <c r="D72" s="154" t="s">
        <v>438</v>
      </c>
      <c r="E72" s="160" t="s">
        <v>462</v>
      </c>
      <c r="F72" s="156" t="s">
        <v>350</v>
      </c>
      <c r="G72" s="157">
        <v>9.5</v>
      </c>
      <c r="H72" s="158"/>
      <c r="I72" s="159">
        <f t="shared" si="5"/>
        <v>0</v>
      </c>
      <c r="J72" s="160" t="s">
        <v>332</v>
      </c>
      <c r="K72" s="161" t="s">
        <v>280</v>
      </c>
      <c r="L72" s="162" t="s">
        <v>281</v>
      </c>
      <c r="M72" s="163"/>
      <c r="N72" s="155" t="s">
        <v>440</v>
      </c>
    </row>
    <row r="73" spans="1:20" ht="30.6">
      <c r="A73" s="152">
        <v>55</v>
      </c>
      <c r="B73" s="165" t="s">
        <v>436</v>
      </c>
      <c r="C73" s="156" t="s">
        <v>463</v>
      </c>
      <c r="D73" s="154" t="s">
        <v>438</v>
      </c>
      <c r="E73" s="160" t="s">
        <v>464</v>
      </c>
      <c r="F73" s="156" t="s">
        <v>350</v>
      </c>
      <c r="G73" s="157">
        <v>112</v>
      </c>
      <c r="H73" s="158"/>
      <c r="I73" s="159">
        <f t="shared" si="5"/>
        <v>0</v>
      </c>
      <c r="J73" s="160" t="s">
        <v>332</v>
      </c>
      <c r="K73" s="161" t="s">
        <v>280</v>
      </c>
      <c r="L73" s="162" t="s">
        <v>281</v>
      </c>
      <c r="M73" s="163"/>
      <c r="N73" s="155" t="s">
        <v>440</v>
      </c>
    </row>
    <row r="74" spans="1:20" ht="30.6">
      <c r="A74" s="152">
        <v>56</v>
      </c>
      <c r="B74" s="165" t="s">
        <v>436</v>
      </c>
      <c r="C74" s="156" t="s">
        <v>465</v>
      </c>
      <c r="D74" s="154" t="s">
        <v>438</v>
      </c>
      <c r="E74" s="160" t="s">
        <v>466</v>
      </c>
      <c r="F74" s="156" t="s">
        <v>350</v>
      </c>
      <c r="G74" s="157">
        <v>85</v>
      </c>
      <c r="H74" s="158"/>
      <c r="I74" s="159">
        <f t="shared" si="5"/>
        <v>0</v>
      </c>
      <c r="J74" s="160" t="s">
        <v>332</v>
      </c>
      <c r="K74" s="161" t="s">
        <v>280</v>
      </c>
      <c r="L74" s="162" t="s">
        <v>281</v>
      </c>
      <c r="M74" s="163"/>
      <c r="N74" s="155" t="s">
        <v>440</v>
      </c>
    </row>
    <row r="75" spans="1:20" ht="30.6">
      <c r="A75" s="152">
        <v>57</v>
      </c>
      <c r="B75" s="165" t="s">
        <v>436</v>
      </c>
      <c r="C75" s="156" t="s">
        <v>467</v>
      </c>
      <c r="D75" s="154" t="s">
        <v>438</v>
      </c>
      <c r="E75" s="160" t="s">
        <v>468</v>
      </c>
      <c r="F75" s="156" t="s">
        <v>350</v>
      </c>
      <c r="G75" s="157">
        <v>15</v>
      </c>
      <c r="H75" s="158"/>
      <c r="I75" s="159">
        <f t="shared" si="5"/>
        <v>0</v>
      </c>
      <c r="J75" s="160" t="s">
        <v>332</v>
      </c>
      <c r="K75" s="161" t="s">
        <v>280</v>
      </c>
      <c r="L75" s="162" t="s">
        <v>281</v>
      </c>
      <c r="M75" s="163"/>
      <c r="N75" s="155" t="s">
        <v>440</v>
      </c>
    </row>
    <row r="76" spans="1:20" ht="20.399999999999999">
      <c r="A76" s="152">
        <v>58</v>
      </c>
      <c r="B76" s="165" t="s">
        <v>469</v>
      </c>
      <c r="C76" s="156" t="s">
        <v>299</v>
      </c>
      <c r="D76" s="154" t="s">
        <v>470</v>
      </c>
      <c r="E76" s="160" t="s">
        <v>471</v>
      </c>
      <c r="F76" s="156" t="s">
        <v>350</v>
      </c>
      <c r="G76" s="157">
        <v>38</v>
      </c>
      <c r="H76" s="158"/>
      <c r="I76" s="159">
        <f t="shared" si="5"/>
        <v>0</v>
      </c>
      <c r="J76" s="160" t="s">
        <v>332</v>
      </c>
      <c r="K76" s="161" t="s">
        <v>280</v>
      </c>
      <c r="L76" s="162" t="s">
        <v>281</v>
      </c>
      <c r="M76" s="163"/>
      <c r="N76" s="155" t="s">
        <v>472</v>
      </c>
    </row>
    <row r="77" spans="1:20" ht="20.399999999999999">
      <c r="A77" s="152">
        <v>59</v>
      </c>
      <c r="B77" s="165" t="s">
        <v>469</v>
      </c>
      <c r="C77" s="156" t="s">
        <v>305</v>
      </c>
      <c r="D77" s="154" t="s">
        <v>470</v>
      </c>
      <c r="E77" s="160" t="s">
        <v>473</v>
      </c>
      <c r="F77" s="156" t="s">
        <v>350</v>
      </c>
      <c r="G77" s="157">
        <v>35</v>
      </c>
      <c r="H77" s="158"/>
      <c r="I77" s="159">
        <f t="shared" si="5"/>
        <v>0</v>
      </c>
      <c r="J77" s="160" t="s">
        <v>332</v>
      </c>
      <c r="K77" s="161" t="s">
        <v>280</v>
      </c>
      <c r="L77" s="162" t="s">
        <v>281</v>
      </c>
      <c r="M77" s="163"/>
      <c r="N77" s="155" t="s">
        <v>472</v>
      </c>
    </row>
    <row r="78" spans="1:20" s="151" customFormat="1" ht="13.8">
      <c r="A78" s="142" t="s">
        <v>274</v>
      </c>
      <c r="B78" s="143" t="s">
        <v>474</v>
      </c>
      <c r="C78" s="144"/>
      <c r="D78" s="144" t="s">
        <v>475</v>
      </c>
      <c r="E78" s="144"/>
      <c r="F78" s="145"/>
      <c r="G78" s="144"/>
      <c r="H78" s="146"/>
      <c r="I78" s="144"/>
      <c r="J78" s="144"/>
      <c r="K78" s="144"/>
      <c r="L78" s="147"/>
      <c r="M78" s="148"/>
      <c r="N78" s="149"/>
      <c r="O78" s="150"/>
      <c r="P78" s="150"/>
      <c r="Q78" s="150"/>
      <c r="R78" s="150"/>
      <c r="S78" s="150"/>
      <c r="T78" s="150"/>
    </row>
    <row r="79" spans="1:20" ht="20.399999999999999">
      <c r="A79" s="152">
        <v>60</v>
      </c>
      <c r="B79" s="165" t="s">
        <v>476</v>
      </c>
      <c r="C79" s="154"/>
      <c r="D79" s="154" t="s">
        <v>477</v>
      </c>
      <c r="E79" s="160" t="s">
        <v>478</v>
      </c>
      <c r="F79" s="156" t="s">
        <v>350</v>
      </c>
      <c r="G79" s="157">
        <v>29</v>
      </c>
      <c r="H79" s="158"/>
      <c r="I79" s="159">
        <f t="shared" ref="I79" si="6">ROUND(G79*H79,2)</f>
        <v>0</v>
      </c>
      <c r="J79" s="160" t="s">
        <v>341</v>
      </c>
      <c r="K79" s="161" t="s">
        <v>280</v>
      </c>
      <c r="L79" s="162" t="s">
        <v>281</v>
      </c>
      <c r="M79" s="163"/>
      <c r="N79" s="155" t="s">
        <v>479</v>
      </c>
    </row>
    <row r="80" spans="1:20" s="151" customFormat="1" ht="13.8">
      <c r="A80" s="142" t="s">
        <v>274</v>
      </c>
      <c r="B80" s="143" t="s">
        <v>480</v>
      </c>
      <c r="C80" s="144"/>
      <c r="D80" s="144" t="s">
        <v>481</v>
      </c>
      <c r="E80" s="144"/>
      <c r="F80" s="145"/>
      <c r="G80" s="144"/>
      <c r="H80" s="146"/>
      <c r="I80" s="144"/>
      <c r="J80" s="144"/>
      <c r="K80" s="144"/>
      <c r="L80" s="147"/>
      <c r="M80" s="148"/>
      <c r="N80" s="149"/>
      <c r="O80" s="150"/>
      <c r="P80" s="150"/>
      <c r="Q80" s="150"/>
      <c r="R80" s="150"/>
      <c r="S80" s="150"/>
      <c r="T80" s="150"/>
    </row>
    <row r="81" spans="1:20" ht="20.399999999999999">
      <c r="A81" s="152">
        <v>61</v>
      </c>
      <c r="B81" s="165" t="s">
        <v>482</v>
      </c>
      <c r="C81" s="154"/>
      <c r="D81" s="154" t="s">
        <v>483</v>
      </c>
      <c r="E81" s="160" t="s">
        <v>484</v>
      </c>
      <c r="F81" s="156" t="s">
        <v>350</v>
      </c>
      <c r="G81" s="157">
        <v>580</v>
      </c>
      <c r="H81" s="158"/>
      <c r="I81" s="159">
        <f t="shared" ref="I81" si="7">ROUND(G81*H81,2)</f>
        <v>0</v>
      </c>
      <c r="J81" s="160" t="s">
        <v>341</v>
      </c>
      <c r="K81" s="161" t="s">
        <v>280</v>
      </c>
      <c r="L81" s="162" t="s">
        <v>281</v>
      </c>
      <c r="M81" s="163"/>
      <c r="N81" s="155" t="s">
        <v>485</v>
      </c>
    </row>
    <row r="82" spans="1:20" s="151" customFormat="1" ht="13.8">
      <c r="A82" s="142" t="s">
        <v>274</v>
      </c>
      <c r="B82" s="143" t="s">
        <v>486</v>
      </c>
      <c r="C82" s="144"/>
      <c r="D82" s="144" t="s">
        <v>487</v>
      </c>
      <c r="E82" s="144"/>
      <c r="F82" s="145"/>
      <c r="G82" s="144"/>
      <c r="H82" s="146"/>
      <c r="I82" s="144"/>
      <c r="J82" s="144"/>
      <c r="K82" s="144"/>
      <c r="L82" s="147"/>
      <c r="M82" s="148"/>
      <c r="N82" s="149"/>
      <c r="O82" s="150"/>
      <c r="P82" s="150"/>
      <c r="Q82" s="150"/>
      <c r="R82" s="150"/>
      <c r="S82" s="150"/>
      <c r="T82" s="150"/>
    </row>
    <row r="83" spans="1:20" ht="13.8">
      <c r="A83" s="152">
        <v>62</v>
      </c>
      <c r="B83" s="165" t="s">
        <v>488</v>
      </c>
      <c r="C83" s="154"/>
      <c r="D83" s="154" t="s">
        <v>489</v>
      </c>
      <c r="E83" s="160" t="s">
        <v>490</v>
      </c>
      <c r="F83" s="156" t="s">
        <v>491</v>
      </c>
      <c r="G83" s="157">
        <v>26</v>
      </c>
      <c r="H83" s="158"/>
      <c r="I83" s="159">
        <f t="shared" ref="I83:I86" si="8">ROUND(G83*H83,2)</f>
        <v>0</v>
      </c>
      <c r="J83" s="160" t="s">
        <v>492</v>
      </c>
      <c r="K83" s="161" t="s">
        <v>280</v>
      </c>
      <c r="L83" s="162" t="s">
        <v>281</v>
      </c>
      <c r="M83" s="163"/>
      <c r="N83" s="155" t="s">
        <v>493</v>
      </c>
    </row>
    <row r="84" spans="1:20" ht="13.8">
      <c r="A84" s="152">
        <v>63</v>
      </c>
      <c r="B84" s="165" t="s">
        <v>494</v>
      </c>
      <c r="C84" s="154"/>
      <c r="D84" s="154" t="s">
        <v>495</v>
      </c>
      <c r="E84" s="160" t="s">
        <v>496</v>
      </c>
      <c r="F84" s="156" t="s">
        <v>491</v>
      </c>
      <c r="G84" s="157">
        <v>9</v>
      </c>
      <c r="H84" s="158"/>
      <c r="I84" s="159">
        <f t="shared" si="8"/>
        <v>0</v>
      </c>
      <c r="J84" s="160" t="s">
        <v>492</v>
      </c>
      <c r="K84" s="161" t="s">
        <v>280</v>
      </c>
      <c r="L84" s="162" t="s">
        <v>281</v>
      </c>
      <c r="M84" s="163"/>
      <c r="N84" s="155" t="s">
        <v>497</v>
      </c>
    </row>
    <row r="85" spans="1:20">
      <c r="A85" s="152">
        <v>64</v>
      </c>
      <c r="B85" s="165" t="s">
        <v>498</v>
      </c>
      <c r="C85" s="154"/>
      <c r="D85" s="154" t="s">
        <v>499</v>
      </c>
      <c r="E85" s="160" t="s">
        <v>500</v>
      </c>
      <c r="F85" s="156" t="s">
        <v>491</v>
      </c>
      <c r="G85" s="157">
        <v>30</v>
      </c>
      <c r="H85" s="158"/>
      <c r="I85" s="159">
        <f t="shared" si="8"/>
        <v>0</v>
      </c>
      <c r="J85" s="160" t="s">
        <v>492</v>
      </c>
      <c r="K85" s="161" t="s">
        <v>280</v>
      </c>
      <c r="L85" s="162" t="s">
        <v>281</v>
      </c>
      <c r="N85" s="155" t="s">
        <v>501</v>
      </c>
    </row>
    <row r="86" spans="1:20">
      <c r="A86" s="152">
        <v>65</v>
      </c>
      <c r="B86" s="165" t="s">
        <v>502</v>
      </c>
      <c r="C86" s="154"/>
      <c r="D86" s="154" t="s">
        <v>503</v>
      </c>
      <c r="E86" s="160" t="s">
        <v>504</v>
      </c>
      <c r="F86" s="156" t="s">
        <v>491</v>
      </c>
      <c r="G86" s="157">
        <v>58</v>
      </c>
      <c r="H86" s="158"/>
      <c r="I86" s="159">
        <f t="shared" si="8"/>
        <v>0</v>
      </c>
      <c r="J86" s="160" t="s">
        <v>492</v>
      </c>
      <c r="K86" s="161" t="s">
        <v>280</v>
      </c>
      <c r="L86" s="162" t="s">
        <v>281</v>
      </c>
      <c r="N86" s="155" t="s">
        <v>501</v>
      </c>
    </row>
    <row r="87" spans="1:20" s="151" customFormat="1" ht="13.8">
      <c r="A87" s="142" t="s">
        <v>274</v>
      </c>
      <c r="B87" s="143" t="s">
        <v>505</v>
      </c>
      <c r="C87" s="144"/>
      <c r="D87" s="144" t="s">
        <v>506</v>
      </c>
      <c r="E87" s="144"/>
      <c r="F87" s="145"/>
      <c r="G87" s="144"/>
      <c r="H87" s="146"/>
      <c r="I87" s="144"/>
      <c r="J87" s="144"/>
      <c r="K87" s="144"/>
      <c r="L87" s="147"/>
      <c r="M87" s="148"/>
      <c r="N87" s="149"/>
      <c r="O87" s="150"/>
      <c r="P87" s="150"/>
      <c r="Q87" s="150"/>
      <c r="R87" s="150"/>
      <c r="S87" s="150"/>
      <c r="T87" s="150"/>
    </row>
    <row r="88" spans="1:20" ht="20.399999999999999">
      <c r="A88" s="152">
        <v>66</v>
      </c>
      <c r="B88" s="165" t="s">
        <v>507</v>
      </c>
      <c r="C88" s="154"/>
      <c r="D88" s="154" t="s">
        <v>508</v>
      </c>
      <c r="E88" s="160" t="s">
        <v>509</v>
      </c>
      <c r="F88" s="156" t="s">
        <v>491</v>
      </c>
      <c r="G88" s="157">
        <v>14</v>
      </c>
      <c r="H88" s="158"/>
      <c r="I88" s="159">
        <f t="shared" ref="I88:I108" si="9">ROUND(G88*H88,2)</f>
        <v>0</v>
      </c>
      <c r="J88" s="160" t="s">
        <v>492</v>
      </c>
      <c r="K88" s="161" t="s">
        <v>280</v>
      </c>
      <c r="L88" s="162" t="s">
        <v>281</v>
      </c>
      <c r="M88" s="163"/>
      <c r="N88" s="155" t="s">
        <v>510</v>
      </c>
    </row>
    <row r="89" spans="1:20" ht="20.399999999999999">
      <c r="A89" s="152">
        <v>67</v>
      </c>
      <c r="B89" s="165" t="s">
        <v>511</v>
      </c>
      <c r="C89" s="154"/>
      <c r="D89" s="154" t="s">
        <v>512</v>
      </c>
      <c r="E89" s="160" t="s">
        <v>513</v>
      </c>
      <c r="F89" s="156" t="s">
        <v>491</v>
      </c>
      <c r="G89" s="157">
        <v>12</v>
      </c>
      <c r="H89" s="158"/>
      <c r="I89" s="159">
        <f t="shared" si="9"/>
        <v>0</v>
      </c>
      <c r="J89" s="160" t="s">
        <v>492</v>
      </c>
      <c r="K89" s="161" t="s">
        <v>280</v>
      </c>
      <c r="L89" s="162" t="s">
        <v>281</v>
      </c>
      <c r="M89" s="163"/>
      <c r="N89" s="155" t="s">
        <v>514</v>
      </c>
    </row>
    <row r="90" spans="1:20" ht="20.399999999999999">
      <c r="A90" s="152">
        <v>68</v>
      </c>
      <c r="B90" s="165" t="s">
        <v>515</v>
      </c>
      <c r="C90" s="156" t="s">
        <v>299</v>
      </c>
      <c r="D90" s="154" t="s">
        <v>516</v>
      </c>
      <c r="E90" s="160" t="s">
        <v>517</v>
      </c>
      <c r="F90" s="156" t="s">
        <v>491</v>
      </c>
      <c r="G90" s="157">
        <v>12</v>
      </c>
      <c r="H90" s="158"/>
      <c r="I90" s="159">
        <f t="shared" si="9"/>
        <v>0</v>
      </c>
      <c r="J90" s="160" t="s">
        <v>492</v>
      </c>
      <c r="K90" s="161" t="s">
        <v>280</v>
      </c>
      <c r="L90" s="162" t="s">
        <v>281</v>
      </c>
      <c r="M90" s="163"/>
      <c r="N90" s="155" t="s">
        <v>518</v>
      </c>
    </row>
    <row r="91" spans="1:20" ht="20.399999999999999">
      <c r="A91" s="152">
        <v>69</v>
      </c>
      <c r="B91" s="165" t="s">
        <v>515</v>
      </c>
      <c r="C91" s="156" t="s">
        <v>305</v>
      </c>
      <c r="D91" s="154" t="s">
        <v>516</v>
      </c>
      <c r="E91" s="160" t="s">
        <v>519</v>
      </c>
      <c r="F91" s="156" t="s">
        <v>491</v>
      </c>
      <c r="G91" s="157">
        <v>18</v>
      </c>
      <c r="H91" s="158"/>
      <c r="I91" s="159">
        <f t="shared" si="9"/>
        <v>0</v>
      </c>
      <c r="J91" s="160" t="s">
        <v>492</v>
      </c>
      <c r="K91" s="161" t="s">
        <v>280</v>
      </c>
      <c r="L91" s="162" t="s">
        <v>281</v>
      </c>
      <c r="M91" s="163"/>
      <c r="N91" s="155" t="s">
        <v>518</v>
      </c>
    </row>
    <row r="92" spans="1:20" ht="20.399999999999999">
      <c r="A92" s="152">
        <v>70</v>
      </c>
      <c r="B92" s="165" t="s">
        <v>520</v>
      </c>
      <c r="C92" s="154"/>
      <c r="D92" s="154" t="s">
        <v>521</v>
      </c>
      <c r="E92" s="160" t="s">
        <v>522</v>
      </c>
      <c r="F92" s="156" t="s">
        <v>491</v>
      </c>
      <c r="G92" s="157">
        <v>26</v>
      </c>
      <c r="H92" s="158"/>
      <c r="I92" s="159">
        <f t="shared" si="9"/>
        <v>0</v>
      </c>
      <c r="J92" s="160" t="s">
        <v>492</v>
      </c>
      <c r="K92" s="161" t="s">
        <v>280</v>
      </c>
      <c r="L92" s="162" t="s">
        <v>281</v>
      </c>
      <c r="M92" s="163"/>
      <c r="N92" s="155" t="s">
        <v>523</v>
      </c>
    </row>
    <row r="93" spans="1:20" ht="20.399999999999999">
      <c r="A93" s="152">
        <v>71</v>
      </c>
      <c r="B93" s="165" t="s">
        <v>524</v>
      </c>
      <c r="C93" s="154"/>
      <c r="D93" s="154" t="s">
        <v>525</v>
      </c>
      <c r="E93" s="160" t="s">
        <v>526</v>
      </c>
      <c r="F93" s="156" t="s">
        <v>491</v>
      </c>
      <c r="G93" s="157">
        <v>28</v>
      </c>
      <c r="H93" s="158"/>
      <c r="I93" s="159">
        <f t="shared" si="9"/>
        <v>0</v>
      </c>
      <c r="J93" s="160" t="s">
        <v>492</v>
      </c>
      <c r="K93" s="161" t="s">
        <v>280</v>
      </c>
      <c r="L93" s="162" t="s">
        <v>281</v>
      </c>
      <c r="M93" s="163"/>
      <c r="N93" s="155" t="s">
        <v>518</v>
      </c>
    </row>
    <row r="94" spans="1:20">
      <c r="A94" s="152">
        <v>72</v>
      </c>
      <c r="B94" s="165" t="s">
        <v>527</v>
      </c>
      <c r="C94" s="154"/>
      <c r="D94" s="154" t="s">
        <v>528</v>
      </c>
      <c r="E94" s="160" t="s">
        <v>529</v>
      </c>
      <c r="F94" s="156" t="s">
        <v>350</v>
      </c>
      <c r="G94" s="157">
        <v>206</v>
      </c>
      <c r="H94" s="158"/>
      <c r="I94" s="159">
        <f t="shared" si="9"/>
        <v>0</v>
      </c>
      <c r="J94" s="160" t="s">
        <v>332</v>
      </c>
      <c r="K94" s="161" t="s">
        <v>280</v>
      </c>
      <c r="L94" s="162" t="s">
        <v>281</v>
      </c>
      <c r="N94" s="155" t="s">
        <v>530</v>
      </c>
    </row>
    <row r="95" spans="1:20" ht="30.6">
      <c r="A95" s="152">
        <v>73</v>
      </c>
      <c r="B95" s="165" t="s">
        <v>531</v>
      </c>
      <c r="C95" s="154"/>
      <c r="D95" s="154" t="s">
        <v>532</v>
      </c>
      <c r="E95" s="160" t="s">
        <v>533</v>
      </c>
      <c r="F95" s="156" t="s">
        <v>350</v>
      </c>
      <c r="G95" s="157">
        <v>11</v>
      </c>
      <c r="H95" s="158"/>
      <c r="I95" s="159">
        <f t="shared" si="9"/>
        <v>0</v>
      </c>
      <c r="J95" s="160" t="s">
        <v>332</v>
      </c>
      <c r="K95" s="161" t="s">
        <v>280</v>
      </c>
      <c r="L95" s="162" t="s">
        <v>281</v>
      </c>
      <c r="N95" s="155" t="s">
        <v>534</v>
      </c>
    </row>
    <row r="96" spans="1:20">
      <c r="A96" s="152">
        <v>74</v>
      </c>
      <c r="B96" s="165" t="s">
        <v>535</v>
      </c>
      <c r="C96" s="154"/>
      <c r="D96" s="154" t="s">
        <v>536</v>
      </c>
      <c r="E96" s="160" t="s">
        <v>537</v>
      </c>
      <c r="F96" s="156" t="s">
        <v>350</v>
      </c>
      <c r="G96" s="157">
        <v>206</v>
      </c>
      <c r="H96" s="158"/>
      <c r="I96" s="159">
        <f t="shared" si="9"/>
        <v>0</v>
      </c>
      <c r="J96" s="160" t="s">
        <v>332</v>
      </c>
      <c r="K96" s="161" t="s">
        <v>280</v>
      </c>
      <c r="L96" s="162" t="s">
        <v>281</v>
      </c>
      <c r="N96" s="155" t="s">
        <v>530</v>
      </c>
    </row>
    <row r="97" spans="1:14" ht="20.399999999999999">
      <c r="A97" s="152">
        <v>75</v>
      </c>
      <c r="B97" s="165" t="s">
        <v>538</v>
      </c>
      <c r="C97" s="154"/>
      <c r="D97" s="154" t="s">
        <v>539</v>
      </c>
      <c r="E97" s="160" t="s">
        <v>540</v>
      </c>
      <c r="F97" s="156" t="s">
        <v>491</v>
      </c>
      <c r="G97" s="157">
        <v>119</v>
      </c>
      <c r="H97" s="158"/>
      <c r="I97" s="159">
        <f t="shared" si="9"/>
        <v>0</v>
      </c>
      <c r="J97" s="160" t="s">
        <v>492</v>
      </c>
      <c r="K97" s="161" t="s">
        <v>280</v>
      </c>
      <c r="L97" s="162" t="s">
        <v>281</v>
      </c>
      <c r="M97" s="163"/>
      <c r="N97" s="155" t="s">
        <v>541</v>
      </c>
    </row>
    <row r="98" spans="1:14" ht="30.6">
      <c r="A98" s="152">
        <v>76</v>
      </c>
      <c r="B98" s="165" t="s">
        <v>542</v>
      </c>
      <c r="C98" s="154"/>
      <c r="D98" s="154" t="s">
        <v>543</v>
      </c>
      <c r="E98" s="160" t="s">
        <v>544</v>
      </c>
      <c r="F98" s="156" t="s">
        <v>491</v>
      </c>
      <c r="G98" s="157">
        <v>24</v>
      </c>
      <c r="H98" s="158"/>
      <c r="I98" s="159">
        <f t="shared" si="9"/>
        <v>0</v>
      </c>
      <c r="J98" s="160" t="s">
        <v>492</v>
      </c>
      <c r="K98" s="155" t="s">
        <v>518</v>
      </c>
      <c r="L98" s="162" t="s">
        <v>545</v>
      </c>
      <c r="M98" s="163"/>
      <c r="N98" s="155" t="s">
        <v>518</v>
      </c>
    </row>
    <row r="99" spans="1:14" ht="20.399999999999999">
      <c r="A99" s="152">
        <v>77</v>
      </c>
      <c r="B99" s="165" t="s">
        <v>546</v>
      </c>
      <c r="C99" s="154"/>
      <c r="D99" s="154" t="s">
        <v>547</v>
      </c>
      <c r="E99" s="160" t="s">
        <v>548</v>
      </c>
      <c r="F99" s="156" t="s">
        <v>331</v>
      </c>
      <c r="G99" s="157">
        <v>268</v>
      </c>
      <c r="H99" s="158"/>
      <c r="I99" s="159">
        <f t="shared" si="9"/>
        <v>0</v>
      </c>
      <c r="J99" s="160" t="s">
        <v>332</v>
      </c>
      <c r="K99" s="161" t="s">
        <v>280</v>
      </c>
      <c r="L99" s="162" t="s">
        <v>281</v>
      </c>
      <c r="M99" s="163"/>
      <c r="N99" s="155" t="s">
        <v>549</v>
      </c>
    </row>
    <row r="100" spans="1:14" ht="40.799999999999997">
      <c r="A100" s="152">
        <v>78</v>
      </c>
      <c r="B100" s="165" t="s">
        <v>546</v>
      </c>
      <c r="C100" s="154"/>
      <c r="D100" s="154" t="s">
        <v>547</v>
      </c>
      <c r="E100" s="160" t="s">
        <v>550</v>
      </c>
      <c r="F100" s="156" t="s">
        <v>331</v>
      </c>
      <c r="G100" s="157">
        <v>18</v>
      </c>
      <c r="H100" s="158"/>
      <c r="I100" s="159">
        <f t="shared" si="9"/>
        <v>0</v>
      </c>
      <c r="J100" s="160" t="s">
        <v>332</v>
      </c>
      <c r="K100" s="161" t="s">
        <v>280</v>
      </c>
      <c r="L100" s="162" t="s">
        <v>281</v>
      </c>
      <c r="M100" s="163"/>
      <c r="N100" s="155" t="s">
        <v>549</v>
      </c>
    </row>
    <row r="101" spans="1:14" ht="20.399999999999999">
      <c r="A101" s="152">
        <v>79</v>
      </c>
      <c r="B101" s="165" t="s">
        <v>546</v>
      </c>
      <c r="C101" s="154"/>
      <c r="D101" s="154" t="s">
        <v>547</v>
      </c>
      <c r="E101" s="160" t="s">
        <v>551</v>
      </c>
      <c r="F101" s="156" t="s">
        <v>331</v>
      </c>
      <c r="G101" s="157">
        <v>821</v>
      </c>
      <c r="H101" s="158"/>
      <c r="I101" s="159">
        <f t="shared" si="9"/>
        <v>0</v>
      </c>
      <c r="J101" s="160" t="s">
        <v>332</v>
      </c>
      <c r="K101" s="161" t="s">
        <v>280</v>
      </c>
      <c r="L101" s="162" t="s">
        <v>281</v>
      </c>
      <c r="M101" s="163"/>
      <c r="N101" s="155" t="s">
        <v>549</v>
      </c>
    </row>
    <row r="102" spans="1:14" ht="40.799999999999997">
      <c r="A102" s="152">
        <v>80</v>
      </c>
      <c r="B102" s="165" t="s">
        <v>546</v>
      </c>
      <c r="C102" s="154"/>
      <c r="D102" s="154" t="s">
        <v>547</v>
      </c>
      <c r="E102" s="160" t="s">
        <v>552</v>
      </c>
      <c r="F102" s="156" t="s">
        <v>331</v>
      </c>
      <c r="G102" s="157">
        <v>113</v>
      </c>
      <c r="H102" s="158"/>
      <c r="I102" s="159">
        <f t="shared" si="9"/>
        <v>0</v>
      </c>
      <c r="J102" s="160" t="s">
        <v>332</v>
      </c>
      <c r="K102" s="161" t="s">
        <v>280</v>
      </c>
      <c r="L102" s="162" t="s">
        <v>281</v>
      </c>
      <c r="M102" s="163"/>
      <c r="N102" s="155" t="s">
        <v>549</v>
      </c>
    </row>
    <row r="103" spans="1:14" ht="40.799999999999997">
      <c r="A103" s="152">
        <v>81</v>
      </c>
      <c r="B103" s="165" t="s">
        <v>553</v>
      </c>
      <c r="C103" s="154"/>
      <c r="D103" s="154" t="s">
        <v>554</v>
      </c>
      <c r="E103" s="160" t="s">
        <v>555</v>
      </c>
      <c r="F103" s="156" t="s">
        <v>331</v>
      </c>
      <c r="G103" s="157">
        <v>54</v>
      </c>
      <c r="H103" s="158"/>
      <c r="I103" s="159">
        <f t="shared" si="9"/>
        <v>0</v>
      </c>
      <c r="J103" s="160" t="s">
        <v>332</v>
      </c>
      <c r="K103" s="161" t="s">
        <v>280</v>
      </c>
      <c r="L103" s="162" t="s">
        <v>281</v>
      </c>
      <c r="M103" s="163"/>
      <c r="N103" s="155" t="s">
        <v>549</v>
      </c>
    </row>
    <row r="104" spans="1:14" ht="20.399999999999999">
      <c r="A104" s="152">
        <v>82</v>
      </c>
      <c r="B104" s="165" t="s">
        <v>556</v>
      </c>
      <c r="C104" s="154"/>
      <c r="D104" s="154" t="s">
        <v>557</v>
      </c>
      <c r="E104" s="160" t="s">
        <v>558</v>
      </c>
      <c r="F104" s="156" t="s">
        <v>331</v>
      </c>
      <c r="G104" s="157">
        <v>843</v>
      </c>
      <c r="H104" s="158"/>
      <c r="I104" s="159">
        <f t="shared" si="9"/>
        <v>0</v>
      </c>
      <c r="J104" s="160" t="s">
        <v>332</v>
      </c>
      <c r="K104" s="161" t="s">
        <v>280</v>
      </c>
      <c r="L104" s="162" t="s">
        <v>281</v>
      </c>
      <c r="M104" s="163"/>
      <c r="N104" s="155" t="s">
        <v>559</v>
      </c>
    </row>
    <row r="105" spans="1:14" ht="20.399999999999999">
      <c r="A105" s="152">
        <v>83</v>
      </c>
      <c r="B105" s="165" t="s">
        <v>560</v>
      </c>
      <c r="C105" s="154"/>
      <c r="D105" s="154" t="s">
        <v>561</v>
      </c>
      <c r="E105" s="160" t="s">
        <v>562</v>
      </c>
      <c r="F105" s="156" t="s">
        <v>331</v>
      </c>
      <c r="G105" s="157">
        <v>59.5</v>
      </c>
      <c r="H105" s="158"/>
      <c r="I105" s="159">
        <f t="shared" si="9"/>
        <v>0</v>
      </c>
      <c r="J105" s="160" t="s">
        <v>332</v>
      </c>
      <c r="K105" s="161" t="s">
        <v>280</v>
      </c>
      <c r="L105" s="162" t="s">
        <v>281</v>
      </c>
      <c r="M105" s="163"/>
      <c r="N105" s="155" t="s">
        <v>559</v>
      </c>
    </row>
    <row r="106" spans="1:14" ht="20.399999999999999">
      <c r="A106" s="152">
        <v>84</v>
      </c>
      <c r="B106" s="165" t="s">
        <v>563</v>
      </c>
      <c r="C106" s="154"/>
      <c r="D106" s="154" t="s">
        <v>564</v>
      </c>
      <c r="E106" s="160" t="s">
        <v>565</v>
      </c>
      <c r="F106" s="156" t="s">
        <v>331</v>
      </c>
      <c r="G106" s="157">
        <v>843</v>
      </c>
      <c r="H106" s="158"/>
      <c r="I106" s="159">
        <f t="shared" si="9"/>
        <v>0</v>
      </c>
      <c r="J106" s="160" t="s">
        <v>332</v>
      </c>
      <c r="K106" s="161" t="s">
        <v>280</v>
      </c>
      <c r="L106" s="162" t="s">
        <v>281</v>
      </c>
      <c r="M106" s="163"/>
      <c r="N106" s="155" t="s">
        <v>566</v>
      </c>
    </row>
    <row r="107" spans="1:14" ht="20.399999999999999">
      <c r="A107" s="152">
        <v>85</v>
      </c>
      <c r="B107" s="165" t="s">
        <v>567</v>
      </c>
      <c r="C107" s="154"/>
      <c r="D107" s="154" t="s">
        <v>568</v>
      </c>
      <c r="E107" s="160" t="s">
        <v>569</v>
      </c>
      <c r="F107" s="156" t="s">
        <v>295</v>
      </c>
      <c r="G107" s="157">
        <v>1</v>
      </c>
      <c r="H107" s="158"/>
      <c r="I107" s="159">
        <f t="shared" si="9"/>
        <v>0</v>
      </c>
      <c r="J107" s="160"/>
      <c r="K107" s="155" t="s">
        <v>570</v>
      </c>
      <c r="L107" s="162" t="s">
        <v>545</v>
      </c>
      <c r="M107" s="163"/>
      <c r="N107" s="155" t="s">
        <v>570</v>
      </c>
    </row>
    <row r="108" spans="1:14" ht="13.8">
      <c r="A108" s="152">
        <v>86</v>
      </c>
      <c r="B108" s="165" t="s">
        <v>571</v>
      </c>
      <c r="C108" s="154"/>
      <c r="D108" s="154" t="s">
        <v>572</v>
      </c>
      <c r="E108" s="160" t="s">
        <v>573</v>
      </c>
      <c r="F108" s="156" t="s">
        <v>491</v>
      </c>
      <c r="G108" s="157">
        <v>20</v>
      </c>
      <c r="H108" s="158"/>
      <c r="I108" s="159">
        <f t="shared" si="9"/>
        <v>0</v>
      </c>
      <c r="J108" s="160" t="s">
        <v>492</v>
      </c>
      <c r="K108" s="161" t="s">
        <v>280</v>
      </c>
      <c r="L108" s="162" t="s">
        <v>281</v>
      </c>
      <c r="M108" s="163"/>
      <c r="N108" s="155" t="s">
        <v>574</v>
      </c>
    </row>
  </sheetData>
  <autoFilter ref="A13:T14" xr:uid="{9C481778-2B71-4649-AE18-47552EEA3B2C}"/>
  <mergeCells count="12">
    <mergeCell ref="N11:N12"/>
    <mergeCell ref="A11:A12"/>
    <mergeCell ref="B11:B12"/>
    <mergeCell ref="C11:C12"/>
    <mergeCell ref="D11:D12"/>
    <mergeCell ref="E11:E12"/>
    <mergeCell ref="F11:F12"/>
    <mergeCell ref="G11:G12"/>
    <mergeCell ref="H11:I11"/>
    <mergeCell ref="J11:J12"/>
    <mergeCell ref="K11:K12"/>
    <mergeCell ref="L11:L12"/>
  </mergeCells>
  <pageMargins left="0.70866141732283472" right="0.70866141732283472" top="0.78740157480314965" bottom="0.78740157480314965" header="0.31496062992125984" footer="0.31496062992125984"/>
  <pageSetup paperSize="9" scale="15" fitToHeight="30" orientation="landscape" horizontalDpi="0"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1B4BF-EDA5-470C-959C-6DF3138EEAAE}">
  <sheetPr>
    <pageSetUpPr fitToPage="1"/>
  </sheetPr>
  <dimension ref="A1:T15"/>
  <sheetViews>
    <sheetView zoomScaleNormal="100" workbookViewId="0">
      <pane ySplit="13" topLeftCell="A14" activePane="bottomLeft" state="frozen"/>
      <selection pane="bottomLeft" activeCell="H15" sqref="H15"/>
    </sheetView>
  </sheetViews>
  <sheetFormatPr defaultRowHeight="13.2"/>
  <cols>
    <col min="1" max="1" width="6.6640625" customWidth="1"/>
    <col min="2" max="3" width="9.6640625" customWidth="1"/>
    <col min="4" max="4" width="60.6640625" customWidth="1"/>
    <col min="5" max="5" width="30.6640625" customWidth="1"/>
    <col min="6" max="7" width="9.6640625" customWidth="1"/>
    <col min="8" max="8" width="11" bestFit="1" customWidth="1"/>
    <col min="9" max="9" width="12.6640625" customWidth="1"/>
    <col min="10" max="10" width="25.6640625" customWidth="1"/>
    <col min="11" max="11" width="18.44140625" customWidth="1"/>
    <col min="12" max="12" width="12.33203125" style="169" customWidth="1"/>
    <col min="13" max="13" width="4.6640625" customWidth="1"/>
    <col min="14" max="14" width="57.88671875" customWidth="1"/>
    <col min="15" max="15" width="2.109375" bestFit="1" customWidth="1"/>
    <col min="17" max="17" width="3.109375" bestFit="1" customWidth="1"/>
  </cols>
  <sheetData>
    <row r="1" spans="1:20" ht="13.8" hidden="1">
      <c r="A1" s="115"/>
      <c r="B1" s="116"/>
      <c r="C1" s="117" t="s">
        <v>247</v>
      </c>
      <c r="D1" s="118"/>
      <c r="E1" s="118"/>
      <c r="F1" s="118"/>
      <c r="G1" s="118"/>
      <c r="H1" s="119"/>
      <c r="I1" s="118"/>
      <c r="J1" s="118"/>
      <c r="K1" s="118"/>
      <c r="L1" s="120"/>
      <c r="M1" s="118"/>
      <c r="N1" s="118"/>
      <c r="O1" s="118"/>
      <c r="P1" s="118"/>
      <c r="Q1" s="118"/>
      <c r="R1" s="118"/>
      <c r="S1" s="118"/>
      <c r="T1" s="118"/>
    </row>
    <row r="2" spans="1:20" ht="13.8" hidden="1">
      <c r="A2" s="118"/>
      <c r="B2" s="116"/>
      <c r="C2" s="118"/>
      <c r="D2" s="118"/>
      <c r="E2" s="118"/>
      <c r="F2" s="118"/>
      <c r="G2" s="118"/>
      <c r="H2" s="115"/>
      <c r="I2" s="115"/>
      <c r="J2" s="118"/>
      <c r="K2" s="118"/>
      <c r="L2" s="120"/>
      <c r="M2" s="118"/>
      <c r="N2" s="118"/>
      <c r="O2" s="118"/>
      <c r="P2" s="118"/>
      <c r="Q2" s="118"/>
      <c r="R2" s="118"/>
      <c r="S2" s="118"/>
      <c r="T2" s="118"/>
    </row>
    <row r="3" spans="1:20" ht="13.8" hidden="1">
      <c r="A3" s="118" t="s">
        <v>248</v>
      </c>
      <c r="B3" s="116"/>
      <c r="C3" s="121"/>
      <c r="D3" s="115" t="s">
        <v>249</v>
      </c>
      <c r="E3" s="118"/>
      <c r="F3" s="118"/>
      <c r="G3" s="118"/>
      <c r="H3" s="115"/>
      <c r="I3" s="115"/>
      <c r="J3" s="118"/>
      <c r="K3" s="118"/>
      <c r="L3" s="120"/>
      <c r="M3" s="118"/>
      <c r="N3" s="118"/>
      <c r="O3" s="118"/>
      <c r="P3" s="118"/>
      <c r="Q3" s="118"/>
      <c r="R3" s="118"/>
      <c r="S3" s="118"/>
      <c r="T3" s="118"/>
    </row>
    <row r="4" spans="1:20" ht="13.8" hidden="1">
      <c r="A4" s="118" t="s">
        <v>250</v>
      </c>
      <c r="B4" s="116"/>
      <c r="C4" s="122"/>
      <c r="D4" s="123"/>
      <c r="E4" s="118"/>
      <c r="F4" s="118"/>
      <c r="G4" s="118"/>
      <c r="H4" s="119"/>
      <c r="I4" s="118"/>
      <c r="J4" s="115"/>
      <c r="K4" s="115"/>
      <c r="L4" s="117"/>
      <c r="M4" s="115"/>
      <c r="N4" s="115"/>
      <c r="O4" s="118"/>
      <c r="P4" s="118"/>
      <c r="Q4" s="118"/>
      <c r="R4" s="118"/>
      <c r="S4" s="118"/>
      <c r="T4" s="118"/>
    </row>
    <row r="5" spans="1:20" ht="13.8" hidden="1">
      <c r="A5" s="118" t="s">
        <v>251</v>
      </c>
      <c r="B5" s="116"/>
      <c r="C5" s="124" t="s">
        <v>252</v>
      </c>
      <c r="D5" s="118"/>
      <c r="E5" s="118"/>
      <c r="F5" s="118"/>
      <c r="G5" s="118"/>
      <c r="H5" s="119"/>
      <c r="I5" s="118"/>
      <c r="J5" s="115"/>
      <c r="K5" s="115"/>
      <c r="L5" s="117"/>
      <c r="M5" s="115"/>
      <c r="N5" s="115"/>
      <c r="O5" s="118"/>
      <c r="P5" s="118"/>
      <c r="Q5" s="118"/>
      <c r="R5" s="118"/>
      <c r="S5" s="118"/>
      <c r="T5" s="118"/>
    </row>
    <row r="6" spans="1:20" ht="13.8" hidden="1">
      <c r="A6" s="118" t="s">
        <v>253</v>
      </c>
      <c r="B6" s="116"/>
      <c r="C6" s="125">
        <v>45358</v>
      </c>
      <c r="D6" s="115"/>
      <c r="E6" s="118"/>
      <c r="F6" s="118"/>
      <c r="G6" s="118"/>
      <c r="H6" s="119"/>
      <c r="I6" s="118"/>
      <c r="J6" s="115"/>
      <c r="K6" s="115"/>
      <c r="L6" s="117"/>
      <c r="M6" s="115"/>
      <c r="N6" s="115"/>
      <c r="O6" s="118"/>
      <c r="P6" s="118"/>
      <c r="Q6" s="118"/>
      <c r="R6" s="118"/>
      <c r="S6" s="118"/>
      <c r="T6" s="118"/>
    </row>
    <row r="7" spans="1:20" ht="13.8" hidden="1">
      <c r="A7" s="118"/>
      <c r="B7" s="116"/>
      <c r="C7" s="115"/>
      <c r="D7" s="115"/>
      <c r="E7" s="115"/>
      <c r="F7" s="115"/>
      <c r="G7" s="118"/>
      <c r="H7" s="119"/>
      <c r="I7" s="118"/>
      <c r="J7" s="115"/>
      <c r="K7" s="115"/>
      <c r="L7" s="117"/>
      <c r="M7" s="115"/>
      <c r="N7" s="115"/>
      <c r="O7" s="118"/>
      <c r="P7" s="118"/>
      <c r="Q7" s="118"/>
      <c r="R7" s="118"/>
      <c r="S7" s="118"/>
      <c r="T7" s="118"/>
    </row>
    <row r="8" spans="1:20" ht="13.8">
      <c r="A8" s="118"/>
      <c r="B8" s="116"/>
      <c r="C8" s="115"/>
      <c r="D8" s="115"/>
      <c r="E8" s="115"/>
      <c r="F8" s="115"/>
      <c r="G8" s="118"/>
      <c r="H8" s="119"/>
      <c r="I8" s="118"/>
      <c r="J8" s="115"/>
      <c r="K8" s="115"/>
      <c r="L8" s="117"/>
      <c r="M8" s="115"/>
      <c r="N8" s="115"/>
      <c r="O8" s="118"/>
      <c r="P8" s="118"/>
      <c r="Q8" s="118"/>
      <c r="R8" s="118"/>
      <c r="S8" s="118"/>
      <c r="T8" s="118"/>
    </row>
    <row r="9" spans="1:20" ht="18" customHeight="1">
      <c r="A9" s="126"/>
      <c r="B9" s="127"/>
      <c r="C9" s="128" t="s">
        <v>234</v>
      </c>
      <c r="D9" s="128" t="s">
        <v>1195</v>
      </c>
      <c r="E9" s="128"/>
      <c r="F9" s="128"/>
      <c r="G9" s="129"/>
      <c r="H9" s="130" t="s">
        <v>255</v>
      </c>
      <c r="I9" s="131">
        <f>SUM(I14:I15)</f>
        <v>0</v>
      </c>
      <c r="J9" s="132"/>
      <c r="K9" s="128"/>
      <c r="L9" s="133">
        <v>45681</v>
      </c>
      <c r="M9" s="115"/>
      <c r="N9" s="115"/>
      <c r="O9" s="118"/>
      <c r="P9" s="118"/>
      <c r="Q9" s="118"/>
      <c r="R9" s="118"/>
      <c r="S9" s="118"/>
      <c r="T9" s="118"/>
    </row>
    <row r="10" spans="1:20" ht="13.8">
      <c r="A10" s="118"/>
      <c r="B10" s="116"/>
      <c r="C10" s="115"/>
      <c r="D10" s="115"/>
      <c r="E10" s="115"/>
      <c r="F10" s="115"/>
      <c r="G10" s="118"/>
      <c r="H10" s="119"/>
      <c r="I10" s="118"/>
      <c r="J10" s="115"/>
      <c r="K10" s="115"/>
      <c r="L10" s="117"/>
      <c r="M10" s="115"/>
      <c r="N10" s="115"/>
      <c r="O10" s="118"/>
      <c r="P10" s="118"/>
      <c r="Q10" s="118"/>
      <c r="R10" s="118"/>
      <c r="S10" s="118"/>
      <c r="T10" s="118"/>
    </row>
    <row r="11" spans="1:20" s="54" customFormat="1" ht="11.4">
      <c r="A11" s="598" t="s">
        <v>256</v>
      </c>
      <c r="B11" s="600" t="s">
        <v>257</v>
      </c>
      <c r="C11" s="598" t="s">
        <v>258</v>
      </c>
      <c r="D11" s="598" t="s">
        <v>259</v>
      </c>
      <c r="E11" s="598" t="s">
        <v>260</v>
      </c>
      <c r="F11" s="598" t="s">
        <v>261</v>
      </c>
      <c r="G11" s="598" t="s">
        <v>262</v>
      </c>
      <c r="H11" s="602" t="s">
        <v>263</v>
      </c>
      <c r="I11" s="603"/>
      <c r="J11" s="598" t="s">
        <v>264</v>
      </c>
      <c r="K11" s="598" t="s">
        <v>265</v>
      </c>
      <c r="L11" s="598" t="s">
        <v>266</v>
      </c>
      <c r="M11" s="134"/>
      <c r="N11" s="598" t="s">
        <v>267</v>
      </c>
      <c r="O11" s="135"/>
      <c r="P11" s="135"/>
      <c r="Q11" s="135"/>
      <c r="R11" s="135"/>
      <c r="S11" s="135"/>
      <c r="T11" s="135"/>
    </row>
    <row r="12" spans="1:20" s="54" customFormat="1" ht="28.5" customHeight="1">
      <c r="A12" s="599"/>
      <c r="B12" s="601"/>
      <c r="C12" s="599"/>
      <c r="D12" s="599"/>
      <c r="E12" s="599"/>
      <c r="F12" s="599"/>
      <c r="G12" s="599"/>
      <c r="H12" s="136" t="s">
        <v>268</v>
      </c>
      <c r="I12" s="137" t="s">
        <v>269</v>
      </c>
      <c r="J12" s="599"/>
      <c r="K12" s="599"/>
      <c r="L12" s="599"/>
      <c r="M12" s="134"/>
      <c r="N12" s="599"/>
      <c r="O12" s="135"/>
      <c r="P12" s="135"/>
      <c r="Q12" s="135"/>
      <c r="R12" s="135"/>
      <c r="S12" s="135"/>
      <c r="T12" s="135"/>
    </row>
    <row r="13" spans="1:20">
      <c r="A13" s="138" t="s">
        <v>270</v>
      </c>
      <c r="B13" s="139" t="s">
        <v>271</v>
      </c>
      <c r="C13" s="138" t="s">
        <v>272</v>
      </c>
      <c r="D13" s="138" t="s">
        <v>273</v>
      </c>
      <c r="E13" s="138">
        <v>5</v>
      </c>
      <c r="F13" s="138">
        <v>6</v>
      </c>
      <c r="G13" s="138">
        <v>7</v>
      </c>
      <c r="H13" s="140">
        <v>8</v>
      </c>
      <c r="I13" s="138">
        <v>9</v>
      </c>
      <c r="J13" s="138">
        <v>10</v>
      </c>
      <c r="K13" s="138">
        <v>11</v>
      </c>
      <c r="L13" s="138">
        <v>12</v>
      </c>
      <c r="M13" s="141"/>
      <c r="N13" s="138">
        <v>13</v>
      </c>
      <c r="O13" s="118"/>
      <c r="P13" s="118"/>
      <c r="Q13" s="118"/>
      <c r="R13" s="118"/>
      <c r="S13" s="118"/>
      <c r="T13" s="118"/>
    </row>
    <row r="14" spans="1:20" s="54" customFormat="1" ht="13.8">
      <c r="A14" s="142" t="s">
        <v>274</v>
      </c>
      <c r="B14" s="143" t="s">
        <v>272</v>
      </c>
      <c r="C14" s="144"/>
      <c r="D14" s="144" t="s">
        <v>1196</v>
      </c>
      <c r="E14" s="144"/>
      <c r="F14" s="145"/>
      <c r="G14" s="144"/>
      <c r="H14" s="146"/>
      <c r="I14" s="144"/>
      <c r="J14" s="144"/>
      <c r="K14" s="144"/>
      <c r="L14" s="147"/>
      <c r="M14" s="525"/>
      <c r="N14" s="149"/>
      <c r="O14" s="526"/>
      <c r="P14" s="526"/>
      <c r="Q14" s="526"/>
      <c r="R14" s="526"/>
      <c r="S14" s="526"/>
      <c r="T14" s="526"/>
    </row>
    <row r="15" spans="1:20" ht="244.8">
      <c r="A15" s="154">
        <f t="shared" ref="A15" si="0">MAX(A9:A14)+1</f>
        <v>1</v>
      </c>
      <c r="B15" s="165" t="s">
        <v>1197</v>
      </c>
      <c r="C15" s="154"/>
      <c r="D15" s="154" t="s">
        <v>1198</v>
      </c>
      <c r="E15" s="160" t="s">
        <v>1199</v>
      </c>
      <c r="F15" s="156" t="s">
        <v>295</v>
      </c>
      <c r="G15" s="157">
        <v>1</v>
      </c>
      <c r="H15" s="158"/>
      <c r="I15" s="159">
        <f t="shared" ref="I15" si="1">ROUND(G15*H15,2)</f>
        <v>0</v>
      </c>
      <c r="J15" s="160" t="s">
        <v>1200</v>
      </c>
      <c r="K15" s="161" t="s">
        <v>280</v>
      </c>
      <c r="L15" s="161" t="s">
        <v>281</v>
      </c>
      <c r="M15" s="163"/>
      <c r="N15" s="155" t="s">
        <v>1088</v>
      </c>
    </row>
  </sheetData>
  <autoFilter ref="A13:T14" xr:uid="{9C481778-2B71-4649-AE18-47552EEA3B2C}"/>
  <mergeCells count="12">
    <mergeCell ref="N11:N12"/>
    <mergeCell ref="A11:A12"/>
    <mergeCell ref="B11:B12"/>
    <mergeCell ref="C11:C12"/>
    <mergeCell ref="D11:D12"/>
    <mergeCell ref="E11:E12"/>
    <mergeCell ref="F11:F12"/>
    <mergeCell ref="G11:G12"/>
    <mergeCell ref="H11:I11"/>
    <mergeCell ref="J11:J12"/>
    <mergeCell ref="K11:K12"/>
    <mergeCell ref="L11:L12"/>
  </mergeCells>
  <pageMargins left="0.70866141732283472" right="0.70866141732283472" top="0.78740157480314965" bottom="0.78740157480314965" header="0.31496062992125984" footer="0.31496062992125984"/>
  <pageSetup paperSize="9" scale="44" fitToHeight="5" orientation="landscape" horizontalDpi="0"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C7D582-A33D-455A-9CC0-3BAA0ED766BD}">
  <sheetPr>
    <pageSetUpPr fitToPage="1"/>
  </sheetPr>
  <dimension ref="A1:T28"/>
  <sheetViews>
    <sheetView workbookViewId="0">
      <selection activeCell="H11" sqref="H11:H28"/>
    </sheetView>
  </sheetViews>
  <sheetFormatPr defaultColWidth="9.109375" defaultRowHeight="14.4"/>
  <cols>
    <col min="1" max="2" width="9.109375" style="475"/>
    <col min="3" max="3" width="10.6640625" style="475" customWidth="1"/>
    <col min="4" max="4" width="47" style="475" customWidth="1"/>
    <col min="5" max="5" width="20.6640625" style="475" customWidth="1"/>
    <col min="6" max="6" width="9.109375" style="475"/>
    <col min="7" max="7" width="12" style="475" customWidth="1"/>
    <col min="8" max="8" width="12.44140625" style="475" customWidth="1"/>
    <col min="9" max="9" width="12" style="475" customWidth="1"/>
    <col min="10" max="10" width="30.6640625" style="475" customWidth="1"/>
    <col min="11" max="11" width="15.6640625" style="475" customWidth="1"/>
    <col min="12" max="12" width="12.6640625" style="475" customWidth="1"/>
    <col min="13" max="13" width="5.6640625" style="475" customWidth="1"/>
    <col min="14" max="14" width="15.6640625" style="475" customWidth="1"/>
    <col min="15" max="16384" width="9.109375" style="475"/>
  </cols>
  <sheetData>
    <row r="1" spans="1:20">
      <c r="A1" s="470"/>
      <c r="B1" s="471"/>
      <c r="C1" s="472" t="s">
        <v>247</v>
      </c>
      <c r="D1" s="473"/>
      <c r="E1" s="473"/>
      <c r="F1" s="473"/>
      <c r="G1" s="473"/>
      <c r="H1" s="474"/>
      <c r="I1" s="473"/>
      <c r="J1" s="473"/>
      <c r="K1" s="473"/>
      <c r="L1" s="473"/>
      <c r="M1" s="473"/>
      <c r="N1" s="473"/>
      <c r="O1" s="473"/>
      <c r="P1" s="473"/>
      <c r="Q1" s="473"/>
      <c r="R1" s="473"/>
      <c r="S1" s="473"/>
      <c r="T1" s="473"/>
    </row>
    <row r="2" spans="1:20">
      <c r="A2" s="473"/>
      <c r="B2" s="471"/>
      <c r="C2" s="473"/>
      <c r="D2" s="473"/>
      <c r="E2" s="473"/>
      <c r="F2" s="473"/>
      <c r="G2" s="473"/>
      <c r="H2" s="470"/>
      <c r="I2" s="470"/>
      <c r="J2" s="473"/>
      <c r="K2" s="473"/>
      <c r="L2" s="473"/>
      <c r="M2" s="473"/>
      <c r="N2" s="473"/>
      <c r="O2" s="473"/>
      <c r="P2" s="473"/>
      <c r="Q2" s="473"/>
      <c r="R2" s="473"/>
      <c r="S2" s="473"/>
      <c r="T2" s="473"/>
    </row>
    <row r="3" spans="1:20">
      <c r="A3" s="473" t="s">
        <v>248</v>
      </c>
      <c r="B3" s="471"/>
      <c r="C3" s="476"/>
      <c r="D3" s="470" t="s">
        <v>249</v>
      </c>
      <c r="E3" s="473"/>
      <c r="F3" s="473"/>
      <c r="G3" s="473"/>
      <c r="H3" s="470"/>
      <c r="I3" s="470"/>
      <c r="J3" s="473"/>
      <c r="K3" s="473"/>
      <c r="L3" s="473"/>
      <c r="M3" s="473"/>
      <c r="N3" s="473"/>
      <c r="O3" s="473"/>
      <c r="P3" s="473"/>
      <c r="Q3" s="473"/>
      <c r="R3" s="473"/>
      <c r="S3" s="473"/>
      <c r="T3" s="473"/>
    </row>
    <row r="4" spans="1:20">
      <c r="A4" s="473" t="s">
        <v>250</v>
      </c>
      <c r="B4" s="471"/>
      <c r="C4" s="477" t="s">
        <v>1020</v>
      </c>
      <c r="D4" s="478"/>
      <c r="E4" s="473"/>
      <c r="F4" s="473"/>
      <c r="G4" s="473"/>
      <c r="H4" s="508" t="s">
        <v>1194</v>
      </c>
      <c r="I4" s="509">
        <f>SUM(I15:I20)</f>
        <v>0</v>
      </c>
      <c r="J4" s="470"/>
      <c r="K4" s="470"/>
      <c r="L4" s="470"/>
      <c r="M4" s="470"/>
      <c r="N4" s="470"/>
      <c r="O4" s="473"/>
      <c r="P4" s="473"/>
      <c r="Q4" s="473"/>
      <c r="R4" s="473"/>
      <c r="S4" s="473"/>
      <c r="T4" s="473"/>
    </row>
    <row r="5" spans="1:20">
      <c r="A5" s="473" t="s">
        <v>251</v>
      </c>
      <c r="B5" s="471"/>
      <c r="C5" s="479"/>
      <c r="D5" s="473"/>
      <c r="E5" s="473"/>
      <c r="F5" s="473"/>
      <c r="G5" s="473"/>
      <c r="H5" s="474"/>
      <c r="I5" s="473"/>
      <c r="J5" s="470"/>
      <c r="K5" s="470"/>
      <c r="L5" s="470"/>
      <c r="M5" s="470"/>
      <c r="N5" s="470"/>
      <c r="O5" s="473"/>
      <c r="P5" s="473"/>
      <c r="Q5" s="473"/>
      <c r="R5" s="473"/>
      <c r="S5" s="473"/>
      <c r="T5" s="473"/>
    </row>
    <row r="6" spans="1:20">
      <c r="A6" s="473" t="s">
        <v>253</v>
      </c>
      <c r="B6" s="471"/>
      <c r="C6" s="480">
        <v>45684</v>
      </c>
      <c r="D6" s="470"/>
      <c r="E6" s="473"/>
      <c r="F6" s="473"/>
      <c r="G6" s="473"/>
      <c r="H6" s="474"/>
      <c r="I6" s="473"/>
      <c r="J6" s="470"/>
      <c r="K6" s="470"/>
      <c r="L6" s="470"/>
      <c r="M6" s="470"/>
      <c r="N6" s="470"/>
      <c r="O6" s="473"/>
      <c r="P6" s="473"/>
      <c r="Q6" s="473"/>
      <c r="R6" s="473"/>
      <c r="S6" s="473"/>
      <c r="T6" s="473"/>
    </row>
    <row r="7" spans="1:20">
      <c r="A7" s="473"/>
      <c r="B7" s="471"/>
      <c r="C7" s="470"/>
      <c r="D7" s="470"/>
      <c r="E7" s="470"/>
      <c r="F7" s="470"/>
      <c r="G7" s="473"/>
      <c r="H7" s="474"/>
      <c r="I7" s="473"/>
      <c r="J7" s="470"/>
      <c r="K7" s="470"/>
      <c r="L7" s="470"/>
      <c r="M7" s="470"/>
      <c r="N7" s="470"/>
      <c r="O7" s="473"/>
      <c r="P7" s="473"/>
      <c r="Q7" s="473"/>
      <c r="R7" s="473"/>
      <c r="S7" s="473"/>
      <c r="T7" s="473"/>
    </row>
    <row r="8" spans="1:20" ht="15" customHeight="1">
      <c r="A8" s="604" t="s">
        <v>256</v>
      </c>
      <c r="B8" s="606" t="s">
        <v>257</v>
      </c>
      <c r="C8" s="604" t="s">
        <v>258</v>
      </c>
      <c r="D8" s="604" t="s">
        <v>259</v>
      </c>
      <c r="E8" s="604" t="s">
        <v>260</v>
      </c>
      <c r="F8" s="604" t="s">
        <v>261</v>
      </c>
      <c r="G8" s="604" t="s">
        <v>262</v>
      </c>
      <c r="H8" s="608" t="s">
        <v>263</v>
      </c>
      <c r="I8" s="609"/>
      <c r="J8" s="604" t="s">
        <v>264</v>
      </c>
      <c r="K8" s="604" t="s">
        <v>265</v>
      </c>
      <c r="L8" s="604" t="s">
        <v>266</v>
      </c>
      <c r="M8" s="481"/>
      <c r="N8" s="604" t="s">
        <v>1021</v>
      </c>
      <c r="O8" s="473"/>
      <c r="P8" s="473"/>
      <c r="Q8" s="473"/>
      <c r="R8" s="473"/>
      <c r="S8" s="473"/>
      <c r="T8" s="473"/>
    </row>
    <row r="9" spans="1:20" ht="28.5" customHeight="1">
      <c r="A9" s="605"/>
      <c r="B9" s="607"/>
      <c r="C9" s="605"/>
      <c r="D9" s="605"/>
      <c r="E9" s="605"/>
      <c r="F9" s="605"/>
      <c r="G9" s="605"/>
      <c r="H9" s="482" t="s">
        <v>268</v>
      </c>
      <c r="I9" s="483" t="s">
        <v>269</v>
      </c>
      <c r="J9" s="605"/>
      <c r="K9" s="605"/>
      <c r="L9" s="605"/>
      <c r="M9" s="481"/>
      <c r="N9" s="605"/>
      <c r="O9" s="473"/>
      <c r="P9" s="473"/>
      <c r="Q9" s="473"/>
      <c r="R9" s="473"/>
      <c r="S9" s="473"/>
      <c r="T9" s="473"/>
    </row>
    <row r="10" spans="1:20" s="493" customFormat="1" ht="12">
      <c r="A10" s="484" t="s">
        <v>274</v>
      </c>
      <c r="B10" s="485" t="s">
        <v>1016</v>
      </c>
      <c r="C10" s="486"/>
      <c r="D10" s="487" t="s">
        <v>275</v>
      </c>
      <c r="E10" s="486"/>
      <c r="F10" s="486"/>
      <c r="G10" s="486"/>
      <c r="H10" s="488"/>
      <c r="I10" s="486"/>
      <c r="J10" s="486"/>
      <c r="K10" s="486"/>
      <c r="L10" s="489"/>
      <c r="M10" s="490"/>
      <c r="N10" s="491"/>
      <c r="O10" s="492"/>
      <c r="P10" s="492"/>
      <c r="Q10" s="492"/>
      <c r="R10" s="492"/>
      <c r="S10" s="492"/>
      <c r="T10" s="492"/>
    </row>
    <row r="11" spans="1:20" s="504" customFormat="1" ht="28.5" customHeight="1">
      <c r="A11" s="494">
        <f>MAX(A8:A10)+1</f>
        <v>1</v>
      </c>
      <c r="B11" s="495" t="s">
        <v>276</v>
      </c>
      <c r="C11" s="494"/>
      <c r="D11" s="494" t="s">
        <v>277</v>
      </c>
      <c r="E11" s="496"/>
      <c r="F11" s="497" t="s">
        <v>278</v>
      </c>
      <c r="G11" s="498">
        <f>1.8*G17</f>
        <v>1181.3760000000002</v>
      </c>
      <c r="H11" s="499"/>
      <c r="I11" s="500">
        <f t="shared" ref="I11:I13" si="0">ROUND(G11*H11,2)</f>
        <v>0</v>
      </c>
      <c r="J11" s="496" t="s">
        <v>1022</v>
      </c>
      <c r="K11" s="501" t="s">
        <v>280</v>
      </c>
      <c r="L11" s="502" t="s">
        <v>281</v>
      </c>
      <c r="M11" s="481"/>
      <c r="N11" s="503" t="s">
        <v>282</v>
      </c>
      <c r="O11" s="473"/>
      <c r="P11" s="473"/>
      <c r="Q11" s="473"/>
      <c r="R11" s="473"/>
      <c r="S11" s="473"/>
      <c r="T11" s="473"/>
    </row>
    <row r="12" spans="1:20" s="504" customFormat="1" ht="20.399999999999999">
      <c r="A12" s="494">
        <f>MAX(A9:A11)+1</f>
        <v>2</v>
      </c>
      <c r="B12" s="495" t="s">
        <v>1023</v>
      </c>
      <c r="C12" s="494"/>
      <c r="D12" s="494" t="s">
        <v>1024</v>
      </c>
      <c r="E12" s="503"/>
      <c r="F12" s="497" t="s">
        <v>278</v>
      </c>
      <c r="G12" s="498">
        <f>2*G18</f>
        <v>215.04000000000002</v>
      </c>
      <c r="H12" s="499"/>
      <c r="I12" s="500">
        <f t="shared" si="0"/>
        <v>0</v>
      </c>
      <c r="J12" s="496" t="s">
        <v>1025</v>
      </c>
      <c r="K12" s="501" t="s">
        <v>280</v>
      </c>
      <c r="L12" s="502" t="s">
        <v>281</v>
      </c>
      <c r="M12" s="505"/>
      <c r="N12" s="503" t="s">
        <v>282</v>
      </c>
    </row>
    <row r="13" spans="1:20" s="504" customFormat="1" ht="20.399999999999999">
      <c r="A13" s="494">
        <f>MAX(A10:A12)+1</f>
        <v>3</v>
      </c>
      <c r="B13" s="495" t="s">
        <v>286</v>
      </c>
      <c r="C13" s="494"/>
      <c r="D13" s="494" t="s">
        <v>287</v>
      </c>
      <c r="E13" s="503"/>
      <c r="F13" s="497" t="s">
        <v>278</v>
      </c>
      <c r="G13" s="498">
        <f>2.5*0.4*G26+0.3*G27+0.6*G28</f>
        <v>120.5</v>
      </c>
      <c r="H13" s="499"/>
      <c r="I13" s="500">
        <f t="shared" si="0"/>
        <v>0</v>
      </c>
      <c r="J13" s="496" t="s">
        <v>1026</v>
      </c>
      <c r="K13" s="501" t="s">
        <v>280</v>
      </c>
      <c r="L13" s="502" t="s">
        <v>281</v>
      </c>
      <c r="M13" s="505"/>
      <c r="N13" s="503" t="s">
        <v>282</v>
      </c>
    </row>
    <row r="14" spans="1:20" s="506" customFormat="1" ht="12">
      <c r="A14" s="484" t="s">
        <v>274</v>
      </c>
      <c r="B14" s="485" t="s">
        <v>270</v>
      </c>
      <c r="C14" s="486"/>
      <c r="D14" s="487" t="s">
        <v>297</v>
      </c>
      <c r="E14" s="486"/>
      <c r="F14" s="486"/>
      <c r="G14" s="486"/>
      <c r="H14" s="488"/>
      <c r="I14" s="486"/>
      <c r="J14" s="486"/>
      <c r="K14" s="486"/>
      <c r="L14" s="489"/>
      <c r="M14" s="490"/>
      <c r="N14" s="491"/>
      <c r="O14" s="492"/>
      <c r="P14" s="492"/>
      <c r="Q14" s="492"/>
      <c r="R14" s="492"/>
      <c r="S14" s="492"/>
      <c r="T14" s="492"/>
    </row>
    <row r="15" spans="1:20" s="504" customFormat="1" ht="20.399999999999999">
      <c r="A15" s="494">
        <f t="shared" ref="A15:A20" si="1">MAX(A12:A14)+1</f>
        <v>4</v>
      </c>
      <c r="B15" s="495" t="s">
        <v>1027</v>
      </c>
      <c r="C15" s="494"/>
      <c r="D15" s="494" t="s">
        <v>1028</v>
      </c>
      <c r="E15" s="496" t="s">
        <v>1029</v>
      </c>
      <c r="F15" s="497" t="s">
        <v>302</v>
      </c>
      <c r="G15" s="498">
        <f>G16</f>
        <v>80</v>
      </c>
      <c r="H15" s="499"/>
      <c r="I15" s="500">
        <f t="shared" ref="I15:I20" si="2">ROUND(G15*H15,2)</f>
        <v>0</v>
      </c>
      <c r="J15" s="496" t="s">
        <v>1030</v>
      </c>
      <c r="K15" s="501" t="s">
        <v>280</v>
      </c>
      <c r="L15" s="502" t="s">
        <v>281</v>
      </c>
      <c r="M15" s="505"/>
      <c r="N15" s="503" t="s">
        <v>1031</v>
      </c>
    </row>
    <row r="16" spans="1:20" s="504" customFormat="1" ht="20.399999999999999">
      <c r="A16" s="494">
        <f t="shared" si="1"/>
        <v>5</v>
      </c>
      <c r="B16" s="495" t="s">
        <v>1032</v>
      </c>
      <c r="C16" s="494"/>
      <c r="D16" s="494" t="s">
        <v>1033</v>
      </c>
      <c r="E16" s="496" t="s">
        <v>1034</v>
      </c>
      <c r="F16" s="497" t="s">
        <v>302</v>
      </c>
      <c r="G16" s="498">
        <f>1.6*2.5*20</f>
        <v>80</v>
      </c>
      <c r="H16" s="499"/>
      <c r="I16" s="500">
        <f t="shared" si="2"/>
        <v>0</v>
      </c>
      <c r="J16" s="496" t="s">
        <v>1035</v>
      </c>
      <c r="K16" s="501" t="s">
        <v>280</v>
      </c>
      <c r="L16" s="502" t="s">
        <v>281</v>
      </c>
      <c r="M16" s="505"/>
      <c r="N16" s="503" t="s">
        <v>1036</v>
      </c>
    </row>
    <row r="17" spans="1:20" s="504" customFormat="1" ht="20.399999999999999">
      <c r="A17" s="494">
        <f t="shared" si="1"/>
        <v>6</v>
      </c>
      <c r="B17" s="495" t="s">
        <v>1037</v>
      </c>
      <c r="C17" s="494"/>
      <c r="D17" s="494" t="s">
        <v>1038</v>
      </c>
      <c r="E17" s="496" t="s">
        <v>1039</v>
      </c>
      <c r="F17" s="497" t="s">
        <v>302</v>
      </c>
      <c r="G17" s="498">
        <f>245*1.4*1.6+G18</f>
        <v>656.32</v>
      </c>
      <c r="H17" s="499"/>
      <c r="I17" s="500">
        <f t="shared" si="2"/>
        <v>0</v>
      </c>
      <c r="J17" s="496" t="s">
        <v>1040</v>
      </c>
      <c r="K17" s="501" t="s">
        <v>280</v>
      </c>
      <c r="L17" s="502" t="s">
        <v>281</v>
      </c>
      <c r="M17" s="505"/>
      <c r="N17" s="503" t="s">
        <v>1036</v>
      </c>
    </row>
    <row r="18" spans="1:20" s="504" customFormat="1" ht="20.399999999999999">
      <c r="A18" s="494">
        <f t="shared" si="1"/>
        <v>7</v>
      </c>
      <c r="B18" s="495" t="s">
        <v>1041</v>
      </c>
      <c r="C18" s="494"/>
      <c r="D18" s="494" t="s">
        <v>1042</v>
      </c>
      <c r="E18" s="496" t="s">
        <v>1043</v>
      </c>
      <c r="F18" s="497" t="s">
        <v>302</v>
      </c>
      <c r="G18" s="498">
        <f>0.5*(1.6*1.6*48+2.4*1.6*24)</f>
        <v>107.52000000000001</v>
      </c>
      <c r="H18" s="499"/>
      <c r="I18" s="500">
        <f t="shared" si="2"/>
        <v>0</v>
      </c>
      <c r="J18" s="496" t="s">
        <v>1044</v>
      </c>
      <c r="K18" s="501" t="s">
        <v>280</v>
      </c>
      <c r="L18" s="502" t="s">
        <v>281</v>
      </c>
      <c r="M18" s="505"/>
      <c r="N18" s="503" t="s">
        <v>1036</v>
      </c>
    </row>
    <row r="19" spans="1:20" s="504" customFormat="1" ht="20.399999999999999">
      <c r="A19" s="494">
        <f t="shared" si="1"/>
        <v>8</v>
      </c>
      <c r="B19" s="495" t="s">
        <v>1045</v>
      </c>
      <c r="C19" s="494"/>
      <c r="D19" s="494" t="s">
        <v>1046</v>
      </c>
      <c r="E19" s="496" t="s">
        <v>1047</v>
      </c>
      <c r="F19" s="497" t="s">
        <v>302</v>
      </c>
      <c r="G19" s="498">
        <f>G16</f>
        <v>80</v>
      </c>
      <c r="H19" s="499"/>
      <c r="I19" s="500">
        <f t="shared" si="2"/>
        <v>0</v>
      </c>
      <c r="J19" s="496" t="s">
        <v>1030</v>
      </c>
      <c r="K19" s="501" t="s">
        <v>280</v>
      </c>
      <c r="L19" s="502" t="s">
        <v>281</v>
      </c>
      <c r="M19" s="505"/>
      <c r="N19" s="503" t="s">
        <v>1048</v>
      </c>
    </row>
    <row r="20" spans="1:20" s="504" customFormat="1" ht="20.399999999999999">
      <c r="A20" s="494">
        <f t="shared" si="1"/>
        <v>9</v>
      </c>
      <c r="B20" s="495" t="s">
        <v>1049</v>
      </c>
      <c r="C20" s="494"/>
      <c r="D20" s="494" t="s">
        <v>1050</v>
      </c>
      <c r="E20" s="496" t="s">
        <v>1051</v>
      </c>
      <c r="F20" s="497" t="s">
        <v>302</v>
      </c>
      <c r="G20" s="498">
        <f>G16</f>
        <v>80</v>
      </c>
      <c r="H20" s="499"/>
      <c r="I20" s="500">
        <f t="shared" si="2"/>
        <v>0</v>
      </c>
      <c r="J20" s="496" t="s">
        <v>1052</v>
      </c>
      <c r="K20" s="501" t="s">
        <v>280</v>
      </c>
      <c r="L20" s="502" t="s">
        <v>281</v>
      </c>
      <c r="M20" s="505"/>
      <c r="N20" s="503" t="s">
        <v>1053</v>
      </c>
    </row>
    <row r="21" spans="1:20" s="506" customFormat="1" ht="12">
      <c r="A21" s="484" t="s">
        <v>274</v>
      </c>
      <c r="B21" s="485" t="s">
        <v>486</v>
      </c>
      <c r="C21" s="486"/>
      <c r="D21" s="487" t="s">
        <v>487</v>
      </c>
      <c r="E21" s="486"/>
      <c r="F21" s="486"/>
      <c r="G21" s="486"/>
      <c r="H21" s="488"/>
      <c r="I21" s="486"/>
      <c r="J21" s="486"/>
      <c r="K21" s="486"/>
      <c r="L21" s="489"/>
      <c r="M21" s="490"/>
      <c r="N21" s="491"/>
      <c r="O21" s="492"/>
      <c r="P21" s="492"/>
      <c r="Q21" s="492"/>
      <c r="R21" s="492"/>
      <c r="S21" s="492"/>
      <c r="T21" s="492"/>
    </row>
    <row r="22" spans="1:20" s="504" customFormat="1">
      <c r="A22" s="494">
        <f t="shared" ref="A22:A24" si="3">MAX(A19:A21)+1</f>
        <v>10</v>
      </c>
      <c r="B22" s="495" t="s">
        <v>1054</v>
      </c>
      <c r="C22" s="494"/>
      <c r="D22" s="494" t="s">
        <v>1055</v>
      </c>
      <c r="E22" s="496"/>
      <c r="F22" s="497" t="s">
        <v>331</v>
      </c>
      <c r="G22" s="498">
        <v>20</v>
      </c>
      <c r="H22" s="499"/>
      <c r="I22" s="500">
        <f>ROUND(G22*H22,2)</f>
        <v>0</v>
      </c>
      <c r="J22" s="496" t="s">
        <v>1056</v>
      </c>
      <c r="K22" s="501" t="s">
        <v>280</v>
      </c>
      <c r="L22" s="502" t="s">
        <v>281</v>
      </c>
      <c r="M22" s="505"/>
      <c r="N22" s="503" t="s">
        <v>1057</v>
      </c>
    </row>
    <row r="23" spans="1:20" s="504" customFormat="1" ht="20.399999999999999">
      <c r="A23" s="494">
        <f t="shared" si="3"/>
        <v>11</v>
      </c>
      <c r="B23" s="495" t="s">
        <v>1058</v>
      </c>
      <c r="C23" s="494"/>
      <c r="D23" s="494" t="s">
        <v>1059</v>
      </c>
      <c r="E23" s="496"/>
      <c r="F23" s="497" t="s">
        <v>491</v>
      </c>
      <c r="G23" s="498">
        <v>2</v>
      </c>
      <c r="H23" s="499"/>
      <c r="I23" s="500">
        <f>ROUND(G23*H23,2)</f>
        <v>0</v>
      </c>
      <c r="J23" s="496" t="s">
        <v>1056</v>
      </c>
      <c r="K23" s="501" t="s">
        <v>280</v>
      </c>
      <c r="L23" s="502" t="s">
        <v>281</v>
      </c>
      <c r="M23" s="505"/>
      <c r="N23" s="503" t="s">
        <v>1060</v>
      </c>
    </row>
    <row r="24" spans="1:20" s="504" customFormat="1" ht="20.399999999999999">
      <c r="A24" s="494">
        <f t="shared" si="3"/>
        <v>12</v>
      </c>
      <c r="B24" s="495" t="s">
        <v>1061</v>
      </c>
      <c r="C24" s="494"/>
      <c r="D24" s="494" t="s">
        <v>1062</v>
      </c>
      <c r="E24" s="496" t="s">
        <v>1063</v>
      </c>
      <c r="F24" s="497" t="s">
        <v>491</v>
      </c>
      <c r="G24" s="498">
        <v>1</v>
      </c>
      <c r="H24" s="499"/>
      <c r="I24" s="500">
        <f>ROUND(G24*H24,2)</f>
        <v>0</v>
      </c>
      <c r="J24" s="496" t="s">
        <v>1056</v>
      </c>
      <c r="K24" s="501" t="s">
        <v>280</v>
      </c>
      <c r="L24" s="502" t="s">
        <v>281</v>
      </c>
      <c r="M24" s="505"/>
      <c r="N24" s="503" t="s">
        <v>1064</v>
      </c>
    </row>
    <row r="25" spans="1:20" s="506" customFormat="1" ht="12">
      <c r="A25" s="484" t="s">
        <v>274</v>
      </c>
      <c r="B25" s="485" t="s">
        <v>505</v>
      </c>
      <c r="C25" s="486"/>
      <c r="D25" s="487" t="s">
        <v>506</v>
      </c>
      <c r="E25" s="486"/>
      <c r="F25" s="486"/>
      <c r="G25" s="486"/>
      <c r="H25" s="488"/>
      <c r="I25" s="486"/>
      <c r="J25" s="486"/>
      <c r="K25" s="486"/>
      <c r="L25" s="489"/>
      <c r="M25" s="490"/>
      <c r="N25" s="491"/>
      <c r="O25" s="492"/>
      <c r="P25" s="492"/>
      <c r="Q25" s="492"/>
      <c r="R25" s="492"/>
      <c r="S25" s="492"/>
      <c r="T25" s="492"/>
    </row>
    <row r="26" spans="1:20" s="504" customFormat="1" ht="20.399999999999999">
      <c r="A26" s="494">
        <f>MAX(A23:A25)+1</f>
        <v>13</v>
      </c>
      <c r="B26" s="495" t="s">
        <v>1065</v>
      </c>
      <c r="C26" s="494"/>
      <c r="D26" s="494" t="s">
        <v>1066</v>
      </c>
      <c r="E26" s="499"/>
      <c r="F26" s="497" t="s">
        <v>491</v>
      </c>
      <c r="G26" s="507">
        <f>7+4</f>
        <v>11</v>
      </c>
      <c r="H26" s="499"/>
      <c r="I26" s="500">
        <f>ROUND(G26*H26,2)</f>
        <v>0</v>
      </c>
      <c r="J26" s="496" t="s">
        <v>1067</v>
      </c>
      <c r="K26" s="501" t="s">
        <v>280</v>
      </c>
      <c r="L26" s="502" t="s">
        <v>281</v>
      </c>
      <c r="N26" s="503" t="s">
        <v>574</v>
      </c>
    </row>
    <row r="27" spans="1:20" s="504" customFormat="1" ht="20.399999999999999">
      <c r="A27" s="494">
        <f>MAX(A24:A26)+1</f>
        <v>14</v>
      </c>
      <c r="B27" s="495" t="s">
        <v>1068</v>
      </c>
      <c r="C27" s="494"/>
      <c r="D27" s="494" t="s">
        <v>1069</v>
      </c>
      <c r="E27" s="499"/>
      <c r="F27" s="497" t="s">
        <v>331</v>
      </c>
      <c r="G27" s="507">
        <v>245</v>
      </c>
      <c r="H27" s="499"/>
      <c r="I27" s="500">
        <f>ROUND(G27*H27,2)</f>
        <v>0</v>
      </c>
      <c r="J27" s="496" t="s">
        <v>1070</v>
      </c>
      <c r="K27" s="501" t="s">
        <v>280</v>
      </c>
      <c r="L27" s="502" t="s">
        <v>281</v>
      </c>
      <c r="N27" s="503" t="s">
        <v>1071</v>
      </c>
    </row>
    <row r="28" spans="1:20" s="504" customFormat="1" ht="20.399999999999999">
      <c r="A28" s="494">
        <f>MAX(A25:A27)+1</f>
        <v>15</v>
      </c>
      <c r="B28" s="495" t="s">
        <v>1072</v>
      </c>
      <c r="C28" s="494"/>
      <c r="D28" s="494" t="s">
        <v>1073</v>
      </c>
      <c r="E28" s="499"/>
      <c r="F28" s="497" t="s">
        <v>331</v>
      </c>
      <c r="G28" s="507">
        <v>60</v>
      </c>
      <c r="H28" s="499"/>
      <c r="I28" s="500">
        <f>ROUND(G28*H28,2)</f>
        <v>0</v>
      </c>
      <c r="J28" s="496" t="s">
        <v>1074</v>
      </c>
      <c r="K28" s="501" t="s">
        <v>280</v>
      </c>
      <c r="L28" s="502" t="s">
        <v>281</v>
      </c>
      <c r="N28" s="503" t="s">
        <v>1071</v>
      </c>
    </row>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18" orientation="landscape" horizontalDpi="0" verticalDpi="0"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5FDD7-26EB-46D6-96DB-816F561BFE53}">
  <sheetPr>
    <pageSetUpPr fitToPage="1"/>
  </sheetPr>
  <dimension ref="A1:T34"/>
  <sheetViews>
    <sheetView topLeftCell="A10" workbookViewId="0">
      <selection activeCell="H11" sqref="H11:H31"/>
    </sheetView>
  </sheetViews>
  <sheetFormatPr defaultColWidth="9.109375" defaultRowHeight="14.4"/>
  <cols>
    <col min="1" max="2" width="9.109375" style="475"/>
    <col min="3" max="3" width="10.6640625" style="475" customWidth="1"/>
    <col min="4" max="4" width="47" style="475" customWidth="1"/>
    <col min="5" max="5" width="20.6640625" style="475" customWidth="1"/>
    <col min="6" max="6" width="9.109375" style="475"/>
    <col min="7" max="7" width="12" style="475" customWidth="1"/>
    <col min="8" max="8" width="12.44140625" style="475" customWidth="1"/>
    <col min="9" max="9" width="12.33203125" style="475" bestFit="1" customWidth="1"/>
    <col min="10" max="10" width="30.6640625" style="475" customWidth="1"/>
    <col min="11" max="11" width="15.6640625" style="475" customWidth="1"/>
    <col min="12" max="12" width="12.6640625" style="475" customWidth="1"/>
    <col min="13" max="13" width="4.6640625" style="475" customWidth="1"/>
    <col min="14" max="14" width="15.6640625" style="475" customWidth="1"/>
    <col min="15" max="16384" width="9.109375" style="475"/>
  </cols>
  <sheetData>
    <row r="1" spans="1:20">
      <c r="A1" s="470"/>
      <c r="B1" s="471"/>
      <c r="C1" s="472" t="s">
        <v>247</v>
      </c>
      <c r="D1" s="473"/>
      <c r="E1" s="473"/>
      <c r="F1" s="473"/>
      <c r="G1" s="473"/>
      <c r="H1" s="474"/>
      <c r="I1" s="473"/>
      <c r="J1" s="473"/>
      <c r="K1" s="473"/>
      <c r="L1" s="473"/>
      <c r="M1" s="473"/>
      <c r="N1" s="473"/>
      <c r="O1" s="473"/>
      <c r="P1" s="473"/>
      <c r="Q1" s="473"/>
      <c r="R1" s="473"/>
      <c r="S1" s="473"/>
      <c r="T1" s="473"/>
    </row>
    <row r="2" spans="1:20">
      <c r="A2" s="473"/>
      <c r="B2" s="471"/>
      <c r="C2" s="473"/>
      <c r="D2" s="473"/>
      <c r="E2" s="473"/>
      <c r="F2" s="473"/>
      <c r="G2" s="473"/>
      <c r="H2" s="470"/>
      <c r="I2" s="470"/>
      <c r="J2" s="473"/>
      <c r="K2" s="473"/>
      <c r="L2" s="473"/>
      <c r="M2" s="473"/>
      <c r="N2" s="473"/>
      <c r="O2" s="473"/>
      <c r="P2" s="473"/>
      <c r="Q2" s="473"/>
      <c r="R2" s="473"/>
      <c r="S2" s="473"/>
      <c r="T2" s="473"/>
    </row>
    <row r="3" spans="1:20">
      <c r="A3" s="473" t="s">
        <v>248</v>
      </c>
      <c r="B3" s="471"/>
      <c r="C3" s="476"/>
      <c r="D3" s="470" t="s">
        <v>249</v>
      </c>
      <c r="E3" s="473"/>
      <c r="F3" s="473"/>
      <c r="G3" s="473"/>
      <c r="H3" s="470"/>
      <c r="I3" s="470"/>
      <c r="J3" s="473"/>
      <c r="K3" s="473"/>
      <c r="L3" s="473"/>
      <c r="M3" s="473"/>
      <c r="N3" s="473"/>
      <c r="O3" s="473"/>
      <c r="P3" s="473"/>
      <c r="Q3" s="473"/>
      <c r="R3" s="473"/>
      <c r="S3" s="473"/>
      <c r="T3" s="473"/>
    </row>
    <row r="4" spans="1:20">
      <c r="A4" s="473" t="s">
        <v>250</v>
      </c>
      <c r="B4" s="471"/>
      <c r="C4" s="477" t="s">
        <v>1075</v>
      </c>
      <c r="D4" s="478"/>
      <c r="E4" s="473"/>
      <c r="F4" s="473"/>
      <c r="G4" s="473"/>
      <c r="H4" s="508" t="s">
        <v>255</v>
      </c>
      <c r="I4" s="509">
        <f>SUM(I10:I32)</f>
        <v>0</v>
      </c>
      <c r="J4" s="470"/>
      <c r="K4" s="470"/>
      <c r="L4" s="470"/>
      <c r="M4" s="470"/>
      <c r="N4" s="470"/>
      <c r="O4" s="473"/>
      <c r="P4" s="473"/>
      <c r="Q4" s="473"/>
      <c r="R4" s="473"/>
      <c r="S4" s="473"/>
      <c r="T4" s="473"/>
    </row>
    <row r="5" spans="1:20">
      <c r="A5" s="473" t="s">
        <v>251</v>
      </c>
      <c r="B5" s="471"/>
      <c r="C5" s="479"/>
      <c r="D5" s="473"/>
      <c r="E5" s="473"/>
      <c r="F5" s="473"/>
      <c r="G5" s="473"/>
      <c r="H5" s="474"/>
      <c r="I5" s="473"/>
      <c r="J5" s="470"/>
      <c r="K5" s="470"/>
      <c r="L5" s="470"/>
      <c r="M5" s="470"/>
      <c r="N5" s="470"/>
      <c r="O5" s="473"/>
      <c r="P5" s="473"/>
      <c r="Q5" s="473"/>
      <c r="R5" s="473"/>
      <c r="S5" s="473"/>
      <c r="T5" s="473"/>
    </row>
    <row r="6" spans="1:20">
      <c r="A6" s="473" t="s">
        <v>253</v>
      </c>
      <c r="B6" s="471"/>
      <c r="C6" s="510">
        <v>45684</v>
      </c>
      <c r="D6" s="470"/>
      <c r="E6" s="473"/>
      <c r="F6" s="473"/>
      <c r="G6" s="473"/>
      <c r="H6" s="474"/>
      <c r="I6" s="473"/>
      <c r="J6" s="470"/>
      <c r="K6" s="470"/>
      <c r="L6" s="470"/>
      <c r="M6" s="470"/>
      <c r="N6" s="470"/>
      <c r="O6" s="473"/>
      <c r="P6" s="473"/>
      <c r="Q6" s="473"/>
      <c r="R6" s="473"/>
      <c r="S6" s="473"/>
      <c r="T6" s="473"/>
    </row>
    <row r="7" spans="1:20">
      <c r="A7" s="473"/>
      <c r="B7" s="471"/>
      <c r="C7" s="470"/>
      <c r="D7" s="470"/>
      <c r="E7" s="470"/>
      <c r="F7" s="470"/>
      <c r="G7" s="473"/>
      <c r="H7" s="474"/>
      <c r="I7" s="473"/>
      <c r="J7" s="470"/>
      <c r="K7" s="470"/>
      <c r="L7" s="470"/>
      <c r="M7" s="470"/>
      <c r="N7" s="470"/>
      <c r="O7" s="473"/>
      <c r="P7" s="473"/>
      <c r="Q7" s="473"/>
      <c r="R7" s="473"/>
      <c r="S7" s="473"/>
      <c r="T7" s="473"/>
    </row>
    <row r="8" spans="1:20" ht="15" customHeight="1">
      <c r="A8" s="604" t="s">
        <v>256</v>
      </c>
      <c r="B8" s="606" t="s">
        <v>257</v>
      </c>
      <c r="C8" s="604" t="s">
        <v>258</v>
      </c>
      <c r="D8" s="604" t="s">
        <v>259</v>
      </c>
      <c r="E8" s="604" t="s">
        <v>260</v>
      </c>
      <c r="F8" s="604" t="s">
        <v>261</v>
      </c>
      <c r="G8" s="604" t="s">
        <v>262</v>
      </c>
      <c r="H8" s="608" t="s">
        <v>263</v>
      </c>
      <c r="I8" s="609"/>
      <c r="J8" s="604" t="s">
        <v>264</v>
      </c>
      <c r="K8" s="604" t="s">
        <v>265</v>
      </c>
      <c r="L8" s="604" t="s">
        <v>266</v>
      </c>
      <c r="M8" s="481"/>
      <c r="N8" s="604" t="s">
        <v>1021</v>
      </c>
      <c r="O8" s="473"/>
      <c r="P8" s="473"/>
      <c r="Q8" s="473"/>
      <c r="R8" s="473"/>
      <c r="S8" s="473"/>
      <c r="T8" s="473"/>
    </row>
    <row r="9" spans="1:20" ht="28.5" customHeight="1">
      <c r="A9" s="605"/>
      <c r="B9" s="607"/>
      <c r="C9" s="605"/>
      <c r="D9" s="605"/>
      <c r="E9" s="605"/>
      <c r="F9" s="605"/>
      <c r="G9" s="605"/>
      <c r="H9" s="482" t="s">
        <v>268</v>
      </c>
      <c r="I9" s="483" t="s">
        <v>269</v>
      </c>
      <c r="J9" s="605"/>
      <c r="K9" s="605"/>
      <c r="L9" s="605"/>
      <c r="M9" s="481"/>
      <c r="N9" s="605"/>
      <c r="O9" s="473"/>
      <c r="P9" s="473"/>
      <c r="Q9" s="473"/>
      <c r="R9" s="473"/>
      <c r="S9" s="473"/>
      <c r="T9" s="473"/>
    </row>
    <row r="10" spans="1:20" s="493" customFormat="1" ht="12">
      <c r="A10" s="484" t="s">
        <v>274</v>
      </c>
      <c r="B10" s="485" t="s">
        <v>1016</v>
      </c>
      <c r="C10" s="486"/>
      <c r="D10" s="487" t="s">
        <v>275</v>
      </c>
      <c r="E10" s="486"/>
      <c r="F10" s="486"/>
      <c r="G10" s="486"/>
      <c r="H10" s="488"/>
      <c r="I10" s="486"/>
      <c r="J10" s="486"/>
      <c r="K10" s="486"/>
      <c r="L10" s="489"/>
      <c r="M10" s="490"/>
      <c r="N10" s="491"/>
      <c r="O10" s="492"/>
      <c r="P10" s="492"/>
      <c r="Q10" s="492"/>
      <c r="R10" s="492"/>
      <c r="S10" s="492"/>
      <c r="T10" s="492"/>
    </row>
    <row r="11" spans="1:20">
      <c r="A11" s="511">
        <f>MAX(A8:A10)+1</f>
        <v>1</v>
      </c>
      <c r="B11" s="512" t="s">
        <v>1076</v>
      </c>
      <c r="C11" s="511"/>
      <c r="D11" s="511" t="s">
        <v>1077</v>
      </c>
      <c r="E11" s="513"/>
      <c r="F11" s="514" t="s">
        <v>1078</v>
      </c>
      <c r="G11" s="515">
        <v>20</v>
      </c>
      <c r="H11" s="516"/>
      <c r="I11" s="517">
        <f t="shared" ref="I11:I31" si="0">ROUND(G11*H11,2)</f>
        <v>0</v>
      </c>
      <c r="J11" s="513"/>
      <c r="K11" s="518" t="s">
        <v>280</v>
      </c>
      <c r="L11" s="519" t="s">
        <v>281</v>
      </c>
      <c r="M11" s="520"/>
      <c r="N11" s="521" t="s">
        <v>296</v>
      </c>
    </row>
    <row r="12" spans="1:20" ht="25.5" customHeight="1">
      <c r="A12" s="511">
        <f t="shared" ref="A12:A31" si="1">MAX(A9:A11)+1</f>
        <v>2</v>
      </c>
      <c r="B12" s="512" t="s">
        <v>1079</v>
      </c>
      <c r="C12" s="511"/>
      <c r="D12" s="511" t="s">
        <v>1080</v>
      </c>
      <c r="E12" s="513"/>
      <c r="F12" s="514" t="s">
        <v>295</v>
      </c>
      <c r="G12" s="515">
        <v>1</v>
      </c>
      <c r="H12" s="516"/>
      <c r="I12" s="517">
        <f t="shared" si="0"/>
        <v>0</v>
      </c>
      <c r="J12" s="513"/>
      <c r="K12" s="518" t="s">
        <v>280</v>
      </c>
      <c r="L12" s="519" t="s">
        <v>281</v>
      </c>
      <c r="M12" s="520"/>
      <c r="N12" s="521" t="s">
        <v>296</v>
      </c>
    </row>
    <row r="13" spans="1:20" ht="20.399999999999999">
      <c r="A13" s="511">
        <f t="shared" si="1"/>
        <v>3</v>
      </c>
      <c r="B13" s="512" t="s">
        <v>1081</v>
      </c>
      <c r="C13" s="511"/>
      <c r="D13" s="511" t="s">
        <v>1082</v>
      </c>
      <c r="E13" s="513"/>
      <c r="F13" s="514" t="s">
        <v>295</v>
      </c>
      <c r="G13" s="515">
        <v>1</v>
      </c>
      <c r="H13" s="516"/>
      <c r="I13" s="517">
        <f t="shared" si="0"/>
        <v>0</v>
      </c>
      <c r="J13" s="513"/>
      <c r="K13" s="518" t="s">
        <v>280</v>
      </c>
      <c r="L13" s="519" t="s">
        <v>281</v>
      </c>
      <c r="M13" s="520"/>
      <c r="N13" s="521" t="s">
        <v>296</v>
      </c>
    </row>
    <row r="14" spans="1:20">
      <c r="A14" s="511">
        <f t="shared" si="1"/>
        <v>4</v>
      </c>
      <c r="B14" s="512" t="s">
        <v>1083</v>
      </c>
      <c r="C14" s="511"/>
      <c r="D14" s="511" t="s">
        <v>1084</v>
      </c>
      <c r="E14" s="513"/>
      <c r="F14" s="514" t="s">
        <v>295</v>
      </c>
      <c r="G14" s="515">
        <v>1</v>
      </c>
      <c r="H14" s="516"/>
      <c r="I14" s="517">
        <f t="shared" si="0"/>
        <v>0</v>
      </c>
      <c r="J14" s="513"/>
      <c r="K14" s="518" t="s">
        <v>280</v>
      </c>
      <c r="L14" s="519" t="s">
        <v>281</v>
      </c>
      <c r="M14" s="520"/>
      <c r="N14" s="521" t="s">
        <v>1085</v>
      </c>
    </row>
    <row r="15" spans="1:20" ht="20.399999999999999">
      <c r="A15" s="511">
        <f t="shared" si="1"/>
        <v>5</v>
      </c>
      <c r="B15" s="512" t="s">
        <v>1086</v>
      </c>
      <c r="C15" s="511"/>
      <c r="D15" s="511" t="s">
        <v>1087</v>
      </c>
      <c r="E15" s="513"/>
      <c r="F15" s="514" t="s">
        <v>295</v>
      </c>
      <c r="G15" s="515">
        <v>1</v>
      </c>
      <c r="H15" s="516"/>
      <c r="I15" s="517">
        <f t="shared" si="0"/>
        <v>0</v>
      </c>
      <c r="J15" s="513"/>
      <c r="K15" s="518" t="s">
        <v>280</v>
      </c>
      <c r="L15" s="519" t="s">
        <v>281</v>
      </c>
      <c r="M15" s="520"/>
      <c r="N15" s="521" t="s">
        <v>1088</v>
      </c>
    </row>
    <row r="16" spans="1:20">
      <c r="A16" s="511">
        <f t="shared" si="1"/>
        <v>6</v>
      </c>
      <c r="B16" s="512" t="s">
        <v>1089</v>
      </c>
      <c r="C16" s="511"/>
      <c r="D16" s="511" t="s">
        <v>1090</v>
      </c>
      <c r="E16" s="513"/>
      <c r="F16" s="514" t="s">
        <v>295</v>
      </c>
      <c r="G16" s="515">
        <v>1</v>
      </c>
      <c r="H16" s="516"/>
      <c r="I16" s="517">
        <f t="shared" si="0"/>
        <v>0</v>
      </c>
      <c r="J16" s="513"/>
      <c r="K16" s="518" t="s">
        <v>280</v>
      </c>
      <c r="L16" s="519" t="s">
        <v>281</v>
      </c>
      <c r="M16" s="520"/>
      <c r="N16" s="521" t="s">
        <v>1088</v>
      </c>
    </row>
    <row r="17" spans="1:20" s="493" customFormat="1" ht="12">
      <c r="A17" s="484" t="s">
        <v>274</v>
      </c>
      <c r="B17" s="485" t="s">
        <v>270</v>
      </c>
      <c r="C17" s="486"/>
      <c r="D17" s="487" t="s">
        <v>297</v>
      </c>
      <c r="E17" s="486"/>
      <c r="F17" s="486"/>
      <c r="G17" s="486"/>
      <c r="H17" s="488"/>
      <c r="I17" s="486"/>
      <c r="J17" s="486"/>
      <c r="K17" s="486"/>
      <c r="L17" s="489"/>
      <c r="M17" s="490"/>
      <c r="N17" s="491"/>
      <c r="O17" s="492"/>
      <c r="P17" s="492"/>
      <c r="Q17" s="492"/>
      <c r="R17" s="492"/>
      <c r="S17" s="492"/>
      <c r="T17" s="492"/>
    </row>
    <row r="18" spans="1:20">
      <c r="A18" s="511">
        <f t="shared" si="1"/>
        <v>7</v>
      </c>
      <c r="B18" s="512" t="s">
        <v>1091</v>
      </c>
      <c r="C18" s="511"/>
      <c r="D18" s="511" t="s">
        <v>1092</v>
      </c>
      <c r="E18" s="513"/>
      <c r="F18" s="514" t="s">
        <v>331</v>
      </c>
      <c r="G18" s="515">
        <v>80</v>
      </c>
      <c r="H18" s="516"/>
      <c r="I18" s="517">
        <f t="shared" si="0"/>
        <v>0</v>
      </c>
      <c r="J18" s="513"/>
      <c r="K18" s="518" t="s">
        <v>280</v>
      </c>
      <c r="L18" s="519" t="s">
        <v>281</v>
      </c>
      <c r="M18" s="520"/>
      <c r="N18" s="521" t="s">
        <v>1093</v>
      </c>
    </row>
    <row r="19" spans="1:20" ht="20.399999999999999">
      <c r="A19" s="511">
        <f t="shared" si="1"/>
        <v>8</v>
      </c>
      <c r="B19" s="512" t="s">
        <v>1027</v>
      </c>
      <c r="C19" s="511"/>
      <c r="D19" s="511" t="s">
        <v>1028</v>
      </c>
      <c r="E19" s="513" t="s">
        <v>1094</v>
      </c>
      <c r="F19" s="514" t="s">
        <v>302</v>
      </c>
      <c r="G19" s="515">
        <f>0.5*(1.6*1.6*48+2.4*1.6*24)</f>
        <v>107.52000000000001</v>
      </c>
      <c r="H19" s="516"/>
      <c r="I19" s="517">
        <f t="shared" si="0"/>
        <v>0</v>
      </c>
      <c r="J19" s="513" t="s">
        <v>1044</v>
      </c>
      <c r="K19" s="518" t="s">
        <v>280</v>
      </c>
      <c r="L19" s="519" t="s">
        <v>281</v>
      </c>
      <c r="M19" s="520"/>
      <c r="N19" s="521" t="s">
        <v>1031</v>
      </c>
    </row>
    <row r="20" spans="1:20">
      <c r="A20" s="511">
        <f t="shared" si="1"/>
        <v>9</v>
      </c>
      <c r="B20" s="512" t="s">
        <v>1095</v>
      </c>
      <c r="C20" s="511"/>
      <c r="D20" s="511" t="s">
        <v>1096</v>
      </c>
      <c r="E20" s="496" t="s">
        <v>1097</v>
      </c>
      <c r="F20" s="514" t="s">
        <v>331</v>
      </c>
      <c r="G20" s="515">
        <v>80</v>
      </c>
      <c r="H20" s="516"/>
      <c r="I20" s="517">
        <f t="shared" si="0"/>
        <v>0</v>
      </c>
      <c r="J20" s="513"/>
      <c r="K20" s="518" t="s">
        <v>280</v>
      </c>
      <c r="L20" s="519" t="s">
        <v>281</v>
      </c>
      <c r="M20" s="520"/>
      <c r="N20" s="521" t="s">
        <v>1098</v>
      </c>
    </row>
    <row r="21" spans="1:20" ht="20.399999999999999">
      <c r="A21" s="511">
        <f t="shared" si="1"/>
        <v>10</v>
      </c>
      <c r="B21" s="512" t="s">
        <v>1099</v>
      </c>
      <c r="C21" s="511"/>
      <c r="D21" s="511" t="s">
        <v>1100</v>
      </c>
      <c r="E21" s="513" t="s">
        <v>1101</v>
      </c>
      <c r="F21" s="514" t="s">
        <v>302</v>
      </c>
      <c r="G21" s="515">
        <f>G19</f>
        <v>107.52000000000001</v>
      </c>
      <c r="H21" s="516"/>
      <c r="I21" s="517">
        <f t="shared" si="0"/>
        <v>0</v>
      </c>
      <c r="J21" s="513"/>
      <c r="K21" s="518" t="s">
        <v>280</v>
      </c>
      <c r="L21" s="519" t="s">
        <v>281</v>
      </c>
      <c r="M21" s="520"/>
      <c r="N21" s="521" t="s">
        <v>1102</v>
      </c>
    </row>
    <row r="22" spans="1:20">
      <c r="A22" s="511">
        <f t="shared" si="1"/>
        <v>11</v>
      </c>
      <c r="B22" s="512" t="s">
        <v>1049</v>
      </c>
      <c r="C22" s="511"/>
      <c r="D22" s="511" t="s">
        <v>1050</v>
      </c>
      <c r="E22" s="513"/>
      <c r="F22" s="514" t="s">
        <v>302</v>
      </c>
      <c r="G22" s="515">
        <f>0.5*(0.7*1.6*48+1.5*1.6*24)</f>
        <v>55.68</v>
      </c>
      <c r="H22" s="516"/>
      <c r="I22" s="517">
        <f t="shared" si="0"/>
        <v>0</v>
      </c>
      <c r="J22" s="513" t="s">
        <v>1103</v>
      </c>
      <c r="K22" s="518" t="s">
        <v>280</v>
      </c>
      <c r="L22" s="519" t="s">
        <v>281</v>
      </c>
      <c r="M22" s="520"/>
      <c r="N22" s="521" t="s">
        <v>1053</v>
      </c>
    </row>
    <row r="23" spans="1:20">
      <c r="A23" s="511">
        <f t="shared" si="1"/>
        <v>12</v>
      </c>
      <c r="B23" s="512" t="s">
        <v>1104</v>
      </c>
      <c r="C23" s="511"/>
      <c r="D23" s="511" t="s">
        <v>1105</v>
      </c>
      <c r="E23" s="513"/>
      <c r="F23" s="514" t="s">
        <v>302</v>
      </c>
      <c r="G23" s="515">
        <f>0.8*70</f>
        <v>56</v>
      </c>
      <c r="H23" s="516"/>
      <c r="I23" s="517">
        <f t="shared" si="0"/>
        <v>0</v>
      </c>
      <c r="J23" s="513" t="s">
        <v>1106</v>
      </c>
      <c r="K23" s="518" t="s">
        <v>280</v>
      </c>
      <c r="L23" s="519" t="s">
        <v>281</v>
      </c>
      <c r="M23" s="520"/>
      <c r="N23" s="521" t="s">
        <v>1107</v>
      </c>
    </row>
    <row r="24" spans="1:20" s="493" customFormat="1" ht="12">
      <c r="A24" s="484" t="s">
        <v>274</v>
      </c>
      <c r="B24" s="485" t="s">
        <v>486</v>
      </c>
      <c r="C24" s="486"/>
      <c r="D24" s="487" t="s">
        <v>487</v>
      </c>
      <c r="E24" s="486"/>
      <c r="F24" s="486"/>
      <c r="G24" s="486"/>
      <c r="H24" s="488"/>
      <c r="I24" s="486"/>
      <c r="J24" s="486"/>
      <c r="K24" s="486"/>
      <c r="L24" s="489"/>
      <c r="M24" s="490"/>
      <c r="N24" s="491"/>
      <c r="O24" s="492"/>
      <c r="P24" s="492"/>
      <c r="Q24" s="492"/>
      <c r="R24" s="492"/>
      <c r="S24" s="492"/>
      <c r="T24" s="492"/>
    </row>
    <row r="25" spans="1:20">
      <c r="A25" s="511">
        <f t="shared" si="1"/>
        <v>13</v>
      </c>
      <c r="B25" s="512" t="s">
        <v>1108</v>
      </c>
      <c r="C25" s="511"/>
      <c r="D25" s="511" t="s">
        <v>1109</v>
      </c>
      <c r="E25" s="513"/>
      <c r="F25" s="514" t="s">
        <v>331</v>
      </c>
      <c r="G25" s="515">
        <v>80</v>
      </c>
      <c r="H25" s="516"/>
      <c r="I25" s="517">
        <f t="shared" si="0"/>
        <v>0</v>
      </c>
      <c r="J25" s="513"/>
      <c r="K25" s="518" t="s">
        <v>280</v>
      </c>
      <c r="L25" s="519" t="s">
        <v>281</v>
      </c>
      <c r="M25" s="520"/>
      <c r="N25" s="521" t="s">
        <v>1110</v>
      </c>
    </row>
    <row r="26" spans="1:20" ht="20.399999999999999">
      <c r="A26" s="511">
        <f t="shared" si="1"/>
        <v>14</v>
      </c>
      <c r="B26" s="512" t="s">
        <v>1111</v>
      </c>
      <c r="C26" s="511"/>
      <c r="D26" s="511" t="s">
        <v>1112</v>
      </c>
      <c r="E26" s="513"/>
      <c r="F26" s="514" t="s">
        <v>491</v>
      </c>
      <c r="G26" s="515">
        <v>2</v>
      </c>
      <c r="H26" s="516"/>
      <c r="I26" s="517">
        <f t="shared" si="0"/>
        <v>0</v>
      </c>
      <c r="J26" s="513"/>
      <c r="K26" s="518" t="s">
        <v>280</v>
      </c>
      <c r="L26" s="519" t="s">
        <v>281</v>
      </c>
      <c r="M26" s="520"/>
      <c r="N26" s="521" t="s">
        <v>1060</v>
      </c>
    </row>
    <row r="27" spans="1:20" ht="20.25" customHeight="1">
      <c r="A27" s="511">
        <f t="shared" si="1"/>
        <v>15</v>
      </c>
      <c r="B27" s="512" t="s">
        <v>1113</v>
      </c>
      <c r="C27" s="511"/>
      <c r="D27" s="511" t="s">
        <v>1114</v>
      </c>
      <c r="E27" s="513"/>
      <c r="F27" s="514" t="s">
        <v>491</v>
      </c>
      <c r="G27" s="515">
        <v>1</v>
      </c>
      <c r="H27" s="516"/>
      <c r="I27" s="517">
        <f t="shared" si="0"/>
        <v>0</v>
      </c>
      <c r="J27" s="513"/>
      <c r="K27" s="518" t="s">
        <v>280</v>
      </c>
      <c r="L27" s="519" t="s">
        <v>281</v>
      </c>
      <c r="M27" s="520"/>
      <c r="N27" s="521" t="s">
        <v>1115</v>
      </c>
    </row>
    <row r="28" spans="1:20">
      <c r="A28" s="511">
        <f t="shared" si="1"/>
        <v>16</v>
      </c>
      <c r="B28" s="512" t="s">
        <v>1116</v>
      </c>
      <c r="C28" s="511"/>
      <c r="D28" s="511" t="s">
        <v>1117</v>
      </c>
      <c r="E28" s="513"/>
      <c r="F28" s="514" t="s">
        <v>302</v>
      </c>
      <c r="G28" s="515">
        <f>0.46*80</f>
        <v>36.800000000000004</v>
      </c>
      <c r="H28" s="516"/>
      <c r="I28" s="517">
        <f t="shared" si="0"/>
        <v>0</v>
      </c>
      <c r="J28" s="513" t="s">
        <v>1118</v>
      </c>
      <c r="K28" s="518" t="s">
        <v>280</v>
      </c>
      <c r="L28" s="519" t="s">
        <v>281</v>
      </c>
      <c r="M28" s="520"/>
      <c r="N28" s="521" t="s">
        <v>1119</v>
      </c>
    </row>
    <row r="29" spans="1:20">
      <c r="A29" s="511">
        <f t="shared" si="1"/>
        <v>17</v>
      </c>
      <c r="B29" s="512" t="s">
        <v>1120</v>
      </c>
      <c r="C29" s="511"/>
      <c r="D29" s="511" t="s">
        <v>1121</v>
      </c>
      <c r="E29" s="513"/>
      <c r="F29" s="514" t="s">
        <v>331</v>
      </c>
      <c r="G29" s="515">
        <v>80</v>
      </c>
      <c r="H29" s="516"/>
      <c r="I29" s="517">
        <f t="shared" si="0"/>
        <v>0</v>
      </c>
      <c r="J29" s="513"/>
      <c r="K29" s="518" t="s">
        <v>280</v>
      </c>
      <c r="L29" s="519" t="s">
        <v>281</v>
      </c>
      <c r="M29" s="520"/>
      <c r="N29" s="521" t="s">
        <v>1122</v>
      </c>
    </row>
    <row r="30" spans="1:20">
      <c r="A30" s="511">
        <f t="shared" si="1"/>
        <v>18</v>
      </c>
      <c r="B30" s="512" t="s">
        <v>1123</v>
      </c>
      <c r="C30" s="511"/>
      <c r="D30" s="511" t="s">
        <v>1124</v>
      </c>
      <c r="E30" s="513"/>
      <c r="F30" s="514" t="s">
        <v>331</v>
      </c>
      <c r="G30" s="515">
        <v>80</v>
      </c>
      <c r="H30" s="516"/>
      <c r="I30" s="517">
        <f t="shared" si="0"/>
        <v>0</v>
      </c>
      <c r="J30" s="513"/>
      <c r="K30" s="518" t="s">
        <v>280</v>
      </c>
      <c r="L30" s="519" t="s">
        <v>281</v>
      </c>
      <c r="M30" s="520"/>
      <c r="N30" s="521" t="s">
        <v>1125</v>
      </c>
    </row>
    <row r="31" spans="1:20">
      <c r="A31" s="511">
        <f t="shared" si="1"/>
        <v>19</v>
      </c>
      <c r="B31" s="512" t="s">
        <v>1061</v>
      </c>
      <c r="C31" s="511"/>
      <c r="D31" s="511" t="s">
        <v>1126</v>
      </c>
      <c r="E31" s="513"/>
      <c r="F31" s="514" t="s">
        <v>491</v>
      </c>
      <c r="G31" s="515">
        <v>5</v>
      </c>
      <c r="H31" s="516"/>
      <c r="I31" s="517">
        <f t="shared" si="0"/>
        <v>0</v>
      </c>
      <c r="J31" s="513"/>
      <c r="K31" s="518" t="s">
        <v>280</v>
      </c>
      <c r="L31" s="519" t="s">
        <v>281</v>
      </c>
      <c r="M31" s="520"/>
      <c r="N31" s="521" t="s">
        <v>1064</v>
      </c>
    </row>
    <row r="32" spans="1:20">
      <c r="L32" s="522"/>
    </row>
    <row r="33" spans="1:1">
      <c r="A33" s="475" t="s">
        <v>1127</v>
      </c>
    </row>
    <row r="34" spans="1:1" ht="13.5" customHeight="1"/>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6" orientation="landscape" horizontalDpi="0" verticalDpi="0"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B065E-E586-44E4-8444-1D6190E3FE1D}">
  <sheetPr>
    <pageSetUpPr fitToPage="1"/>
  </sheetPr>
  <dimension ref="A1:T44"/>
  <sheetViews>
    <sheetView workbookViewId="0">
      <selection activeCell="H11" sqref="H11:H42"/>
    </sheetView>
  </sheetViews>
  <sheetFormatPr defaultColWidth="9.109375" defaultRowHeight="14.4"/>
  <cols>
    <col min="1" max="2" width="9.109375" style="475"/>
    <col min="3" max="3" width="10.6640625" style="475" customWidth="1"/>
    <col min="4" max="4" width="47" style="475" customWidth="1"/>
    <col min="5" max="5" width="20.6640625" style="475" customWidth="1"/>
    <col min="6" max="6" width="9.109375" style="475"/>
    <col min="7" max="7" width="12" style="475" customWidth="1"/>
    <col min="8" max="8" width="12.44140625" style="475" customWidth="1"/>
    <col min="9" max="9" width="12.33203125" style="475" bestFit="1" customWidth="1"/>
    <col min="10" max="10" width="30.6640625" style="475" customWidth="1"/>
    <col min="11" max="11" width="15.6640625" style="475" customWidth="1"/>
    <col min="12" max="12" width="12.6640625" style="475" customWidth="1"/>
    <col min="13" max="13" width="5.6640625" style="475" customWidth="1"/>
    <col min="14" max="14" width="15.6640625" style="475" customWidth="1"/>
    <col min="15" max="16384" width="9.109375" style="475"/>
  </cols>
  <sheetData>
    <row r="1" spans="1:20">
      <c r="A1" s="470"/>
      <c r="B1" s="471"/>
      <c r="C1" s="472" t="s">
        <v>247</v>
      </c>
      <c r="D1" s="473"/>
      <c r="E1" s="473"/>
      <c r="F1" s="473"/>
      <c r="G1" s="473"/>
      <c r="H1" s="474"/>
      <c r="I1" s="473"/>
      <c r="J1" s="473"/>
      <c r="K1" s="473"/>
      <c r="L1" s="473"/>
      <c r="M1" s="473"/>
      <c r="N1" s="473"/>
      <c r="O1" s="473"/>
      <c r="P1" s="473"/>
      <c r="Q1" s="473"/>
      <c r="R1" s="473"/>
      <c r="S1" s="473"/>
      <c r="T1" s="473"/>
    </row>
    <row r="2" spans="1:20">
      <c r="A2" s="473"/>
      <c r="B2" s="471"/>
      <c r="C2" s="473"/>
      <c r="D2" s="473"/>
      <c r="E2" s="473"/>
      <c r="F2" s="473"/>
      <c r="G2" s="473"/>
      <c r="H2" s="470"/>
      <c r="I2" s="470"/>
      <c r="J2" s="473"/>
      <c r="K2" s="473"/>
      <c r="L2" s="473"/>
      <c r="M2" s="473"/>
      <c r="N2" s="473"/>
      <c r="O2" s="473"/>
      <c r="P2" s="473"/>
      <c r="Q2" s="473"/>
      <c r="R2" s="473"/>
      <c r="S2" s="473"/>
      <c r="T2" s="473"/>
    </row>
    <row r="3" spans="1:20">
      <c r="A3" s="473" t="s">
        <v>248</v>
      </c>
      <c r="B3" s="471"/>
      <c r="C3" s="476"/>
      <c r="D3" s="470" t="s">
        <v>249</v>
      </c>
      <c r="E3" s="473"/>
      <c r="F3" s="473"/>
      <c r="G3" s="473"/>
      <c r="H3" s="470"/>
      <c r="I3" s="470"/>
      <c r="J3" s="473"/>
      <c r="K3" s="473"/>
      <c r="L3" s="473"/>
      <c r="M3" s="473"/>
      <c r="N3" s="473"/>
      <c r="O3" s="473"/>
      <c r="P3" s="473"/>
      <c r="Q3" s="473"/>
      <c r="R3" s="473"/>
      <c r="S3" s="473"/>
      <c r="T3" s="473"/>
    </row>
    <row r="4" spans="1:20">
      <c r="A4" s="473" t="s">
        <v>250</v>
      </c>
      <c r="B4" s="471"/>
      <c r="C4" s="477" t="s">
        <v>1128</v>
      </c>
      <c r="D4" s="478"/>
      <c r="E4" s="473"/>
      <c r="F4" s="473"/>
      <c r="G4" s="473"/>
      <c r="H4" s="508" t="s">
        <v>255</v>
      </c>
      <c r="I4" s="509">
        <f>SUM(I10:I43)</f>
        <v>0</v>
      </c>
      <c r="J4" s="470"/>
      <c r="K4" s="470"/>
      <c r="L4" s="470"/>
      <c r="M4" s="470"/>
      <c r="N4" s="470"/>
      <c r="O4" s="473"/>
      <c r="P4" s="473"/>
      <c r="Q4" s="473"/>
      <c r="R4" s="473"/>
      <c r="S4" s="473"/>
      <c r="T4" s="473"/>
    </row>
    <row r="5" spans="1:20">
      <c r="A5" s="473" t="s">
        <v>251</v>
      </c>
      <c r="B5" s="471"/>
      <c r="C5" s="479"/>
      <c r="D5" s="473"/>
      <c r="E5" s="473"/>
      <c r="F5" s="473"/>
      <c r="G5" s="473"/>
      <c r="H5" s="474"/>
      <c r="I5" s="473"/>
      <c r="J5" s="470"/>
      <c r="K5" s="470"/>
      <c r="L5" s="470"/>
      <c r="M5" s="470"/>
      <c r="N5" s="470"/>
      <c r="O5" s="473"/>
      <c r="P5" s="473"/>
      <c r="Q5" s="473"/>
      <c r="R5" s="473"/>
      <c r="S5" s="473"/>
      <c r="T5" s="473"/>
    </row>
    <row r="6" spans="1:20">
      <c r="A6" s="473" t="s">
        <v>253</v>
      </c>
      <c r="B6" s="471"/>
      <c r="C6" s="510">
        <v>45684</v>
      </c>
      <c r="D6" s="470"/>
      <c r="E6" s="473"/>
      <c r="F6" s="473"/>
      <c r="G6" s="473"/>
      <c r="H6" s="474"/>
      <c r="I6" s="473"/>
      <c r="J6" s="470"/>
      <c r="K6" s="470"/>
      <c r="L6" s="470"/>
      <c r="M6" s="470"/>
      <c r="N6" s="470"/>
      <c r="O6" s="473"/>
      <c r="P6" s="473"/>
      <c r="Q6" s="473"/>
      <c r="R6" s="473"/>
      <c r="S6" s="473"/>
      <c r="T6" s="473"/>
    </row>
    <row r="7" spans="1:20">
      <c r="A7" s="473"/>
      <c r="B7" s="471"/>
      <c r="C7" s="470"/>
      <c r="D7" s="470"/>
      <c r="E7" s="470"/>
      <c r="F7" s="470"/>
      <c r="G7" s="473"/>
      <c r="H7" s="474"/>
      <c r="I7" s="473"/>
      <c r="J7" s="470"/>
      <c r="K7" s="470"/>
      <c r="L7" s="470"/>
      <c r="M7" s="470"/>
      <c r="N7" s="470"/>
      <c r="O7" s="473"/>
      <c r="P7" s="473"/>
      <c r="Q7" s="473"/>
      <c r="R7" s="473"/>
      <c r="S7" s="473"/>
      <c r="T7" s="473"/>
    </row>
    <row r="8" spans="1:20">
      <c r="A8" s="604" t="s">
        <v>256</v>
      </c>
      <c r="B8" s="606" t="s">
        <v>257</v>
      </c>
      <c r="C8" s="604" t="s">
        <v>258</v>
      </c>
      <c r="D8" s="604" t="s">
        <v>259</v>
      </c>
      <c r="E8" s="604" t="s">
        <v>260</v>
      </c>
      <c r="F8" s="604" t="s">
        <v>261</v>
      </c>
      <c r="G8" s="604" t="s">
        <v>262</v>
      </c>
      <c r="H8" s="608" t="s">
        <v>263</v>
      </c>
      <c r="I8" s="609"/>
      <c r="J8" s="604" t="s">
        <v>264</v>
      </c>
      <c r="K8" s="604" t="s">
        <v>265</v>
      </c>
      <c r="L8" s="604" t="s">
        <v>266</v>
      </c>
      <c r="M8" s="481"/>
      <c r="N8" s="604" t="s">
        <v>1021</v>
      </c>
      <c r="O8" s="473"/>
      <c r="P8" s="473"/>
      <c r="Q8" s="473"/>
      <c r="R8" s="473"/>
      <c r="S8" s="473"/>
      <c r="T8" s="473"/>
    </row>
    <row r="9" spans="1:20" ht="28.5" customHeight="1">
      <c r="A9" s="605"/>
      <c r="B9" s="607"/>
      <c r="C9" s="605"/>
      <c r="D9" s="605"/>
      <c r="E9" s="605"/>
      <c r="F9" s="605"/>
      <c r="G9" s="605"/>
      <c r="H9" s="482" t="s">
        <v>268</v>
      </c>
      <c r="I9" s="483" t="s">
        <v>269</v>
      </c>
      <c r="J9" s="605"/>
      <c r="K9" s="605"/>
      <c r="L9" s="605"/>
      <c r="M9" s="481"/>
      <c r="N9" s="605"/>
      <c r="O9" s="473"/>
      <c r="P9" s="473"/>
      <c r="Q9" s="473"/>
      <c r="R9" s="473"/>
      <c r="S9" s="473"/>
      <c r="T9" s="473"/>
    </row>
    <row r="10" spans="1:20" s="493" customFormat="1" ht="12">
      <c r="A10" s="484" t="s">
        <v>274</v>
      </c>
      <c r="B10" s="485" t="s">
        <v>1016</v>
      </c>
      <c r="C10" s="486"/>
      <c r="D10" s="487" t="s">
        <v>275</v>
      </c>
      <c r="E10" s="486"/>
      <c r="F10" s="486"/>
      <c r="G10" s="486"/>
      <c r="H10" s="488"/>
      <c r="I10" s="486"/>
      <c r="J10" s="486"/>
      <c r="K10" s="486"/>
      <c r="L10" s="489"/>
      <c r="M10" s="490"/>
      <c r="N10" s="491"/>
      <c r="O10" s="492"/>
      <c r="P10" s="492"/>
      <c r="Q10" s="492"/>
      <c r="R10" s="492"/>
      <c r="S10" s="492"/>
      <c r="T10" s="492"/>
    </row>
    <row r="11" spans="1:20" ht="28.5" customHeight="1">
      <c r="A11" s="511">
        <f t="shared" ref="A11:A18" si="0">MAX(A8:A10)+1</f>
        <v>1</v>
      </c>
      <c r="B11" s="512" t="s">
        <v>276</v>
      </c>
      <c r="C11" s="511"/>
      <c r="D11" s="511" t="s">
        <v>277</v>
      </c>
      <c r="E11" s="513"/>
      <c r="F11" s="514" t="s">
        <v>278</v>
      </c>
      <c r="G11" s="515">
        <f>1.8*G23</f>
        <v>438.291</v>
      </c>
      <c r="H11" s="516"/>
      <c r="I11" s="517">
        <f t="shared" ref="I11:I42" si="1">ROUND(G11*H11,2)</f>
        <v>0</v>
      </c>
      <c r="J11" s="513" t="s">
        <v>1022</v>
      </c>
      <c r="K11" s="518" t="s">
        <v>280</v>
      </c>
      <c r="L11" s="519" t="s">
        <v>281</v>
      </c>
      <c r="M11" s="481"/>
      <c r="N11" s="521" t="s">
        <v>282</v>
      </c>
      <c r="O11" s="473"/>
      <c r="P11" s="473"/>
      <c r="Q11" s="473"/>
      <c r="R11" s="473"/>
      <c r="S11" s="473"/>
      <c r="T11" s="473"/>
    </row>
    <row r="12" spans="1:20" ht="20.399999999999999">
      <c r="A12" s="511">
        <f t="shared" si="0"/>
        <v>2</v>
      </c>
      <c r="B12" s="512" t="s">
        <v>1023</v>
      </c>
      <c r="C12" s="511"/>
      <c r="D12" s="511" t="s">
        <v>1024</v>
      </c>
      <c r="E12" s="521"/>
      <c r="F12" s="514" t="s">
        <v>278</v>
      </c>
      <c r="G12" s="515">
        <f>2*G24</f>
        <v>493.78</v>
      </c>
      <c r="H12" s="516"/>
      <c r="I12" s="517">
        <f t="shared" si="1"/>
        <v>0</v>
      </c>
      <c r="J12" s="513" t="s">
        <v>1025</v>
      </c>
      <c r="K12" s="518" t="s">
        <v>280</v>
      </c>
      <c r="L12" s="519" t="s">
        <v>281</v>
      </c>
      <c r="M12" s="481"/>
      <c r="N12" s="521" t="s">
        <v>282</v>
      </c>
    </row>
    <row r="13" spans="1:20">
      <c r="A13" s="511">
        <f t="shared" si="0"/>
        <v>3</v>
      </c>
      <c r="B13" s="512" t="s">
        <v>1076</v>
      </c>
      <c r="C13" s="511"/>
      <c r="D13" s="511" t="s">
        <v>1077</v>
      </c>
      <c r="E13" s="513"/>
      <c r="F13" s="514" t="s">
        <v>1078</v>
      </c>
      <c r="G13" s="515">
        <v>20</v>
      </c>
      <c r="H13" s="516"/>
      <c r="I13" s="517">
        <f t="shared" si="1"/>
        <v>0</v>
      </c>
      <c r="J13" s="513"/>
      <c r="K13" s="518" t="s">
        <v>280</v>
      </c>
      <c r="L13" s="519" t="s">
        <v>281</v>
      </c>
      <c r="M13" s="520"/>
      <c r="N13" s="521" t="s">
        <v>296</v>
      </c>
    </row>
    <row r="14" spans="1:20">
      <c r="A14" s="511">
        <f t="shared" si="0"/>
        <v>4</v>
      </c>
      <c r="B14" s="512" t="s">
        <v>1079</v>
      </c>
      <c r="C14" s="511"/>
      <c r="D14" s="511" t="s">
        <v>1080</v>
      </c>
      <c r="E14" s="513"/>
      <c r="F14" s="514" t="s">
        <v>295</v>
      </c>
      <c r="G14" s="515">
        <v>1</v>
      </c>
      <c r="H14" s="516"/>
      <c r="I14" s="517">
        <f t="shared" si="1"/>
        <v>0</v>
      </c>
      <c r="J14" s="513"/>
      <c r="K14" s="518" t="s">
        <v>280</v>
      </c>
      <c r="L14" s="519" t="s">
        <v>281</v>
      </c>
      <c r="M14" s="520"/>
      <c r="N14" s="521" t="s">
        <v>296</v>
      </c>
    </row>
    <row r="15" spans="1:20" ht="20.399999999999999">
      <c r="A15" s="511">
        <f t="shared" si="0"/>
        <v>5</v>
      </c>
      <c r="B15" s="512" t="s">
        <v>1081</v>
      </c>
      <c r="C15" s="511"/>
      <c r="D15" s="511" t="s">
        <v>1082</v>
      </c>
      <c r="E15" s="513"/>
      <c r="F15" s="514" t="s">
        <v>295</v>
      </c>
      <c r="G15" s="515">
        <v>1</v>
      </c>
      <c r="H15" s="516"/>
      <c r="I15" s="517">
        <f>ROUND(G15*H15,2)</f>
        <v>0</v>
      </c>
      <c r="J15" s="513"/>
      <c r="K15" s="518" t="s">
        <v>280</v>
      </c>
      <c r="L15" s="519" t="s">
        <v>281</v>
      </c>
      <c r="M15" s="520"/>
      <c r="N15" s="521" t="s">
        <v>296</v>
      </c>
    </row>
    <row r="16" spans="1:20">
      <c r="A16" s="511">
        <f t="shared" si="0"/>
        <v>6</v>
      </c>
      <c r="B16" s="512" t="s">
        <v>1083</v>
      </c>
      <c r="C16" s="511"/>
      <c r="D16" s="511" t="s">
        <v>1084</v>
      </c>
      <c r="E16" s="513"/>
      <c r="F16" s="514" t="s">
        <v>295</v>
      </c>
      <c r="G16" s="515">
        <v>1</v>
      </c>
      <c r="H16" s="516"/>
      <c r="I16" s="517">
        <f t="shared" si="1"/>
        <v>0</v>
      </c>
      <c r="J16" s="513"/>
      <c r="K16" s="518" t="s">
        <v>280</v>
      </c>
      <c r="L16" s="519" t="s">
        <v>281</v>
      </c>
      <c r="M16" s="520"/>
      <c r="N16" s="521" t="s">
        <v>1085</v>
      </c>
    </row>
    <row r="17" spans="1:20" ht="20.399999999999999">
      <c r="A17" s="511">
        <f t="shared" si="0"/>
        <v>7</v>
      </c>
      <c r="B17" s="512" t="s">
        <v>1086</v>
      </c>
      <c r="C17" s="511"/>
      <c r="D17" s="511" t="s">
        <v>1087</v>
      </c>
      <c r="E17" s="513"/>
      <c r="F17" s="514" t="s">
        <v>295</v>
      </c>
      <c r="G17" s="515">
        <v>1</v>
      </c>
      <c r="H17" s="516"/>
      <c r="I17" s="517">
        <f t="shared" si="1"/>
        <v>0</v>
      </c>
      <c r="J17" s="513"/>
      <c r="K17" s="518" t="s">
        <v>280</v>
      </c>
      <c r="L17" s="519" t="s">
        <v>281</v>
      </c>
      <c r="M17" s="520"/>
      <c r="N17" s="521" t="s">
        <v>1088</v>
      </c>
    </row>
    <row r="18" spans="1:20">
      <c r="A18" s="511">
        <f t="shared" si="0"/>
        <v>8</v>
      </c>
      <c r="B18" s="512" t="s">
        <v>1089</v>
      </c>
      <c r="C18" s="511"/>
      <c r="D18" s="511" t="s">
        <v>1090</v>
      </c>
      <c r="E18" s="513"/>
      <c r="F18" s="514" t="s">
        <v>295</v>
      </c>
      <c r="G18" s="515">
        <v>1</v>
      </c>
      <c r="H18" s="516"/>
      <c r="I18" s="517">
        <f t="shared" si="1"/>
        <v>0</v>
      </c>
      <c r="J18" s="513"/>
      <c r="K18" s="518" t="s">
        <v>280</v>
      </c>
      <c r="L18" s="519" t="s">
        <v>281</v>
      </c>
      <c r="M18" s="520"/>
      <c r="N18" s="521" t="s">
        <v>1088</v>
      </c>
    </row>
    <row r="19" spans="1:20" s="493" customFormat="1" ht="12">
      <c r="A19" s="484" t="s">
        <v>274</v>
      </c>
      <c r="B19" s="485" t="s">
        <v>270</v>
      </c>
      <c r="C19" s="486"/>
      <c r="D19" s="487" t="s">
        <v>297</v>
      </c>
      <c r="E19" s="486"/>
      <c r="F19" s="486"/>
      <c r="G19" s="486"/>
      <c r="H19" s="488"/>
      <c r="I19" s="486"/>
      <c r="J19" s="486"/>
      <c r="K19" s="486"/>
      <c r="L19" s="489"/>
      <c r="M19" s="490"/>
      <c r="N19" s="491"/>
      <c r="O19" s="492"/>
      <c r="P19" s="492"/>
      <c r="Q19" s="492"/>
      <c r="R19" s="492"/>
      <c r="S19" s="492"/>
      <c r="T19" s="492"/>
    </row>
    <row r="20" spans="1:20">
      <c r="A20" s="511">
        <f t="shared" ref="A20:A30" si="2">MAX(A17:A19)+1</f>
        <v>9</v>
      </c>
      <c r="B20" s="512" t="s">
        <v>1091</v>
      </c>
      <c r="C20" s="511"/>
      <c r="D20" s="521" t="s">
        <v>1092</v>
      </c>
      <c r="E20" s="513"/>
      <c r="F20" s="514" t="s">
        <v>331</v>
      </c>
      <c r="G20" s="515">
        <v>245</v>
      </c>
      <c r="H20" s="516"/>
      <c r="I20" s="517">
        <f t="shared" si="1"/>
        <v>0</v>
      </c>
      <c r="J20" s="513"/>
      <c r="K20" s="518" t="s">
        <v>280</v>
      </c>
      <c r="L20" s="519" t="s">
        <v>281</v>
      </c>
      <c r="M20" s="520"/>
      <c r="N20" s="521" t="s">
        <v>1093</v>
      </c>
    </row>
    <row r="21" spans="1:20" s="504" customFormat="1" ht="30.6">
      <c r="A21" s="494">
        <f t="shared" si="2"/>
        <v>10</v>
      </c>
      <c r="B21" s="495" t="s">
        <v>1027</v>
      </c>
      <c r="C21" s="494"/>
      <c r="D21" s="494" t="s">
        <v>1028</v>
      </c>
      <c r="E21" s="496" t="s">
        <v>1129</v>
      </c>
      <c r="F21" s="497" t="s">
        <v>302</v>
      </c>
      <c r="G21" s="498">
        <f>G22</f>
        <v>243.495</v>
      </c>
      <c r="H21" s="499"/>
      <c r="I21" s="500">
        <f t="shared" si="1"/>
        <v>0</v>
      </c>
      <c r="J21" s="496" t="s">
        <v>1030</v>
      </c>
      <c r="K21" s="501" t="s">
        <v>280</v>
      </c>
      <c r="L21" s="501" t="s">
        <v>281</v>
      </c>
      <c r="M21" s="505"/>
      <c r="N21" s="503" t="s">
        <v>1031</v>
      </c>
    </row>
    <row r="22" spans="1:20" s="504" customFormat="1" ht="20.399999999999999">
      <c r="A22" s="494">
        <f t="shared" si="2"/>
        <v>11</v>
      </c>
      <c r="B22" s="495" t="s">
        <v>1032</v>
      </c>
      <c r="C22" s="494"/>
      <c r="D22" s="494" t="s">
        <v>1033</v>
      </c>
      <c r="E22" s="496" t="s">
        <v>1130</v>
      </c>
      <c r="F22" s="497" t="s">
        <v>302</v>
      </c>
      <c r="G22" s="498">
        <f>G23</f>
        <v>243.495</v>
      </c>
      <c r="H22" s="499"/>
      <c r="I22" s="500">
        <f t="shared" si="1"/>
        <v>0</v>
      </c>
      <c r="J22" s="496" t="s">
        <v>1131</v>
      </c>
      <c r="K22" s="501" t="s">
        <v>280</v>
      </c>
      <c r="L22" s="501" t="s">
        <v>281</v>
      </c>
      <c r="M22" s="505"/>
      <c r="N22" s="503" t="s">
        <v>1036</v>
      </c>
    </row>
    <row r="23" spans="1:20" s="504" customFormat="1" ht="20.399999999999999">
      <c r="A23" s="494">
        <f t="shared" si="2"/>
        <v>12</v>
      </c>
      <c r="B23" s="495" t="s">
        <v>1037</v>
      </c>
      <c r="C23" s="494"/>
      <c r="D23" s="494" t="s">
        <v>1038</v>
      </c>
      <c r="E23" s="496" t="s">
        <v>1132</v>
      </c>
      <c r="F23" s="497" t="s">
        <v>302</v>
      </c>
      <c r="G23" s="498">
        <f>0.5*((1.4*25*1.2)+(1.4*50*1.7)+(1.4*50*1.5)+(80.5*1.4*1.3)+(38*1.4*1.4))</f>
        <v>243.495</v>
      </c>
      <c r="H23" s="499"/>
      <c r="I23" s="500">
        <f t="shared" si="1"/>
        <v>0</v>
      </c>
      <c r="J23" s="496" t="s">
        <v>1131</v>
      </c>
      <c r="K23" s="501" t="s">
        <v>280</v>
      </c>
      <c r="L23" s="501" t="s">
        <v>281</v>
      </c>
      <c r="M23" s="505"/>
      <c r="N23" s="503" t="s">
        <v>1036</v>
      </c>
    </row>
    <row r="24" spans="1:20" s="504" customFormat="1" ht="20.399999999999999">
      <c r="A24" s="494">
        <f t="shared" si="2"/>
        <v>13</v>
      </c>
      <c r="B24" s="495" t="s">
        <v>1041</v>
      </c>
      <c r="C24" s="494"/>
      <c r="D24" s="494" t="s">
        <v>1042</v>
      </c>
      <c r="E24" s="496"/>
      <c r="F24" s="497" t="s">
        <v>302</v>
      </c>
      <c r="G24" s="498">
        <f>((1.4*25*1)+(1.4*50*1.1)+(1.4*50*0.8)+(80.5*1.4*0.7))</f>
        <v>246.89</v>
      </c>
      <c r="H24" s="499"/>
      <c r="I24" s="500">
        <f t="shared" si="1"/>
        <v>0</v>
      </c>
      <c r="J24" s="496" t="s">
        <v>1133</v>
      </c>
      <c r="K24" s="501" t="s">
        <v>280</v>
      </c>
      <c r="L24" s="501" t="s">
        <v>281</v>
      </c>
      <c r="M24" s="505"/>
      <c r="N24" s="503" t="s">
        <v>1036</v>
      </c>
    </row>
    <row r="25" spans="1:20" s="504" customFormat="1">
      <c r="A25" s="494">
        <f t="shared" si="2"/>
        <v>14</v>
      </c>
      <c r="B25" s="495" t="s">
        <v>1134</v>
      </c>
      <c r="C25" s="494"/>
      <c r="D25" s="494" t="s">
        <v>1135</v>
      </c>
      <c r="E25" s="496" t="s">
        <v>1097</v>
      </c>
      <c r="F25" s="497" t="s">
        <v>331</v>
      </c>
      <c r="G25" s="498">
        <v>180</v>
      </c>
      <c r="H25" s="499"/>
      <c r="I25" s="500">
        <f t="shared" si="1"/>
        <v>0</v>
      </c>
      <c r="J25" s="496"/>
      <c r="K25" s="501" t="s">
        <v>280</v>
      </c>
      <c r="L25" s="501" t="s">
        <v>281</v>
      </c>
      <c r="M25" s="505"/>
      <c r="N25" s="503" t="s">
        <v>1098</v>
      </c>
    </row>
    <row r="26" spans="1:20" s="504" customFormat="1">
      <c r="A26" s="494">
        <f t="shared" si="2"/>
        <v>15</v>
      </c>
      <c r="B26" s="495" t="s">
        <v>1136</v>
      </c>
      <c r="C26" s="494"/>
      <c r="D26" s="494" t="s">
        <v>1137</v>
      </c>
      <c r="E26" s="496" t="s">
        <v>1097</v>
      </c>
      <c r="F26" s="497" t="s">
        <v>331</v>
      </c>
      <c r="G26" s="498">
        <v>63</v>
      </c>
      <c r="H26" s="499"/>
      <c r="I26" s="500">
        <f t="shared" si="1"/>
        <v>0</v>
      </c>
      <c r="J26" s="496"/>
      <c r="K26" s="501" t="s">
        <v>280</v>
      </c>
      <c r="L26" s="501" t="s">
        <v>281</v>
      </c>
      <c r="M26" s="505"/>
      <c r="N26" s="503" t="s">
        <v>1098</v>
      </c>
    </row>
    <row r="27" spans="1:20" s="504" customFormat="1" ht="20.399999999999999">
      <c r="A27" s="494">
        <f t="shared" si="2"/>
        <v>16</v>
      </c>
      <c r="B27" s="495" t="s">
        <v>1045</v>
      </c>
      <c r="C27" s="494"/>
      <c r="D27" s="494" t="s">
        <v>1046</v>
      </c>
      <c r="E27" s="496" t="s">
        <v>1047</v>
      </c>
      <c r="F27" s="497" t="s">
        <v>302</v>
      </c>
      <c r="G27" s="498">
        <f>G21</f>
        <v>243.495</v>
      </c>
      <c r="H27" s="499"/>
      <c r="I27" s="500">
        <f t="shared" si="1"/>
        <v>0</v>
      </c>
      <c r="J27" s="496" t="s">
        <v>1030</v>
      </c>
      <c r="K27" s="501" t="s">
        <v>280</v>
      </c>
      <c r="L27" s="501" t="s">
        <v>281</v>
      </c>
      <c r="M27" s="505"/>
      <c r="N27" s="503" t="s">
        <v>1048</v>
      </c>
    </row>
    <row r="28" spans="1:20" s="504" customFormat="1" ht="20.399999999999999">
      <c r="A28" s="494">
        <f t="shared" si="2"/>
        <v>17</v>
      </c>
      <c r="B28" s="495" t="s">
        <v>1099</v>
      </c>
      <c r="C28" s="494"/>
      <c r="D28" s="494" t="s">
        <v>1100</v>
      </c>
      <c r="E28" s="496" t="s">
        <v>1051</v>
      </c>
      <c r="F28" s="497" t="s">
        <v>302</v>
      </c>
      <c r="G28" s="498">
        <f>G27</f>
        <v>243.495</v>
      </c>
      <c r="H28" s="499"/>
      <c r="I28" s="500">
        <f t="shared" si="1"/>
        <v>0</v>
      </c>
      <c r="J28" s="496" t="s">
        <v>1030</v>
      </c>
      <c r="K28" s="501" t="s">
        <v>280</v>
      </c>
      <c r="L28" s="502" t="s">
        <v>281</v>
      </c>
      <c r="M28" s="505"/>
      <c r="N28" s="503" t="s">
        <v>1102</v>
      </c>
    </row>
    <row r="29" spans="1:20">
      <c r="A29" s="511">
        <f t="shared" si="2"/>
        <v>18</v>
      </c>
      <c r="B29" s="512" t="s">
        <v>1049</v>
      </c>
      <c r="C29" s="511"/>
      <c r="D29" s="511" t="s">
        <v>1050</v>
      </c>
      <c r="E29" s="513"/>
      <c r="F29" s="514" t="s">
        <v>302</v>
      </c>
      <c r="G29" s="515">
        <f>G28+G24-G30</f>
        <v>275.70500000000004</v>
      </c>
      <c r="H29" s="516"/>
      <c r="I29" s="517">
        <f t="shared" si="1"/>
        <v>0</v>
      </c>
      <c r="J29" s="513"/>
      <c r="K29" s="518" t="s">
        <v>280</v>
      </c>
      <c r="L29" s="519" t="s">
        <v>281</v>
      </c>
      <c r="M29" s="520"/>
      <c r="N29" s="521" t="s">
        <v>1053</v>
      </c>
    </row>
    <row r="30" spans="1:20">
      <c r="A30" s="511">
        <f t="shared" si="2"/>
        <v>19</v>
      </c>
      <c r="B30" s="512" t="s">
        <v>1104</v>
      </c>
      <c r="C30" s="511"/>
      <c r="D30" s="511" t="s">
        <v>1105</v>
      </c>
      <c r="E30" s="513"/>
      <c r="F30" s="514" t="s">
        <v>302</v>
      </c>
      <c r="G30" s="515">
        <f>0.7*145*1.2+1.4*63*0.8+31*1.2*0.6</f>
        <v>214.67999999999998</v>
      </c>
      <c r="H30" s="516"/>
      <c r="I30" s="517">
        <f t="shared" si="1"/>
        <v>0</v>
      </c>
      <c r="J30" s="513" t="s">
        <v>1138</v>
      </c>
      <c r="K30" s="518" t="s">
        <v>280</v>
      </c>
      <c r="L30" s="519" t="s">
        <v>281</v>
      </c>
      <c r="M30" s="520"/>
      <c r="N30" s="521" t="s">
        <v>1107</v>
      </c>
    </row>
    <row r="31" spans="1:20" s="493" customFormat="1" ht="12">
      <c r="A31" s="484" t="s">
        <v>274</v>
      </c>
      <c r="B31" s="485" t="s">
        <v>486</v>
      </c>
      <c r="C31" s="486"/>
      <c r="D31" s="487" t="s">
        <v>487</v>
      </c>
      <c r="E31" s="486"/>
      <c r="F31" s="486"/>
      <c r="G31" s="486"/>
      <c r="H31" s="488"/>
      <c r="I31" s="486"/>
      <c r="J31" s="486"/>
      <c r="K31" s="486"/>
      <c r="L31" s="489"/>
      <c r="M31" s="490"/>
      <c r="N31" s="491"/>
      <c r="O31" s="492"/>
      <c r="P31" s="492"/>
      <c r="Q31" s="492"/>
      <c r="R31" s="492"/>
      <c r="S31" s="492"/>
      <c r="T31" s="492"/>
    </row>
    <row r="32" spans="1:20">
      <c r="A32" s="511">
        <f t="shared" ref="A32:A42" si="3">MAX(A29:A31)+1</f>
        <v>20</v>
      </c>
      <c r="B32" s="512" t="s">
        <v>1139</v>
      </c>
      <c r="C32" s="511"/>
      <c r="D32" s="511" t="s">
        <v>1140</v>
      </c>
      <c r="E32" s="513" t="s">
        <v>1141</v>
      </c>
      <c r="F32" s="514" t="s">
        <v>331</v>
      </c>
      <c r="G32" s="515">
        <v>31</v>
      </c>
      <c r="H32" s="516"/>
      <c r="I32" s="517">
        <f t="shared" si="1"/>
        <v>0</v>
      </c>
      <c r="J32" s="513"/>
      <c r="K32" s="518" t="s">
        <v>280</v>
      </c>
      <c r="L32" s="519" t="s">
        <v>281</v>
      </c>
      <c r="M32" s="520"/>
      <c r="N32" s="521" t="s">
        <v>1057</v>
      </c>
    </row>
    <row r="33" spans="1:14">
      <c r="A33" s="511">
        <f t="shared" si="3"/>
        <v>21</v>
      </c>
      <c r="B33" s="512" t="s">
        <v>1054</v>
      </c>
      <c r="C33" s="511"/>
      <c r="D33" s="511" t="s">
        <v>1055</v>
      </c>
      <c r="E33" s="513" t="s">
        <v>1142</v>
      </c>
      <c r="F33" s="514" t="s">
        <v>331</v>
      </c>
      <c r="G33" s="515">
        <v>148</v>
      </c>
      <c r="H33" s="516"/>
      <c r="I33" s="517">
        <f t="shared" si="1"/>
        <v>0</v>
      </c>
      <c r="J33" s="513"/>
      <c r="K33" s="518" t="s">
        <v>280</v>
      </c>
      <c r="L33" s="519" t="s">
        <v>281</v>
      </c>
      <c r="M33" s="520"/>
      <c r="N33" s="521" t="s">
        <v>1057</v>
      </c>
    </row>
    <row r="34" spans="1:14">
      <c r="A34" s="511">
        <f t="shared" si="3"/>
        <v>22</v>
      </c>
      <c r="B34" s="512" t="s">
        <v>1143</v>
      </c>
      <c r="C34" s="511"/>
      <c r="D34" s="511" t="s">
        <v>1144</v>
      </c>
      <c r="E34" s="513" t="s">
        <v>1142</v>
      </c>
      <c r="F34" s="514" t="s">
        <v>331</v>
      </c>
      <c r="G34" s="515">
        <v>63</v>
      </c>
      <c r="H34" s="516"/>
      <c r="I34" s="517">
        <f t="shared" si="1"/>
        <v>0</v>
      </c>
      <c r="J34" s="513"/>
      <c r="K34" s="518" t="s">
        <v>280</v>
      </c>
      <c r="L34" s="519" t="s">
        <v>281</v>
      </c>
      <c r="M34" s="520"/>
      <c r="N34" s="521" t="s">
        <v>1057</v>
      </c>
    </row>
    <row r="35" spans="1:14" ht="20.399999999999999">
      <c r="A35" s="511">
        <f t="shared" si="3"/>
        <v>23</v>
      </c>
      <c r="B35" s="512" t="s">
        <v>1058</v>
      </c>
      <c r="C35" s="511"/>
      <c r="D35" s="511" t="s">
        <v>1059</v>
      </c>
      <c r="E35" s="513"/>
      <c r="F35" s="514" t="s">
        <v>491</v>
      </c>
      <c r="G35" s="515">
        <v>3</v>
      </c>
      <c r="H35" s="516"/>
      <c r="I35" s="517">
        <f t="shared" si="1"/>
        <v>0</v>
      </c>
      <c r="J35" s="513"/>
      <c r="K35" s="518" t="s">
        <v>280</v>
      </c>
      <c r="L35" s="519" t="s">
        <v>281</v>
      </c>
      <c r="M35" s="520"/>
      <c r="N35" s="521" t="s">
        <v>1060</v>
      </c>
    </row>
    <row r="36" spans="1:14" ht="20.399999999999999">
      <c r="A36" s="511">
        <f t="shared" si="3"/>
        <v>24</v>
      </c>
      <c r="B36" s="512" t="s">
        <v>1145</v>
      </c>
      <c r="C36" s="511"/>
      <c r="D36" s="511" t="s">
        <v>1146</v>
      </c>
      <c r="E36" s="513"/>
      <c r="F36" s="514" t="s">
        <v>491</v>
      </c>
      <c r="G36" s="515">
        <v>3</v>
      </c>
      <c r="H36" s="516"/>
      <c r="I36" s="517">
        <f t="shared" si="1"/>
        <v>0</v>
      </c>
      <c r="J36" s="513"/>
      <c r="K36" s="518" t="s">
        <v>280</v>
      </c>
      <c r="L36" s="519" t="s">
        <v>281</v>
      </c>
      <c r="M36" s="520"/>
      <c r="N36" s="521" t="s">
        <v>1060</v>
      </c>
    </row>
    <row r="37" spans="1:14">
      <c r="A37" s="511">
        <f t="shared" si="3"/>
        <v>25</v>
      </c>
      <c r="B37" s="512" t="s">
        <v>1147</v>
      </c>
      <c r="C37" s="511"/>
      <c r="D37" s="511" t="s">
        <v>1148</v>
      </c>
      <c r="E37" s="513"/>
      <c r="F37" s="514" t="s">
        <v>331</v>
      </c>
      <c r="G37" s="515">
        <f>G32+G33+G34</f>
        <v>242</v>
      </c>
      <c r="H37" s="516"/>
      <c r="I37" s="517">
        <f t="shared" si="1"/>
        <v>0</v>
      </c>
      <c r="J37" s="513"/>
      <c r="K37" s="518" t="s">
        <v>280</v>
      </c>
      <c r="L37" s="519" t="s">
        <v>281</v>
      </c>
      <c r="M37" s="520"/>
      <c r="N37" s="521" t="s">
        <v>1149</v>
      </c>
    </row>
    <row r="38" spans="1:14">
      <c r="A38" s="511">
        <f t="shared" si="3"/>
        <v>26</v>
      </c>
      <c r="B38" s="512" t="s">
        <v>1150</v>
      </c>
      <c r="C38" s="511"/>
      <c r="D38" s="511" t="s">
        <v>1151</v>
      </c>
      <c r="E38" s="513"/>
      <c r="F38" s="514" t="s">
        <v>331</v>
      </c>
      <c r="G38" s="515">
        <v>31</v>
      </c>
      <c r="H38" s="516"/>
      <c r="I38" s="517">
        <f t="shared" si="1"/>
        <v>0</v>
      </c>
      <c r="J38" s="513"/>
      <c r="K38" s="518" t="s">
        <v>280</v>
      </c>
      <c r="L38" s="519" t="s">
        <v>281</v>
      </c>
      <c r="M38" s="520"/>
      <c r="N38" s="521" t="s">
        <v>1122</v>
      </c>
    </row>
    <row r="39" spans="1:14">
      <c r="A39" s="511">
        <f t="shared" si="3"/>
        <v>27</v>
      </c>
      <c r="B39" s="512" t="s">
        <v>1152</v>
      </c>
      <c r="C39" s="511"/>
      <c r="D39" s="511" t="s">
        <v>1153</v>
      </c>
      <c r="E39" s="513"/>
      <c r="F39" s="514" t="s">
        <v>331</v>
      </c>
      <c r="G39" s="515">
        <v>145</v>
      </c>
      <c r="H39" s="516"/>
      <c r="I39" s="517">
        <f t="shared" si="1"/>
        <v>0</v>
      </c>
      <c r="J39" s="513"/>
      <c r="K39" s="518" t="s">
        <v>280</v>
      </c>
      <c r="L39" s="519" t="s">
        <v>281</v>
      </c>
      <c r="M39" s="520"/>
      <c r="N39" s="521" t="s">
        <v>1122</v>
      </c>
    </row>
    <row r="40" spans="1:14">
      <c r="A40" s="511">
        <f t="shared" si="3"/>
        <v>28</v>
      </c>
      <c r="B40" s="512" t="s">
        <v>1154</v>
      </c>
      <c r="C40" s="511"/>
      <c r="D40" s="511" t="s">
        <v>1155</v>
      </c>
      <c r="E40" s="513"/>
      <c r="F40" s="514" t="s">
        <v>331</v>
      </c>
      <c r="G40" s="515">
        <v>63</v>
      </c>
      <c r="H40" s="516"/>
      <c r="I40" s="517">
        <f t="shared" si="1"/>
        <v>0</v>
      </c>
      <c r="J40" s="513"/>
      <c r="K40" s="518" t="s">
        <v>280</v>
      </c>
      <c r="L40" s="519" t="s">
        <v>281</v>
      </c>
      <c r="M40" s="520"/>
      <c r="N40" s="521" t="s">
        <v>1122</v>
      </c>
    </row>
    <row r="41" spans="1:14">
      <c r="A41" s="511">
        <f t="shared" si="3"/>
        <v>29</v>
      </c>
      <c r="B41" s="512" t="s">
        <v>1123</v>
      </c>
      <c r="C41" s="511"/>
      <c r="D41" s="511" t="s">
        <v>1124</v>
      </c>
      <c r="E41" s="513"/>
      <c r="F41" s="514" t="s">
        <v>331</v>
      </c>
      <c r="G41" s="515">
        <f>G37</f>
        <v>242</v>
      </c>
      <c r="H41" s="516"/>
      <c r="I41" s="517">
        <f t="shared" si="1"/>
        <v>0</v>
      </c>
      <c r="J41" s="513"/>
      <c r="K41" s="518" t="s">
        <v>280</v>
      </c>
      <c r="L41" s="519" t="s">
        <v>281</v>
      </c>
      <c r="M41" s="520"/>
      <c r="N41" s="521" t="s">
        <v>1125</v>
      </c>
    </row>
    <row r="42" spans="1:14">
      <c r="A42" s="511">
        <f t="shared" si="3"/>
        <v>30</v>
      </c>
      <c r="B42" s="512" t="s">
        <v>1061</v>
      </c>
      <c r="C42" s="511"/>
      <c r="D42" s="511" t="s">
        <v>1126</v>
      </c>
      <c r="E42" s="513"/>
      <c r="F42" s="514" t="s">
        <v>491</v>
      </c>
      <c r="G42" s="515">
        <v>15</v>
      </c>
      <c r="H42" s="516"/>
      <c r="I42" s="517">
        <f t="shared" si="1"/>
        <v>0</v>
      </c>
      <c r="J42" s="513"/>
      <c r="K42" s="518" t="s">
        <v>280</v>
      </c>
      <c r="L42" s="519" t="s">
        <v>281</v>
      </c>
      <c r="M42" s="520"/>
      <c r="N42" s="521" t="s">
        <v>1064</v>
      </c>
    </row>
    <row r="44" spans="1:14">
      <c r="A44" s="475" t="s">
        <v>1156</v>
      </c>
    </row>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8" orientation="landscape" horizontalDpi="0" verticalDpi="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E9B09-F4FC-47B8-858C-84B8576D5EEF}">
  <sheetPr>
    <pageSetUpPr fitToPage="1"/>
  </sheetPr>
  <dimension ref="A1:T39"/>
  <sheetViews>
    <sheetView workbookViewId="0">
      <selection activeCell="H11" sqref="H11:H36"/>
    </sheetView>
  </sheetViews>
  <sheetFormatPr defaultColWidth="9.109375" defaultRowHeight="14.4"/>
  <cols>
    <col min="1" max="2" width="9.109375" style="475"/>
    <col min="3" max="3" width="11" style="475" customWidth="1"/>
    <col min="4" max="4" width="47" style="475" customWidth="1"/>
    <col min="5" max="5" width="20.6640625" style="475" customWidth="1"/>
    <col min="6" max="6" width="9.109375" style="475"/>
    <col min="7" max="7" width="12" style="475" customWidth="1"/>
    <col min="8" max="8" width="12.44140625" style="475" customWidth="1"/>
    <col min="9" max="9" width="12.33203125" style="475" bestFit="1" customWidth="1"/>
    <col min="10" max="10" width="30.6640625" style="475" customWidth="1"/>
    <col min="11" max="11" width="15.6640625" style="475" customWidth="1"/>
    <col min="12" max="12" width="12.6640625" style="475" customWidth="1"/>
    <col min="13" max="13" width="4.6640625" style="475" customWidth="1"/>
    <col min="14" max="14" width="15.6640625" style="475" customWidth="1"/>
    <col min="15" max="16384" width="9.109375" style="475"/>
  </cols>
  <sheetData>
    <row r="1" spans="1:20">
      <c r="A1" s="470"/>
      <c r="B1" s="471"/>
      <c r="C1" s="472" t="s">
        <v>247</v>
      </c>
      <c r="D1" s="473"/>
      <c r="E1" s="473"/>
      <c r="F1" s="473"/>
      <c r="G1" s="473"/>
      <c r="H1" s="474"/>
      <c r="I1" s="473"/>
      <c r="J1" s="473"/>
      <c r="K1" s="473"/>
      <c r="L1" s="473"/>
      <c r="M1" s="473"/>
      <c r="N1" s="473"/>
      <c r="O1" s="473"/>
      <c r="P1" s="473"/>
      <c r="Q1" s="473"/>
      <c r="R1" s="473"/>
      <c r="S1" s="473"/>
      <c r="T1" s="473"/>
    </row>
    <row r="2" spans="1:20">
      <c r="A2" s="473"/>
      <c r="B2" s="471"/>
      <c r="C2" s="473"/>
      <c r="D2" s="473"/>
      <c r="E2" s="473"/>
      <c r="F2" s="473"/>
      <c r="G2" s="473"/>
      <c r="H2" s="470"/>
      <c r="I2" s="470"/>
      <c r="J2" s="473"/>
      <c r="K2" s="473"/>
      <c r="L2" s="473"/>
      <c r="M2" s="473"/>
      <c r="N2" s="473"/>
      <c r="O2" s="473"/>
      <c r="P2" s="473"/>
      <c r="Q2" s="473"/>
      <c r="R2" s="473"/>
      <c r="S2" s="473"/>
      <c r="T2" s="473"/>
    </row>
    <row r="3" spans="1:20">
      <c r="A3" s="473" t="s">
        <v>248</v>
      </c>
      <c r="B3" s="471"/>
      <c r="C3" s="476"/>
      <c r="D3" s="470" t="s">
        <v>249</v>
      </c>
      <c r="E3" s="473"/>
      <c r="F3" s="473"/>
      <c r="G3" s="473"/>
      <c r="H3" s="470"/>
      <c r="I3" s="470"/>
      <c r="J3" s="473"/>
      <c r="K3" s="473"/>
      <c r="L3" s="473"/>
      <c r="M3" s="473"/>
      <c r="N3" s="473"/>
      <c r="O3" s="473"/>
      <c r="P3" s="473"/>
      <c r="Q3" s="473"/>
      <c r="R3" s="473"/>
      <c r="S3" s="473"/>
      <c r="T3" s="473"/>
    </row>
    <row r="4" spans="1:20">
      <c r="A4" s="473" t="s">
        <v>250</v>
      </c>
      <c r="B4" s="471"/>
      <c r="C4" s="477" t="s">
        <v>1157</v>
      </c>
      <c r="D4" s="478"/>
      <c r="E4" s="473"/>
      <c r="F4" s="473"/>
      <c r="G4" s="473"/>
      <c r="H4" s="508" t="s">
        <v>255</v>
      </c>
      <c r="I4" s="509">
        <f>SUM(I10:I37)</f>
        <v>0</v>
      </c>
      <c r="J4" s="470"/>
      <c r="K4" s="470"/>
      <c r="L4" s="470"/>
      <c r="M4" s="470"/>
      <c r="N4" s="470"/>
      <c r="O4" s="473"/>
      <c r="P4" s="473"/>
      <c r="Q4" s="473"/>
      <c r="R4" s="473"/>
      <c r="S4" s="473"/>
      <c r="T4" s="473"/>
    </row>
    <row r="5" spans="1:20">
      <c r="A5" s="473" t="s">
        <v>251</v>
      </c>
      <c r="B5" s="471"/>
      <c r="C5" s="479"/>
      <c r="D5" s="473"/>
      <c r="E5" s="473"/>
      <c r="F5" s="473"/>
      <c r="G5" s="473"/>
      <c r="H5" s="474"/>
      <c r="I5" s="473"/>
      <c r="J5" s="470"/>
      <c r="K5" s="470"/>
      <c r="L5" s="470"/>
      <c r="M5" s="470"/>
      <c r="N5" s="470"/>
      <c r="O5" s="473"/>
      <c r="P5" s="473"/>
      <c r="Q5" s="473"/>
      <c r="R5" s="473"/>
      <c r="S5" s="473"/>
      <c r="T5" s="473"/>
    </row>
    <row r="6" spans="1:20">
      <c r="A6" s="473" t="s">
        <v>253</v>
      </c>
      <c r="B6" s="471"/>
      <c r="C6" s="480">
        <v>45684</v>
      </c>
      <c r="D6" s="470"/>
      <c r="E6" s="473"/>
      <c r="F6" s="473"/>
      <c r="G6" s="473"/>
      <c r="H6" s="474"/>
      <c r="I6" s="473"/>
      <c r="J6" s="470"/>
      <c r="K6" s="470"/>
      <c r="L6" s="470"/>
      <c r="M6" s="470"/>
      <c r="N6" s="470"/>
      <c r="O6" s="473"/>
      <c r="P6" s="473"/>
      <c r="Q6" s="473"/>
      <c r="R6" s="473"/>
      <c r="S6" s="473"/>
      <c r="T6" s="473"/>
    </row>
    <row r="7" spans="1:20">
      <c r="A7" s="473"/>
      <c r="B7" s="471"/>
      <c r="C7" s="470"/>
      <c r="D7" s="470"/>
      <c r="E7" s="470"/>
      <c r="F7" s="470"/>
      <c r="G7" s="473"/>
      <c r="H7" s="474"/>
      <c r="I7" s="473"/>
      <c r="J7" s="470"/>
      <c r="K7" s="470"/>
      <c r="L7" s="470"/>
      <c r="M7" s="470"/>
      <c r="N7" s="470"/>
      <c r="O7" s="473"/>
      <c r="P7" s="473"/>
      <c r="Q7" s="473"/>
      <c r="R7" s="473"/>
      <c r="S7" s="473"/>
      <c r="T7" s="473"/>
    </row>
    <row r="8" spans="1:20" ht="15" customHeight="1">
      <c r="A8" s="604" t="s">
        <v>256</v>
      </c>
      <c r="B8" s="606" t="s">
        <v>257</v>
      </c>
      <c r="C8" s="604" t="s">
        <v>258</v>
      </c>
      <c r="D8" s="604" t="s">
        <v>259</v>
      </c>
      <c r="E8" s="604" t="s">
        <v>260</v>
      </c>
      <c r="F8" s="604" t="s">
        <v>261</v>
      </c>
      <c r="G8" s="604" t="s">
        <v>262</v>
      </c>
      <c r="H8" s="608" t="s">
        <v>263</v>
      </c>
      <c r="I8" s="609"/>
      <c r="J8" s="604" t="s">
        <v>264</v>
      </c>
      <c r="K8" s="604" t="s">
        <v>265</v>
      </c>
      <c r="L8" s="604" t="s">
        <v>266</v>
      </c>
      <c r="M8" s="481"/>
      <c r="N8" s="604" t="s">
        <v>1021</v>
      </c>
      <c r="O8" s="473"/>
      <c r="P8" s="473"/>
      <c r="Q8" s="473"/>
      <c r="R8" s="473"/>
      <c r="S8" s="473"/>
      <c r="T8" s="473"/>
    </row>
    <row r="9" spans="1:20" ht="28.5" customHeight="1">
      <c r="A9" s="605"/>
      <c r="B9" s="607"/>
      <c r="C9" s="605"/>
      <c r="D9" s="605"/>
      <c r="E9" s="605"/>
      <c r="F9" s="605"/>
      <c r="G9" s="605"/>
      <c r="H9" s="482" t="s">
        <v>268</v>
      </c>
      <c r="I9" s="483" t="s">
        <v>269</v>
      </c>
      <c r="J9" s="605"/>
      <c r="K9" s="605"/>
      <c r="L9" s="605"/>
      <c r="M9" s="481"/>
      <c r="N9" s="605"/>
      <c r="O9" s="473"/>
      <c r="P9" s="473"/>
      <c r="Q9" s="473"/>
      <c r="R9" s="473"/>
      <c r="S9" s="473"/>
      <c r="T9" s="473"/>
    </row>
    <row r="10" spans="1:20" s="493" customFormat="1" ht="12">
      <c r="A10" s="484" t="s">
        <v>274</v>
      </c>
      <c r="B10" s="485" t="s">
        <v>1016</v>
      </c>
      <c r="C10" s="486"/>
      <c r="D10" s="487" t="s">
        <v>275</v>
      </c>
      <c r="E10" s="486"/>
      <c r="F10" s="486"/>
      <c r="G10" s="486"/>
      <c r="H10" s="488"/>
      <c r="I10" s="486"/>
      <c r="J10" s="486"/>
      <c r="K10" s="486"/>
      <c r="L10" s="489"/>
      <c r="M10" s="490"/>
      <c r="N10" s="491"/>
      <c r="O10" s="492"/>
      <c r="P10" s="492"/>
      <c r="Q10" s="492"/>
      <c r="R10" s="492"/>
      <c r="S10" s="492"/>
      <c r="T10" s="492"/>
    </row>
    <row r="11" spans="1:20" s="504" customFormat="1" ht="20.399999999999999">
      <c r="A11" s="494">
        <f>MAX(A8:A10)+1</f>
        <v>1</v>
      </c>
      <c r="B11" s="495" t="s">
        <v>276</v>
      </c>
      <c r="C11" s="494"/>
      <c r="D11" s="494" t="s">
        <v>277</v>
      </c>
      <c r="E11" s="503"/>
      <c r="F11" s="497" t="s">
        <v>278</v>
      </c>
      <c r="G11" s="498">
        <f>1.8*(G21)</f>
        <v>761.4</v>
      </c>
      <c r="H11" s="499"/>
      <c r="I11" s="500">
        <f t="shared" ref="I11:I36" si="0">ROUND(G11*H11,2)</f>
        <v>0</v>
      </c>
      <c r="J11" s="496" t="s">
        <v>1022</v>
      </c>
      <c r="K11" s="501" t="s">
        <v>280</v>
      </c>
      <c r="L11" s="502" t="s">
        <v>281</v>
      </c>
      <c r="M11" s="481"/>
      <c r="N11" s="503" t="s">
        <v>282</v>
      </c>
    </row>
    <row r="12" spans="1:20">
      <c r="A12" s="511">
        <f t="shared" ref="A12:A25" si="1">MAX(A9:A11)+1</f>
        <v>2</v>
      </c>
      <c r="B12" s="512" t="s">
        <v>1076</v>
      </c>
      <c r="C12" s="511"/>
      <c r="D12" s="511" t="s">
        <v>1077</v>
      </c>
      <c r="E12" s="513"/>
      <c r="F12" s="514" t="s">
        <v>1078</v>
      </c>
      <c r="G12" s="515">
        <v>20</v>
      </c>
      <c r="H12" s="516"/>
      <c r="I12" s="517">
        <f t="shared" si="0"/>
        <v>0</v>
      </c>
      <c r="J12" s="513"/>
      <c r="K12" s="518" t="s">
        <v>280</v>
      </c>
      <c r="L12" s="519" t="s">
        <v>281</v>
      </c>
      <c r="M12" s="481"/>
      <c r="N12" s="521" t="s">
        <v>296</v>
      </c>
    </row>
    <row r="13" spans="1:20">
      <c r="A13" s="511">
        <f t="shared" si="1"/>
        <v>3</v>
      </c>
      <c r="B13" s="512" t="s">
        <v>1079</v>
      </c>
      <c r="C13" s="511"/>
      <c r="D13" s="511" t="s">
        <v>1080</v>
      </c>
      <c r="E13" s="513"/>
      <c r="F13" s="514" t="s">
        <v>295</v>
      </c>
      <c r="G13" s="515">
        <v>1</v>
      </c>
      <c r="H13" s="516"/>
      <c r="I13" s="517">
        <f t="shared" si="0"/>
        <v>0</v>
      </c>
      <c r="J13" s="513"/>
      <c r="K13" s="518" t="s">
        <v>280</v>
      </c>
      <c r="L13" s="519" t="s">
        <v>281</v>
      </c>
      <c r="M13" s="481"/>
      <c r="N13" s="521" t="s">
        <v>296</v>
      </c>
    </row>
    <row r="14" spans="1:20" ht="20.399999999999999">
      <c r="A14" s="511">
        <f t="shared" si="1"/>
        <v>4</v>
      </c>
      <c r="B14" s="512" t="s">
        <v>1081</v>
      </c>
      <c r="C14" s="511"/>
      <c r="D14" s="511" t="s">
        <v>1082</v>
      </c>
      <c r="E14" s="513"/>
      <c r="F14" s="514" t="s">
        <v>295</v>
      </c>
      <c r="G14" s="515">
        <v>1</v>
      </c>
      <c r="H14" s="516"/>
      <c r="I14" s="517">
        <f>ROUND(G14*H14,2)</f>
        <v>0</v>
      </c>
      <c r="J14" s="513"/>
      <c r="K14" s="518" t="s">
        <v>280</v>
      </c>
      <c r="L14" s="519" t="s">
        <v>281</v>
      </c>
      <c r="M14" s="481"/>
      <c r="N14" s="521" t="s">
        <v>296</v>
      </c>
    </row>
    <row r="15" spans="1:20">
      <c r="A15" s="511">
        <f t="shared" si="1"/>
        <v>5</v>
      </c>
      <c r="B15" s="512" t="s">
        <v>1083</v>
      </c>
      <c r="C15" s="511"/>
      <c r="D15" s="511" t="s">
        <v>1084</v>
      </c>
      <c r="E15" s="513"/>
      <c r="F15" s="514" t="s">
        <v>295</v>
      </c>
      <c r="G15" s="515">
        <v>1</v>
      </c>
      <c r="H15" s="516"/>
      <c r="I15" s="517">
        <f t="shared" si="0"/>
        <v>0</v>
      </c>
      <c r="J15" s="513"/>
      <c r="K15" s="518" t="s">
        <v>280</v>
      </c>
      <c r="L15" s="519" t="s">
        <v>281</v>
      </c>
      <c r="M15" s="481"/>
      <c r="N15" s="521" t="s">
        <v>1085</v>
      </c>
    </row>
    <row r="16" spans="1:20" ht="20.399999999999999">
      <c r="A16" s="511">
        <f t="shared" si="1"/>
        <v>6</v>
      </c>
      <c r="B16" s="512" t="s">
        <v>1086</v>
      </c>
      <c r="C16" s="511"/>
      <c r="D16" s="511" t="s">
        <v>1087</v>
      </c>
      <c r="E16" s="513"/>
      <c r="F16" s="514" t="s">
        <v>295</v>
      </c>
      <c r="G16" s="515">
        <v>1</v>
      </c>
      <c r="H16" s="516"/>
      <c r="I16" s="517">
        <f t="shared" si="0"/>
        <v>0</v>
      </c>
      <c r="J16" s="513"/>
      <c r="K16" s="518" t="s">
        <v>280</v>
      </c>
      <c r="L16" s="519" t="s">
        <v>281</v>
      </c>
      <c r="M16" s="481"/>
      <c r="N16" s="521" t="s">
        <v>1088</v>
      </c>
    </row>
    <row r="17" spans="1:20">
      <c r="A17" s="511">
        <f t="shared" si="1"/>
        <v>7</v>
      </c>
      <c r="B17" s="512" t="s">
        <v>1089</v>
      </c>
      <c r="C17" s="511"/>
      <c r="D17" s="511" t="s">
        <v>1090</v>
      </c>
      <c r="E17" s="513"/>
      <c r="F17" s="514" t="s">
        <v>295</v>
      </c>
      <c r="G17" s="515">
        <v>1</v>
      </c>
      <c r="H17" s="516"/>
      <c r="I17" s="517">
        <f t="shared" si="0"/>
        <v>0</v>
      </c>
      <c r="J17" s="513"/>
      <c r="K17" s="518" t="s">
        <v>280</v>
      </c>
      <c r="L17" s="519" t="s">
        <v>281</v>
      </c>
      <c r="M17" s="481"/>
      <c r="N17" s="521" t="s">
        <v>1088</v>
      </c>
    </row>
    <row r="18" spans="1:20" s="493" customFormat="1" ht="12">
      <c r="A18" s="484" t="s">
        <v>274</v>
      </c>
      <c r="B18" s="485" t="s">
        <v>270</v>
      </c>
      <c r="C18" s="486"/>
      <c r="D18" s="487" t="s">
        <v>297</v>
      </c>
      <c r="E18" s="486"/>
      <c r="F18" s="486"/>
      <c r="G18" s="486"/>
      <c r="H18" s="488"/>
      <c r="I18" s="486"/>
      <c r="J18" s="486"/>
      <c r="K18" s="486"/>
      <c r="L18" s="489"/>
      <c r="M18" s="490"/>
      <c r="N18" s="491"/>
      <c r="O18" s="492"/>
      <c r="P18" s="492"/>
      <c r="Q18" s="492"/>
      <c r="R18" s="492"/>
      <c r="S18" s="492"/>
      <c r="T18" s="492"/>
    </row>
    <row r="19" spans="1:20" s="504" customFormat="1" ht="30.6">
      <c r="A19" s="494">
        <f t="shared" si="1"/>
        <v>8</v>
      </c>
      <c r="B19" s="495" t="s">
        <v>1027</v>
      </c>
      <c r="C19" s="494"/>
      <c r="D19" s="494" t="s">
        <v>1028</v>
      </c>
      <c r="E19" s="496" t="s">
        <v>1129</v>
      </c>
      <c r="F19" s="497" t="s">
        <v>302</v>
      </c>
      <c r="G19" s="498">
        <f>G20</f>
        <v>226</v>
      </c>
      <c r="H19" s="499"/>
      <c r="I19" s="500">
        <f t="shared" si="0"/>
        <v>0</v>
      </c>
      <c r="J19" s="496" t="s">
        <v>1030</v>
      </c>
      <c r="K19" s="501" t="s">
        <v>280</v>
      </c>
      <c r="L19" s="502" t="s">
        <v>281</v>
      </c>
      <c r="M19" s="481"/>
      <c r="N19" s="503" t="s">
        <v>1031</v>
      </c>
    </row>
    <row r="20" spans="1:20" s="504" customFormat="1" ht="20.399999999999999">
      <c r="A20" s="494">
        <f t="shared" si="1"/>
        <v>9</v>
      </c>
      <c r="B20" s="495" t="s">
        <v>1032</v>
      </c>
      <c r="C20" s="494"/>
      <c r="D20" s="494" t="s">
        <v>1033</v>
      </c>
      <c r="E20" s="496" t="s">
        <v>1158</v>
      </c>
      <c r="F20" s="497" t="s">
        <v>302</v>
      </c>
      <c r="G20" s="498">
        <f>452/2</f>
        <v>226</v>
      </c>
      <c r="H20" s="499"/>
      <c r="I20" s="500">
        <f t="shared" si="0"/>
        <v>0</v>
      </c>
      <c r="J20" s="496" t="s">
        <v>1159</v>
      </c>
      <c r="K20" s="501" t="s">
        <v>280</v>
      </c>
      <c r="L20" s="502" t="s">
        <v>281</v>
      </c>
      <c r="M20" s="481"/>
      <c r="N20" s="503" t="s">
        <v>1036</v>
      </c>
    </row>
    <row r="21" spans="1:20" s="504" customFormat="1" ht="20.399999999999999">
      <c r="A21" s="494">
        <f t="shared" si="1"/>
        <v>10</v>
      </c>
      <c r="B21" s="495" t="s">
        <v>1037</v>
      </c>
      <c r="C21" s="494"/>
      <c r="D21" s="494" t="s">
        <v>1038</v>
      </c>
      <c r="E21" s="496" t="s">
        <v>1039</v>
      </c>
      <c r="F21" s="497" t="s">
        <v>302</v>
      </c>
      <c r="G21" s="498">
        <f>197+452/2</f>
        <v>423</v>
      </c>
      <c r="H21" s="499"/>
      <c r="I21" s="500">
        <f t="shared" si="0"/>
        <v>0</v>
      </c>
      <c r="J21" s="496" t="s">
        <v>1160</v>
      </c>
      <c r="K21" s="501" t="s">
        <v>280</v>
      </c>
      <c r="L21" s="502" t="s">
        <v>281</v>
      </c>
      <c r="M21" s="481"/>
      <c r="N21" s="503" t="s">
        <v>1036</v>
      </c>
    </row>
    <row r="22" spans="1:20" s="504" customFormat="1" ht="20.399999999999999">
      <c r="A22" s="494">
        <f t="shared" si="1"/>
        <v>11</v>
      </c>
      <c r="B22" s="495" t="s">
        <v>1045</v>
      </c>
      <c r="C22" s="494"/>
      <c r="D22" s="494" t="s">
        <v>1046</v>
      </c>
      <c r="E22" s="496" t="s">
        <v>1047</v>
      </c>
      <c r="F22" s="497" t="s">
        <v>302</v>
      </c>
      <c r="G22" s="498">
        <f>G19</f>
        <v>226</v>
      </c>
      <c r="H22" s="499"/>
      <c r="I22" s="500">
        <f t="shared" si="0"/>
        <v>0</v>
      </c>
      <c r="J22" s="496" t="s">
        <v>1030</v>
      </c>
      <c r="K22" s="501" t="s">
        <v>280</v>
      </c>
      <c r="L22" s="502" t="s">
        <v>281</v>
      </c>
      <c r="M22" s="481"/>
      <c r="N22" s="503" t="s">
        <v>1048</v>
      </c>
    </row>
    <row r="23" spans="1:20">
      <c r="A23" s="511">
        <f t="shared" si="1"/>
        <v>12</v>
      </c>
      <c r="B23" s="512" t="s">
        <v>1099</v>
      </c>
      <c r="C23" s="511"/>
      <c r="D23" s="511" t="s">
        <v>1100</v>
      </c>
      <c r="E23" s="513"/>
      <c r="F23" s="514" t="s">
        <v>302</v>
      </c>
      <c r="G23" s="515">
        <f>56+150</f>
        <v>206</v>
      </c>
      <c r="H23" s="516"/>
      <c r="I23" s="517">
        <f t="shared" si="0"/>
        <v>0</v>
      </c>
      <c r="J23" s="513" t="s">
        <v>1161</v>
      </c>
      <c r="K23" s="518" t="s">
        <v>280</v>
      </c>
      <c r="L23" s="519" t="s">
        <v>281</v>
      </c>
      <c r="M23" s="481"/>
      <c r="N23" s="521" t="s">
        <v>1102</v>
      </c>
    </row>
    <row r="24" spans="1:20">
      <c r="A24" s="511">
        <f t="shared" si="1"/>
        <v>13</v>
      </c>
      <c r="B24" s="512" t="s">
        <v>1049</v>
      </c>
      <c r="C24" s="511"/>
      <c r="D24" s="511" t="s">
        <v>1050</v>
      </c>
      <c r="E24" s="513"/>
      <c r="F24" s="514" t="s">
        <v>302</v>
      </c>
      <c r="G24" s="515">
        <v>150</v>
      </c>
      <c r="H24" s="516"/>
      <c r="I24" s="517">
        <f t="shared" si="0"/>
        <v>0</v>
      </c>
      <c r="J24" s="513"/>
      <c r="K24" s="518" t="s">
        <v>280</v>
      </c>
      <c r="L24" s="519" t="s">
        <v>281</v>
      </c>
      <c r="M24" s="481"/>
      <c r="N24" s="521" t="s">
        <v>1053</v>
      </c>
    </row>
    <row r="25" spans="1:20">
      <c r="A25" s="511">
        <f t="shared" si="1"/>
        <v>14</v>
      </c>
      <c r="B25" s="512" t="s">
        <v>1104</v>
      </c>
      <c r="C25" s="511"/>
      <c r="D25" s="511" t="s">
        <v>1105</v>
      </c>
      <c r="E25" s="513"/>
      <c r="F25" s="514" t="s">
        <v>302</v>
      </c>
      <c r="G25" s="515">
        <f>141+56</f>
        <v>197</v>
      </c>
      <c r="H25" s="516"/>
      <c r="I25" s="517">
        <f t="shared" si="0"/>
        <v>0</v>
      </c>
      <c r="J25" s="513" t="s">
        <v>1162</v>
      </c>
      <c r="K25" s="518" t="s">
        <v>280</v>
      </c>
      <c r="L25" s="519" t="s">
        <v>281</v>
      </c>
      <c r="M25" s="481"/>
      <c r="N25" s="521" t="s">
        <v>1107</v>
      </c>
    </row>
    <row r="26" spans="1:20" s="493" customFormat="1" ht="12">
      <c r="A26" s="484" t="s">
        <v>274</v>
      </c>
      <c r="B26" s="485" t="s">
        <v>486</v>
      </c>
      <c r="C26" s="486"/>
      <c r="D26" s="487" t="s">
        <v>487</v>
      </c>
      <c r="E26" s="486"/>
      <c r="F26" s="486"/>
      <c r="G26" s="486"/>
      <c r="H26" s="488"/>
      <c r="I26" s="486"/>
      <c r="J26" s="486"/>
      <c r="K26" s="486"/>
      <c r="L26" s="489"/>
      <c r="M26" s="490"/>
      <c r="N26" s="491"/>
      <c r="O26" s="492"/>
      <c r="P26" s="492"/>
      <c r="Q26" s="492"/>
      <c r="R26" s="492"/>
      <c r="S26" s="492"/>
      <c r="T26" s="492"/>
    </row>
    <row r="27" spans="1:20">
      <c r="A27" s="511">
        <f>MAX(A20:A26)+1</f>
        <v>15</v>
      </c>
      <c r="B27" s="512" t="s">
        <v>1163</v>
      </c>
      <c r="C27" s="511"/>
      <c r="D27" s="511" t="s">
        <v>1164</v>
      </c>
      <c r="E27" s="513" t="s">
        <v>1165</v>
      </c>
      <c r="F27" s="514" t="s">
        <v>331</v>
      </c>
      <c r="G27" s="515">
        <v>15</v>
      </c>
      <c r="H27" s="516"/>
      <c r="I27" s="517">
        <f t="shared" ref="I27:I28" si="2">ROUND(G27*H27,2)</f>
        <v>0</v>
      </c>
      <c r="J27" s="513"/>
      <c r="K27" s="518" t="s">
        <v>280</v>
      </c>
      <c r="L27" s="518" t="s">
        <v>281</v>
      </c>
      <c r="M27" s="520"/>
      <c r="N27" s="521" t="s">
        <v>1110</v>
      </c>
    </row>
    <row r="28" spans="1:20">
      <c r="A28" s="511">
        <f t="shared" ref="A28:A36" si="3">MAX(A22:A27)+1</f>
        <v>16</v>
      </c>
      <c r="B28" s="512" t="s">
        <v>1166</v>
      </c>
      <c r="C28" s="511"/>
      <c r="D28" s="511" t="s">
        <v>1167</v>
      </c>
      <c r="E28" s="513" t="s">
        <v>1165</v>
      </c>
      <c r="F28" s="514" t="s">
        <v>331</v>
      </c>
      <c r="G28" s="515">
        <v>20</v>
      </c>
      <c r="H28" s="516"/>
      <c r="I28" s="517">
        <f t="shared" si="2"/>
        <v>0</v>
      </c>
      <c r="J28" s="513"/>
      <c r="K28" s="518" t="s">
        <v>280</v>
      </c>
      <c r="L28" s="518" t="s">
        <v>281</v>
      </c>
      <c r="M28" s="520"/>
      <c r="N28" s="521" t="s">
        <v>1110</v>
      </c>
    </row>
    <row r="29" spans="1:20" ht="20.399999999999999">
      <c r="A29" s="511">
        <f t="shared" si="3"/>
        <v>17</v>
      </c>
      <c r="B29" s="512" t="s">
        <v>1168</v>
      </c>
      <c r="C29" s="511"/>
      <c r="D29" s="511" t="s">
        <v>1169</v>
      </c>
      <c r="E29" s="513" t="s">
        <v>1170</v>
      </c>
      <c r="F29" s="514" t="s">
        <v>331</v>
      </c>
      <c r="G29" s="515">
        <v>105</v>
      </c>
      <c r="H29" s="516"/>
      <c r="I29" s="517">
        <f t="shared" si="0"/>
        <v>0</v>
      </c>
      <c r="J29" s="513"/>
      <c r="K29" s="518" t="s">
        <v>280</v>
      </c>
      <c r="L29" s="519" t="s">
        <v>281</v>
      </c>
      <c r="M29" s="481"/>
      <c r="N29" s="521" t="s">
        <v>1057</v>
      </c>
    </row>
    <row r="30" spans="1:20" ht="20.399999999999999">
      <c r="A30" s="511">
        <f t="shared" si="3"/>
        <v>18</v>
      </c>
      <c r="B30" s="512" t="s">
        <v>1139</v>
      </c>
      <c r="C30" s="511"/>
      <c r="D30" s="511" t="s">
        <v>1140</v>
      </c>
      <c r="E30" s="513" t="s">
        <v>1170</v>
      </c>
      <c r="F30" s="514" t="s">
        <v>331</v>
      </c>
      <c r="G30" s="515">
        <v>205</v>
      </c>
      <c r="H30" s="516"/>
      <c r="I30" s="517">
        <f t="shared" si="0"/>
        <v>0</v>
      </c>
      <c r="J30" s="513"/>
      <c r="K30" s="518" t="s">
        <v>280</v>
      </c>
      <c r="L30" s="519" t="s">
        <v>281</v>
      </c>
      <c r="M30" s="481"/>
      <c r="N30" s="521" t="s">
        <v>1057</v>
      </c>
    </row>
    <row r="31" spans="1:20" ht="20.399999999999999">
      <c r="A31" s="511">
        <f t="shared" si="3"/>
        <v>19</v>
      </c>
      <c r="B31" s="512" t="s">
        <v>1058</v>
      </c>
      <c r="C31" s="511"/>
      <c r="D31" s="511" t="s">
        <v>1059</v>
      </c>
      <c r="E31" s="513"/>
      <c r="F31" s="514" t="s">
        <v>491</v>
      </c>
      <c r="G31" s="515">
        <v>5</v>
      </c>
      <c r="H31" s="516"/>
      <c r="I31" s="517">
        <f t="shared" si="0"/>
        <v>0</v>
      </c>
      <c r="J31" s="513"/>
      <c r="K31" s="518" t="s">
        <v>280</v>
      </c>
      <c r="L31" s="519" t="s">
        <v>281</v>
      </c>
      <c r="M31" s="481"/>
      <c r="N31" s="521" t="s">
        <v>1060</v>
      </c>
    </row>
    <row r="32" spans="1:20" ht="30.6">
      <c r="A32" s="511">
        <f t="shared" si="3"/>
        <v>20</v>
      </c>
      <c r="B32" s="512" t="s">
        <v>1171</v>
      </c>
      <c r="C32" s="511"/>
      <c r="D32" s="511" t="s">
        <v>1172</v>
      </c>
      <c r="E32" s="513" t="s">
        <v>1173</v>
      </c>
      <c r="F32" s="514" t="s">
        <v>491</v>
      </c>
      <c r="G32" s="515">
        <v>17</v>
      </c>
      <c r="H32" s="516"/>
      <c r="I32" s="517">
        <f t="shared" si="0"/>
        <v>0</v>
      </c>
      <c r="J32" s="513"/>
      <c r="K32" s="518" t="s">
        <v>280</v>
      </c>
      <c r="L32" s="519" t="s">
        <v>281</v>
      </c>
      <c r="M32" s="481"/>
      <c r="N32" s="521" t="s">
        <v>1174</v>
      </c>
    </row>
    <row r="33" spans="1:14" s="504" customFormat="1">
      <c r="A33" s="494">
        <f t="shared" si="3"/>
        <v>21</v>
      </c>
      <c r="B33" s="495" t="s">
        <v>1147</v>
      </c>
      <c r="C33" s="494"/>
      <c r="D33" s="494" t="s">
        <v>1148</v>
      </c>
      <c r="E33" s="496"/>
      <c r="F33" s="497" t="s">
        <v>331</v>
      </c>
      <c r="G33" s="498">
        <v>335</v>
      </c>
      <c r="H33" s="499"/>
      <c r="I33" s="500">
        <f t="shared" si="0"/>
        <v>0</v>
      </c>
      <c r="J33" s="496"/>
      <c r="K33" s="501" t="s">
        <v>280</v>
      </c>
      <c r="L33" s="502" t="s">
        <v>281</v>
      </c>
      <c r="M33" s="481"/>
      <c r="N33" s="503" t="s">
        <v>1149</v>
      </c>
    </row>
    <row r="34" spans="1:14" s="504" customFormat="1">
      <c r="A34" s="494">
        <f t="shared" si="3"/>
        <v>22</v>
      </c>
      <c r="B34" s="495" t="s">
        <v>1175</v>
      </c>
      <c r="C34" s="494"/>
      <c r="D34" s="494" t="s">
        <v>1176</v>
      </c>
      <c r="E34" s="496"/>
      <c r="F34" s="497" t="s">
        <v>331</v>
      </c>
      <c r="G34" s="498">
        <v>120</v>
      </c>
      <c r="H34" s="499"/>
      <c r="I34" s="500">
        <f t="shared" si="0"/>
        <v>0</v>
      </c>
      <c r="J34" s="496" t="s">
        <v>1177</v>
      </c>
      <c r="K34" s="501" t="s">
        <v>280</v>
      </c>
      <c r="L34" s="502" t="s">
        <v>281</v>
      </c>
      <c r="M34" s="481"/>
      <c r="N34" s="503" t="s">
        <v>1122</v>
      </c>
    </row>
    <row r="35" spans="1:14" s="504" customFormat="1">
      <c r="A35" s="494">
        <f t="shared" si="3"/>
        <v>23</v>
      </c>
      <c r="B35" s="495" t="s">
        <v>1150</v>
      </c>
      <c r="C35" s="494"/>
      <c r="D35" s="494" t="s">
        <v>1151</v>
      </c>
      <c r="E35" s="496"/>
      <c r="F35" s="497" t="s">
        <v>331</v>
      </c>
      <c r="G35" s="498">
        <v>225</v>
      </c>
      <c r="H35" s="499"/>
      <c r="I35" s="500">
        <f t="shared" si="0"/>
        <v>0</v>
      </c>
      <c r="J35" s="496"/>
      <c r="K35" s="501" t="s">
        <v>280</v>
      </c>
      <c r="L35" s="502" t="s">
        <v>281</v>
      </c>
      <c r="M35" s="481"/>
      <c r="N35" s="503" t="s">
        <v>1122</v>
      </c>
    </row>
    <row r="36" spans="1:14" s="504" customFormat="1">
      <c r="A36" s="494">
        <f t="shared" si="3"/>
        <v>24</v>
      </c>
      <c r="B36" s="495" t="s">
        <v>1123</v>
      </c>
      <c r="C36" s="494"/>
      <c r="D36" s="494" t="s">
        <v>1124</v>
      </c>
      <c r="E36" s="496"/>
      <c r="F36" s="497" t="s">
        <v>331</v>
      </c>
      <c r="G36" s="498">
        <v>335</v>
      </c>
      <c r="H36" s="499"/>
      <c r="I36" s="500">
        <f t="shared" si="0"/>
        <v>0</v>
      </c>
      <c r="J36" s="496"/>
      <c r="K36" s="501" t="s">
        <v>280</v>
      </c>
      <c r="L36" s="502" t="s">
        <v>281</v>
      </c>
      <c r="M36" s="481"/>
      <c r="N36" s="503" t="s">
        <v>1125</v>
      </c>
    </row>
    <row r="37" spans="1:14">
      <c r="M37" s="481"/>
    </row>
    <row r="38" spans="1:14">
      <c r="A38" s="475" t="s">
        <v>1178</v>
      </c>
      <c r="M38" s="481"/>
    </row>
    <row r="39" spans="1:14">
      <c r="M39" s="481"/>
    </row>
  </sheetData>
  <mergeCells count="12">
    <mergeCell ref="N8:N9"/>
    <mergeCell ref="A8:A9"/>
    <mergeCell ref="B8:B9"/>
    <mergeCell ref="C8:C9"/>
    <mergeCell ref="D8:D9"/>
    <mergeCell ref="E8:E9"/>
    <mergeCell ref="F8:F9"/>
    <mergeCell ref="G8:G9"/>
    <mergeCell ref="H8:I8"/>
    <mergeCell ref="J8:J9"/>
    <mergeCell ref="K8:K9"/>
    <mergeCell ref="L8:L9"/>
  </mergeCells>
  <pageMargins left="0.70866141732283472" right="0.70866141732283472" top="0.78740157480314965" bottom="0.78740157480314965" header="0.31496062992125984" footer="0.31496062992125984"/>
  <pageSetup paperSize="9" scale="15" fitToHeight="6" orientation="landscape" horizontalDpi="0" verticalDpi="0" r:id="rId1"/>
  <legacyDrawing r:id="rId2"/>
</worksheet>
</file>

<file path=docProps/app.xml><?xml version="1.0" encoding="utf-8"?>
<Properties xmlns="http://schemas.openxmlformats.org/officeDocument/2006/extended-properties" xmlns:vt="http://schemas.openxmlformats.org/officeDocument/2006/docPropsVTypes">
  <Template>Rozpočet s VV</Template>
  <Application>Microsoft Excel</Application>
  <DocSecurity>0</DocSecurity>
  <ScaleCrop>false</ScaleCrop>
  <HeadingPairs>
    <vt:vector size="4" baseType="variant">
      <vt:variant>
        <vt:lpstr>Listy</vt:lpstr>
      </vt:variant>
      <vt:variant>
        <vt:i4>18</vt:i4>
      </vt:variant>
      <vt:variant>
        <vt:lpstr>Pojmenované oblasti</vt:lpstr>
      </vt:variant>
      <vt:variant>
        <vt:i4>29</vt:i4>
      </vt:variant>
    </vt:vector>
  </HeadingPairs>
  <TitlesOfParts>
    <vt:vector size="47" baseType="lpstr">
      <vt:lpstr>Rekapitulace</vt:lpstr>
      <vt:lpstr>VRN</vt:lpstr>
      <vt:lpstr>SO001</vt:lpstr>
      <vt:lpstr>SO 101</vt:lpstr>
      <vt:lpstr>SO 102</vt:lpstr>
      <vt:lpstr>SO301_A</vt:lpstr>
      <vt:lpstr>SO301_B</vt:lpstr>
      <vt:lpstr>SO301_C</vt:lpstr>
      <vt:lpstr>SO301_D</vt:lpstr>
      <vt:lpstr>SO 302</vt:lpstr>
      <vt:lpstr>SO401_Rekapitulace</vt:lpstr>
      <vt:lpstr>SO401</vt:lpstr>
      <vt:lpstr>SO403_Rekapitulace</vt:lpstr>
      <vt:lpstr>SO403</vt:lpstr>
      <vt:lpstr>SO 801_KRAJINÁŘSKÉ ÚPRAVY</vt:lpstr>
      <vt:lpstr>SO801_NÁSLEDNÁ PÉČE</vt:lpstr>
      <vt:lpstr>SO901</vt:lpstr>
      <vt:lpstr>List8</vt:lpstr>
      <vt:lpstr>'SO901'!__7DC147B2_4614_48B7_8F22_6CC284377C82_ITEM__</vt:lpstr>
      <vt:lpstr>__7DC147B2_4614_48B7_8F22_6CC284377C82_ITEM__</vt:lpstr>
      <vt:lpstr>'SO901'!__7DC147B2_4614_48B7_8F22_6CC284377C82_ITEM_GROUP1__</vt:lpstr>
      <vt:lpstr>__7DC147B2_4614_48B7_8F22_6CC284377C82_ITEM_GROUP1__</vt:lpstr>
      <vt:lpstr>'SO901'!__7DC147B2_4614_48B7_8F22_6CC284377C82_ITEM_GROUP2__</vt:lpstr>
      <vt:lpstr>__7DC147B2_4614_48B7_8F22_6CC284377C82_ITEM_GROUP2__</vt:lpstr>
      <vt:lpstr>'SO901'!__7DC147B2_4614_48B7_8F22_6CC284377C82_ITEM_GROUP3__X</vt:lpstr>
      <vt:lpstr>__7DC147B2_4614_48B7_8F22_6CC284377C82_ITEM_GROUP3__X</vt:lpstr>
      <vt:lpstr>'SO901'!__7DC147B2_4614_48B7_8F22_6CC284377C82_QBILL__</vt:lpstr>
      <vt:lpstr>__7DC147B2_4614_48B7_8F22_6CC284377C82_QBILL__</vt:lpstr>
      <vt:lpstr>Rekapitulace!__MAIN2__</vt:lpstr>
      <vt:lpstr>'SO 801_KRAJINÁŘSKÉ ÚPRAVY'!Excel_BuiltIn_Print_Titles</vt:lpstr>
      <vt:lpstr>'SO901'!GROUP_ID</vt:lpstr>
      <vt:lpstr>GROUP_ID</vt:lpstr>
      <vt:lpstr>'SO901'!ITEM_PRICES</vt:lpstr>
      <vt:lpstr>ITEM_PRICES</vt:lpstr>
      <vt:lpstr>Rekapitulace!Názvy_tisku</vt:lpstr>
      <vt:lpstr>'SO 801_KRAJINÁŘSKÉ ÚPRAVY'!Názvy_tisku</vt:lpstr>
      <vt:lpstr>'SO001'!Názvy_tisku</vt:lpstr>
      <vt:lpstr>'SO401'!Názvy_tisku</vt:lpstr>
      <vt:lpstr>'SO403'!Názvy_tisku</vt:lpstr>
      <vt:lpstr>'SO901'!Názvy_tisku</vt:lpstr>
      <vt:lpstr>'SO001'!Oblast_tisku</vt:lpstr>
      <vt:lpstr>SO401_Rekapitulace!Oblast_tisku</vt:lpstr>
      <vt:lpstr>'SO403'!Oblast_tisku</vt:lpstr>
      <vt:lpstr>SO403_Rekapitulace!Oblast_tisku</vt:lpstr>
      <vt:lpstr>'SO901'!Oblast_tisku</vt:lpstr>
      <vt:lpstr>'SO901'!VAT_RATES</vt:lpstr>
      <vt:lpstr>VAT_RATES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export euroCALC 4</dc:title>
  <dc:subject>SO001_Kuthonorská - Nabídka</dc:subject>
  <dc:creator>ADMIN</dc:creator>
  <cp:lastModifiedBy>Markéta Veselá</cp:lastModifiedBy>
  <cp:lastPrinted>2025-01-28T18:45:05Z</cp:lastPrinted>
  <dcterms:created xsi:type="dcterms:W3CDTF">2025-01-28T08:37:12Z</dcterms:created>
  <dcterms:modified xsi:type="dcterms:W3CDTF">2025-01-28T18:56:48Z</dcterms:modified>
</cp:coreProperties>
</file>