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ojektové dokumentace\24 203 - Podzemní kontejnery - Sladkovského p.č. 1634 21\Rozpočet,soupis prací\"/>
    </mc:Choice>
  </mc:AlternateContent>
  <bookViews>
    <workbookView xWindow="0" yWindow="0" windowWidth="28800" windowHeight="11700" activeTab="1"/>
  </bookViews>
  <sheets>
    <sheet name="Rekapitulace stavby" sheetId="1" r:id="rId1"/>
    <sheet name="24203 - Podzemní kontejne..." sheetId="2" r:id="rId2"/>
  </sheets>
  <definedNames>
    <definedName name="_xlnm._FilterDatabase" localSheetId="1" hidden="1">'24203 - Podzemní kontejne...'!$C$123:$K$193</definedName>
    <definedName name="_xlnm.Print_Titles" localSheetId="1">'24203 - Podzemní kontejne...'!$123:$123</definedName>
    <definedName name="_xlnm.Print_Titles" localSheetId="0">'Rekapitulace stavby'!$92:$92</definedName>
    <definedName name="_xlnm.Print_Area" localSheetId="1">'24203 - Podzemní kontejne...'!$C$4:$J$37,'24203 - Podzemní kontejne...'!$C$50:$J$76,'24203 - Podzemní kontejne...'!$C$113:$J$193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T177" i="2" s="1"/>
  <c r="R178" i="2"/>
  <c r="R177" i="2"/>
  <c r="P178" i="2"/>
  <c r="P177" i="2" s="1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J121" i="2"/>
  <c r="J120" i="2"/>
  <c r="F120" i="2"/>
  <c r="F118" i="2"/>
  <c r="E116" i="2"/>
  <c r="J90" i="2"/>
  <c r="J89" i="2"/>
  <c r="F89" i="2"/>
  <c r="F87" i="2"/>
  <c r="E85" i="2"/>
  <c r="J16" i="2"/>
  <c r="E16" i="2"/>
  <c r="F121" i="2" s="1"/>
  <c r="J15" i="2"/>
  <c r="J10" i="2"/>
  <c r="J118" i="2"/>
  <c r="L90" i="1"/>
  <c r="AM90" i="1"/>
  <c r="AM89" i="1"/>
  <c r="L89" i="1"/>
  <c r="AM87" i="1"/>
  <c r="L87" i="1"/>
  <c r="L85" i="1"/>
  <c r="L84" i="1"/>
  <c r="J192" i="2"/>
  <c r="BK190" i="2"/>
  <c r="J187" i="2"/>
  <c r="BK183" i="2"/>
  <c r="BK181" i="2"/>
  <c r="BK175" i="2"/>
  <c r="BK170" i="2"/>
  <c r="BK169" i="2"/>
  <c r="BK163" i="2"/>
  <c r="BK161" i="2"/>
  <c r="BK160" i="2"/>
  <c r="BK158" i="2"/>
  <c r="BK156" i="2"/>
  <c r="BK152" i="2"/>
  <c r="BK150" i="2"/>
  <c r="J146" i="2"/>
  <c r="BK142" i="2"/>
  <c r="BK140" i="2"/>
  <c r="J137" i="2"/>
  <c r="J135" i="2"/>
  <c r="J131" i="2"/>
  <c r="J128" i="2"/>
  <c r="AS94" i="1"/>
  <c r="BK192" i="2"/>
  <c r="BK188" i="2"/>
  <c r="BK186" i="2"/>
  <c r="BK182" i="2"/>
  <c r="BK178" i="2"/>
  <c r="J175" i="2"/>
  <c r="BK172" i="2"/>
  <c r="J169" i="2"/>
  <c r="BK164" i="2"/>
  <c r="J154" i="2"/>
  <c r="J150" i="2"/>
  <c r="BK146" i="2"/>
  <c r="J142" i="2"/>
  <c r="BK137" i="2"/>
  <c r="J133" i="2"/>
  <c r="BK130" i="2"/>
  <c r="J127" i="2"/>
  <c r="BK193" i="2"/>
  <c r="BK191" i="2"/>
  <c r="J188" i="2"/>
  <c r="J186" i="2"/>
  <c r="J182" i="2"/>
  <c r="J178" i="2"/>
  <c r="BK174" i="2"/>
  <c r="J170" i="2"/>
  <c r="BK167" i="2"/>
  <c r="J164" i="2"/>
  <c r="J161" i="2"/>
  <c r="J160" i="2"/>
  <c r="J158" i="2"/>
  <c r="J156" i="2"/>
  <c r="BK154" i="2"/>
  <c r="J148" i="2"/>
  <c r="J143" i="2"/>
  <c r="J140" i="2"/>
  <c r="BK138" i="2"/>
  <c r="J136" i="2"/>
  <c r="BK133" i="2"/>
  <c r="J130" i="2"/>
  <c r="BK127" i="2"/>
  <c r="J193" i="2"/>
  <c r="J191" i="2"/>
  <c r="J190" i="2"/>
  <c r="BK187" i="2"/>
  <c r="J183" i="2"/>
  <c r="J181" i="2"/>
  <c r="J174" i="2"/>
  <c r="J172" i="2"/>
  <c r="J167" i="2"/>
  <c r="J163" i="2"/>
  <c r="J152" i="2"/>
  <c r="BK148" i="2"/>
  <c r="BK143" i="2"/>
  <c r="J138" i="2"/>
  <c r="BK136" i="2"/>
  <c r="BK135" i="2"/>
  <c r="BK131" i="2"/>
  <c r="BK128" i="2"/>
  <c r="BK126" i="2" l="1"/>
  <c r="J126" i="2" s="1"/>
  <c r="J96" i="2" s="1"/>
  <c r="P126" i="2"/>
  <c r="P125" i="2" s="1"/>
  <c r="R126" i="2"/>
  <c r="T126" i="2"/>
  <c r="BK153" i="2"/>
  <c r="J153" i="2" s="1"/>
  <c r="J97" i="2" s="1"/>
  <c r="P153" i="2"/>
  <c r="R153" i="2"/>
  <c r="T153" i="2"/>
  <c r="BK159" i="2"/>
  <c r="J159" i="2"/>
  <c r="J98" i="2"/>
  <c r="P159" i="2"/>
  <c r="R159" i="2"/>
  <c r="T159" i="2"/>
  <c r="BK166" i="2"/>
  <c r="J166" i="2" s="1"/>
  <c r="J99" i="2" s="1"/>
  <c r="P166" i="2"/>
  <c r="R166" i="2"/>
  <c r="T166" i="2"/>
  <c r="BK171" i="2"/>
  <c r="J171" i="2"/>
  <c r="J100" i="2"/>
  <c r="P171" i="2"/>
  <c r="R171" i="2"/>
  <c r="T171" i="2"/>
  <c r="BK180" i="2"/>
  <c r="J180" i="2" s="1"/>
  <c r="J103" i="2" s="1"/>
  <c r="P180" i="2"/>
  <c r="P179" i="2"/>
  <c r="R180" i="2"/>
  <c r="R179" i="2" s="1"/>
  <c r="T180" i="2"/>
  <c r="T179" i="2"/>
  <c r="BK185" i="2"/>
  <c r="J185" i="2"/>
  <c r="J105" i="2"/>
  <c r="P185" i="2"/>
  <c r="R185" i="2"/>
  <c r="T185" i="2"/>
  <c r="BK189" i="2"/>
  <c r="J189" i="2"/>
  <c r="J106" i="2" s="1"/>
  <c r="P189" i="2"/>
  <c r="R189" i="2"/>
  <c r="T189" i="2"/>
  <c r="BK177" i="2"/>
  <c r="J177" i="2"/>
  <c r="J101" i="2"/>
  <c r="F90" i="2"/>
  <c r="BE128" i="2"/>
  <c r="BE130" i="2"/>
  <c r="BE133" i="2"/>
  <c r="BE135" i="2"/>
  <c r="BE137" i="2"/>
  <c r="BE138" i="2"/>
  <c r="BE142" i="2"/>
  <c r="BE146" i="2"/>
  <c r="BE150" i="2"/>
  <c r="BE152" i="2"/>
  <c r="BE161" i="2"/>
  <c r="BE163" i="2"/>
  <c r="BE164" i="2"/>
  <c r="BE167" i="2"/>
  <c r="BE169" i="2"/>
  <c r="BE175" i="2"/>
  <c r="BE178" i="2"/>
  <c r="BE181" i="2"/>
  <c r="BE183" i="2"/>
  <c r="BE186" i="2"/>
  <c r="BE191" i="2"/>
  <c r="J87" i="2"/>
  <c r="BE127" i="2"/>
  <c r="BE131" i="2"/>
  <c r="BE136" i="2"/>
  <c r="BE140" i="2"/>
  <c r="BE143" i="2"/>
  <c r="BE148" i="2"/>
  <c r="BE154" i="2"/>
  <c r="BE156" i="2"/>
  <c r="BE158" i="2"/>
  <c r="BE160" i="2"/>
  <c r="BE170" i="2"/>
  <c r="BE172" i="2"/>
  <c r="BE174" i="2"/>
  <c r="BE182" i="2"/>
  <c r="BE187" i="2"/>
  <c r="BE188" i="2"/>
  <c r="BE190" i="2"/>
  <c r="BE192" i="2"/>
  <c r="BE193" i="2"/>
  <c r="F35" i="2"/>
  <c r="BD95" i="1" s="1"/>
  <c r="BD94" i="1" s="1"/>
  <c r="W33" i="1" s="1"/>
  <c r="F33" i="2"/>
  <c r="BB95" i="1" s="1"/>
  <c r="BB94" i="1" s="1"/>
  <c r="W31" i="1" s="1"/>
  <c r="F32" i="2"/>
  <c r="BA95" i="1"/>
  <c r="BA94" i="1"/>
  <c r="AW94" i="1" s="1"/>
  <c r="AK30" i="1" s="1"/>
  <c r="F34" i="2"/>
  <c r="BC95" i="1"/>
  <c r="BC94" i="1" s="1"/>
  <c r="AY94" i="1" s="1"/>
  <c r="J32" i="2"/>
  <c r="AW95" i="1"/>
  <c r="T184" i="2" l="1"/>
  <c r="R184" i="2"/>
  <c r="P184" i="2"/>
  <c r="P124" i="2"/>
  <c r="AU95" i="1" s="1"/>
  <c r="AU94" i="1" s="1"/>
  <c r="T125" i="2"/>
  <c r="T124" i="2"/>
  <c r="R125" i="2"/>
  <c r="R124" i="2" s="1"/>
  <c r="BK125" i="2"/>
  <c r="J125" i="2"/>
  <c r="J95" i="2"/>
  <c r="BK179" i="2"/>
  <c r="J179" i="2"/>
  <c r="J102" i="2" s="1"/>
  <c r="BK184" i="2"/>
  <c r="J184" i="2" s="1"/>
  <c r="J104" i="2" s="1"/>
  <c r="AX94" i="1"/>
  <c r="W30" i="1"/>
  <c r="F31" i="2"/>
  <c r="AZ95" i="1" s="1"/>
  <c r="AZ94" i="1" s="1"/>
  <c r="W29" i="1" s="1"/>
  <c r="W32" i="1"/>
  <c r="J31" i="2"/>
  <c r="AV95" i="1" s="1"/>
  <c r="AT95" i="1" s="1"/>
  <c r="BK124" i="2" l="1"/>
  <c r="J124" i="2" s="1"/>
  <c r="J94" i="2" s="1"/>
  <c r="AV94" i="1"/>
  <c r="AK29" i="1" s="1"/>
  <c r="J28" i="2" l="1"/>
  <c r="AG95" i="1"/>
  <c r="AG94" i="1"/>
  <c r="AN94" i="1" s="1"/>
  <c r="AT94" i="1"/>
  <c r="AK26" i="1" l="1"/>
  <c r="J37" i="2"/>
  <c r="AN95" i="1"/>
  <c r="AK35" i="1"/>
</calcChain>
</file>

<file path=xl/sharedStrings.xml><?xml version="1.0" encoding="utf-8"?>
<sst xmlns="http://schemas.openxmlformats.org/spreadsheetml/2006/main" count="1048" uniqueCount="321">
  <si>
    <t>Export Komplet</t>
  </si>
  <si>
    <t/>
  </si>
  <si>
    <t>2.0</t>
  </si>
  <si>
    <t>ZAMOK</t>
  </si>
  <si>
    <t>False</t>
  </si>
  <si>
    <t>{f4a88d21-811e-4ef4-8a4c-6ef0580544b4}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</si>
  <si>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</si>
  <si>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</si>
  <si>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</si>
  <si>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</si>
  <si>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</si>
  <si>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</si>
  <si>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</si>
  <si>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</si>
  <si>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24203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</si>
  <si>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</si>
  <si>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</si>
  <si>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Podzemní kontejnery na separovaný odpad</t>
  </si>
  <si>
    <t>KSO:</t>
  </si>
  <si>
    <t>CC-CZ:</t>
  </si>
  <si>
    <t>Místo:</t>
  </si>
  <si>
    <t>Sladkovského p.č. 1634/21</t>
  </si>
  <si>
    <t>Datum:</t>
  </si>
  <si>
    <t>3. 5. 2024</t>
  </si>
  <si>
    <t>Zadavatel:</t>
  </si>
  <si>
    <t>IČ:</t>
  </si>
  <si>
    <t>Město Kolín,Karlovo náměstí 78, 28012 Kolín</t>
  </si>
  <si>
    <t>DIČ:</t>
  </si>
  <si>
    <t>Uchazeč:</t>
  </si>
  <si>
    <t>Vyplň údaj</t>
  </si>
  <si>
    <t>Projektant:</t>
  </si>
  <si>
    <t>45144788</t>
  </si>
  <si>
    <t>Kutnohorská stavební s.r.o</t>
  </si>
  <si>
    <t>True</t>
  </si>
  <si>
    <t>Zpracovatel:</t>
  </si>
  <si>
    <t>Hádek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</si>
  <si>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</si>
  <si>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</si>
  <si>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</si>
  <si>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</si>
  <si>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</si>
  <si>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</si>
  <si>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</si>
  <si>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</si>
  <si>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</si>
  <si>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</si>
  <si>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</si>
  <si>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</si>
  <si>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</si>
  <si>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</si>
  <si>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</si>
  <si>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</si>
  <si>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</si>
  <si>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</si>
  <si>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</si>
  <si>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</si>
  <si>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</si>
  <si>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</si>
  <si>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</si>
  <si>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</si>
  <si>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</si>
  <si>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</si>
  <si>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</si>
  <si>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</si>
  <si>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</si>
  <si>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</si>
  <si>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</si>
  <si>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</si>
  <si>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</si>
  <si>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</si>
  <si>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</si>
  <si>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</si>
  <si>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</si>
  <si>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</si>
  <si>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</si>
  <si>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</si>
  <si>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</si>
  <si>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</si>
  <si>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</si>
  <si>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</si>
  <si>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</si>
  <si>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</si>
  <si>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</si>
  <si>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</si>
  <si>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</si>
  <si>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</si>
  <si>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</si>
  <si>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</si>
  <si>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</si>
  <si>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</si>
  <si>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</si>
  <si>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</si>
  <si>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</si>
  <si>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</si>
  <si>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</t>
  </si>
  <si>
    <t xml:space="preserve">    6 - Úpravy povrchů, podlahy a osazování výplní</t>
  </si>
  <si>
    <t xml:space="preserve">    9 - Ostatní konstrukce a práce-bourání</t>
  </si>
  <si>
    <t xml:space="preserve">    99 - Přesun hmot</t>
  </si>
  <si>
    <t>M - M</t>
  </si>
  <si>
    <t xml:space="preserve">    999 - Montáže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</si>
  <si>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</si>
  <si>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</si>
  <si>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</si>
  <si>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</si>
  <si>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</si>
  <si>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</si>
  <si>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</si>
  <si>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</si>
  <si>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</si>
  <si>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</si>
  <si>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</si>
  <si>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</si>
  <si>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</si>
  <si>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</si>
  <si>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</si>
  <si>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</si>
  <si>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</si>
  <si>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</si>
  <si>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</si>
  <si>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</si>
  <si>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</si>
  <si>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115101202</t>
  </si>
  <si>
    <t>Čerpání vody na dopravní výšku do 10 m s uvažovaným průměrným přítokem přes 500 do 1 000 l/min</t>
  </si>
  <si>
    <t>hod</t>
  </si>
  <si>
    <t>4</t>
  </si>
  <si>
    <t>162093003</t>
  </si>
  <si>
    <t>121151103</t>
  </si>
  <si>
    <t>Sejmutí ornice strojně při souvislé ploše do 100 m2, tl. vrstvy do 200 mm</t>
  </si>
  <si>
    <t>m2</t>
  </si>
  <si>
    <t>1629189662</t>
  </si>
  <si>
    <t>VV</t>
  </si>
  <si>
    <t>8,3*3,5</t>
  </si>
  <si>
    <t>3</t>
  </si>
  <si>
    <t>130001101</t>
  </si>
  <si>
    <t>Ztížení vykopávky v blízkosti pozemního vedení</t>
  </si>
  <si>
    <t>m3</t>
  </si>
  <si>
    <t>-146393303</t>
  </si>
  <si>
    <t>133354102</t>
  </si>
  <si>
    <t>Hloubení zapažených šachet strojně v hornině třídy těžitelnosti II skupiny 4 přes 20 do 50 m3</t>
  </si>
  <si>
    <t>-1793177030</t>
  </si>
  <si>
    <t>7*3*1,85</t>
  </si>
  <si>
    <t>5</t>
  </si>
  <si>
    <t>151101201</t>
  </si>
  <si>
    <t>Zřízení pažení stěn výkopu bez rozepření nebo vzepření příložné, hloubky do 4 m</t>
  </si>
  <si>
    <t>1742726155</t>
  </si>
  <si>
    <t>10*2*2</t>
  </si>
  <si>
    <t>6</t>
  </si>
  <si>
    <t>151101211</t>
  </si>
  <si>
    <t>Odstranění pažení stěn výkopu s uložením pažin na vzdálenost do 3 m od okraje výkopu příložné, hloubky do 4 m</t>
  </si>
  <si>
    <t>1258420457</t>
  </si>
  <si>
    <t>7</t>
  </si>
  <si>
    <t>151101301</t>
  </si>
  <si>
    <t>Zřízení rozepření zapažených stěn výkopů s potřebným přepažováním při roubení příložném, hloubky do 4 m</t>
  </si>
  <si>
    <t>1376747485</t>
  </si>
  <si>
    <t>8</t>
  </si>
  <si>
    <t>151101311</t>
  </si>
  <si>
    <t>Odstranění rozepření stěn výkopů s uložením materiálu na vzdálenost do 3 m od okraje výkopu roubení příložného, hloubky do 4 m</t>
  </si>
  <si>
    <t>1495448004</t>
  </si>
  <si>
    <t>9</t>
  </si>
  <si>
    <t>162251121</t>
  </si>
  <si>
    <t>Vodorovné přemístění výkopku nebo sypaniny po suchu na obvyklém dopravním prostředku, bez naložení výkopku, avšak se složením bez rozhrnutí z horniny třídy těžitelnosti II skupiny 4 a 5 na vzdálenost do 20 m</t>
  </si>
  <si>
    <t>211366632</t>
  </si>
  <si>
    <t>29,05*2*0,2</t>
  </si>
  <si>
    <t>10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</si>
  <si>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</si>
  <si>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</si>
  <si>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56737857</t>
  </si>
  <si>
    <t>38,85-18</t>
  </si>
  <si>
    <t>11</t>
  </si>
  <si>
    <t>171201201</t>
  </si>
  <si>
    <t>Uložení sypaniny na skládky</t>
  </si>
  <si>
    <t>1848578363</t>
  </si>
  <si>
    <t>171201206</t>
  </si>
  <si>
    <t>Poplatek za skládku - ostatní zemina</t>
  </si>
  <si>
    <t>t</t>
  </si>
  <si>
    <t>606774850</t>
  </si>
  <si>
    <t>20,85*1,6</t>
  </si>
  <si>
    <t>33,36*1,5 'Přepočtené koeficientem množství</t>
  </si>
  <si>
    <t>13</t>
  </si>
  <si>
    <t>174101101</t>
  </si>
  <si>
    <t>Zásyp zhutněný jam šachet rýh nebo kolem objektů</t>
  </si>
  <si>
    <t>-1396979655</t>
  </si>
  <si>
    <t>7*2+2*2</t>
  </si>
  <si>
    <t>14</t>
  </si>
  <si>
    <t>180402111</t>
  </si>
  <si>
    <t>Založení parkového trávníku výsevem v rovině a ve svahu do 1:5</t>
  </si>
  <si>
    <t>1959746999</t>
  </si>
  <si>
    <t>8.3*2,5+3*2,5</t>
  </si>
  <si>
    <t>15</t>
  </si>
  <si>
    <t>M</t>
  </si>
  <si>
    <t>005724100</t>
  </si>
  <si>
    <t>osivo směs travní parková rekreační</t>
  </si>
  <si>
    <t>kg</t>
  </si>
  <si>
    <t>-172208693</t>
  </si>
  <si>
    <t>565*0,025 'Přepočtené koeficientem množství</t>
  </si>
  <si>
    <t>16</t>
  </si>
  <si>
    <t>182001111</t>
  </si>
  <si>
    <t>Plošná úprava terénu zemina tř 1 až 4 nerovnosti do +/- 100 mm v rovinně a svahu do 1:5</t>
  </si>
  <si>
    <t>-1468153434</t>
  </si>
  <si>
    <t>Zakládání</t>
  </si>
  <si>
    <t>17</t>
  </si>
  <si>
    <t>279311811</t>
  </si>
  <si>
    <t>Základové zdi z betonu prostého bez zvláštních nároků na vliv prostředí (X0, XC) třídy C 12/15 bez rozlišení druhu bednění bez rozlišení tloušťky zdi</t>
  </si>
  <si>
    <t>-1968121920</t>
  </si>
  <si>
    <t>0,3*2*1,6*2</t>
  </si>
  <si>
    <t>18</t>
  </si>
  <si>
    <t>279351101</t>
  </si>
  <si>
    <t>Bednění základových zdí svislé nebo šikmé (odkloněné), půdorysně přímé nebo zalomené ve volných nebo zapažených jámách, rýhách, šachtách, včetně případných vzpěr, jednostranné zřízení</t>
  </si>
  <si>
    <t>137185421</t>
  </si>
  <si>
    <t>0,3*2*4</t>
  </si>
  <si>
    <t>19</t>
  </si>
  <si>
    <t>279351102</t>
  </si>
  <si>
    <t>Bednění základových zdí svislé nebo šikmé (odkloněné), půdorysně přímé nebo zalomené ve volných nebo zapažených jámách, rýhách, šachtách, včetně případných vzpěr, jednostranné odstranění</t>
  </si>
  <si>
    <t>-161439218</t>
  </si>
  <si>
    <t>Komunikace</t>
  </si>
  <si>
    <t>20</t>
  </si>
  <si>
    <t>564751199</t>
  </si>
  <si>
    <t>Podklad nebo kryt z kameniva hrubého drceného vel. 32-63 mm s rozprostřením a zhutněním, po zhutnění tl. 150 mm</t>
  </si>
  <si>
    <t>-2011018271</t>
  </si>
  <si>
    <t>564762111</t>
  </si>
  <si>
    <t>Podklad nebo kryt z vibrovaného štěrku ŠV s rozprostřením, vlhčením a zhutněním, po zhutnění tl. 200 mm</t>
  </si>
  <si>
    <t>858351121</t>
  </si>
  <si>
    <t>3*7,8-2*6,8</t>
  </si>
  <si>
    <t>22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</si>
  <si>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</si>
  <si>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</si>
  <si>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1273228788</t>
  </si>
  <si>
    <t>23</t>
  </si>
  <si>
    <t>592451790</t>
  </si>
  <si>
    <t>dlažba zámková UNI 6 20x16,5x6 cm barevná</t>
  </si>
  <si>
    <t>186904210</t>
  </si>
  <si>
    <t>10,1941747572816*1,03 'Přepočtené koeficientem množství</t>
  </si>
  <si>
    <t>Úpravy povrchů, podlahy a osazování výplní</t>
  </si>
  <si>
    <t>24</t>
  </si>
  <si>
    <t>631311135</t>
  </si>
  <si>
    <t>Mazanina z betonu prostého tl. přes 120 do 240 mm tř. C 20/25</t>
  </si>
  <si>
    <t>2049509409</t>
  </si>
  <si>
    <t>7*2,9*0,15</t>
  </si>
  <si>
    <t>25</t>
  </si>
  <si>
    <t>631319175</t>
  </si>
  <si>
    <t>Příplatek k cenám mazanin za stržení povrchu spodní vrstvy mazaniny latí před vložením výztuže nebo pletiva pro tl. obou vrstev mazaniny přes 120 do 240 mm</t>
  </si>
  <si>
    <t>-1069521210</t>
  </si>
  <si>
    <t>26</t>
  </si>
  <si>
    <t>631362021</t>
  </si>
  <si>
    <t>Výztuž mazanin ze svařovaných sítí z drátů typu KARI</t>
  </si>
  <si>
    <t>-2034219448</t>
  </si>
  <si>
    <t>Ostatní konstrukce a práce-bourání</t>
  </si>
  <si>
    <t>27</t>
  </si>
  <si>
    <t>916231113</t>
  </si>
  <si>
    <t>Osazení chodníkového obrubníku betonového ležatého s boční opěrou do lože z betonu prostého</t>
  </si>
  <si>
    <t>m</t>
  </si>
  <si>
    <t>95026285</t>
  </si>
  <si>
    <t>7,8*2+2</t>
  </si>
  <si>
    <t>28</t>
  </si>
  <si>
    <t>592172140</t>
  </si>
  <si>
    <t>obrubník betonový záhonový šedý(přírodní) 49,5 x 5 x 24,5 cm</t>
  </si>
  <si>
    <t>kus</t>
  </si>
  <si>
    <t>-719338648</t>
  </si>
  <si>
    <t>29</t>
  </si>
  <si>
    <t>916991121</t>
  </si>
  <si>
    <t>Lože pod obrubníky, krajníky nebo obruby z dlažebních kostek z betonu prostého tř. C 12/15</t>
  </si>
  <si>
    <t>1902675936</t>
  </si>
  <si>
    <t>17,6*0,15</t>
  </si>
  <si>
    <t>99</t>
  </si>
  <si>
    <t>Přesun hmot</t>
  </si>
  <si>
    <t>30</t>
  </si>
  <si>
    <t>998011999</t>
  </si>
  <si>
    <t>418583239</t>
  </si>
  <si>
    <t>999</t>
  </si>
  <si>
    <t>Montáže</t>
  </si>
  <si>
    <t>31</t>
  </si>
  <si>
    <t>891999999</t>
  </si>
  <si>
    <t>Montáž podzemního kontejneru</t>
  </si>
  <si>
    <t>kpl</t>
  </si>
  <si>
    <t>64</t>
  </si>
  <si>
    <t>1603091058</t>
  </si>
  <si>
    <t>32</t>
  </si>
  <si>
    <t>286999998</t>
  </si>
  <si>
    <t>repase kontejneru na separovaný odpad 3 m3 s antigrafitovou úpravou a pochozí vrstvou z gumového granulátu- bez betonové jímky</t>
  </si>
  <si>
    <t>128</t>
  </si>
  <si>
    <t>-1362833675</t>
  </si>
  <si>
    <t>33</t>
  </si>
  <si>
    <t>286999997</t>
  </si>
  <si>
    <t>betonová jímka</t>
  </si>
  <si>
    <t>-1278727803</t>
  </si>
  <si>
    <t>VRN</t>
  </si>
  <si>
    <t>Vedlejší rozpočtové náklady</t>
  </si>
  <si>
    <t>VRN1</t>
  </si>
  <si>
    <t>Průzkumné, geodetické a projektové práce</t>
  </si>
  <si>
    <t>34</t>
  </si>
  <si>
    <t>012103000</t>
  </si>
  <si>
    <t xml:space="preserve">Geodetické práce </t>
  </si>
  <si>
    <t>…kpl</t>
  </si>
  <si>
    <t>1024</t>
  </si>
  <si>
    <t>510486766</t>
  </si>
  <si>
    <t>35</t>
  </si>
  <si>
    <t>013254000</t>
  </si>
  <si>
    <t>Dokumentace skutečného provedení stavby</t>
  </si>
  <si>
    <t>818182006</t>
  </si>
  <si>
    <t>36</t>
  </si>
  <si>
    <t>VRN05</t>
  </si>
  <si>
    <t>Hodinové zúčtovací sazby profesí HSV zemní a pomocné práce kopáč nekvalifikovaný</t>
  </si>
  <si>
    <t>517280487</t>
  </si>
  <si>
    <t>VRN3</t>
  </si>
  <si>
    <t>Zařízení staveniště</t>
  </si>
  <si>
    <t>37</t>
  </si>
  <si>
    <t>031303000</t>
  </si>
  <si>
    <t>Náklady na zábor</t>
  </si>
  <si>
    <t>-1954371064</t>
  </si>
  <si>
    <t>38</t>
  </si>
  <si>
    <t>034103000</t>
  </si>
  <si>
    <t>Oplocení staveniště</t>
  </si>
  <si>
    <t>488163682</t>
  </si>
  <si>
    <t>39</t>
  </si>
  <si>
    <t>034303000</t>
  </si>
  <si>
    <t>Dopravní značení na staveništi</t>
  </si>
  <si>
    <t>1517652143</t>
  </si>
  <si>
    <t>40</t>
  </si>
  <si>
    <t>039103000</t>
  </si>
  <si>
    <t>Rozebrání, bourání a odvoz zařízení staveniště</t>
  </si>
  <si>
    <t>-2076657182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</si>
</sst>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62"/>
      <c r="AS2" s="262"/>
      <c r="AT2" s="262"/>
      <c r="AU2" s="262"/>
      <c r="AV2" s="262"/>
      <c r="AW2" s="262"/>
      <c r="AX2" s="262"/>
      <c r="AY2" s="262"/>
      <c r="AZ2" s="262"/>
      <c r="BA2" s="262"/>
      <c r="BB2" s="262"/>
      <c r="BC2" s="262"/>
      <c r="BD2" s="262"/>
      <c r="BE2" s="262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25" t="s">
        <v>14</v>
      </c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20"/>
      <c r="AQ5" s="20"/>
      <c r="AR5" s="18"/>
      <c r="BE5" s="222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27" t="s">
        <v>17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20"/>
      <c r="AQ6" s="20"/>
      <c r="AR6" s="18"/>
      <c r="BE6" s="223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23"/>
      <c r="BS7" s="15" t="s">
        <v>6</v>
      </c>
    </row>
    <row r="8" spans="1:74" s="1" customFormat="1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23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23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23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23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23"/>
      <c r="BS12" s="15" t="s">
        <v>6</v>
      </c>
    </row>
    <row r="13" spans="1:74" s="1" customFormat="1" ht="12" customHeight="1">
      <c r="B13" s="19"/>
      <c r="C13" s="20"/>
      <c r="D13" s="27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29</v>
      </c>
      <c r="AO13" s="20"/>
      <c r="AP13" s="20"/>
      <c r="AQ13" s="20"/>
      <c r="AR13" s="18"/>
      <c r="BE13" s="223"/>
      <c r="BS13" s="15" t="s">
        <v>6</v>
      </c>
    </row>
    <row r="14" spans="1:74" ht="12.75">
      <c r="B14" s="19"/>
      <c r="C14" s="20"/>
      <c r="D14" s="20"/>
      <c r="E14" s="228" t="s">
        <v>29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7" t="s">
        <v>27</v>
      </c>
      <c r="AL14" s="20"/>
      <c r="AM14" s="20"/>
      <c r="AN14" s="29" t="s">
        <v>29</v>
      </c>
      <c r="AO14" s="20"/>
      <c r="AP14" s="20"/>
      <c r="AQ14" s="20"/>
      <c r="AR14" s="18"/>
      <c r="BE14" s="223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23"/>
      <c r="BS15" s="15" t="s">
        <v>4</v>
      </c>
    </row>
    <row r="16" spans="1:74" s="1" customFormat="1" ht="12" customHeight="1">
      <c r="B16" s="19"/>
      <c r="C16" s="20"/>
      <c r="D16" s="27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31</v>
      </c>
      <c r="AO16" s="20"/>
      <c r="AP16" s="20"/>
      <c r="AQ16" s="20"/>
      <c r="AR16" s="18"/>
      <c r="BE16" s="223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23"/>
      <c r="BS17" s="15" t="s">
        <v>33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23"/>
      <c r="BS18" s="15" t="s">
        <v>6</v>
      </c>
    </row>
    <row r="19" spans="1:71" s="1" customFormat="1" ht="12" customHeight="1">
      <c r="B19" s="19"/>
      <c r="C19" s="20"/>
      <c r="D19" s="27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23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23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23"/>
    </row>
    <row r="22" spans="1:71" s="1" customFormat="1" ht="12" customHeight="1">
      <c r="B22" s="19"/>
      <c r="C22" s="20"/>
      <c r="D22" s="27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23"/>
    </row>
    <row r="23" spans="1:71" s="1" customFormat="1" ht="16.5" customHeight="1">
      <c r="B23" s="19"/>
      <c r="C23" s="20"/>
      <c r="D23" s="20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O23" s="20"/>
      <c r="AP23" s="20"/>
      <c r="AQ23" s="20"/>
      <c r="AR23" s="18"/>
      <c r="BE23" s="223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23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23"/>
    </row>
    <row r="26" spans="1:71" s="2" customFormat="1" ht="25.9" customHeight="1">
      <c r="A26" s="32"/>
      <c r="B26" s="33"/>
      <c r="C26" s="34"/>
      <c r="D26" s="35" t="s">
        <v>37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1">
        <f>ROUND(AG94,2)</f>
        <v>0</v>
      </c>
      <c r="AL26" s="232"/>
      <c r="AM26" s="232"/>
      <c r="AN26" s="232"/>
      <c r="AO26" s="232"/>
      <c r="AP26" s="34"/>
      <c r="AQ26" s="34"/>
      <c r="AR26" s="37"/>
      <c r="BE26" s="223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23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33" t="s">
        <v>38</v>
      </c>
      <c r="M28" s="233"/>
      <c r="N28" s="233"/>
      <c r="O28" s="233"/>
      <c r="P28" s="233"/>
      <c r="Q28" s="34"/>
      <c r="R28" s="34"/>
      <c r="S28" s="34"/>
      <c r="T28" s="34"/>
      <c r="U28" s="34"/>
      <c r="V28" s="34"/>
      <c r="W28" s="233" t="s">
        <v>39</v>
      </c>
      <c r="X28" s="233"/>
      <c r="Y28" s="233"/>
      <c r="Z28" s="233"/>
      <c r="AA28" s="233"/>
      <c r="AB28" s="233"/>
      <c r="AC28" s="233"/>
      <c r="AD28" s="233"/>
      <c r="AE28" s="233"/>
      <c r="AF28" s="34"/>
      <c r="AG28" s="34"/>
      <c r="AH28" s="34"/>
      <c r="AI28" s="34"/>
      <c r="AJ28" s="34"/>
      <c r="AK28" s="233" t="s">
        <v>40</v>
      </c>
      <c r="AL28" s="233"/>
      <c r="AM28" s="233"/>
      <c r="AN28" s="233"/>
      <c r="AO28" s="233"/>
      <c r="AP28" s="34"/>
      <c r="AQ28" s="34"/>
      <c r="AR28" s="37"/>
      <c r="BE28" s="223"/>
    </row>
    <row r="29" spans="1:71" s="3" customFormat="1" ht="14.45" customHeight="1">
      <c r="B29" s="38"/>
      <c r="C29" s="39"/>
      <c r="D29" s="27" t="s">
        <v>41</v>
      </c>
      <c r="E29" s="39"/>
      <c r="F29" s="27" t="s">
        <v>42</v>
      </c>
      <c r="G29" s="39"/>
      <c r="H29" s="39"/>
      <c r="I29" s="39"/>
      <c r="J29" s="39"/>
      <c r="K29" s="39"/>
      <c r="L29" s="236">
        <v>0.21</v>
      </c>
      <c r="M29" s="235"/>
      <c r="N29" s="235"/>
      <c r="O29" s="235"/>
      <c r="P29" s="235"/>
      <c r="Q29" s="39"/>
      <c r="R29" s="39"/>
      <c r="S29" s="39"/>
      <c r="T29" s="39"/>
      <c r="U29" s="39"/>
      <c r="V29" s="39"/>
      <c r="W29" s="234">
        <f>ROUND(AZ94, 2)</f>
        <v>0</v>
      </c>
      <c r="X29" s="235"/>
      <c r="Y29" s="235"/>
      <c r="Z29" s="235"/>
      <c r="AA29" s="235"/>
      <c r="AB29" s="235"/>
      <c r="AC29" s="235"/>
      <c r="AD29" s="235"/>
      <c r="AE29" s="235"/>
      <c r="AF29" s="39"/>
      <c r="AG29" s="39"/>
      <c r="AH29" s="39"/>
      <c r="AI29" s="39"/>
      <c r="AJ29" s="39"/>
      <c r="AK29" s="234">
        <f>ROUND(AV94, 2)</f>
        <v>0</v>
      </c>
      <c r="AL29" s="235"/>
      <c r="AM29" s="235"/>
      <c r="AN29" s="235"/>
      <c r="AO29" s="235"/>
      <c r="AP29" s="39"/>
      <c r="AQ29" s="39"/>
      <c r="AR29" s="40"/>
      <c r="BE29" s="224"/>
    </row>
    <row r="30" spans="1:71" s="3" customFormat="1" ht="14.45" customHeight="1">
      <c r="B30" s="38"/>
      <c r="C30" s="39"/>
      <c r="D30" s="39"/>
      <c r="E30" s="39"/>
      <c r="F30" s="27" t="s">
        <v>43</v>
      </c>
      <c r="G30" s="39"/>
      <c r="H30" s="39"/>
      <c r="I30" s="39"/>
      <c r="J30" s="39"/>
      <c r="K30" s="39"/>
      <c r="L30" s="236">
        <v>0.12</v>
      </c>
      <c r="M30" s="235"/>
      <c r="N30" s="235"/>
      <c r="O30" s="235"/>
      <c r="P30" s="235"/>
      <c r="Q30" s="39"/>
      <c r="R30" s="39"/>
      <c r="S30" s="39"/>
      <c r="T30" s="39"/>
      <c r="U30" s="39"/>
      <c r="V30" s="39"/>
      <c r="W30" s="234">
        <f>ROUND(BA94, 2)</f>
        <v>0</v>
      </c>
      <c r="X30" s="235"/>
      <c r="Y30" s="235"/>
      <c r="Z30" s="235"/>
      <c r="AA30" s="235"/>
      <c r="AB30" s="235"/>
      <c r="AC30" s="235"/>
      <c r="AD30" s="235"/>
      <c r="AE30" s="235"/>
      <c r="AF30" s="39"/>
      <c r="AG30" s="39"/>
      <c r="AH30" s="39"/>
      <c r="AI30" s="39"/>
      <c r="AJ30" s="39"/>
      <c r="AK30" s="234">
        <f>ROUND(AW94, 2)</f>
        <v>0</v>
      </c>
      <c r="AL30" s="235"/>
      <c r="AM30" s="235"/>
      <c r="AN30" s="235"/>
      <c r="AO30" s="235"/>
      <c r="AP30" s="39"/>
      <c r="AQ30" s="39"/>
      <c r="AR30" s="40"/>
      <c r="BE30" s="224"/>
    </row>
    <row r="31" spans="1:71" s="3" customFormat="1" ht="14.45" hidden="1" customHeight="1">
      <c r="B31" s="38"/>
      <c r="C31" s="39"/>
      <c r="D31" s="39"/>
      <c r="E31" s="39"/>
      <c r="F31" s="27" t="s">
        <v>44</v>
      </c>
      <c r="G31" s="39"/>
      <c r="H31" s="39"/>
      <c r="I31" s="39"/>
      <c r="J31" s="39"/>
      <c r="K31" s="39"/>
      <c r="L31" s="236">
        <v>0.21</v>
      </c>
      <c r="M31" s="235"/>
      <c r="N31" s="235"/>
      <c r="O31" s="235"/>
      <c r="P31" s="235"/>
      <c r="Q31" s="39"/>
      <c r="R31" s="39"/>
      <c r="S31" s="39"/>
      <c r="T31" s="39"/>
      <c r="U31" s="39"/>
      <c r="V31" s="39"/>
      <c r="W31" s="234">
        <f>ROUND(BB94, 2)</f>
        <v>0</v>
      </c>
      <c r="X31" s="235"/>
      <c r="Y31" s="235"/>
      <c r="Z31" s="235"/>
      <c r="AA31" s="235"/>
      <c r="AB31" s="235"/>
      <c r="AC31" s="235"/>
      <c r="AD31" s="235"/>
      <c r="AE31" s="235"/>
      <c r="AF31" s="39"/>
      <c r="AG31" s="39"/>
      <c r="AH31" s="39"/>
      <c r="AI31" s="39"/>
      <c r="AJ31" s="39"/>
      <c r="AK31" s="234">
        <v>0</v>
      </c>
      <c r="AL31" s="235"/>
      <c r="AM31" s="235"/>
      <c r="AN31" s="235"/>
      <c r="AO31" s="235"/>
      <c r="AP31" s="39"/>
      <c r="AQ31" s="39"/>
      <c r="AR31" s="40"/>
      <c r="BE31" s="224"/>
    </row>
    <row r="32" spans="1:71" s="3" customFormat="1" ht="14.45" hidden="1" customHeight="1">
      <c r="B32" s="38"/>
      <c r="C32" s="39"/>
      <c r="D32" s="39"/>
      <c r="E32" s="39"/>
      <c r="F32" s="27" t="s">
        <v>45</v>
      </c>
      <c r="G32" s="39"/>
      <c r="H32" s="39"/>
      <c r="I32" s="39"/>
      <c r="J32" s="39"/>
      <c r="K32" s="39"/>
      <c r="L32" s="236">
        <v>0.12</v>
      </c>
      <c r="M32" s="235"/>
      <c r="N32" s="235"/>
      <c r="O32" s="235"/>
      <c r="P32" s="235"/>
      <c r="Q32" s="39"/>
      <c r="R32" s="39"/>
      <c r="S32" s="39"/>
      <c r="T32" s="39"/>
      <c r="U32" s="39"/>
      <c r="V32" s="39"/>
      <c r="W32" s="234">
        <f>ROUND(BC94, 2)</f>
        <v>0</v>
      </c>
      <c r="X32" s="235"/>
      <c r="Y32" s="235"/>
      <c r="Z32" s="235"/>
      <c r="AA32" s="235"/>
      <c r="AB32" s="235"/>
      <c r="AC32" s="235"/>
      <c r="AD32" s="235"/>
      <c r="AE32" s="235"/>
      <c r="AF32" s="39"/>
      <c r="AG32" s="39"/>
      <c r="AH32" s="39"/>
      <c r="AI32" s="39"/>
      <c r="AJ32" s="39"/>
      <c r="AK32" s="234">
        <v>0</v>
      </c>
      <c r="AL32" s="235"/>
      <c r="AM32" s="235"/>
      <c r="AN32" s="235"/>
      <c r="AO32" s="235"/>
      <c r="AP32" s="39"/>
      <c r="AQ32" s="39"/>
      <c r="AR32" s="40"/>
      <c r="BE32" s="224"/>
    </row>
    <row r="33" spans="1:57" s="3" customFormat="1" ht="14.45" hidden="1" customHeight="1">
      <c r="B33" s="38"/>
      <c r="C33" s="39"/>
      <c r="D33" s="39"/>
      <c r="E33" s="39"/>
      <c r="F33" s="27" t="s">
        <v>46</v>
      </c>
      <c r="G33" s="39"/>
      <c r="H33" s="39"/>
      <c r="I33" s="39"/>
      <c r="J33" s="39"/>
      <c r="K33" s="39"/>
      <c r="L33" s="236">
        <v>0</v>
      </c>
      <c r="M33" s="235"/>
      <c r="N33" s="235"/>
      <c r="O33" s="235"/>
      <c r="P33" s="235"/>
      <c r="Q33" s="39"/>
      <c r="R33" s="39"/>
      <c r="S33" s="39"/>
      <c r="T33" s="39"/>
      <c r="U33" s="39"/>
      <c r="V33" s="39"/>
      <c r="W33" s="234">
        <f>ROUND(BD94, 2)</f>
        <v>0</v>
      </c>
      <c r="X33" s="235"/>
      <c r="Y33" s="235"/>
      <c r="Z33" s="235"/>
      <c r="AA33" s="235"/>
      <c r="AB33" s="235"/>
      <c r="AC33" s="235"/>
      <c r="AD33" s="235"/>
      <c r="AE33" s="235"/>
      <c r="AF33" s="39"/>
      <c r="AG33" s="39"/>
      <c r="AH33" s="39"/>
      <c r="AI33" s="39"/>
      <c r="AJ33" s="39"/>
      <c r="AK33" s="234">
        <v>0</v>
      </c>
      <c r="AL33" s="235"/>
      <c r="AM33" s="235"/>
      <c r="AN33" s="235"/>
      <c r="AO33" s="235"/>
      <c r="AP33" s="39"/>
      <c r="AQ33" s="39"/>
      <c r="AR33" s="40"/>
      <c r="BE33" s="224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23"/>
    </row>
    <row r="35" spans="1:57" s="2" customFormat="1" ht="25.9" customHeight="1">
      <c r="A35" s="32"/>
      <c r="B35" s="33"/>
      <c r="C35" s="41"/>
      <c r="D35" s="42" t="s">
        <v>47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48</v>
      </c>
      <c r="U35" s="43"/>
      <c r="V35" s="43"/>
      <c r="W35" s="43"/>
      <c r="X35" s="237" t="s">
        <v>49</v>
      </c>
      <c r="Y35" s="238"/>
      <c r="Z35" s="238"/>
      <c r="AA35" s="238"/>
      <c r="AB35" s="238"/>
      <c r="AC35" s="43"/>
      <c r="AD35" s="43"/>
      <c r="AE35" s="43"/>
      <c r="AF35" s="43"/>
      <c r="AG35" s="43"/>
      <c r="AH35" s="43"/>
      <c r="AI35" s="43"/>
      <c r="AJ35" s="43"/>
      <c r="AK35" s="239">
        <f>SUM(AK26:AK33)</f>
        <v>0</v>
      </c>
      <c r="AL35" s="238"/>
      <c r="AM35" s="238"/>
      <c r="AN35" s="238"/>
      <c r="AO35" s="240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>
      <c r="B49" s="45"/>
      <c r="C49" s="46"/>
      <c r="D49" s="47" t="s">
        <v>50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51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1.25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1.25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1.25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1.25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1.25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1.2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1.25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1.25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1.25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1.25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>
      <c r="A60" s="32"/>
      <c r="B60" s="33"/>
      <c r="C60" s="34"/>
      <c r="D60" s="50" t="s">
        <v>52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53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52</v>
      </c>
      <c r="AI60" s="36"/>
      <c r="AJ60" s="36"/>
      <c r="AK60" s="36"/>
      <c r="AL60" s="36"/>
      <c r="AM60" s="50" t="s">
        <v>53</v>
      </c>
      <c r="AN60" s="36"/>
      <c r="AO60" s="36"/>
      <c r="AP60" s="34"/>
      <c r="AQ60" s="34"/>
      <c r="AR60" s="37"/>
      <c r="BE60" s="32"/>
    </row>
    <row r="61" spans="1:57" ht="11.25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1.25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1.25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>
      <c r="A64" s="32"/>
      <c r="B64" s="33"/>
      <c r="C64" s="34"/>
      <c r="D64" s="47" t="s">
        <v>54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55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 ht="11.2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1.25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1.25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1.25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1.25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1.25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1.25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1.25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1.25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1.25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>
      <c r="A75" s="32"/>
      <c r="B75" s="33"/>
      <c r="C75" s="34"/>
      <c r="D75" s="50" t="s">
        <v>52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53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52</v>
      </c>
      <c r="AI75" s="36"/>
      <c r="AJ75" s="36"/>
      <c r="AK75" s="36"/>
      <c r="AL75" s="36"/>
      <c r="AM75" s="50" t="s">
        <v>53</v>
      </c>
      <c r="AN75" s="36"/>
      <c r="AO75" s="36"/>
      <c r="AP75" s="34"/>
      <c r="AQ75" s="34"/>
      <c r="AR75" s="37"/>
      <c r="BE75" s="32"/>
    </row>
    <row r="76" spans="1:57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0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0" s="2" customFormat="1" ht="24.95" customHeight="1">
      <c r="A82" s="32"/>
      <c r="B82" s="33"/>
      <c r="C82" s="21" t="s">
        <v>56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0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0" s="4" customFormat="1" ht="1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24203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0" s="5" customFormat="1" ht="36.950000000000003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41" t="str">
        <f>K6</f>
        <v>Podzemní kontejnery na separovaný odpad</v>
      </c>
      <c r="M85" s="242"/>
      <c r="N85" s="242"/>
      <c r="O85" s="242"/>
      <c r="P85" s="242"/>
      <c r="Q85" s="242"/>
      <c r="R85" s="242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  <c r="AF85" s="242"/>
      <c r="AG85" s="242"/>
      <c r="AH85" s="242"/>
      <c r="AI85" s="242"/>
      <c r="AJ85" s="242"/>
      <c r="AK85" s="242"/>
      <c r="AL85" s="242"/>
      <c r="AM85" s="242"/>
      <c r="AN85" s="242"/>
      <c r="AO85" s="242"/>
      <c r="AP85" s="61"/>
      <c r="AQ85" s="61"/>
      <c r="AR85" s="62"/>
    </row>
    <row r="86" spans="1:90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0" s="2" customFormat="1" ht="12" customHeight="1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Sladkovského p.č. 1634/21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43" t="str">
        <f>IF(AN8= "","",AN8)</f>
        <v>3. 5. 2024</v>
      </c>
      <c r="AN87" s="243"/>
      <c r="AO87" s="34"/>
      <c r="AP87" s="34"/>
      <c r="AQ87" s="34"/>
      <c r="AR87" s="37"/>
      <c r="BE87" s="32"/>
    </row>
    <row r="88" spans="1:90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0" s="2" customFormat="1" ht="15.2" customHeight="1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Město Kolín,Karlovo náměstí 78, 28012 Kolín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30</v>
      </c>
      <c r="AJ89" s="34"/>
      <c r="AK89" s="34"/>
      <c r="AL89" s="34"/>
      <c r="AM89" s="244" t="str">
        <f>IF(E17="","",E17)</f>
        <v>Kutnohorská stavební s.r.o</v>
      </c>
      <c r="AN89" s="245"/>
      <c r="AO89" s="245"/>
      <c r="AP89" s="245"/>
      <c r="AQ89" s="34"/>
      <c r="AR89" s="37"/>
      <c r="AS89" s="246" t="s">
        <v>57</v>
      </c>
      <c r="AT89" s="247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0" s="2" customFormat="1" ht="15.2" customHeight="1">
      <c r="A90" s="32"/>
      <c r="B90" s="33"/>
      <c r="C90" s="27" t="s">
        <v>28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34</v>
      </c>
      <c r="AJ90" s="34"/>
      <c r="AK90" s="34"/>
      <c r="AL90" s="34"/>
      <c r="AM90" s="244" t="str">
        <f>IF(E20="","",E20)</f>
        <v>Hádek</v>
      </c>
      <c r="AN90" s="245"/>
      <c r="AO90" s="245"/>
      <c r="AP90" s="245"/>
      <c r="AQ90" s="34"/>
      <c r="AR90" s="37"/>
      <c r="AS90" s="248"/>
      <c r="AT90" s="249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0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50"/>
      <c r="AT91" s="251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0" s="2" customFormat="1" ht="29.25" customHeight="1">
      <c r="A92" s="32"/>
      <c r="B92" s="33"/>
      <c r="C92" s="252" t="s">
        <v>58</v>
      </c>
      <c r="D92" s="253"/>
      <c r="E92" s="253"/>
      <c r="F92" s="253"/>
      <c r="G92" s="253"/>
      <c r="H92" s="71"/>
      <c r="I92" s="254" t="s">
        <v>59</v>
      </c>
      <c r="J92" s="253"/>
      <c r="K92" s="253"/>
      <c r="L92" s="253"/>
      <c r="M92" s="253"/>
      <c r="N92" s="253"/>
      <c r="O92" s="253"/>
      <c r="P92" s="253"/>
      <c r="Q92" s="253"/>
      <c r="R92" s="253"/>
      <c r="S92" s="253"/>
      <c r="T92" s="253"/>
      <c r="U92" s="253"/>
      <c r="V92" s="253"/>
      <c r="W92" s="253"/>
      <c r="X92" s="253"/>
      <c r="Y92" s="253"/>
      <c r="Z92" s="253"/>
      <c r="AA92" s="253"/>
      <c r="AB92" s="253"/>
      <c r="AC92" s="253"/>
      <c r="AD92" s="253"/>
      <c r="AE92" s="253"/>
      <c r="AF92" s="253"/>
      <c r="AG92" s="255" t="s">
        <v>60</v>
      </c>
      <c r="AH92" s="253"/>
      <c r="AI92" s="253"/>
      <c r="AJ92" s="253"/>
      <c r="AK92" s="253"/>
      <c r="AL92" s="253"/>
      <c r="AM92" s="253"/>
      <c r="AN92" s="254" t="s">
        <v>61</v>
      </c>
      <c r="AO92" s="253"/>
      <c r="AP92" s="256"/>
      <c r="AQ92" s="72" t="s">
        <v>62</v>
      </c>
      <c r="AR92" s="37"/>
      <c r="AS92" s="73" t="s">
        <v>63</v>
      </c>
      <c r="AT92" s="74" t="s">
        <v>64</v>
      </c>
      <c r="AU92" s="74" t="s">
        <v>65</v>
      </c>
      <c r="AV92" s="74" t="s">
        <v>66</v>
      </c>
      <c r="AW92" s="74" t="s">
        <v>67</v>
      </c>
      <c r="AX92" s="74" t="s">
        <v>68</v>
      </c>
      <c r="AY92" s="74" t="s">
        <v>69</v>
      </c>
      <c r="AZ92" s="74" t="s">
        <v>70</v>
      </c>
      <c r="BA92" s="74" t="s">
        <v>71</v>
      </c>
      <c r="BB92" s="74" t="s">
        <v>72</v>
      </c>
      <c r="BC92" s="74" t="s">
        <v>73</v>
      </c>
      <c r="BD92" s="75" t="s">
        <v>74</v>
      </c>
      <c r="BE92" s="32"/>
    </row>
    <row r="93" spans="1:90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0" s="6" customFormat="1" ht="32.450000000000003" customHeight="1">
      <c r="B94" s="79"/>
      <c r="C94" s="80" t="s">
        <v>75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60">
        <f>ROUND(AG95,2)</f>
        <v>0</v>
      </c>
      <c r="AH94" s="260"/>
      <c r="AI94" s="260"/>
      <c r="AJ94" s="260"/>
      <c r="AK94" s="260"/>
      <c r="AL94" s="260"/>
      <c r="AM94" s="260"/>
      <c r="AN94" s="261">
        <f>SUM(AG94,AT94)</f>
        <v>0</v>
      </c>
      <c r="AO94" s="261"/>
      <c r="AP94" s="261"/>
      <c r="AQ94" s="83" t="s">
        <v>1</v>
      </c>
      <c r="AR94" s="84"/>
      <c r="AS94" s="85">
        <f>ROUND(AS95,2)</f>
        <v>0</v>
      </c>
      <c r="AT94" s="86">
        <f>ROUND(SUM(AV94:AW94),2)</f>
        <v>0</v>
      </c>
      <c r="AU94" s="87">
        <f>ROUND(AU95,5)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ROUND(AZ95,2)</f>
        <v>0</v>
      </c>
      <c r="BA94" s="86">
        <f>ROUND(BA95,2)</f>
        <v>0</v>
      </c>
      <c r="BB94" s="86">
        <f>ROUND(BB95,2)</f>
        <v>0</v>
      </c>
      <c r="BC94" s="86">
        <f>ROUND(BC95,2)</f>
        <v>0</v>
      </c>
      <c r="BD94" s="88">
        <f>ROUND(BD95,2)</f>
        <v>0</v>
      </c>
      <c r="BS94" s="89" t="s">
        <v>76</v>
      </c>
      <c r="BT94" s="89" t="s">
        <v>77</v>
      </c>
      <c r="BV94" s="89" t="s">
        <v>78</v>
      </c>
      <c r="BW94" s="89" t="s">
        <v>5</v>
      </c>
      <c r="BX94" s="89" t="s">
        <v>79</v>
      </c>
      <c r="CL94" s="89" t="s">
        <v>1</v>
      </c>
    </row>
    <row r="95" spans="1:90" s="7" customFormat="1" ht="24.75" customHeight="1">
      <c r="A95" s="90" t="s">
        <v>80</v>
      </c>
      <c r="B95" s="91"/>
      <c r="C95" s="92"/>
      <c r="D95" s="259" t="s">
        <v>14</v>
      </c>
      <c r="E95" s="259"/>
      <c r="F95" s="259"/>
      <c r="G95" s="259"/>
      <c r="H95" s="259"/>
      <c r="I95" s="93"/>
      <c r="J95" s="259" t="s">
        <v>17</v>
      </c>
      <c r="K95" s="259"/>
      <c r="L95" s="259"/>
      <c r="M95" s="259"/>
      <c r="N95" s="259"/>
      <c r="O95" s="259"/>
      <c r="P95" s="259"/>
      <c r="Q95" s="259"/>
      <c r="R95" s="259"/>
      <c r="S95" s="259"/>
      <c r="T95" s="259"/>
      <c r="U95" s="259"/>
      <c r="V95" s="259"/>
      <c r="W95" s="259"/>
      <c r="X95" s="259"/>
      <c r="Y95" s="259"/>
      <c r="Z95" s="259"/>
      <c r="AA95" s="259"/>
      <c r="AB95" s="259"/>
      <c r="AC95" s="259"/>
      <c r="AD95" s="259"/>
      <c r="AE95" s="259"/>
      <c r="AF95" s="259"/>
      <c r="AG95" s="257">
        <f>'24203 - Podzemní kontejne...'!J28</f>
        <v>0</v>
      </c>
      <c r="AH95" s="258"/>
      <c r="AI95" s="258"/>
      <c r="AJ95" s="258"/>
      <c r="AK95" s="258"/>
      <c r="AL95" s="258"/>
      <c r="AM95" s="258"/>
      <c r="AN95" s="257">
        <f>SUM(AG95,AT95)</f>
        <v>0</v>
      </c>
      <c r="AO95" s="258"/>
      <c r="AP95" s="258"/>
      <c r="AQ95" s="94" t="s">
        <v>81</v>
      </c>
      <c r="AR95" s="95"/>
      <c r="AS95" s="96">
        <v>0</v>
      </c>
      <c r="AT95" s="97">
        <f>ROUND(SUM(AV95:AW95),2)</f>
        <v>0</v>
      </c>
      <c r="AU95" s="98">
        <f>'24203 - Podzemní kontejne...'!P124</f>
        <v>0</v>
      </c>
      <c r="AV95" s="97">
        <f>'24203 - Podzemní kontejne...'!J31</f>
        <v>0</v>
      </c>
      <c r="AW95" s="97">
        <f>'24203 - Podzemní kontejne...'!J32</f>
        <v>0</v>
      </c>
      <c r="AX95" s="97">
        <f>'24203 - Podzemní kontejne...'!J33</f>
        <v>0</v>
      </c>
      <c r="AY95" s="97">
        <f>'24203 - Podzemní kontejne...'!J34</f>
        <v>0</v>
      </c>
      <c r="AZ95" s="97">
        <f>'24203 - Podzemní kontejne...'!F31</f>
        <v>0</v>
      </c>
      <c r="BA95" s="97">
        <f>'24203 - Podzemní kontejne...'!F32</f>
        <v>0</v>
      </c>
      <c r="BB95" s="97">
        <f>'24203 - Podzemní kontejne...'!F33</f>
        <v>0</v>
      </c>
      <c r="BC95" s="97">
        <f>'24203 - Podzemní kontejne...'!F34</f>
        <v>0</v>
      </c>
      <c r="BD95" s="99">
        <f>'24203 - Podzemní kontejne...'!F35</f>
        <v>0</v>
      </c>
      <c r="BT95" s="100" t="s">
        <v>82</v>
      </c>
      <c r="BU95" s="100" t="s">
        <v>83</v>
      </c>
      <c r="BV95" s="100" t="s">
        <v>78</v>
      </c>
      <c r="BW95" s="100" t="s">
        <v>5</v>
      </c>
      <c r="BX95" s="100" t="s">
        <v>79</v>
      </c>
      <c r="CL95" s="100" t="s">
        <v>1</v>
      </c>
    </row>
    <row r="96" spans="1:90" s="2" customFormat="1" ht="30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7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37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algorithmName="SHA-512" hashValue="12uaKK2ClpAegVeAZQae55Mk9J5Fh28dwtMw6JdHaBjr20bG/o8FHXMRby9j3m39tLv/CG3RgDLS8DyxYJIVag==" saltValue="cILbSe+HA6l6Zvw3INwfCphMAT5krFZYFYE1gcYyiAwGae8Q/I5sIc850VvE7AEvWT1uia2Lak7XoAojyh1JY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4203 - Podzemní kontejne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4"/>
  <sheetViews>
    <sheetView showGridLines="0" tabSelected="1" topLeftCell="A112" workbookViewId="0">
      <selection activeCell="W183" sqref="W183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5" t="s">
        <v>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8"/>
      <c r="AT3" s="15" t="s">
        <v>84</v>
      </c>
    </row>
    <row r="4" spans="1:46" s="1" customFormat="1" ht="24.95" customHeight="1">
      <c r="B4" s="18"/>
      <c r="D4" s="103" t="s">
        <v>85</v>
      </c>
      <c r="L4" s="18"/>
      <c r="M4" s="104" t="s">
        <v>10</v>
      </c>
      <c r="AT4" s="15" t="s">
        <v>4</v>
      </c>
    </row>
    <row r="5" spans="1:46" s="1" customFormat="1" ht="6.95" customHeight="1">
      <c r="B5" s="18"/>
      <c r="L5" s="18"/>
    </row>
    <row r="6" spans="1:46" s="2" customFormat="1" ht="12" customHeight="1">
      <c r="A6" s="32"/>
      <c r="B6" s="37"/>
      <c r="C6" s="32"/>
      <c r="D6" s="105" t="s">
        <v>16</v>
      </c>
      <c r="E6" s="32"/>
      <c r="F6" s="32"/>
      <c r="G6" s="32"/>
      <c r="H6" s="32"/>
      <c r="I6" s="32"/>
      <c r="J6" s="32"/>
      <c r="K6" s="32"/>
      <c r="L6" s="49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46" s="2" customFormat="1" ht="16.5" customHeight="1">
      <c r="A7" s="32"/>
      <c r="B7" s="37"/>
      <c r="C7" s="32"/>
      <c r="D7" s="32"/>
      <c r="E7" s="263" t="s">
        <v>17</v>
      </c>
      <c r="F7" s="264"/>
      <c r="G7" s="264"/>
      <c r="H7" s="264"/>
      <c r="I7" s="32"/>
      <c r="J7" s="32"/>
      <c r="K7" s="32"/>
      <c r="L7" s="49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46" s="2" customFormat="1" ht="11.25">
      <c r="A8" s="32"/>
      <c r="B8" s="37"/>
      <c r="C8" s="32"/>
      <c r="D8" s="32"/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2" customHeight="1">
      <c r="A9" s="32"/>
      <c r="B9" s="37"/>
      <c r="C9" s="32"/>
      <c r="D9" s="105" t="s">
        <v>18</v>
      </c>
      <c r="E9" s="32"/>
      <c r="F9" s="106" t="s">
        <v>1</v>
      </c>
      <c r="G9" s="32"/>
      <c r="H9" s="32"/>
      <c r="I9" s="105" t="s">
        <v>19</v>
      </c>
      <c r="J9" s="106" t="s">
        <v>1</v>
      </c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05" t="s">
        <v>20</v>
      </c>
      <c r="E10" s="32"/>
      <c r="F10" s="106" t="s">
        <v>21</v>
      </c>
      <c r="G10" s="32"/>
      <c r="H10" s="32"/>
      <c r="I10" s="105" t="s">
        <v>22</v>
      </c>
      <c r="J10" s="107" t="str">
        <f>'Rekapitulace stavby'!AN8</f>
        <v>3. 5. 2024</v>
      </c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0.9" customHeight="1">
      <c r="A11" s="32"/>
      <c r="B11" s="37"/>
      <c r="C11" s="32"/>
      <c r="D11" s="32"/>
      <c r="E11" s="32"/>
      <c r="F11" s="32"/>
      <c r="G11" s="32"/>
      <c r="H11" s="32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24</v>
      </c>
      <c r="E12" s="32"/>
      <c r="F12" s="32"/>
      <c r="G12" s="32"/>
      <c r="H12" s="32"/>
      <c r="I12" s="105" t="s">
        <v>25</v>
      </c>
      <c r="J12" s="106" t="s">
        <v>1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8" customHeight="1">
      <c r="A13" s="32"/>
      <c r="B13" s="37"/>
      <c r="C13" s="32"/>
      <c r="D13" s="32"/>
      <c r="E13" s="106" t="s">
        <v>26</v>
      </c>
      <c r="F13" s="32"/>
      <c r="G13" s="32"/>
      <c r="H13" s="32"/>
      <c r="I13" s="105" t="s">
        <v>27</v>
      </c>
      <c r="J13" s="106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6.95" customHeight="1">
      <c r="A14" s="32"/>
      <c r="B14" s="37"/>
      <c r="C14" s="32"/>
      <c r="D14" s="32"/>
      <c r="E14" s="32"/>
      <c r="F14" s="32"/>
      <c r="G14" s="32"/>
      <c r="H14" s="32"/>
      <c r="I14" s="32"/>
      <c r="J14" s="32"/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2" customHeight="1">
      <c r="A15" s="32"/>
      <c r="B15" s="37"/>
      <c r="C15" s="32"/>
      <c r="D15" s="105" t="s">
        <v>28</v>
      </c>
      <c r="E15" s="32"/>
      <c r="F15" s="32"/>
      <c r="G15" s="32"/>
      <c r="H15" s="32"/>
      <c r="I15" s="105" t="s">
        <v>25</v>
      </c>
      <c r="J15" s="28" t="str">
        <f>'Rekapitulace stavby'!AN13</f>
        <v>Vyplň údaj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8" customHeight="1">
      <c r="A16" s="32"/>
      <c r="B16" s="37"/>
      <c r="C16" s="32"/>
      <c r="D16" s="32"/>
      <c r="E16" s="265" t="str">
        <f>'Rekapitulace stavby'!E14</f>
        <v>Vyplň údaj</v>
      </c>
      <c r="F16" s="266"/>
      <c r="G16" s="266"/>
      <c r="H16" s="266"/>
      <c r="I16" s="105" t="s">
        <v>27</v>
      </c>
      <c r="J16" s="28" t="str">
        <f>'Rekapitulace stavby'!AN14</f>
        <v>Vyplň údaj</v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6.95" customHeight="1">
      <c r="A17" s="32"/>
      <c r="B17" s="37"/>
      <c r="C17" s="32"/>
      <c r="D17" s="32"/>
      <c r="E17" s="32"/>
      <c r="F17" s="32"/>
      <c r="G17" s="32"/>
      <c r="H17" s="32"/>
      <c r="I17" s="32"/>
      <c r="J17" s="32"/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>
      <c r="A18" s="32"/>
      <c r="B18" s="37"/>
      <c r="C18" s="32"/>
      <c r="D18" s="105" t="s">
        <v>30</v>
      </c>
      <c r="E18" s="32"/>
      <c r="F18" s="32"/>
      <c r="G18" s="32"/>
      <c r="H18" s="32"/>
      <c r="I18" s="105" t="s">
        <v>25</v>
      </c>
      <c r="J18" s="106" t="s">
        <v>31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>
      <c r="A19" s="32"/>
      <c r="B19" s="37"/>
      <c r="C19" s="32"/>
      <c r="D19" s="32"/>
      <c r="E19" s="106" t="s">
        <v>32</v>
      </c>
      <c r="F19" s="32"/>
      <c r="G19" s="32"/>
      <c r="H19" s="32"/>
      <c r="I19" s="105" t="s">
        <v>27</v>
      </c>
      <c r="J19" s="106" t="s">
        <v>1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5" customHeight="1">
      <c r="A20" s="32"/>
      <c r="B20" s="37"/>
      <c r="C20" s="32"/>
      <c r="D20" s="32"/>
      <c r="E20" s="32"/>
      <c r="F20" s="32"/>
      <c r="G20" s="32"/>
      <c r="H20" s="32"/>
      <c r="I20" s="32"/>
      <c r="J20" s="32"/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>
      <c r="A21" s="32"/>
      <c r="B21" s="37"/>
      <c r="C21" s="32"/>
      <c r="D21" s="105" t="s">
        <v>34</v>
      </c>
      <c r="E21" s="32"/>
      <c r="F21" s="32"/>
      <c r="G21" s="32"/>
      <c r="H21" s="32"/>
      <c r="I21" s="105" t="s">
        <v>25</v>
      </c>
      <c r="J21" s="106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>
      <c r="A22" s="32"/>
      <c r="B22" s="37"/>
      <c r="C22" s="32"/>
      <c r="D22" s="32"/>
      <c r="E22" s="106" t="s">
        <v>35</v>
      </c>
      <c r="F22" s="32"/>
      <c r="G22" s="32"/>
      <c r="H22" s="32"/>
      <c r="I22" s="105" t="s">
        <v>27</v>
      </c>
      <c r="J22" s="106" t="s">
        <v>1</v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5" customHeight="1">
      <c r="A23" s="32"/>
      <c r="B23" s="37"/>
      <c r="C23" s="32"/>
      <c r="D23" s="32"/>
      <c r="E23" s="32"/>
      <c r="F23" s="32"/>
      <c r="G23" s="32"/>
      <c r="H23" s="32"/>
      <c r="I23" s="32"/>
      <c r="J23" s="32"/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>
      <c r="A24" s="32"/>
      <c r="B24" s="37"/>
      <c r="C24" s="32"/>
      <c r="D24" s="105" t="s">
        <v>36</v>
      </c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8" customFormat="1" ht="16.5" customHeight="1">
      <c r="A25" s="108"/>
      <c r="B25" s="109"/>
      <c r="C25" s="108"/>
      <c r="D25" s="108"/>
      <c r="E25" s="267" t="s">
        <v>1</v>
      </c>
      <c r="F25" s="267"/>
      <c r="G25" s="267"/>
      <c r="H25" s="267"/>
      <c r="I25" s="108"/>
      <c r="J25" s="108"/>
      <c r="K25" s="108"/>
      <c r="L25" s="110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</row>
    <row r="26" spans="1:31" s="2" customFormat="1" ht="6.95" customHeight="1">
      <c r="A26" s="32"/>
      <c r="B26" s="37"/>
      <c r="C26" s="32"/>
      <c r="D26" s="32"/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111"/>
      <c r="E27" s="111"/>
      <c r="F27" s="111"/>
      <c r="G27" s="111"/>
      <c r="H27" s="111"/>
      <c r="I27" s="111"/>
      <c r="J27" s="111"/>
      <c r="K27" s="111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25.35" customHeight="1">
      <c r="A28" s="32"/>
      <c r="B28" s="37"/>
      <c r="C28" s="32"/>
      <c r="D28" s="112" t="s">
        <v>37</v>
      </c>
      <c r="E28" s="32"/>
      <c r="F28" s="32"/>
      <c r="G28" s="32"/>
      <c r="H28" s="32"/>
      <c r="I28" s="32"/>
      <c r="J28" s="113">
        <f>ROUND(J124, 2)</f>
        <v>0</v>
      </c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1"/>
      <c r="E29" s="111"/>
      <c r="F29" s="111"/>
      <c r="G29" s="111"/>
      <c r="H29" s="111"/>
      <c r="I29" s="111"/>
      <c r="J29" s="111"/>
      <c r="K29" s="111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7"/>
      <c r="C30" s="32"/>
      <c r="D30" s="32"/>
      <c r="E30" s="32"/>
      <c r="F30" s="114" t="s">
        <v>39</v>
      </c>
      <c r="G30" s="32"/>
      <c r="H30" s="32"/>
      <c r="I30" s="114" t="s">
        <v>38</v>
      </c>
      <c r="J30" s="114" t="s">
        <v>40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7"/>
      <c r="C31" s="32"/>
      <c r="D31" s="115" t="s">
        <v>41</v>
      </c>
      <c r="E31" s="105" t="s">
        <v>42</v>
      </c>
      <c r="F31" s="116">
        <f>ROUND((SUM(BE124:BE193)),  2)</f>
        <v>0</v>
      </c>
      <c r="G31" s="32"/>
      <c r="H31" s="32"/>
      <c r="I31" s="117">
        <v>0.21</v>
      </c>
      <c r="J31" s="116">
        <f>ROUND(((SUM(BE124:BE193))*I31),  2)</f>
        <v>0</v>
      </c>
      <c r="K31" s="3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105" t="s">
        <v>43</v>
      </c>
      <c r="F32" s="116">
        <f>ROUND((SUM(BF124:BF193)),  2)</f>
        <v>0</v>
      </c>
      <c r="G32" s="32"/>
      <c r="H32" s="32"/>
      <c r="I32" s="117">
        <v>0.12</v>
      </c>
      <c r="J32" s="116">
        <f>ROUND(((SUM(BF124:BF193))*I32), 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7"/>
      <c r="C33" s="32"/>
      <c r="D33" s="32"/>
      <c r="E33" s="105" t="s">
        <v>44</v>
      </c>
      <c r="F33" s="116">
        <f>ROUND((SUM(BG124:BG193)),  2)</f>
        <v>0</v>
      </c>
      <c r="G33" s="32"/>
      <c r="H33" s="32"/>
      <c r="I33" s="117">
        <v>0.21</v>
      </c>
      <c r="J33" s="116">
        <f>0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7"/>
      <c r="C34" s="32"/>
      <c r="D34" s="32"/>
      <c r="E34" s="105" t="s">
        <v>45</v>
      </c>
      <c r="F34" s="116">
        <f>ROUND((SUM(BH124:BH193)),  2)</f>
        <v>0</v>
      </c>
      <c r="G34" s="32"/>
      <c r="H34" s="32"/>
      <c r="I34" s="117">
        <v>0.12</v>
      </c>
      <c r="J34" s="116">
        <f>0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46</v>
      </c>
      <c r="F35" s="116">
        <f>ROUND((SUM(BI124:BI193)),  2)</f>
        <v>0</v>
      </c>
      <c r="G35" s="32"/>
      <c r="H35" s="32"/>
      <c r="I35" s="117">
        <v>0</v>
      </c>
      <c r="J35" s="116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6.95" customHeight="1">
      <c r="A36" s="32"/>
      <c r="B36" s="37"/>
      <c r="C36" s="32"/>
      <c r="D36" s="32"/>
      <c r="E36" s="32"/>
      <c r="F36" s="32"/>
      <c r="G36" s="32"/>
      <c r="H36" s="32"/>
      <c r="I36" s="32"/>
      <c r="J36" s="32"/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25.35" customHeight="1">
      <c r="A37" s="32"/>
      <c r="B37" s="37"/>
      <c r="C37" s="118"/>
      <c r="D37" s="119" t="s">
        <v>47</v>
      </c>
      <c r="E37" s="120"/>
      <c r="F37" s="120"/>
      <c r="G37" s="121" t="s">
        <v>48</v>
      </c>
      <c r="H37" s="122" t="s">
        <v>49</v>
      </c>
      <c r="I37" s="120"/>
      <c r="J37" s="123">
        <f>SUM(J28:J35)</f>
        <v>0</v>
      </c>
      <c r="K37" s="124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1" customFormat="1" ht="14.45" customHeight="1">
      <c r="B39" s="18"/>
      <c r="L39" s="18"/>
    </row>
    <row r="40" spans="1:31" s="1" customFormat="1" ht="14.45" customHeight="1">
      <c r="B40" s="18"/>
      <c r="L40" s="18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25" t="s">
        <v>50</v>
      </c>
      <c r="E50" s="126"/>
      <c r="F50" s="126"/>
      <c r="G50" s="125" t="s">
        <v>51</v>
      </c>
      <c r="H50" s="126"/>
      <c r="I50" s="126"/>
      <c r="J50" s="126"/>
      <c r="K50" s="126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2"/>
      <c r="B61" s="37"/>
      <c r="C61" s="32"/>
      <c r="D61" s="127" t="s">
        <v>52</v>
      </c>
      <c r="E61" s="128"/>
      <c r="F61" s="129" t="s">
        <v>53</v>
      </c>
      <c r="G61" s="127" t="s">
        <v>52</v>
      </c>
      <c r="H61" s="128"/>
      <c r="I61" s="128"/>
      <c r="J61" s="130" t="s">
        <v>53</v>
      </c>
      <c r="K61" s="128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2"/>
      <c r="B65" s="37"/>
      <c r="C65" s="32"/>
      <c r="D65" s="125" t="s">
        <v>54</v>
      </c>
      <c r="E65" s="131"/>
      <c r="F65" s="131"/>
      <c r="G65" s="125" t="s">
        <v>55</v>
      </c>
      <c r="H65" s="131"/>
      <c r="I65" s="131"/>
      <c r="J65" s="131"/>
      <c r="K65" s="131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2"/>
      <c r="B76" s="37"/>
      <c r="C76" s="32"/>
      <c r="D76" s="127" t="s">
        <v>52</v>
      </c>
      <c r="E76" s="128"/>
      <c r="F76" s="129" t="s">
        <v>53</v>
      </c>
      <c r="G76" s="127" t="s">
        <v>52</v>
      </c>
      <c r="H76" s="128"/>
      <c r="I76" s="128"/>
      <c r="J76" s="130" t="s">
        <v>53</v>
      </c>
      <c r="K76" s="128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134"/>
      <c r="C81" s="135"/>
      <c r="D81" s="135"/>
      <c r="E81" s="135"/>
      <c r="F81" s="135"/>
      <c r="G81" s="135"/>
      <c r="H81" s="135"/>
      <c r="I81" s="135"/>
      <c r="J81" s="135"/>
      <c r="K81" s="135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1" t="s">
        <v>86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4"/>
      <c r="D85" s="34"/>
      <c r="E85" s="241" t="str">
        <f>E7</f>
        <v>Podzemní kontejnery na separovaný odpad</v>
      </c>
      <c r="F85" s="268"/>
      <c r="G85" s="268"/>
      <c r="H85" s="268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6.95" hidden="1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2" hidden="1" customHeight="1">
      <c r="A87" s="32"/>
      <c r="B87" s="33"/>
      <c r="C87" s="27" t="s">
        <v>20</v>
      </c>
      <c r="D87" s="34"/>
      <c r="E87" s="34"/>
      <c r="F87" s="25" t="str">
        <f>F10</f>
        <v>Sladkovského p.č. 1634/21</v>
      </c>
      <c r="G87" s="34"/>
      <c r="H87" s="34"/>
      <c r="I87" s="27" t="s">
        <v>22</v>
      </c>
      <c r="J87" s="64" t="str">
        <f>IF(J10="","",J10)</f>
        <v>3. 5. 2024</v>
      </c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25.7" hidden="1" customHeight="1">
      <c r="A89" s="32"/>
      <c r="B89" s="33"/>
      <c r="C89" s="27" t="s">
        <v>24</v>
      </c>
      <c r="D89" s="34"/>
      <c r="E89" s="34"/>
      <c r="F89" s="25" t="str">
        <f>E13</f>
        <v>Město Kolín,Karlovo náměstí 78, 28012 Kolín</v>
      </c>
      <c r="G89" s="34"/>
      <c r="H89" s="34"/>
      <c r="I89" s="27" t="s">
        <v>30</v>
      </c>
      <c r="J89" s="30" t="str">
        <f>E19</f>
        <v>Kutnohorská stavební s.r.o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15.2" hidden="1" customHeight="1">
      <c r="A90" s="32"/>
      <c r="B90" s="33"/>
      <c r="C90" s="27" t="s">
        <v>28</v>
      </c>
      <c r="D90" s="34"/>
      <c r="E90" s="34"/>
      <c r="F90" s="25" t="str">
        <f>IF(E16="","",E16)</f>
        <v>Vyplň údaj</v>
      </c>
      <c r="G90" s="34"/>
      <c r="H90" s="34"/>
      <c r="I90" s="27" t="s">
        <v>34</v>
      </c>
      <c r="J90" s="30" t="str">
        <f>E22</f>
        <v>Hádek</v>
      </c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0.35" hidden="1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9.25" hidden="1" customHeight="1">
      <c r="A92" s="32"/>
      <c r="B92" s="33"/>
      <c r="C92" s="136" t="s">
        <v>87</v>
      </c>
      <c r="D92" s="137"/>
      <c r="E92" s="137"/>
      <c r="F92" s="137"/>
      <c r="G92" s="137"/>
      <c r="H92" s="137"/>
      <c r="I92" s="137"/>
      <c r="J92" s="138" t="s">
        <v>88</v>
      </c>
      <c r="K92" s="137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2.9" hidden="1" customHeight="1">
      <c r="A94" s="32"/>
      <c r="B94" s="33"/>
      <c r="C94" s="139" t="s">
        <v>89</v>
      </c>
      <c r="D94" s="34"/>
      <c r="E94" s="34"/>
      <c r="F94" s="34"/>
      <c r="G94" s="34"/>
      <c r="H94" s="34"/>
      <c r="I94" s="34"/>
      <c r="J94" s="82">
        <f>J124</f>
        <v>0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U94" s="15" t="s">
        <v>90</v>
      </c>
    </row>
    <row r="95" spans="1:47" s="9" customFormat="1" ht="24.95" hidden="1" customHeight="1">
      <c r="B95" s="140"/>
      <c r="C95" s="141"/>
      <c r="D95" s="142" t="s">
        <v>91</v>
      </c>
      <c r="E95" s="143"/>
      <c r="F95" s="143"/>
      <c r="G95" s="143"/>
      <c r="H95" s="143"/>
      <c r="I95" s="143"/>
      <c r="J95" s="144">
        <f>J125</f>
        <v>0</v>
      </c>
      <c r="K95" s="141"/>
      <c r="L95" s="145"/>
    </row>
    <row r="96" spans="1:47" s="10" customFormat="1" ht="19.899999999999999" hidden="1" customHeight="1">
      <c r="B96" s="146"/>
      <c r="C96" s="147"/>
      <c r="D96" s="148" t="s">
        <v>92</v>
      </c>
      <c r="E96" s="149"/>
      <c r="F96" s="149"/>
      <c r="G96" s="149"/>
      <c r="H96" s="149"/>
      <c r="I96" s="149"/>
      <c r="J96" s="150">
        <f>J126</f>
        <v>0</v>
      </c>
      <c r="K96" s="147"/>
      <c r="L96" s="151"/>
    </row>
    <row r="97" spans="1:31" s="10" customFormat="1" ht="19.899999999999999" hidden="1" customHeight="1">
      <c r="B97" s="146"/>
      <c r="C97" s="147"/>
      <c r="D97" s="148" t="s">
        <v>93</v>
      </c>
      <c r="E97" s="149"/>
      <c r="F97" s="149"/>
      <c r="G97" s="149"/>
      <c r="H97" s="149"/>
      <c r="I97" s="149"/>
      <c r="J97" s="150">
        <f>J153</f>
        <v>0</v>
      </c>
      <c r="K97" s="147"/>
      <c r="L97" s="151"/>
    </row>
    <row r="98" spans="1:31" s="10" customFormat="1" ht="19.899999999999999" hidden="1" customHeight="1">
      <c r="B98" s="146"/>
      <c r="C98" s="147"/>
      <c r="D98" s="148" t="s">
        <v>94</v>
      </c>
      <c r="E98" s="149"/>
      <c r="F98" s="149"/>
      <c r="G98" s="149"/>
      <c r="H98" s="149"/>
      <c r="I98" s="149"/>
      <c r="J98" s="150">
        <f>J159</f>
        <v>0</v>
      </c>
      <c r="K98" s="147"/>
      <c r="L98" s="151"/>
    </row>
    <row r="99" spans="1:31" s="10" customFormat="1" ht="19.899999999999999" hidden="1" customHeight="1">
      <c r="B99" s="146"/>
      <c r="C99" s="147"/>
      <c r="D99" s="148" t="s">
        <v>95</v>
      </c>
      <c r="E99" s="149"/>
      <c r="F99" s="149"/>
      <c r="G99" s="149"/>
      <c r="H99" s="149"/>
      <c r="I99" s="149"/>
      <c r="J99" s="150">
        <f>J166</f>
        <v>0</v>
      </c>
      <c r="K99" s="147"/>
      <c r="L99" s="151"/>
    </row>
    <row r="100" spans="1:31" s="10" customFormat="1" ht="19.899999999999999" hidden="1" customHeight="1">
      <c r="B100" s="146"/>
      <c r="C100" s="147"/>
      <c r="D100" s="148" t="s">
        <v>96</v>
      </c>
      <c r="E100" s="149"/>
      <c r="F100" s="149"/>
      <c r="G100" s="149"/>
      <c r="H100" s="149"/>
      <c r="I100" s="149"/>
      <c r="J100" s="150">
        <f>J171</f>
        <v>0</v>
      </c>
      <c r="K100" s="147"/>
      <c r="L100" s="151"/>
    </row>
    <row r="101" spans="1:31" s="10" customFormat="1" ht="19.899999999999999" hidden="1" customHeight="1">
      <c r="B101" s="146"/>
      <c r="C101" s="147"/>
      <c r="D101" s="148" t="s">
        <v>97</v>
      </c>
      <c r="E101" s="149"/>
      <c r="F101" s="149"/>
      <c r="G101" s="149"/>
      <c r="H101" s="149"/>
      <c r="I101" s="149"/>
      <c r="J101" s="150">
        <f>J177</f>
        <v>0</v>
      </c>
      <c r="K101" s="147"/>
      <c r="L101" s="151"/>
    </row>
    <row r="102" spans="1:31" s="9" customFormat="1" ht="24.95" hidden="1" customHeight="1">
      <c r="B102" s="140"/>
      <c r="C102" s="141"/>
      <c r="D102" s="142" t="s">
        <v>98</v>
      </c>
      <c r="E102" s="143"/>
      <c r="F102" s="143"/>
      <c r="G102" s="143"/>
      <c r="H102" s="143"/>
      <c r="I102" s="143"/>
      <c r="J102" s="144">
        <f>J179</f>
        <v>0</v>
      </c>
      <c r="K102" s="141"/>
      <c r="L102" s="145"/>
    </row>
    <row r="103" spans="1:31" s="10" customFormat="1" ht="19.899999999999999" hidden="1" customHeight="1">
      <c r="B103" s="146"/>
      <c r="C103" s="147"/>
      <c r="D103" s="148" t="s">
        <v>99</v>
      </c>
      <c r="E103" s="149"/>
      <c r="F103" s="149"/>
      <c r="G103" s="149"/>
      <c r="H103" s="149"/>
      <c r="I103" s="149"/>
      <c r="J103" s="150">
        <f>J180</f>
        <v>0</v>
      </c>
      <c r="K103" s="147"/>
      <c r="L103" s="151"/>
    </row>
    <row r="104" spans="1:31" s="9" customFormat="1" ht="24.95" hidden="1" customHeight="1">
      <c r="B104" s="140"/>
      <c r="C104" s="141"/>
      <c r="D104" s="142" t="s">
        <v>100</v>
      </c>
      <c r="E104" s="143"/>
      <c r="F104" s="143"/>
      <c r="G104" s="143"/>
      <c r="H104" s="143"/>
      <c r="I104" s="143"/>
      <c r="J104" s="144">
        <f>J184</f>
        <v>0</v>
      </c>
      <c r="K104" s="141"/>
      <c r="L104" s="145"/>
    </row>
    <row r="105" spans="1:31" s="10" customFormat="1" ht="19.899999999999999" hidden="1" customHeight="1">
      <c r="B105" s="146"/>
      <c r="C105" s="147"/>
      <c r="D105" s="148" t="s">
        <v>101</v>
      </c>
      <c r="E105" s="149"/>
      <c r="F105" s="149"/>
      <c r="G105" s="149"/>
      <c r="H105" s="149"/>
      <c r="I105" s="149"/>
      <c r="J105" s="150">
        <f>J185</f>
        <v>0</v>
      </c>
      <c r="K105" s="147"/>
      <c r="L105" s="151"/>
    </row>
    <row r="106" spans="1:31" s="10" customFormat="1" ht="19.899999999999999" hidden="1" customHeight="1">
      <c r="B106" s="146"/>
      <c r="C106" s="147"/>
      <c r="D106" s="148" t="s">
        <v>102</v>
      </c>
      <c r="E106" s="149"/>
      <c r="F106" s="149"/>
      <c r="G106" s="149"/>
      <c r="H106" s="149"/>
      <c r="I106" s="149"/>
      <c r="J106" s="150">
        <f>J189</f>
        <v>0</v>
      </c>
      <c r="K106" s="147"/>
      <c r="L106" s="151"/>
    </row>
    <row r="107" spans="1:31" s="2" customFormat="1" ht="21.75" hidden="1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hidden="1" customHeight="1">
      <c r="A108" s="32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ht="11.25" hidden="1"/>
    <row r="110" spans="1:31" ht="11.25" hidden="1"/>
    <row r="111" spans="1:31" ht="11.25" hidden="1"/>
    <row r="112" spans="1:31" s="2" customFormat="1" ht="6.95" customHeight="1">
      <c r="A112" s="32"/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24.95" customHeight="1">
      <c r="A113" s="32"/>
      <c r="B113" s="33"/>
      <c r="C113" s="21" t="s">
        <v>103</v>
      </c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16</v>
      </c>
      <c r="D115" s="34"/>
      <c r="E115" s="34"/>
      <c r="F115" s="34"/>
      <c r="G115" s="34"/>
      <c r="H115" s="34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4"/>
      <c r="D116" s="34"/>
      <c r="E116" s="241" t="str">
        <f>E7</f>
        <v>Podzemní kontejnery na separovaný odpad</v>
      </c>
      <c r="F116" s="268"/>
      <c r="G116" s="268"/>
      <c r="H116" s="268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>
      <c r="A118" s="32"/>
      <c r="B118" s="33"/>
      <c r="C118" s="27" t="s">
        <v>20</v>
      </c>
      <c r="D118" s="34"/>
      <c r="E118" s="34"/>
      <c r="F118" s="25" t="str">
        <f>F10</f>
        <v>Sladkovského p.č. 1634/21</v>
      </c>
      <c r="G118" s="34"/>
      <c r="H118" s="34"/>
      <c r="I118" s="27" t="s">
        <v>22</v>
      </c>
      <c r="J118" s="64" t="str">
        <f>IF(J10="","",J10)</f>
        <v>3. 5. 2024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25.7" customHeight="1">
      <c r="A120" s="32"/>
      <c r="B120" s="33"/>
      <c r="C120" s="27" t="s">
        <v>24</v>
      </c>
      <c r="D120" s="34"/>
      <c r="E120" s="34"/>
      <c r="F120" s="25" t="str">
        <f>E13</f>
        <v>Město Kolín,Karlovo náměstí 78, 28012 Kolín</v>
      </c>
      <c r="G120" s="34"/>
      <c r="H120" s="34"/>
      <c r="I120" s="27" t="s">
        <v>30</v>
      </c>
      <c r="J120" s="30" t="str">
        <f>E19</f>
        <v>Kutnohorská stavební s.r.o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2" customHeight="1">
      <c r="A121" s="32"/>
      <c r="B121" s="33"/>
      <c r="C121" s="27" t="s">
        <v>28</v>
      </c>
      <c r="D121" s="34"/>
      <c r="E121" s="34"/>
      <c r="F121" s="25" t="str">
        <f>IF(E16="","",E16)</f>
        <v>Vyplň údaj</v>
      </c>
      <c r="G121" s="34"/>
      <c r="H121" s="34"/>
      <c r="I121" s="27" t="s">
        <v>34</v>
      </c>
      <c r="J121" s="30" t="str">
        <f>E22</f>
        <v>Hádek</v>
      </c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35" customHeight="1">
      <c r="A122" s="32"/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>
      <c r="A123" s="152"/>
      <c r="B123" s="153"/>
      <c r="C123" s="154" t="s">
        <v>104</v>
      </c>
      <c r="D123" s="155" t="s">
        <v>62</v>
      </c>
      <c r="E123" s="155" t="s">
        <v>58</v>
      </c>
      <c r="F123" s="155" t="s">
        <v>59</v>
      </c>
      <c r="G123" s="155" t="s">
        <v>105</v>
      </c>
      <c r="H123" s="155" t="s">
        <v>106</v>
      </c>
      <c r="I123" s="155" t="s">
        <v>107</v>
      </c>
      <c r="J123" s="156" t="s">
        <v>88</v>
      </c>
      <c r="K123" s="157" t="s">
        <v>108</v>
      </c>
      <c r="L123" s="158"/>
      <c r="M123" s="73" t="s">
        <v>1</v>
      </c>
      <c r="N123" s="74" t="s">
        <v>41</v>
      </c>
      <c r="O123" s="74" t="s">
        <v>109</v>
      </c>
      <c r="P123" s="74" t="s">
        <v>110</v>
      </c>
      <c r="Q123" s="74" t="s">
        <v>111</v>
      </c>
      <c r="R123" s="74" t="s">
        <v>112</v>
      </c>
      <c r="S123" s="74" t="s">
        <v>113</v>
      </c>
      <c r="T123" s="75" t="s">
        <v>114</v>
      </c>
      <c r="U123" s="152"/>
      <c r="V123" s="152"/>
      <c r="W123" s="152"/>
      <c r="X123" s="152"/>
      <c r="Y123" s="152"/>
      <c r="Z123" s="152"/>
      <c r="AA123" s="152"/>
      <c r="AB123" s="152"/>
      <c r="AC123" s="152"/>
      <c r="AD123" s="152"/>
      <c r="AE123" s="152"/>
    </row>
    <row r="124" spans="1:65" s="2" customFormat="1" ht="22.9" customHeight="1">
      <c r="A124" s="32"/>
      <c r="B124" s="33"/>
      <c r="C124" s="80" t="s">
        <v>115</v>
      </c>
      <c r="D124" s="34"/>
      <c r="E124" s="34"/>
      <c r="F124" s="34"/>
      <c r="G124" s="34"/>
      <c r="H124" s="34"/>
      <c r="I124" s="34"/>
      <c r="J124" s="159">
        <f>BK124</f>
        <v>0</v>
      </c>
      <c r="K124" s="34"/>
      <c r="L124" s="37"/>
      <c r="M124" s="76"/>
      <c r="N124" s="160"/>
      <c r="O124" s="77"/>
      <c r="P124" s="161">
        <f>P125+P179+P184</f>
        <v>0</v>
      </c>
      <c r="Q124" s="77"/>
      <c r="R124" s="161">
        <f>R125+R179+R184</f>
        <v>28.416722149999998</v>
      </c>
      <c r="S124" s="77"/>
      <c r="T124" s="162">
        <f>T125+T179+T184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76</v>
      </c>
      <c r="AU124" s="15" t="s">
        <v>90</v>
      </c>
      <c r="BK124" s="163">
        <f>BK125+BK179+BK184</f>
        <v>0</v>
      </c>
    </row>
    <row r="125" spans="1:65" s="12" customFormat="1" ht="25.9" customHeight="1">
      <c r="B125" s="164"/>
      <c r="C125" s="165"/>
      <c r="D125" s="166" t="s">
        <v>76</v>
      </c>
      <c r="E125" s="167" t="s">
        <v>116</v>
      </c>
      <c r="F125" s="167" t="s">
        <v>117</v>
      </c>
      <c r="G125" s="165"/>
      <c r="H125" s="165"/>
      <c r="I125" s="168"/>
      <c r="J125" s="169">
        <f>BK125</f>
        <v>0</v>
      </c>
      <c r="K125" s="165"/>
      <c r="L125" s="170"/>
      <c r="M125" s="171"/>
      <c r="N125" s="172"/>
      <c r="O125" s="172"/>
      <c r="P125" s="173">
        <f>P126+P153+P159+P166+P171+P177</f>
        <v>0</v>
      </c>
      <c r="Q125" s="172"/>
      <c r="R125" s="173">
        <f>R126+R153+R159+R166+R171+R177</f>
        <v>28.416722149999998</v>
      </c>
      <c r="S125" s="172"/>
      <c r="T125" s="174">
        <f>T126+T153+T159+T166+T171+T177</f>
        <v>0</v>
      </c>
      <c r="AR125" s="175" t="s">
        <v>82</v>
      </c>
      <c r="AT125" s="176" t="s">
        <v>76</v>
      </c>
      <c r="AU125" s="176" t="s">
        <v>77</v>
      </c>
      <c r="AY125" s="175" t="s">
        <v>118</v>
      </c>
      <c r="BK125" s="177">
        <f>BK126+BK153+BK159+BK166+BK171+BK177</f>
        <v>0</v>
      </c>
    </row>
    <row r="126" spans="1:65" s="12" customFormat="1" ht="22.9" customHeight="1">
      <c r="B126" s="164"/>
      <c r="C126" s="165"/>
      <c r="D126" s="166" t="s">
        <v>76</v>
      </c>
      <c r="E126" s="178" t="s">
        <v>82</v>
      </c>
      <c r="F126" s="178" t="s">
        <v>119</v>
      </c>
      <c r="G126" s="165"/>
      <c r="H126" s="165"/>
      <c r="I126" s="168"/>
      <c r="J126" s="179">
        <f>BK126</f>
        <v>0</v>
      </c>
      <c r="K126" s="165"/>
      <c r="L126" s="170"/>
      <c r="M126" s="171"/>
      <c r="N126" s="172"/>
      <c r="O126" s="172"/>
      <c r="P126" s="173">
        <f>SUM(P127:P152)</f>
        <v>0</v>
      </c>
      <c r="Q126" s="172"/>
      <c r="R126" s="173">
        <f>SUM(R127:R152)</f>
        <v>6.1755000000000004E-2</v>
      </c>
      <c r="S126" s="172"/>
      <c r="T126" s="174">
        <f>SUM(T127:T152)</f>
        <v>0</v>
      </c>
      <c r="AR126" s="175" t="s">
        <v>82</v>
      </c>
      <c r="AT126" s="176" t="s">
        <v>76</v>
      </c>
      <c r="AU126" s="176" t="s">
        <v>82</v>
      </c>
      <c r="AY126" s="175" t="s">
        <v>118</v>
      </c>
      <c r="BK126" s="177">
        <f>SUM(BK127:BK152)</f>
        <v>0</v>
      </c>
    </row>
    <row r="127" spans="1:65" s="2" customFormat="1" ht="21.75" customHeight="1">
      <c r="A127" s="32"/>
      <c r="B127" s="33"/>
      <c r="C127" s="180" t="s">
        <v>82</v>
      </c>
      <c r="D127" s="180" t="s">
        <v>120</v>
      </c>
      <c r="E127" s="181" t="s">
        <v>121</v>
      </c>
      <c r="F127" s="182" t="s">
        <v>122</v>
      </c>
      <c r="G127" s="183" t="s">
        <v>123</v>
      </c>
      <c r="H127" s="184">
        <v>48</v>
      </c>
      <c r="I127" s="185"/>
      <c r="J127" s="186">
        <f>ROUND(I127*H127,2)</f>
        <v>0</v>
      </c>
      <c r="K127" s="187"/>
      <c r="L127" s="37"/>
      <c r="M127" s="188" t="s">
        <v>1</v>
      </c>
      <c r="N127" s="189" t="s">
        <v>42</v>
      </c>
      <c r="O127" s="69"/>
      <c r="P127" s="190">
        <f>O127*H127</f>
        <v>0</v>
      </c>
      <c r="Q127" s="190">
        <v>4.0000000000000003E-5</v>
      </c>
      <c r="R127" s="190">
        <f>Q127*H127</f>
        <v>1.9200000000000003E-3</v>
      </c>
      <c r="S127" s="190">
        <v>0</v>
      </c>
      <c r="T127" s="191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2" t="s">
        <v>124</v>
      </c>
      <c r="AT127" s="192" t="s">
        <v>120</v>
      </c>
      <c r="AU127" s="192" t="s">
        <v>84</v>
      </c>
      <c r="AY127" s="15" t="s">
        <v>118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5" t="s">
        <v>82</v>
      </c>
      <c r="BK127" s="193">
        <f>ROUND(I127*H127,2)</f>
        <v>0</v>
      </c>
      <c r="BL127" s="15" t="s">
        <v>124</v>
      </c>
      <c r="BM127" s="192" t="s">
        <v>125</v>
      </c>
    </row>
    <row r="128" spans="1:65" s="2" customFormat="1" ht="16.5" customHeight="1">
      <c r="A128" s="32"/>
      <c r="B128" s="33"/>
      <c r="C128" s="180" t="s">
        <v>84</v>
      </c>
      <c r="D128" s="180" t="s">
        <v>120</v>
      </c>
      <c r="E128" s="181" t="s">
        <v>126</v>
      </c>
      <c r="F128" s="182" t="s">
        <v>127</v>
      </c>
      <c r="G128" s="183" t="s">
        <v>128</v>
      </c>
      <c r="H128" s="184">
        <v>29.05</v>
      </c>
      <c r="I128" s="185"/>
      <c r="J128" s="186">
        <f>ROUND(I128*H128,2)</f>
        <v>0</v>
      </c>
      <c r="K128" s="187"/>
      <c r="L128" s="37"/>
      <c r="M128" s="188" t="s">
        <v>1</v>
      </c>
      <c r="N128" s="189" t="s">
        <v>42</v>
      </c>
      <c r="O128" s="69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2" t="s">
        <v>124</v>
      </c>
      <c r="AT128" s="192" t="s">
        <v>120</v>
      </c>
      <c r="AU128" s="192" t="s">
        <v>84</v>
      </c>
      <c r="AY128" s="15" t="s">
        <v>118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5" t="s">
        <v>82</v>
      </c>
      <c r="BK128" s="193">
        <f>ROUND(I128*H128,2)</f>
        <v>0</v>
      </c>
      <c r="BL128" s="15" t="s">
        <v>124</v>
      </c>
      <c r="BM128" s="192" t="s">
        <v>129</v>
      </c>
    </row>
    <row r="129" spans="1:65" s="13" customFormat="1" ht="11.25">
      <c r="B129" s="194"/>
      <c r="C129" s="195"/>
      <c r="D129" s="196" t="s">
        <v>130</v>
      </c>
      <c r="E129" s="197" t="s">
        <v>1</v>
      </c>
      <c r="F129" s="198" t="s">
        <v>131</v>
      </c>
      <c r="G129" s="195"/>
      <c r="H129" s="199">
        <v>29.05</v>
      </c>
      <c r="I129" s="200"/>
      <c r="J129" s="195"/>
      <c r="K129" s="195"/>
      <c r="L129" s="201"/>
      <c r="M129" s="202"/>
      <c r="N129" s="203"/>
      <c r="O129" s="203"/>
      <c r="P129" s="203"/>
      <c r="Q129" s="203"/>
      <c r="R129" s="203"/>
      <c r="S129" s="203"/>
      <c r="T129" s="204"/>
      <c r="AT129" s="205" t="s">
        <v>130</v>
      </c>
      <c r="AU129" s="205" t="s">
        <v>84</v>
      </c>
      <c r="AV129" s="13" t="s">
        <v>84</v>
      </c>
      <c r="AW129" s="13" t="s">
        <v>33</v>
      </c>
      <c r="AX129" s="13" t="s">
        <v>82</v>
      </c>
      <c r="AY129" s="205" t="s">
        <v>118</v>
      </c>
    </row>
    <row r="130" spans="1:65" s="2" customFormat="1" ht="16.5" customHeight="1">
      <c r="A130" s="32"/>
      <c r="B130" s="33"/>
      <c r="C130" s="180" t="s">
        <v>132</v>
      </c>
      <c r="D130" s="180" t="s">
        <v>120</v>
      </c>
      <c r="E130" s="181" t="s">
        <v>133</v>
      </c>
      <c r="F130" s="182" t="s">
        <v>134</v>
      </c>
      <c r="G130" s="183" t="s">
        <v>135</v>
      </c>
      <c r="H130" s="184">
        <v>38.5</v>
      </c>
      <c r="I130" s="185"/>
      <c r="J130" s="186">
        <f>ROUND(I130*H130,2)</f>
        <v>0</v>
      </c>
      <c r="K130" s="187"/>
      <c r="L130" s="37"/>
      <c r="M130" s="188" t="s">
        <v>1</v>
      </c>
      <c r="N130" s="189" t="s">
        <v>42</v>
      </c>
      <c r="O130" s="69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2" t="s">
        <v>124</v>
      </c>
      <c r="AT130" s="192" t="s">
        <v>120</v>
      </c>
      <c r="AU130" s="192" t="s">
        <v>84</v>
      </c>
      <c r="AY130" s="15" t="s">
        <v>118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5" t="s">
        <v>82</v>
      </c>
      <c r="BK130" s="193">
        <f>ROUND(I130*H130,2)</f>
        <v>0</v>
      </c>
      <c r="BL130" s="15" t="s">
        <v>124</v>
      </c>
      <c r="BM130" s="192" t="s">
        <v>136</v>
      </c>
    </row>
    <row r="131" spans="1:65" s="2" customFormat="1" ht="16.5" customHeight="1">
      <c r="A131" s="32"/>
      <c r="B131" s="33"/>
      <c r="C131" s="180" t="s">
        <v>124</v>
      </c>
      <c r="D131" s="180" t="s">
        <v>120</v>
      </c>
      <c r="E131" s="181" t="s">
        <v>137</v>
      </c>
      <c r="F131" s="182" t="s">
        <v>138</v>
      </c>
      <c r="G131" s="183" t="s">
        <v>135</v>
      </c>
      <c r="H131" s="184">
        <v>38.85</v>
      </c>
      <c r="I131" s="185"/>
      <c r="J131" s="186">
        <f>ROUND(I131*H131,2)</f>
        <v>0</v>
      </c>
      <c r="K131" s="187"/>
      <c r="L131" s="37"/>
      <c r="M131" s="188" t="s">
        <v>1</v>
      </c>
      <c r="N131" s="189" t="s">
        <v>42</v>
      </c>
      <c r="O131" s="69"/>
      <c r="P131" s="190">
        <f>O131*H131</f>
        <v>0</v>
      </c>
      <c r="Q131" s="190">
        <v>0</v>
      </c>
      <c r="R131" s="190">
        <f>Q131*H131</f>
        <v>0</v>
      </c>
      <c r="S131" s="190">
        <v>0</v>
      </c>
      <c r="T131" s="191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2" t="s">
        <v>124</v>
      </c>
      <c r="AT131" s="192" t="s">
        <v>120</v>
      </c>
      <c r="AU131" s="192" t="s">
        <v>84</v>
      </c>
      <c r="AY131" s="15" t="s">
        <v>118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5" t="s">
        <v>82</v>
      </c>
      <c r="BK131" s="193">
        <f>ROUND(I131*H131,2)</f>
        <v>0</v>
      </c>
      <c r="BL131" s="15" t="s">
        <v>124</v>
      </c>
      <c r="BM131" s="192" t="s">
        <v>139</v>
      </c>
    </row>
    <row r="132" spans="1:65" s="13" customFormat="1" ht="11.25">
      <c r="B132" s="194"/>
      <c r="C132" s="195"/>
      <c r="D132" s="196" t="s">
        <v>130</v>
      </c>
      <c r="E132" s="197" t="s">
        <v>1</v>
      </c>
      <c r="F132" s="198" t="s">
        <v>140</v>
      </c>
      <c r="G132" s="195"/>
      <c r="H132" s="199">
        <v>38.85</v>
      </c>
      <c r="I132" s="200"/>
      <c r="J132" s="195"/>
      <c r="K132" s="195"/>
      <c r="L132" s="201"/>
      <c r="M132" s="202"/>
      <c r="N132" s="203"/>
      <c r="O132" s="203"/>
      <c r="P132" s="203"/>
      <c r="Q132" s="203"/>
      <c r="R132" s="203"/>
      <c r="S132" s="203"/>
      <c r="T132" s="204"/>
      <c r="AT132" s="205" t="s">
        <v>130</v>
      </c>
      <c r="AU132" s="205" t="s">
        <v>84</v>
      </c>
      <c r="AV132" s="13" t="s">
        <v>84</v>
      </c>
      <c r="AW132" s="13" t="s">
        <v>33</v>
      </c>
      <c r="AX132" s="13" t="s">
        <v>82</v>
      </c>
      <c r="AY132" s="205" t="s">
        <v>118</v>
      </c>
    </row>
    <row r="133" spans="1:65" s="2" customFormat="1" ht="16.5" customHeight="1">
      <c r="A133" s="32"/>
      <c r="B133" s="33"/>
      <c r="C133" s="180" t="s">
        <v>141</v>
      </c>
      <c r="D133" s="180" t="s">
        <v>120</v>
      </c>
      <c r="E133" s="181" t="s">
        <v>142</v>
      </c>
      <c r="F133" s="182" t="s">
        <v>143</v>
      </c>
      <c r="G133" s="183" t="s">
        <v>128</v>
      </c>
      <c r="H133" s="184">
        <v>40</v>
      </c>
      <c r="I133" s="185"/>
      <c r="J133" s="186">
        <f>ROUND(I133*H133,2)</f>
        <v>0</v>
      </c>
      <c r="K133" s="187"/>
      <c r="L133" s="37"/>
      <c r="M133" s="188" t="s">
        <v>1</v>
      </c>
      <c r="N133" s="189" t="s">
        <v>42</v>
      </c>
      <c r="O133" s="69"/>
      <c r="P133" s="190">
        <f>O133*H133</f>
        <v>0</v>
      </c>
      <c r="Q133" s="190">
        <v>6.9999999999999999E-4</v>
      </c>
      <c r="R133" s="190">
        <f>Q133*H133</f>
        <v>2.8000000000000001E-2</v>
      </c>
      <c r="S133" s="190">
        <v>0</v>
      </c>
      <c r="T133" s="191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2" t="s">
        <v>124</v>
      </c>
      <c r="AT133" s="192" t="s">
        <v>120</v>
      </c>
      <c r="AU133" s="192" t="s">
        <v>84</v>
      </c>
      <c r="AY133" s="15" t="s">
        <v>118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5" t="s">
        <v>82</v>
      </c>
      <c r="BK133" s="193">
        <f>ROUND(I133*H133,2)</f>
        <v>0</v>
      </c>
      <c r="BL133" s="15" t="s">
        <v>124</v>
      </c>
      <c r="BM133" s="192" t="s">
        <v>144</v>
      </c>
    </row>
    <row r="134" spans="1:65" s="13" customFormat="1" ht="11.25">
      <c r="B134" s="194"/>
      <c r="C134" s="195"/>
      <c r="D134" s="196" t="s">
        <v>130</v>
      </c>
      <c r="E134" s="197" t="s">
        <v>1</v>
      </c>
      <c r="F134" s="198" t="s">
        <v>145</v>
      </c>
      <c r="G134" s="195"/>
      <c r="H134" s="199">
        <v>40</v>
      </c>
      <c r="I134" s="200"/>
      <c r="J134" s="195"/>
      <c r="K134" s="195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130</v>
      </c>
      <c r="AU134" s="205" t="s">
        <v>84</v>
      </c>
      <c r="AV134" s="13" t="s">
        <v>84</v>
      </c>
      <c r="AW134" s="13" t="s">
        <v>33</v>
      </c>
      <c r="AX134" s="13" t="s">
        <v>82</v>
      </c>
      <c r="AY134" s="205" t="s">
        <v>118</v>
      </c>
    </row>
    <row r="135" spans="1:65" s="2" customFormat="1" ht="24.2" customHeight="1">
      <c r="A135" s="32"/>
      <c r="B135" s="33"/>
      <c r="C135" s="180" t="s">
        <v>146</v>
      </c>
      <c r="D135" s="180" t="s">
        <v>120</v>
      </c>
      <c r="E135" s="181" t="s">
        <v>147</v>
      </c>
      <c r="F135" s="182" t="s">
        <v>148</v>
      </c>
      <c r="G135" s="183" t="s">
        <v>128</v>
      </c>
      <c r="H135" s="184">
        <v>40</v>
      </c>
      <c r="I135" s="185"/>
      <c r="J135" s="186">
        <f>ROUND(I135*H135,2)</f>
        <v>0</v>
      </c>
      <c r="K135" s="187"/>
      <c r="L135" s="37"/>
      <c r="M135" s="188" t="s">
        <v>1</v>
      </c>
      <c r="N135" s="189" t="s">
        <v>42</v>
      </c>
      <c r="O135" s="69"/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2" t="s">
        <v>124</v>
      </c>
      <c r="AT135" s="192" t="s">
        <v>120</v>
      </c>
      <c r="AU135" s="192" t="s">
        <v>84</v>
      </c>
      <c r="AY135" s="15" t="s">
        <v>118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5" t="s">
        <v>82</v>
      </c>
      <c r="BK135" s="193">
        <f>ROUND(I135*H135,2)</f>
        <v>0</v>
      </c>
      <c r="BL135" s="15" t="s">
        <v>124</v>
      </c>
      <c r="BM135" s="192" t="s">
        <v>149</v>
      </c>
    </row>
    <row r="136" spans="1:65" s="2" customFormat="1" ht="21.75" customHeight="1">
      <c r="A136" s="32"/>
      <c r="B136" s="33"/>
      <c r="C136" s="180" t="s">
        <v>150</v>
      </c>
      <c r="D136" s="180" t="s">
        <v>120</v>
      </c>
      <c r="E136" s="181" t="s">
        <v>151</v>
      </c>
      <c r="F136" s="182" t="s">
        <v>152</v>
      </c>
      <c r="G136" s="183" t="s">
        <v>135</v>
      </c>
      <c r="H136" s="184">
        <v>38.5</v>
      </c>
      <c r="I136" s="185"/>
      <c r="J136" s="186">
        <f>ROUND(I136*H136,2)</f>
        <v>0</v>
      </c>
      <c r="K136" s="187"/>
      <c r="L136" s="37"/>
      <c r="M136" s="188" t="s">
        <v>1</v>
      </c>
      <c r="N136" s="189" t="s">
        <v>42</v>
      </c>
      <c r="O136" s="69"/>
      <c r="P136" s="190">
        <f>O136*H136</f>
        <v>0</v>
      </c>
      <c r="Q136" s="190">
        <v>4.6000000000000001E-4</v>
      </c>
      <c r="R136" s="190">
        <f>Q136*H136</f>
        <v>1.771E-2</v>
      </c>
      <c r="S136" s="190">
        <v>0</v>
      </c>
      <c r="T136" s="19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2" t="s">
        <v>124</v>
      </c>
      <c r="AT136" s="192" t="s">
        <v>120</v>
      </c>
      <c r="AU136" s="192" t="s">
        <v>84</v>
      </c>
      <c r="AY136" s="15" t="s">
        <v>118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5" t="s">
        <v>82</v>
      </c>
      <c r="BK136" s="193">
        <f>ROUND(I136*H136,2)</f>
        <v>0</v>
      </c>
      <c r="BL136" s="15" t="s">
        <v>124</v>
      </c>
      <c r="BM136" s="192" t="s">
        <v>153</v>
      </c>
    </row>
    <row r="137" spans="1:65" s="2" customFormat="1" ht="24.2" customHeight="1">
      <c r="A137" s="32"/>
      <c r="B137" s="33"/>
      <c r="C137" s="180" t="s">
        <v>154</v>
      </c>
      <c r="D137" s="180" t="s">
        <v>120</v>
      </c>
      <c r="E137" s="181" t="s">
        <v>155</v>
      </c>
      <c r="F137" s="182" t="s">
        <v>156</v>
      </c>
      <c r="G137" s="183" t="s">
        <v>135</v>
      </c>
      <c r="H137" s="184">
        <v>38.5</v>
      </c>
      <c r="I137" s="185"/>
      <c r="J137" s="186">
        <f>ROUND(I137*H137,2)</f>
        <v>0</v>
      </c>
      <c r="K137" s="187"/>
      <c r="L137" s="37"/>
      <c r="M137" s="188" t="s">
        <v>1</v>
      </c>
      <c r="N137" s="189" t="s">
        <v>42</v>
      </c>
      <c r="O137" s="69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2" t="s">
        <v>124</v>
      </c>
      <c r="AT137" s="192" t="s">
        <v>120</v>
      </c>
      <c r="AU137" s="192" t="s">
        <v>84</v>
      </c>
      <c r="AY137" s="15" t="s">
        <v>118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5" t="s">
        <v>82</v>
      </c>
      <c r="BK137" s="193">
        <f>ROUND(I137*H137,2)</f>
        <v>0</v>
      </c>
      <c r="BL137" s="15" t="s">
        <v>124</v>
      </c>
      <c r="BM137" s="192" t="s">
        <v>157</v>
      </c>
    </row>
    <row r="138" spans="1:65" s="2" customFormat="1" ht="33" customHeight="1">
      <c r="A138" s="32"/>
      <c r="B138" s="33"/>
      <c r="C138" s="180" t="s">
        <v>158</v>
      </c>
      <c r="D138" s="180" t="s">
        <v>120</v>
      </c>
      <c r="E138" s="181" t="s">
        <v>159</v>
      </c>
      <c r="F138" s="182" t="s">
        <v>160</v>
      </c>
      <c r="G138" s="183" t="s">
        <v>135</v>
      </c>
      <c r="H138" s="184">
        <v>11.62</v>
      </c>
      <c r="I138" s="185"/>
      <c r="J138" s="186">
        <f>ROUND(I138*H138,2)</f>
        <v>0</v>
      </c>
      <c r="K138" s="187"/>
      <c r="L138" s="37"/>
      <c r="M138" s="188" t="s">
        <v>1</v>
      </c>
      <c r="N138" s="189" t="s">
        <v>42</v>
      </c>
      <c r="O138" s="69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2" t="s">
        <v>124</v>
      </c>
      <c r="AT138" s="192" t="s">
        <v>120</v>
      </c>
      <c r="AU138" s="192" t="s">
        <v>84</v>
      </c>
      <c r="AY138" s="15" t="s">
        <v>118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5" t="s">
        <v>82</v>
      </c>
      <c r="BK138" s="193">
        <f>ROUND(I138*H138,2)</f>
        <v>0</v>
      </c>
      <c r="BL138" s="15" t="s">
        <v>124</v>
      </c>
      <c r="BM138" s="192" t="s">
        <v>161</v>
      </c>
    </row>
    <row r="139" spans="1:65" s="13" customFormat="1" ht="11.25">
      <c r="B139" s="194"/>
      <c r="C139" s="195"/>
      <c r="D139" s="196" t="s">
        <v>130</v>
      </c>
      <c r="E139" s="197" t="s">
        <v>1</v>
      </c>
      <c r="F139" s="198" t="s">
        <v>162</v>
      </c>
      <c r="G139" s="195"/>
      <c r="H139" s="199">
        <v>11.62</v>
      </c>
      <c r="I139" s="200"/>
      <c r="J139" s="195"/>
      <c r="K139" s="195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130</v>
      </c>
      <c r="AU139" s="205" t="s">
        <v>84</v>
      </c>
      <c r="AV139" s="13" t="s">
        <v>84</v>
      </c>
      <c r="AW139" s="13" t="s">
        <v>33</v>
      </c>
      <c r="AX139" s="13" t="s">
        <v>82</v>
      </c>
      <c r="AY139" s="205" t="s">
        <v>118</v>
      </c>
    </row>
    <row r="140" spans="1:65" s="2" customFormat="1" ht="37.9" customHeight="1">
      <c r="A140" s="32"/>
      <c r="B140" s="33"/>
      <c r="C140" s="180" t="s">
        <v>163</v>
      </c>
      <c r="D140" s="180" t="s">
        <v>120</v>
      </c>
      <c r="E140" s="181" t="s">
        <v>164</v>
      </c>
      <c r="F140" s="182" t="s">
        <v>165</v>
      </c>
      <c r="G140" s="183" t="s">
        <v>135</v>
      </c>
      <c r="H140" s="184">
        <v>20.85</v>
      </c>
      <c r="I140" s="185"/>
      <c r="J140" s="186">
        <f>ROUND(I140*H140,2)</f>
        <v>0</v>
      </c>
      <c r="K140" s="187"/>
      <c r="L140" s="37"/>
      <c r="M140" s="188" t="s">
        <v>1</v>
      </c>
      <c r="N140" s="189" t="s">
        <v>42</v>
      </c>
      <c r="O140" s="69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2" t="s">
        <v>124</v>
      </c>
      <c r="AT140" s="192" t="s">
        <v>120</v>
      </c>
      <c r="AU140" s="192" t="s">
        <v>84</v>
      </c>
      <c r="AY140" s="15" t="s">
        <v>118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5" t="s">
        <v>82</v>
      </c>
      <c r="BK140" s="193">
        <f>ROUND(I140*H140,2)</f>
        <v>0</v>
      </c>
      <c r="BL140" s="15" t="s">
        <v>124</v>
      </c>
      <c r="BM140" s="192" t="s">
        <v>166</v>
      </c>
    </row>
    <row r="141" spans="1:65" s="13" customFormat="1" ht="11.25">
      <c r="B141" s="194"/>
      <c r="C141" s="195"/>
      <c r="D141" s="196" t="s">
        <v>130</v>
      </c>
      <c r="E141" s="197" t="s">
        <v>1</v>
      </c>
      <c r="F141" s="198" t="s">
        <v>167</v>
      </c>
      <c r="G141" s="195"/>
      <c r="H141" s="199">
        <v>20.85</v>
      </c>
      <c r="I141" s="200"/>
      <c r="J141" s="195"/>
      <c r="K141" s="195"/>
      <c r="L141" s="201"/>
      <c r="M141" s="202"/>
      <c r="N141" s="203"/>
      <c r="O141" s="203"/>
      <c r="P141" s="203"/>
      <c r="Q141" s="203"/>
      <c r="R141" s="203"/>
      <c r="S141" s="203"/>
      <c r="T141" s="204"/>
      <c r="AT141" s="205" t="s">
        <v>130</v>
      </c>
      <c r="AU141" s="205" t="s">
        <v>84</v>
      </c>
      <c r="AV141" s="13" t="s">
        <v>84</v>
      </c>
      <c r="AW141" s="13" t="s">
        <v>33</v>
      </c>
      <c r="AX141" s="13" t="s">
        <v>82</v>
      </c>
      <c r="AY141" s="205" t="s">
        <v>118</v>
      </c>
    </row>
    <row r="142" spans="1:65" s="2" customFormat="1" ht="16.5" customHeight="1">
      <c r="A142" s="32"/>
      <c r="B142" s="33"/>
      <c r="C142" s="180" t="s">
        <v>168</v>
      </c>
      <c r="D142" s="180" t="s">
        <v>120</v>
      </c>
      <c r="E142" s="181" t="s">
        <v>169</v>
      </c>
      <c r="F142" s="182" t="s">
        <v>170</v>
      </c>
      <c r="G142" s="183" t="s">
        <v>135</v>
      </c>
      <c r="H142" s="184">
        <v>38.5</v>
      </c>
      <c r="I142" s="185"/>
      <c r="J142" s="186">
        <f>ROUND(I142*H142,2)</f>
        <v>0</v>
      </c>
      <c r="K142" s="187"/>
      <c r="L142" s="37"/>
      <c r="M142" s="188" t="s">
        <v>1</v>
      </c>
      <c r="N142" s="189" t="s">
        <v>42</v>
      </c>
      <c r="O142" s="69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2" t="s">
        <v>124</v>
      </c>
      <c r="AT142" s="192" t="s">
        <v>120</v>
      </c>
      <c r="AU142" s="192" t="s">
        <v>84</v>
      </c>
      <c r="AY142" s="15" t="s">
        <v>118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5" t="s">
        <v>82</v>
      </c>
      <c r="BK142" s="193">
        <f>ROUND(I142*H142,2)</f>
        <v>0</v>
      </c>
      <c r="BL142" s="15" t="s">
        <v>124</v>
      </c>
      <c r="BM142" s="192" t="s">
        <v>171</v>
      </c>
    </row>
    <row r="143" spans="1:65" s="2" customFormat="1" ht="16.5" customHeight="1">
      <c r="A143" s="32"/>
      <c r="B143" s="33"/>
      <c r="C143" s="180" t="s">
        <v>8</v>
      </c>
      <c r="D143" s="180" t="s">
        <v>120</v>
      </c>
      <c r="E143" s="181" t="s">
        <v>172</v>
      </c>
      <c r="F143" s="182" t="s">
        <v>173</v>
      </c>
      <c r="G143" s="183" t="s">
        <v>174</v>
      </c>
      <c r="H143" s="184">
        <v>50.04</v>
      </c>
      <c r="I143" s="185"/>
      <c r="J143" s="186">
        <f>ROUND(I143*H143,2)</f>
        <v>0</v>
      </c>
      <c r="K143" s="187"/>
      <c r="L143" s="37"/>
      <c r="M143" s="188" t="s">
        <v>1</v>
      </c>
      <c r="N143" s="189" t="s">
        <v>42</v>
      </c>
      <c r="O143" s="69"/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2" t="s">
        <v>124</v>
      </c>
      <c r="AT143" s="192" t="s">
        <v>120</v>
      </c>
      <c r="AU143" s="192" t="s">
        <v>84</v>
      </c>
      <c r="AY143" s="15" t="s">
        <v>118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5" t="s">
        <v>82</v>
      </c>
      <c r="BK143" s="193">
        <f>ROUND(I143*H143,2)</f>
        <v>0</v>
      </c>
      <c r="BL143" s="15" t="s">
        <v>124</v>
      </c>
      <c r="BM143" s="192" t="s">
        <v>175</v>
      </c>
    </row>
    <row r="144" spans="1:65" s="13" customFormat="1" ht="11.25">
      <c r="B144" s="194"/>
      <c r="C144" s="195"/>
      <c r="D144" s="196" t="s">
        <v>130</v>
      </c>
      <c r="E144" s="197" t="s">
        <v>1</v>
      </c>
      <c r="F144" s="198" t="s">
        <v>176</v>
      </c>
      <c r="G144" s="195"/>
      <c r="H144" s="199">
        <v>33.36</v>
      </c>
      <c r="I144" s="200"/>
      <c r="J144" s="195"/>
      <c r="K144" s="195"/>
      <c r="L144" s="201"/>
      <c r="M144" s="202"/>
      <c r="N144" s="203"/>
      <c r="O144" s="203"/>
      <c r="P144" s="203"/>
      <c r="Q144" s="203"/>
      <c r="R144" s="203"/>
      <c r="S144" s="203"/>
      <c r="T144" s="204"/>
      <c r="AT144" s="205" t="s">
        <v>130</v>
      </c>
      <c r="AU144" s="205" t="s">
        <v>84</v>
      </c>
      <c r="AV144" s="13" t="s">
        <v>84</v>
      </c>
      <c r="AW144" s="13" t="s">
        <v>33</v>
      </c>
      <c r="AX144" s="13" t="s">
        <v>77</v>
      </c>
      <c r="AY144" s="205" t="s">
        <v>118</v>
      </c>
    </row>
    <row r="145" spans="1:65" s="13" customFormat="1" ht="11.25">
      <c r="B145" s="194"/>
      <c r="C145" s="195"/>
      <c r="D145" s="196" t="s">
        <v>130</v>
      </c>
      <c r="E145" s="195"/>
      <c r="F145" s="198" t="s">
        <v>177</v>
      </c>
      <c r="G145" s="195"/>
      <c r="H145" s="199">
        <v>50.04</v>
      </c>
      <c r="I145" s="200"/>
      <c r="J145" s="195"/>
      <c r="K145" s="195"/>
      <c r="L145" s="201"/>
      <c r="M145" s="202"/>
      <c r="N145" s="203"/>
      <c r="O145" s="203"/>
      <c r="P145" s="203"/>
      <c r="Q145" s="203"/>
      <c r="R145" s="203"/>
      <c r="S145" s="203"/>
      <c r="T145" s="204"/>
      <c r="AT145" s="205" t="s">
        <v>130</v>
      </c>
      <c r="AU145" s="205" t="s">
        <v>84</v>
      </c>
      <c r="AV145" s="13" t="s">
        <v>84</v>
      </c>
      <c r="AW145" s="13" t="s">
        <v>4</v>
      </c>
      <c r="AX145" s="13" t="s">
        <v>82</v>
      </c>
      <c r="AY145" s="205" t="s">
        <v>118</v>
      </c>
    </row>
    <row r="146" spans="1:65" s="2" customFormat="1" ht="16.5" customHeight="1">
      <c r="A146" s="32"/>
      <c r="B146" s="33"/>
      <c r="C146" s="180" t="s">
        <v>178</v>
      </c>
      <c r="D146" s="180" t="s">
        <v>120</v>
      </c>
      <c r="E146" s="181" t="s">
        <v>179</v>
      </c>
      <c r="F146" s="182" t="s">
        <v>180</v>
      </c>
      <c r="G146" s="183" t="s">
        <v>135</v>
      </c>
      <c r="H146" s="184">
        <v>18</v>
      </c>
      <c r="I146" s="185"/>
      <c r="J146" s="186">
        <f>ROUND(I146*H146,2)</f>
        <v>0</v>
      </c>
      <c r="K146" s="187"/>
      <c r="L146" s="37"/>
      <c r="M146" s="188" t="s">
        <v>1</v>
      </c>
      <c r="N146" s="189" t="s">
        <v>42</v>
      </c>
      <c r="O146" s="69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2" t="s">
        <v>124</v>
      </c>
      <c r="AT146" s="192" t="s">
        <v>120</v>
      </c>
      <c r="AU146" s="192" t="s">
        <v>84</v>
      </c>
      <c r="AY146" s="15" t="s">
        <v>118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5" t="s">
        <v>82</v>
      </c>
      <c r="BK146" s="193">
        <f>ROUND(I146*H146,2)</f>
        <v>0</v>
      </c>
      <c r="BL146" s="15" t="s">
        <v>124</v>
      </c>
      <c r="BM146" s="192" t="s">
        <v>181</v>
      </c>
    </row>
    <row r="147" spans="1:65" s="13" customFormat="1" ht="11.25">
      <c r="B147" s="194"/>
      <c r="C147" s="195"/>
      <c r="D147" s="196" t="s">
        <v>130</v>
      </c>
      <c r="E147" s="197" t="s">
        <v>1</v>
      </c>
      <c r="F147" s="198" t="s">
        <v>182</v>
      </c>
      <c r="G147" s="195"/>
      <c r="H147" s="199">
        <v>18</v>
      </c>
      <c r="I147" s="200"/>
      <c r="J147" s="195"/>
      <c r="K147" s="195"/>
      <c r="L147" s="201"/>
      <c r="M147" s="202"/>
      <c r="N147" s="203"/>
      <c r="O147" s="203"/>
      <c r="P147" s="203"/>
      <c r="Q147" s="203"/>
      <c r="R147" s="203"/>
      <c r="S147" s="203"/>
      <c r="T147" s="204"/>
      <c r="AT147" s="205" t="s">
        <v>130</v>
      </c>
      <c r="AU147" s="205" t="s">
        <v>84</v>
      </c>
      <c r="AV147" s="13" t="s">
        <v>84</v>
      </c>
      <c r="AW147" s="13" t="s">
        <v>33</v>
      </c>
      <c r="AX147" s="13" t="s">
        <v>82</v>
      </c>
      <c r="AY147" s="205" t="s">
        <v>118</v>
      </c>
    </row>
    <row r="148" spans="1:65" s="2" customFormat="1" ht="16.5" customHeight="1">
      <c r="A148" s="32"/>
      <c r="B148" s="33"/>
      <c r="C148" s="180" t="s">
        <v>183</v>
      </c>
      <c r="D148" s="180" t="s">
        <v>120</v>
      </c>
      <c r="E148" s="181" t="s">
        <v>184</v>
      </c>
      <c r="F148" s="182" t="s">
        <v>185</v>
      </c>
      <c r="G148" s="183" t="s">
        <v>128</v>
      </c>
      <c r="H148" s="184">
        <v>28.25</v>
      </c>
      <c r="I148" s="185"/>
      <c r="J148" s="186">
        <f>ROUND(I148*H148,2)</f>
        <v>0</v>
      </c>
      <c r="K148" s="187"/>
      <c r="L148" s="37"/>
      <c r="M148" s="188" t="s">
        <v>1</v>
      </c>
      <c r="N148" s="189" t="s">
        <v>42</v>
      </c>
      <c r="O148" s="69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2" t="s">
        <v>124</v>
      </c>
      <c r="AT148" s="192" t="s">
        <v>120</v>
      </c>
      <c r="AU148" s="192" t="s">
        <v>84</v>
      </c>
      <c r="AY148" s="15" t="s">
        <v>118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5" t="s">
        <v>82</v>
      </c>
      <c r="BK148" s="193">
        <f>ROUND(I148*H148,2)</f>
        <v>0</v>
      </c>
      <c r="BL148" s="15" t="s">
        <v>124</v>
      </c>
      <c r="BM148" s="192" t="s">
        <v>186</v>
      </c>
    </row>
    <row r="149" spans="1:65" s="13" customFormat="1" ht="11.25">
      <c r="B149" s="194"/>
      <c r="C149" s="195"/>
      <c r="D149" s="196" t="s">
        <v>130</v>
      </c>
      <c r="E149" s="197" t="s">
        <v>1</v>
      </c>
      <c r="F149" s="198" t="s">
        <v>187</v>
      </c>
      <c r="G149" s="195"/>
      <c r="H149" s="199">
        <v>28.25</v>
      </c>
      <c r="I149" s="200"/>
      <c r="J149" s="195"/>
      <c r="K149" s="195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130</v>
      </c>
      <c r="AU149" s="205" t="s">
        <v>84</v>
      </c>
      <c r="AV149" s="13" t="s">
        <v>84</v>
      </c>
      <c r="AW149" s="13" t="s">
        <v>33</v>
      </c>
      <c r="AX149" s="13" t="s">
        <v>82</v>
      </c>
      <c r="AY149" s="205" t="s">
        <v>118</v>
      </c>
    </row>
    <row r="150" spans="1:65" s="2" customFormat="1" ht="16.5" customHeight="1">
      <c r="A150" s="32"/>
      <c r="B150" s="33"/>
      <c r="C150" s="206" t="s">
        <v>188</v>
      </c>
      <c r="D150" s="206" t="s">
        <v>189</v>
      </c>
      <c r="E150" s="207" t="s">
        <v>190</v>
      </c>
      <c r="F150" s="208" t="s">
        <v>191</v>
      </c>
      <c r="G150" s="209" t="s">
        <v>192</v>
      </c>
      <c r="H150" s="210">
        <v>14.125</v>
      </c>
      <c r="I150" s="211"/>
      <c r="J150" s="212">
        <f>ROUND(I150*H150,2)</f>
        <v>0</v>
      </c>
      <c r="K150" s="213"/>
      <c r="L150" s="214"/>
      <c r="M150" s="215" t="s">
        <v>1</v>
      </c>
      <c r="N150" s="216" t="s">
        <v>42</v>
      </c>
      <c r="O150" s="69"/>
      <c r="P150" s="190">
        <f>O150*H150</f>
        <v>0</v>
      </c>
      <c r="Q150" s="190">
        <v>1E-3</v>
      </c>
      <c r="R150" s="190">
        <f>Q150*H150</f>
        <v>1.4125E-2</v>
      </c>
      <c r="S150" s="190">
        <v>0</v>
      </c>
      <c r="T150" s="191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2" t="s">
        <v>154</v>
      </c>
      <c r="AT150" s="192" t="s">
        <v>189</v>
      </c>
      <c r="AU150" s="192" t="s">
        <v>84</v>
      </c>
      <c r="AY150" s="15" t="s">
        <v>118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5" t="s">
        <v>82</v>
      </c>
      <c r="BK150" s="193">
        <f>ROUND(I150*H150,2)</f>
        <v>0</v>
      </c>
      <c r="BL150" s="15" t="s">
        <v>124</v>
      </c>
      <c r="BM150" s="192" t="s">
        <v>193</v>
      </c>
    </row>
    <row r="151" spans="1:65" s="13" customFormat="1" ht="11.25">
      <c r="B151" s="194"/>
      <c r="C151" s="195"/>
      <c r="D151" s="196" t="s">
        <v>130</v>
      </c>
      <c r="E151" s="195"/>
      <c r="F151" s="198" t="s">
        <v>194</v>
      </c>
      <c r="G151" s="195"/>
      <c r="H151" s="199">
        <v>14.125</v>
      </c>
      <c r="I151" s="200"/>
      <c r="J151" s="195"/>
      <c r="K151" s="195"/>
      <c r="L151" s="201"/>
      <c r="M151" s="202"/>
      <c r="N151" s="203"/>
      <c r="O151" s="203"/>
      <c r="P151" s="203"/>
      <c r="Q151" s="203"/>
      <c r="R151" s="203"/>
      <c r="S151" s="203"/>
      <c r="T151" s="204"/>
      <c r="AT151" s="205" t="s">
        <v>130</v>
      </c>
      <c r="AU151" s="205" t="s">
        <v>84</v>
      </c>
      <c r="AV151" s="13" t="s">
        <v>84</v>
      </c>
      <c r="AW151" s="13" t="s">
        <v>4</v>
      </c>
      <c r="AX151" s="13" t="s">
        <v>82</v>
      </c>
      <c r="AY151" s="205" t="s">
        <v>118</v>
      </c>
    </row>
    <row r="152" spans="1:65" s="2" customFormat="1" ht="16.5" customHeight="1">
      <c r="A152" s="32"/>
      <c r="B152" s="33"/>
      <c r="C152" s="180" t="s">
        <v>195</v>
      </c>
      <c r="D152" s="180" t="s">
        <v>120</v>
      </c>
      <c r="E152" s="181" t="s">
        <v>196</v>
      </c>
      <c r="F152" s="182" t="s">
        <v>197</v>
      </c>
      <c r="G152" s="183" t="s">
        <v>128</v>
      </c>
      <c r="H152" s="184">
        <v>28.25</v>
      </c>
      <c r="I152" s="185"/>
      <c r="J152" s="186">
        <f>ROUND(I152*H152,2)</f>
        <v>0</v>
      </c>
      <c r="K152" s="187"/>
      <c r="L152" s="37"/>
      <c r="M152" s="188" t="s">
        <v>1</v>
      </c>
      <c r="N152" s="189" t="s">
        <v>42</v>
      </c>
      <c r="O152" s="69"/>
      <c r="P152" s="190">
        <f>O152*H152</f>
        <v>0</v>
      </c>
      <c r="Q152" s="190">
        <v>0</v>
      </c>
      <c r="R152" s="190">
        <f>Q152*H152</f>
        <v>0</v>
      </c>
      <c r="S152" s="190">
        <v>0</v>
      </c>
      <c r="T152" s="191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2" t="s">
        <v>124</v>
      </c>
      <c r="AT152" s="192" t="s">
        <v>120</v>
      </c>
      <c r="AU152" s="192" t="s">
        <v>84</v>
      </c>
      <c r="AY152" s="15" t="s">
        <v>118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5" t="s">
        <v>82</v>
      </c>
      <c r="BK152" s="193">
        <f>ROUND(I152*H152,2)</f>
        <v>0</v>
      </c>
      <c r="BL152" s="15" t="s">
        <v>124</v>
      </c>
      <c r="BM152" s="192" t="s">
        <v>198</v>
      </c>
    </row>
    <row r="153" spans="1:65" s="12" customFormat="1" ht="22.9" customHeight="1">
      <c r="B153" s="164"/>
      <c r="C153" s="165"/>
      <c r="D153" s="166" t="s">
        <v>76</v>
      </c>
      <c r="E153" s="178" t="s">
        <v>84</v>
      </c>
      <c r="F153" s="178" t="s">
        <v>199</v>
      </c>
      <c r="G153" s="165"/>
      <c r="H153" s="165"/>
      <c r="I153" s="168"/>
      <c r="J153" s="179">
        <f>BK153</f>
        <v>0</v>
      </c>
      <c r="K153" s="165"/>
      <c r="L153" s="170"/>
      <c r="M153" s="171"/>
      <c r="N153" s="172"/>
      <c r="O153" s="172"/>
      <c r="P153" s="173">
        <f>SUM(P154:P158)</f>
        <v>0</v>
      </c>
      <c r="Q153" s="172"/>
      <c r="R153" s="173">
        <f>SUM(R154:R158)</f>
        <v>4.4217263999999998</v>
      </c>
      <c r="S153" s="172"/>
      <c r="T153" s="174">
        <f>SUM(T154:T158)</f>
        <v>0</v>
      </c>
      <c r="AR153" s="175" t="s">
        <v>82</v>
      </c>
      <c r="AT153" s="176" t="s">
        <v>76</v>
      </c>
      <c r="AU153" s="176" t="s">
        <v>82</v>
      </c>
      <c r="AY153" s="175" t="s">
        <v>118</v>
      </c>
      <c r="BK153" s="177">
        <f>SUM(BK154:BK158)</f>
        <v>0</v>
      </c>
    </row>
    <row r="154" spans="1:65" s="2" customFormat="1" ht="24.2" customHeight="1">
      <c r="A154" s="32"/>
      <c r="B154" s="33"/>
      <c r="C154" s="180" t="s">
        <v>200</v>
      </c>
      <c r="D154" s="180" t="s">
        <v>120</v>
      </c>
      <c r="E154" s="181" t="s">
        <v>201</v>
      </c>
      <c r="F154" s="182" t="s">
        <v>202</v>
      </c>
      <c r="G154" s="183" t="s">
        <v>135</v>
      </c>
      <c r="H154" s="184">
        <v>1.92</v>
      </c>
      <c r="I154" s="185"/>
      <c r="J154" s="186">
        <f>ROUND(I154*H154,2)</f>
        <v>0</v>
      </c>
      <c r="K154" s="187"/>
      <c r="L154" s="37"/>
      <c r="M154" s="188" t="s">
        <v>1</v>
      </c>
      <c r="N154" s="189" t="s">
        <v>42</v>
      </c>
      <c r="O154" s="69"/>
      <c r="P154" s="190">
        <f>O154*H154</f>
        <v>0</v>
      </c>
      <c r="Q154" s="190">
        <v>2.3010199999999998</v>
      </c>
      <c r="R154" s="190">
        <f>Q154*H154</f>
        <v>4.4179583999999998</v>
      </c>
      <c r="S154" s="190">
        <v>0</v>
      </c>
      <c r="T154" s="191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2" t="s">
        <v>124</v>
      </c>
      <c r="AT154" s="192" t="s">
        <v>120</v>
      </c>
      <c r="AU154" s="192" t="s">
        <v>84</v>
      </c>
      <c r="AY154" s="15" t="s">
        <v>118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5" t="s">
        <v>82</v>
      </c>
      <c r="BK154" s="193">
        <f>ROUND(I154*H154,2)</f>
        <v>0</v>
      </c>
      <c r="BL154" s="15" t="s">
        <v>124</v>
      </c>
      <c r="BM154" s="192" t="s">
        <v>203</v>
      </c>
    </row>
    <row r="155" spans="1:65" s="13" customFormat="1" ht="11.25">
      <c r="B155" s="194"/>
      <c r="C155" s="195"/>
      <c r="D155" s="196" t="s">
        <v>130</v>
      </c>
      <c r="E155" s="197" t="s">
        <v>1</v>
      </c>
      <c r="F155" s="198" t="s">
        <v>204</v>
      </c>
      <c r="G155" s="195"/>
      <c r="H155" s="199">
        <v>1.92</v>
      </c>
      <c r="I155" s="200"/>
      <c r="J155" s="195"/>
      <c r="K155" s="195"/>
      <c r="L155" s="201"/>
      <c r="M155" s="202"/>
      <c r="N155" s="203"/>
      <c r="O155" s="203"/>
      <c r="P155" s="203"/>
      <c r="Q155" s="203"/>
      <c r="R155" s="203"/>
      <c r="S155" s="203"/>
      <c r="T155" s="204"/>
      <c r="AT155" s="205" t="s">
        <v>130</v>
      </c>
      <c r="AU155" s="205" t="s">
        <v>84</v>
      </c>
      <c r="AV155" s="13" t="s">
        <v>84</v>
      </c>
      <c r="AW155" s="13" t="s">
        <v>33</v>
      </c>
      <c r="AX155" s="13" t="s">
        <v>82</v>
      </c>
      <c r="AY155" s="205" t="s">
        <v>118</v>
      </c>
    </row>
    <row r="156" spans="1:65" s="2" customFormat="1" ht="24.2" customHeight="1">
      <c r="A156" s="32"/>
      <c r="B156" s="33"/>
      <c r="C156" s="180" t="s">
        <v>205</v>
      </c>
      <c r="D156" s="180" t="s">
        <v>120</v>
      </c>
      <c r="E156" s="181" t="s">
        <v>206</v>
      </c>
      <c r="F156" s="182" t="s">
        <v>207</v>
      </c>
      <c r="G156" s="183" t="s">
        <v>128</v>
      </c>
      <c r="H156" s="184">
        <v>2.4</v>
      </c>
      <c r="I156" s="185"/>
      <c r="J156" s="186">
        <f>ROUND(I156*H156,2)</f>
        <v>0</v>
      </c>
      <c r="K156" s="187"/>
      <c r="L156" s="37"/>
      <c r="M156" s="188" t="s">
        <v>1</v>
      </c>
      <c r="N156" s="189" t="s">
        <v>42</v>
      </c>
      <c r="O156" s="69"/>
      <c r="P156" s="190">
        <f>O156*H156</f>
        <v>0</v>
      </c>
      <c r="Q156" s="190">
        <v>1.57E-3</v>
      </c>
      <c r="R156" s="190">
        <f>Q156*H156</f>
        <v>3.7679999999999996E-3</v>
      </c>
      <c r="S156" s="190">
        <v>0</v>
      </c>
      <c r="T156" s="19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2" t="s">
        <v>124</v>
      </c>
      <c r="AT156" s="192" t="s">
        <v>120</v>
      </c>
      <c r="AU156" s="192" t="s">
        <v>84</v>
      </c>
      <c r="AY156" s="15" t="s">
        <v>118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5" t="s">
        <v>82</v>
      </c>
      <c r="BK156" s="193">
        <f>ROUND(I156*H156,2)</f>
        <v>0</v>
      </c>
      <c r="BL156" s="15" t="s">
        <v>124</v>
      </c>
      <c r="BM156" s="192" t="s">
        <v>208</v>
      </c>
    </row>
    <row r="157" spans="1:65" s="13" customFormat="1" ht="11.25">
      <c r="B157" s="194"/>
      <c r="C157" s="195"/>
      <c r="D157" s="196" t="s">
        <v>130</v>
      </c>
      <c r="E157" s="197" t="s">
        <v>1</v>
      </c>
      <c r="F157" s="198" t="s">
        <v>209</v>
      </c>
      <c r="G157" s="195"/>
      <c r="H157" s="199">
        <v>2.4</v>
      </c>
      <c r="I157" s="200"/>
      <c r="J157" s="195"/>
      <c r="K157" s="195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130</v>
      </c>
      <c r="AU157" s="205" t="s">
        <v>84</v>
      </c>
      <c r="AV157" s="13" t="s">
        <v>84</v>
      </c>
      <c r="AW157" s="13" t="s">
        <v>33</v>
      </c>
      <c r="AX157" s="13" t="s">
        <v>82</v>
      </c>
      <c r="AY157" s="205" t="s">
        <v>118</v>
      </c>
    </row>
    <row r="158" spans="1:65" s="2" customFormat="1" ht="33" customHeight="1">
      <c r="A158" s="32"/>
      <c r="B158" s="33"/>
      <c r="C158" s="180" t="s">
        <v>210</v>
      </c>
      <c r="D158" s="180" t="s">
        <v>120</v>
      </c>
      <c r="E158" s="181" t="s">
        <v>211</v>
      </c>
      <c r="F158" s="182" t="s">
        <v>212</v>
      </c>
      <c r="G158" s="183" t="s">
        <v>128</v>
      </c>
      <c r="H158" s="184">
        <v>2.4</v>
      </c>
      <c r="I158" s="185"/>
      <c r="J158" s="186">
        <f>ROUND(I158*H158,2)</f>
        <v>0</v>
      </c>
      <c r="K158" s="187"/>
      <c r="L158" s="37"/>
      <c r="M158" s="188" t="s">
        <v>1</v>
      </c>
      <c r="N158" s="189" t="s">
        <v>42</v>
      </c>
      <c r="O158" s="69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2" t="s">
        <v>124</v>
      </c>
      <c r="AT158" s="192" t="s">
        <v>120</v>
      </c>
      <c r="AU158" s="192" t="s">
        <v>84</v>
      </c>
      <c r="AY158" s="15" t="s">
        <v>118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5" t="s">
        <v>82</v>
      </c>
      <c r="BK158" s="193">
        <f>ROUND(I158*H158,2)</f>
        <v>0</v>
      </c>
      <c r="BL158" s="15" t="s">
        <v>124</v>
      </c>
      <c r="BM158" s="192" t="s">
        <v>213</v>
      </c>
    </row>
    <row r="159" spans="1:65" s="12" customFormat="1" ht="22.9" customHeight="1">
      <c r="B159" s="164"/>
      <c r="C159" s="165"/>
      <c r="D159" s="166" t="s">
        <v>76</v>
      </c>
      <c r="E159" s="178" t="s">
        <v>141</v>
      </c>
      <c r="F159" s="178" t="s">
        <v>214</v>
      </c>
      <c r="G159" s="165"/>
      <c r="H159" s="165"/>
      <c r="I159" s="168"/>
      <c r="J159" s="179">
        <f>BK159</f>
        <v>0</v>
      </c>
      <c r="K159" s="165"/>
      <c r="L159" s="170"/>
      <c r="M159" s="171"/>
      <c r="N159" s="172"/>
      <c r="O159" s="172"/>
      <c r="P159" s="173">
        <f>SUM(P160:P165)</f>
        <v>0</v>
      </c>
      <c r="Q159" s="172"/>
      <c r="R159" s="173">
        <f>SUM(R160:R165)</f>
        <v>7.0206080000000002</v>
      </c>
      <c r="S159" s="172"/>
      <c r="T159" s="174">
        <f>SUM(T160:T165)</f>
        <v>0</v>
      </c>
      <c r="AR159" s="175" t="s">
        <v>82</v>
      </c>
      <c r="AT159" s="176" t="s">
        <v>76</v>
      </c>
      <c r="AU159" s="176" t="s">
        <v>82</v>
      </c>
      <c r="AY159" s="175" t="s">
        <v>118</v>
      </c>
      <c r="BK159" s="177">
        <f>SUM(BK160:BK165)</f>
        <v>0</v>
      </c>
    </row>
    <row r="160" spans="1:65" s="2" customFormat="1" ht="24.2" customHeight="1">
      <c r="A160" s="32"/>
      <c r="B160" s="33"/>
      <c r="C160" s="180" t="s">
        <v>215</v>
      </c>
      <c r="D160" s="180" t="s">
        <v>120</v>
      </c>
      <c r="E160" s="181" t="s">
        <v>216</v>
      </c>
      <c r="F160" s="182" t="s">
        <v>217</v>
      </c>
      <c r="G160" s="183" t="s">
        <v>128</v>
      </c>
      <c r="H160" s="184">
        <v>9.8000000000000007</v>
      </c>
      <c r="I160" s="185"/>
      <c r="J160" s="186">
        <f>ROUND(I160*H160,2)</f>
        <v>0</v>
      </c>
      <c r="K160" s="187"/>
      <c r="L160" s="37"/>
      <c r="M160" s="188" t="s">
        <v>1</v>
      </c>
      <c r="N160" s="189" t="s">
        <v>42</v>
      </c>
      <c r="O160" s="69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2" t="s">
        <v>124</v>
      </c>
      <c r="AT160" s="192" t="s">
        <v>120</v>
      </c>
      <c r="AU160" s="192" t="s">
        <v>84</v>
      </c>
      <c r="AY160" s="15" t="s">
        <v>118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5" t="s">
        <v>82</v>
      </c>
      <c r="BK160" s="193">
        <f>ROUND(I160*H160,2)</f>
        <v>0</v>
      </c>
      <c r="BL160" s="15" t="s">
        <v>124</v>
      </c>
      <c r="BM160" s="192" t="s">
        <v>218</v>
      </c>
    </row>
    <row r="161" spans="1:65" s="2" customFormat="1" ht="21.75" customHeight="1">
      <c r="A161" s="32"/>
      <c r="B161" s="33"/>
      <c r="C161" s="180" t="s">
        <v>7</v>
      </c>
      <c r="D161" s="180" t="s">
        <v>120</v>
      </c>
      <c r="E161" s="181" t="s">
        <v>219</v>
      </c>
      <c r="F161" s="182" t="s">
        <v>220</v>
      </c>
      <c r="G161" s="183" t="s">
        <v>128</v>
      </c>
      <c r="H161" s="184">
        <v>9.8000000000000007</v>
      </c>
      <c r="I161" s="185"/>
      <c r="J161" s="186">
        <f>ROUND(I161*H161,2)</f>
        <v>0</v>
      </c>
      <c r="K161" s="187"/>
      <c r="L161" s="37"/>
      <c r="M161" s="188" t="s">
        <v>1</v>
      </c>
      <c r="N161" s="189" t="s">
        <v>42</v>
      </c>
      <c r="O161" s="69"/>
      <c r="P161" s="190">
        <f>O161*H161</f>
        <v>0</v>
      </c>
      <c r="Q161" s="190">
        <v>0.48574000000000001</v>
      </c>
      <c r="R161" s="190">
        <f>Q161*H161</f>
        <v>4.7602520000000004</v>
      </c>
      <c r="S161" s="190">
        <v>0</v>
      </c>
      <c r="T161" s="191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2" t="s">
        <v>124</v>
      </c>
      <c r="AT161" s="192" t="s">
        <v>120</v>
      </c>
      <c r="AU161" s="192" t="s">
        <v>84</v>
      </c>
      <c r="AY161" s="15" t="s">
        <v>118</v>
      </c>
      <c r="BE161" s="193">
        <f>IF(N161="základní",J161,0)</f>
        <v>0</v>
      </c>
      <c r="BF161" s="193">
        <f>IF(N161="snížená",J161,0)</f>
        <v>0</v>
      </c>
      <c r="BG161" s="193">
        <f>IF(N161="zákl. přenesená",J161,0)</f>
        <v>0</v>
      </c>
      <c r="BH161" s="193">
        <f>IF(N161="sníž. přenesená",J161,0)</f>
        <v>0</v>
      </c>
      <c r="BI161" s="193">
        <f>IF(N161="nulová",J161,0)</f>
        <v>0</v>
      </c>
      <c r="BJ161" s="15" t="s">
        <v>82</v>
      </c>
      <c r="BK161" s="193">
        <f>ROUND(I161*H161,2)</f>
        <v>0</v>
      </c>
      <c r="BL161" s="15" t="s">
        <v>124</v>
      </c>
      <c r="BM161" s="192" t="s">
        <v>221</v>
      </c>
    </row>
    <row r="162" spans="1:65" s="13" customFormat="1" ht="11.25">
      <c r="B162" s="194"/>
      <c r="C162" s="195"/>
      <c r="D162" s="196" t="s">
        <v>130</v>
      </c>
      <c r="E162" s="197" t="s">
        <v>1</v>
      </c>
      <c r="F162" s="198" t="s">
        <v>222</v>
      </c>
      <c r="G162" s="195"/>
      <c r="H162" s="199">
        <v>9.8000000000000007</v>
      </c>
      <c r="I162" s="200"/>
      <c r="J162" s="195"/>
      <c r="K162" s="195"/>
      <c r="L162" s="201"/>
      <c r="M162" s="202"/>
      <c r="N162" s="203"/>
      <c r="O162" s="203"/>
      <c r="P162" s="203"/>
      <c r="Q162" s="203"/>
      <c r="R162" s="203"/>
      <c r="S162" s="203"/>
      <c r="T162" s="204"/>
      <c r="AT162" s="205" t="s">
        <v>130</v>
      </c>
      <c r="AU162" s="205" t="s">
        <v>84</v>
      </c>
      <c r="AV162" s="13" t="s">
        <v>84</v>
      </c>
      <c r="AW162" s="13" t="s">
        <v>33</v>
      </c>
      <c r="AX162" s="13" t="s">
        <v>82</v>
      </c>
      <c r="AY162" s="205" t="s">
        <v>118</v>
      </c>
    </row>
    <row r="163" spans="1:65" s="2" customFormat="1" ht="37.9" customHeight="1">
      <c r="A163" s="32"/>
      <c r="B163" s="33"/>
      <c r="C163" s="180" t="s">
        <v>223</v>
      </c>
      <c r="D163" s="180" t="s">
        <v>120</v>
      </c>
      <c r="E163" s="181" t="s">
        <v>224</v>
      </c>
      <c r="F163" s="182" t="s">
        <v>225</v>
      </c>
      <c r="G163" s="183" t="s">
        <v>128</v>
      </c>
      <c r="H163" s="184">
        <v>9.8000000000000007</v>
      </c>
      <c r="I163" s="185"/>
      <c r="J163" s="186">
        <f>ROUND(I163*H163,2)</f>
        <v>0</v>
      </c>
      <c r="K163" s="187"/>
      <c r="L163" s="37"/>
      <c r="M163" s="188" t="s">
        <v>1</v>
      </c>
      <c r="N163" s="189" t="s">
        <v>42</v>
      </c>
      <c r="O163" s="69"/>
      <c r="P163" s="190">
        <f>O163*H163</f>
        <v>0</v>
      </c>
      <c r="Q163" s="190">
        <v>8.9219999999999994E-2</v>
      </c>
      <c r="R163" s="190">
        <f>Q163*H163</f>
        <v>0.87435600000000002</v>
      </c>
      <c r="S163" s="190">
        <v>0</v>
      </c>
      <c r="T163" s="191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2" t="s">
        <v>124</v>
      </c>
      <c r="AT163" s="192" t="s">
        <v>120</v>
      </c>
      <c r="AU163" s="192" t="s">
        <v>84</v>
      </c>
      <c r="AY163" s="15" t="s">
        <v>118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5" t="s">
        <v>82</v>
      </c>
      <c r="BK163" s="193">
        <f>ROUND(I163*H163,2)</f>
        <v>0</v>
      </c>
      <c r="BL163" s="15" t="s">
        <v>124</v>
      </c>
      <c r="BM163" s="192" t="s">
        <v>226</v>
      </c>
    </row>
    <row r="164" spans="1:65" s="2" customFormat="1" ht="16.5" customHeight="1">
      <c r="A164" s="32"/>
      <c r="B164" s="33"/>
      <c r="C164" s="206" t="s">
        <v>227</v>
      </c>
      <c r="D164" s="206" t="s">
        <v>189</v>
      </c>
      <c r="E164" s="207" t="s">
        <v>228</v>
      </c>
      <c r="F164" s="208" t="s">
        <v>229</v>
      </c>
      <c r="G164" s="209" t="s">
        <v>128</v>
      </c>
      <c r="H164" s="210">
        <v>10.5</v>
      </c>
      <c r="I164" s="211"/>
      <c r="J164" s="212">
        <f>ROUND(I164*H164,2)</f>
        <v>0</v>
      </c>
      <c r="K164" s="213"/>
      <c r="L164" s="214"/>
      <c r="M164" s="215" t="s">
        <v>1</v>
      </c>
      <c r="N164" s="216" t="s">
        <v>42</v>
      </c>
      <c r="O164" s="69"/>
      <c r="P164" s="190">
        <f>O164*H164</f>
        <v>0</v>
      </c>
      <c r="Q164" s="190">
        <v>0.13200000000000001</v>
      </c>
      <c r="R164" s="190">
        <f>Q164*H164</f>
        <v>1.3860000000000001</v>
      </c>
      <c r="S164" s="190">
        <v>0</v>
      </c>
      <c r="T164" s="191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2" t="s">
        <v>154</v>
      </c>
      <c r="AT164" s="192" t="s">
        <v>189</v>
      </c>
      <c r="AU164" s="192" t="s">
        <v>84</v>
      </c>
      <c r="AY164" s="15" t="s">
        <v>118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5" t="s">
        <v>82</v>
      </c>
      <c r="BK164" s="193">
        <f>ROUND(I164*H164,2)</f>
        <v>0</v>
      </c>
      <c r="BL164" s="15" t="s">
        <v>124</v>
      </c>
      <c r="BM164" s="192" t="s">
        <v>230</v>
      </c>
    </row>
    <row r="165" spans="1:65" s="13" customFormat="1" ht="11.25">
      <c r="B165" s="194"/>
      <c r="C165" s="195"/>
      <c r="D165" s="196" t="s">
        <v>130</v>
      </c>
      <c r="E165" s="195"/>
      <c r="F165" s="198" t="s">
        <v>231</v>
      </c>
      <c r="G165" s="195"/>
      <c r="H165" s="199">
        <v>10.5</v>
      </c>
      <c r="I165" s="200"/>
      <c r="J165" s="195"/>
      <c r="K165" s="195"/>
      <c r="L165" s="201"/>
      <c r="M165" s="202"/>
      <c r="N165" s="203"/>
      <c r="O165" s="203"/>
      <c r="P165" s="203"/>
      <c r="Q165" s="203"/>
      <c r="R165" s="203"/>
      <c r="S165" s="203"/>
      <c r="T165" s="204"/>
      <c r="AT165" s="205" t="s">
        <v>130</v>
      </c>
      <c r="AU165" s="205" t="s">
        <v>84</v>
      </c>
      <c r="AV165" s="13" t="s">
        <v>84</v>
      </c>
      <c r="AW165" s="13" t="s">
        <v>4</v>
      </c>
      <c r="AX165" s="13" t="s">
        <v>82</v>
      </c>
      <c r="AY165" s="205" t="s">
        <v>118</v>
      </c>
    </row>
    <row r="166" spans="1:65" s="12" customFormat="1" ht="22.9" customHeight="1">
      <c r="B166" s="164"/>
      <c r="C166" s="165"/>
      <c r="D166" s="166" t="s">
        <v>76</v>
      </c>
      <c r="E166" s="178" t="s">
        <v>146</v>
      </c>
      <c r="F166" s="178" t="s">
        <v>232</v>
      </c>
      <c r="G166" s="165"/>
      <c r="H166" s="165"/>
      <c r="I166" s="168"/>
      <c r="J166" s="179">
        <f>BK166</f>
        <v>0</v>
      </c>
      <c r="K166" s="165"/>
      <c r="L166" s="170"/>
      <c r="M166" s="171"/>
      <c r="N166" s="172"/>
      <c r="O166" s="172"/>
      <c r="P166" s="173">
        <f>SUM(P167:P170)</f>
        <v>0</v>
      </c>
      <c r="Q166" s="172"/>
      <c r="R166" s="173">
        <f>SUM(R167:R170)</f>
        <v>7.7244711499999994</v>
      </c>
      <c r="S166" s="172"/>
      <c r="T166" s="174">
        <f>SUM(T167:T170)</f>
        <v>0</v>
      </c>
      <c r="AR166" s="175" t="s">
        <v>82</v>
      </c>
      <c r="AT166" s="176" t="s">
        <v>76</v>
      </c>
      <c r="AU166" s="176" t="s">
        <v>82</v>
      </c>
      <c r="AY166" s="175" t="s">
        <v>118</v>
      </c>
      <c r="BK166" s="177">
        <f>SUM(BK167:BK170)</f>
        <v>0</v>
      </c>
    </row>
    <row r="167" spans="1:65" s="2" customFormat="1" ht="16.5" customHeight="1">
      <c r="A167" s="32"/>
      <c r="B167" s="33"/>
      <c r="C167" s="180" t="s">
        <v>233</v>
      </c>
      <c r="D167" s="180" t="s">
        <v>120</v>
      </c>
      <c r="E167" s="181" t="s">
        <v>234</v>
      </c>
      <c r="F167" s="182" t="s">
        <v>235</v>
      </c>
      <c r="G167" s="183" t="s">
        <v>135</v>
      </c>
      <c r="H167" s="184">
        <v>3.0449999999999999</v>
      </c>
      <c r="I167" s="185"/>
      <c r="J167" s="186">
        <f>ROUND(I167*H167,2)</f>
        <v>0</v>
      </c>
      <c r="K167" s="187"/>
      <c r="L167" s="37"/>
      <c r="M167" s="188" t="s">
        <v>1</v>
      </c>
      <c r="N167" s="189" t="s">
        <v>42</v>
      </c>
      <c r="O167" s="69"/>
      <c r="P167" s="190">
        <f>O167*H167</f>
        <v>0</v>
      </c>
      <c r="Q167" s="190">
        <v>2.5018699999999998</v>
      </c>
      <c r="R167" s="190">
        <f>Q167*H167</f>
        <v>7.618194149999999</v>
      </c>
      <c r="S167" s="190">
        <v>0</v>
      </c>
      <c r="T167" s="19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92" t="s">
        <v>124</v>
      </c>
      <c r="AT167" s="192" t="s">
        <v>120</v>
      </c>
      <c r="AU167" s="192" t="s">
        <v>84</v>
      </c>
      <c r="AY167" s="15" t="s">
        <v>118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5" t="s">
        <v>82</v>
      </c>
      <c r="BK167" s="193">
        <f>ROUND(I167*H167,2)</f>
        <v>0</v>
      </c>
      <c r="BL167" s="15" t="s">
        <v>124</v>
      </c>
      <c r="BM167" s="192" t="s">
        <v>236</v>
      </c>
    </row>
    <row r="168" spans="1:65" s="13" customFormat="1" ht="11.25">
      <c r="B168" s="194"/>
      <c r="C168" s="195"/>
      <c r="D168" s="196" t="s">
        <v>130</v>
      </c>
      <c r="E168" s="197" t="s">
        <v>1</v>
      </c>
      <c r="F168" s="198" t="s">
        <v>237</v>
      </c>
      <c r="G168" s="195"/>
      <c r="H168" s="199">
        <v>3.0449999999999999</v>
      </c>
      <c r="I168" s="200"/>
      <c r="J168" s="195"/>
      <c r="K168" s="195"/>
      <c r="L168" s="201"/>
      <c r="M168" s="202"/>
      <c r="N168" s="203"/>
      <c r="O168" s="203"/>
      <c r="P168" s="203"/>
      <c r="Q168" s="203"/>
      <c r="R168" s="203"/>
      <c r="S168" s="203"/>
      <c r="T168" s="204"/>
      <c r="AT168" s="205" t="s">
        <v>130</v>
      </c>
      <c r="AU168" s="205" t="s">
        <v>84</v>
      </c>
      <c r="AV168" s="13" t="s">
        <v>84</v>
      </c>
      <c r="AW168" s="13" t="s">
        <v>33</v>
      </c>
      <c r="AX168" s="13" t="s">
        <v>82</v>
      </c>
      <c r="AY168" s="205" t="s">
        <v>118</v>
      </c>
    </row>
    <row r="169" spans="1:65" s="2" customFormat="1" ht="24.2" customHeight="1">
      <c r="A169" s="32"/>
      <c r="B169" s="33"/>
      <c r="C169" s="180" t="s">
        <v>238</v>
      </c>
      <c r="D169" s="180" t="s">
        <v>120</v>
      </c>
      <c r="E169" s="181" t="s">
        <v>239</v>
      </c>
      <c r="F169" s="182" t="s">
        <v>240</v>
      </c>
      <c r="G169" s="183" t="s">
        <v>135</v>
      </c>
      <c r="H169" s="184">
        <v>3.0449999999999999</v>
      </c>
      <c r="I169" s="185"/>
      <c r="J169" s="186">
        <f>ROUND(I169*H169,2)</f>
        <v>0</v>
      </c>
      <c r="K169" s="187"/>
      <c r="L169" s="37"/>
      <c r="M169" s="188" t="s">
        <v>1</v>
      </c>
      <c r="N169" s="189" t="s">
        <v>42</v>
      </c>
      <c r="O169" s="69"/>
      <c r="P169" s="190">
        <f>O169*H169</f>
        <v>0</v>
      </c>
      <c r="Q169" s="190">
        <v>0</v>
      </c>
      <c r="R169" s="190">
        <f>Q169*H169</f>
        <v>0</v>
      </c>
      <c r="S169" s="190">
        <v>0</v>
      </c>
      <c r="T169" s="191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2" t="s">
        <v>124</v>
      </c>
      <c r="AT169" s="192" t="s">
        <v>120</v>
      </c>
      <c r="AU169" s="192" t="s">
        <v>84</v>
      </c>
      <c r="AY169" s="15" t="s">
        <v>118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15" t="s">
        <v>82</v>
      </c>
      <c r="BK169" s="193">
        <f>ROUND(I169*H169,2)</f>
        <v>0</v>
      </c>
      <c r="BL169" s="15" t="s">
        <v>124</v>
      </c>
      <c r="BM169" s="192" t="s">
        <v>241</v>
      </c>
    </row>
    <row r="170" spans="1:65" s="2" customFormat="1" ht="16.5" customHeight="1">
      <c r="A170" s="32"/>
      <c r="B170" s="33"/>
      <c r="C170" s="180" t="s">
        <v>242</v>
      </c>
      <c r="D170" s="180" t="s">
        <v>120</v>
      </c>
      <c r="E170" s="181" t="s">
        <v>243</v>
      </c>
      <c r="F170" s="182" t="s">
        <v>244</v>
      </c>
      <c r="G170" s="183" t="s">
        <v>174</v>
      </c>
      <c r="H170" s="184">
        <v>0.1</v>
      </c>
      <c r="I170" s="185"/>
      <c r="J170" s="186">
        <f>ROUND(I170*H170,2)</f>
        <v>0</v>
      </c>
      <c r="K170" s="187"/>
      <c r="L170" s="37"/>
      <c r="M170" s="188" t="s">
        <v>1</v>
      </c>
      <c r="N170" s="189" t="s">
        <v>42</v>
      </c>
      <c r="O170" s="69"/>
      <c r="P170" s="190">
        <f>O170*H170</f>
        <v>0</v>
      </c>
      <c r="Q170" s="190">
        <v>1.06277</v>
      </c>
      <c r="R170" s="190">
        <f>Q170*H170</f>
        <v>0.10627700000000001</v>
      </c>
      <c r="S170" s="190">
        <v>0</v>
      </c>
      <c r="T170" s="19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2" t="s">
        <v>124</v>
      </c>
      <c r="AT170" s="192" t="s">
        <v>120</v>
      </c>
      <c r="AU170" s="192" t="s">
        <v>84</v>
      </c>
      <c r="AY170" s="15" t="s">
        <v>118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5" t="s">
        <v>82</v>
      </c>
      <c r="BK170" s="193">
        <f>ROUND(I170*H170,2)</f>
        <v>0</v>
      </c>
      <c r="BL170" s="15" t="s">
        <v>124</v>
      </c>
      <c r="BM170" s="192" t="s">
        <v>245</v>
      </c>
    </row>
    <row r="171" spans="1:65" s="12" customFormat="1" ht="22.9" customHeight="1">
      <c r="B171" s="164"/>
      <c r="C171" s="165"/>
      <c r="D171" s="166" t="s">
        <v>76</v>
      </c>
      <c r="E171" s="178" t="s">
        <v>158</v>
      </c>
      <c r="F171" s="178" t="s">
        <v>246</v>
      </c>
      <c r="G171" s="165"/>
      <c r="H171" s="165"/>
      <c r="I171" s="168"/>
      <c r="J171" s="179">
        <f>BK171</f>
        <v>0</v>
      </c>
      <c r="K171" s="165"/>
      <c r="L171" s="170"/>
      <c r="M171" s="171"/>
      <c r="N171" s="172"/>
      <c r="O171" s="172"/>
      <c r="P171" s="173">
        <f>SUM(P172:P176)</f>
        <v>0</v>
      </c>
      <c r="Q171" s="172"/>
      <c r="R171" s="173">
        <f>SUM(R172:R176)</f>
        <v>9.188161599999999</v>
      </c>
      <c r="S171" s="172"/>
      <c r="T171" s="174">
        <f>SUM(T172:T176)</f>
        <v>0</v>
      </c>
      <c r="AR171" s="175" t="s">
        <v>82</v>
      </c>
      <c r="AT171" s="176" t="s">
        <v>76</v>
      </c>
      <c r="AU171" s="176" t="s">
        <v>82</v>
      </c>
      <c r="AY171" s="175" t="s">
        <v>118</v>
      </c>
      <c r="BK171" s="177">
        <f>SUM(BK172:BK176)</f>
        <v>0</v>
      </c>
    </row>
    <row r="172" spans="1:65" s="2" customFormat="1" ht="16.5" customHeight="1">
      <c r="A172" s="32"/>
      <c r="B172" s="33"/>
      <c r="C172" s="180" t="s">
        <v>247</v>
      </c>
      <c r="D172" s="180" t="s">
        <v>120</v>
      </c>
      <c r="E172" s="181" t="s">
        <v>248</v>
      </c>
      <c r="F172" s="182" t="s">
        <v>249</v>
      </c>
      <c r="G172" s="183" t="s">
        <v>250</v>
      </c>
      <c r="H172" s="184">
        <v>17.600000000000001</v>
      </c>
      <c r="I172" s="185"/>
      <c r="J172" s="186">
        <f>ROUND(I172*H172,2)</f>
        <v>0</v>
      </c>
      <c r="K172" s="187"/>
      <c r="L172" s="37"/>
      <c r="M172" s="188" t="s">
        <v>1</v>
      </c>
      <c r="N172" s="189" t="s">
        <v>42</v>
      </c>
      <c r="O172" s="69"/>
      <c r="P172" s="190">
        <f>O172*H172</f>
        <v>0</v>
      </c>
      <c r="Q172" s="190">
        <v>0.16849</v>
      </c>
      <c r="R172" s="190">
        <f>Q172*H172</f>
        <v>2.9654240000000001</v>
      </c>
      <c r="S172" s="190">
        <v>0</v>
      </c>
      <c r="T172" s="191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92" t="s">
        <v>124</v>
      </c>
      <c r="AT172" s="192" t="s">
        <v>120</v>
      </c>
      <c r="AU172" s="192" t="s">
        <v>84</v>
      </c>
      <c r="AY172" s="15" t="s">
        <v>118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5" t="s">
        <v>82</v>
      </c>
      <c r="BK172" s="193">
        <f>ROUND(I172*H172,2)</f>
        <v>0</v>
      </c>
      <c r="BL172" s="15" t="s">
        <v>124</v>
      </c>
      <c r="BM172" s="192" t="s">
        <v>251</v>
      </c>
    </row>
    <row r="173" spans="1:65" s="13" customFormat="1" ht="11.25">
      <c r="B173" s="194"/>
      <c r="C173" s="195"/>
      <c r="D173" s="196" t="s">
        <v>130</v>
      </c>
      <c r="E173" s="197" t="s">
        <v>1</v>
      </c>
      <c r="F173" s="198" t="s">
        <v>252</v>
      </c>
      <c r="G173" s="195"/>
      <c r="H173" s="199">
        <v>17.600000000000001</v>
      </c>
      <c r="I173" s="200"/>
      <c r="J173" s="195"/>
      <c r="K173" s="195"/>
      <c r="L173" s="201"/>
      <c r="M173" s="202"/>
      <c r="N173" s="203"/>
      <c r="O173" s="203"/>
      <c r="P173" s="203"/>
      <c r="Q173" s="203"/>
      <c r="R173" s="203"/>
      <c r="S173" s="203"/>
      <c r="T173" s="204"/>
      <c r="AT173" s="205" t="s">
        <v>130</v>
      </c>
      <c r="AU173" s="205" t="s">
        <v>84</v>
      </c>
      <c r="AV173" s="13" t="s">
        <v>84</v>
      </c>
      <c r="AW173" s="13" t="s">
        <v>33</v>
      </c>
      <c r="AX173" s="13" t="s">
        <v>82</v>
      </c>
      <c r="AY173" s="205" t="s">
        <v>118</v>
      </c>
    </row>
    <row r="174" spans="1:65" s="2" customFormat="1" ht="16.5" customHeight="1">
      <c r="A174" s="32"/>
      <c r="B174" s="33"/>
      <c r="C174" s="206" t="s">
        <v>253</v>
      </c>
      <c r="D174" s="206" t="s">
        <v>189</v>
      </c>
      <c r="E174" s="207" t="s">
        <v>254</v>
      </c>
      <c r="F174" s="208" t="s">
        <v>255</v>
      </c>
      <c r="G174" s="209" t="s">
        <v>256</v>
      </c>
      <c r="H174" s="210">
        <v>19</v>
      </c>
      <c r="I174" s="211"/>
      <c r="J174" s="212">
        <f>ROUND(I174*H174,2)</f>
        <v>0</v>
      </c>
      <c r="K174" s="213"/>
      <c r="L174" s="214"/>
      <c r="M174" s="215" t="s">
        <v>1</v>
      </c>
      <c r="N174" s="216" t="s">
        <v>42</v>
      </c>
      <c r="O174" s="69"/>
      <c r="P174" s="190">
        <f>O174*H174</f>
        <v>0</v>
      </c>
      <c r="Q174" s="190">
        <v>1.4E-2</v>
      </c>
      <c r="R174" s="190">
        <f>Q174*H174</f>
        <v>0.26600000000000001</v>
      </c>
      <c r="S174" s="190">
        <v>0</v>
      </c>
      <c r="T174" s="191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2" t="s">
        <v>154</v>
      </c>
      <c r="AT174" s="192" t="s">
        <v>189</v>
      </c>
      <c r="AU174" s="192" t="s">
        <v>84</v>
      </c>
      <c r="AY174" s="15" t="s">
        <v>118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5" t="s">
        <v>82</v>
      </c>
      <c r="BK174" s="193">
        <f>ROUND(I174*H174,2)</f>
        <v>0</v>
      </c>
      <c r="BL174" s="15" t="s">
        <v>124</v>
      </c>
      <c r="BM174" s="192" t="s">
        <v>257</v>
      </c>
    </row>
    <row r="175" spans="1:65" s="2" customFormat="1" ht="16.5" customHeight="1">
      <c r="A175" s="32"/>
      <c r="B175" s="33"/>
      <c r="C175" s="180" t="s">
        <v>258</v>
      </c>
      <c r="D175" s="180" t="s">
        <v>120</v>
      </c>
      <c r="E175" s="181" t="s">
        <v>259</v>
      </c>
      <c r="F175" s="182" t="s">
        <v>260</v>
      </c>
      <c r="G175" s="183" t="s">
        <v>135</v>
      </c>
      <c r="H175" s="184">
        <v>2.64</v>
      </c>
      <c r="I175" s="185"/>
      <c r="J175" s="186">
        <f>ROUND(I175*H175,2)</f>
        <v>0</v>
      </c>
      <c r="K175" s="187"/>
      <c r="L175" s="37"/>
      <c r="M175" s="188" t="s">
        <v>1</v>
      </c>
      <c r="N175" s="189" t="s">
        <v>42</v>
      </c>
      <c r="O175" s="69"/>
      <c r="P175" s="190">
        <f>O175*H175</f>
        <v>0</v>
      </c>
      <c r="Q175" s="190">
        <v>2.2563399999999998</v>
      </c>
      <c r="R175" s="190">
        <f>Q175*H175</f>
        <v>5.9567375999999994</v>
      </c>
      <c r="S175" s="190">
        <v>0</v>
      </c>
      <c r="T175" s="191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92" t="s">
        <v>124</v>
      </c>
      <c r="AT175" s="192" t="s">
        <v>120</v>
      </c>
      <c r="AU175" s="192" t="s">
        <v>84</v>
      </c>
      <c r="AY175" s="15" t="s">
        <v>118</v>
      </c>
      <c r="BE175" s="193">
        <f>IF(N175="základní",J175,0)</f>
        <v>0</v>
      </c>
      <c r="BF175" s="193">
        <f>IF(N175="snížená",J175,0)</f>
        <v>0</v>
      </c>
      <c r="BG175" s="193">
        <f>IF(N175="zákl. přenesená",J175,0)</f>
        <v>0</v>
      </c>
      <c r="BH175" s="193">
        <f>IF(N175="sníž. přenesená",J175,0)</f>
        <v>0</v>
      </c>
      <c r="BI175" s="193">
        <f>IF(N175="nulová",J175,0)</f>
        <v>0</v>
      </c>
      <c r="BJ175" s="15" t="s">
        <v>82</v>
      </c>
      <c r="BK175" s="193">
        <f>ROUND(I175*H175,2)</f>
        <v>0</v>
      </c>
      <c r="BL175" s="15" t="s">
        <v>124</v>
      </c>
      <c r="BM175" s="192" t="s">
        <v>261</v>
      </c>
    </row>
    <row r="176" spans="1:65" s="13" customFormat="1" ht="11.25">
      <c r="B176" s="194"/>
      <c r="C176" s="195"/>
      <c r="D176" s="196" t="s">
        <v>130</v>
      </c>
      <c r="E176" s="197" t="s">
        <v>1</v>
      </c>
      <c r="F176" s="198" t="s">
        <v>262</v>
      </c>
      <c r="G176" s="195"/>
      <c r="H176" s="199">
        <v>2.64</v>
      </c>
      <c r="I176" s="200"/>
      <c r="J176" s="195"/>
      <c r="K176" s="195"/>
      <c r="L176" s="201"/>
      <c r="M176" s="202"/>
      <c r="N176" s="203"/>
      <c r="O176" s="203"/>
      <c r="P176" s="203"/>
      <c r="Q176" s="203"/>
      <c r="R176" s="203"/>
      <c r="S176" s="203"/>
      <c r="T176" s="204"/>
      <c r="AT176" s="205" t="s">
        <v>130</v>
      </c>
      <c r="AU176" s="205" t="s">
        <v>84</v>
      </c>
      <c r="AV176" s="13" t="s">
        <v>84</v>
      </c>
      <c r="AW176" s="13" t="s">
        <v>33</v>
      </c>
      <c r="AX176" s="13" t="s">
        <v>77</v>
      </c>
      <c r="AY176" s="205" t="s">
        <v>118</v>
      </c>
    </row>
    <row r="177" spans="1:65" s="12" customFormat="1" ht="22.9" customHeight="1">
      <c r="B177" s="164"/>
      <c r="C177" s="165"/>
      <c r="D177" s="166" t="s">
        <v>76</v>
      </c>
      <c r="E177" s="178" t="s">
        <v>263</v>
      </c>
      <c r="F177" s="178" t="s">
        <v>264</v>
      </c>
      <c r="G177" s="165"/>
      <c r="H177" s="165"/>
      <c r="I177" s="168"/>
      <c r="J177" s="179">
        <f>BK177</f>
        <v>0</v>
      </c>
      <c r="K177" s="165"/>
      <c r="L177" s="170"/>
      <c r="M177" s="171"/>
      <c r="N177" s="172"/>
      <c r="O177" s="172"/>
      <c r="P177" s="173">
        <f>P178</f>
        <v>0</v>
      </c>
      <c r="Q177" s="172"/>
      <c r="R177" s="173">
        <f>R178</f>
        <v>0</v>
      </c>
      <c r="S177" s="172"/>
      <c r="T177" s="174">
        <f>T178</f>
        <v>0</v>
      </c>
      <c r="AR177" s="175" t="s">
        <v>82</v>
      </c>
      <c r="AT177" s="176" t="s">
        <v>76</v>
      </c>
      <c r="AU177" s="176" t="s">
        <v>82</v>
      </c>
      <c r="AY177" s="175" t="s">
        <v>118</v>
      </c>
      <c r="BK177" s="177">
        <f>BK178</f>
        <v>0</v>
      </c>
    </row>
    <row r="178" spans="1:65" s="2" customFormat="1" ht="16.5" customHeight="1">
      <c r="A178" s="32"/>
      <c r="B178" s="33"/>
      <c r="C178" s="180" t="s">
        <v>265</v>
      </c>
      <c r="D178" s="180" t="s">
        <v>120</v>
      </c>
      <c r="E178" s="181" t="s">
        <v>266</v>
      </c>
      <c r="F178" s="182" t="s">
        <v>264</v>
      </c>
      <c r="G178" s="183" t="s">
        <v>174</v>
      </c>
      <c r="H178" s="184">
        <v>28.417000000000002</v>
      </c>
      <c r="I178" s="185"/>
      <c r="J178" s="186">
        <f>ROUND(I178*H178,2)</f>
        <v>0</v>
      </c>
      <c r="K178" s="187"/>
      <c r="L178" s="37"/>
      <c r="M178" s="188" t="s">
        <v>1</v>
      </c>
      <c r="N178" s="189" t="s">
        <v>42</v>
      </c>
      <c r="O178" s="69"/>
      <c r="P178" s="190">
        <f>O178*H178</f>
        <v>0</v>
      </c>
      <c r="Q178" s="190">
        <v>0</v>
      </c>
      <c r="R178" s="190">
        <f>Q178*H178</f>
        <v>0</v>
      </c>
      <c r="S178" s="190">
        <v>0</v>
      </c>
      <c r="T178" s="191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2" t="s">
        <v>124</v>
      </c>
      <c r="AT178" s="192" t="s">
        <v>120</v>
      </c>
      <c r="AU178" s="192" t="s">
        <v>84</v>
      </c>
      <c r="AY178" s="15" t="s">
        <v>118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15" t="s">
        <v>82</v>
      </c>
      <c r="BK178" s="193">
        <f>ROUND(I178*H178,2)</f>
        <v>0</v>
      </c>
      <c r="BL178" s="15" t="s">
        <v>124</v>
      </c>
      <c r="BM178" s="192" t="s">
        <v>267</v>
      </c>
    </row>
    <row r="179" spans="1:65" s="12" customFormat="1" ht="25.9" customHeight="1">
      <c r="B179" s="164"/>
      <c r="C179" s="165"/>
      <c r="D179" s="166" t="s">
        <v>76</v>
      </c>
      <c r="E179" s="167" t="s">
        <v>189</v>
      </c>
      <c r="F179" s="167" t="s">
        <v>189</v>
      </c>
      <c r="G179" s="165"/>
      <c r="H179" s="165"/>
      <c r="I179" s="168"/>
      <c r="J179" s="169">
        <f>BK179</f>
        <v>0</v>
      </c>
      <c r="K179" s="165"/>
      <c r="L179" s="170"/>
      <c r="M179" s="171"/>
      <c r="N179" s="172"/>
      <c r="O179" s="172"/>
      <c r="P179" s="173">
        <f>P180</f>
        <v>0</v>
      </c>
      <c r="Q179" s="172"/>
      <c r="R179" s="173">
        <f>R180</f>
        <v>0</v>
      </c>
      <c r="S179" s="172"/>
      <c r="T179" s="174">
        <f>T180</f>
        <v>0</v>
      </c>
      <c r="AR179" s="175" t="s">
        <v>132</v>
      </c>
      <c r="AT179" s="176" t="s">
        <v>76</v>
      </c>
      <c r="AU179" s="176" t="s">
        <v>77</v>
      </c>
      <c r="AY179" s="175" t="s">
        <v>118</v>
      </c>
      <c r="BK179" s="177">
        <f>BK180</f>
        <v>0</v>
      </c>
    </row>
    <row r="180" spans="1:65" s="12" customFormat="1" ht="22.9" customHeight="1">
      <c r="B180" s="164"/>
      <c r="C180" s="165"/>
      <c r="D180" s="166" t="s">
        <v>76</v>
      </c>
      <c r="E180" s="178" t="s">
        <v>268</v>
      </c>
      <c r="F180" s="178" t="s">
        <v>269</v>
      </c>
      <c r="G180" s="165"/>
      <c r="H180" s="165"/>
      <c r="I180" s="168"/>
      <c r="J180" s="179">
        <f>BK180</f>
        <v>0</v>
      </c>
      <c r="K180" s="165"/>
      <c r="L180" s="170"/>
      <c r="M180" s="171"/>
      <c r="N180" s="172"/>
      <c r="O180" s="172"/>
      <c r="P180" s="173">
        <f>SUM(P181:P183)</f>
        <v>0</v>
      </c>
      <c r="Q180" s="172"/>
      <c r="R180" s="173">
        <f>SUM(R181:R183)</f>
        <v>0</v>
      </c>
      <c r="S180" s="172"/>
      <c r="T180" s="174">
        <f>SUM(T181:T183)</f>
        <v>0</v>
      </c>
      <c r="AR180" s="175" t="s">
        <v>132</v>
      </c>
      <c r="AT180" s="176" t="s">
        <v>76</v>
      </c>
      <c r="AU180" s="176" t="s">
        <v>82</v>
      </c>
      <c r="AY180" s="175" t="s">
        <v>118</v>
      </c>
      <c r="BK180" s="177">
        <f>SUM(BK181:BK183)</f>
        <v>0</v>
      </c>
    </row>
    <row r="181" spans="1:65" s="2" customFormat="1" ht="16.5" hidden="1" customHeight="1">
      <c r="A181" s="32"/>
      <c r="B181" s="33"/>
      <c r="C181" s="180" t="s">
        <v>270</v>
      </c>
      <c r="D181" s="180" t="s">
        <v>120</v>
      </c>
      <c r="E181" s="181" t="s">
        <v>271</v>
      </c>
      <c r="F181" s="182" t="s">
        <v>272</v>
      </c>
      <c r="G181" s="183" t="s">
        <v>273</v>
      </c>
      <c r="H181" s="184">
        <v>3</v>
      </c>
      <c r="I181" s="185"/>
      <c r="J181" s="186">
        <f>ROUND(I181*H181,2)</f>
        <v>0</v>
      </c>
      <c r="K181" s="187"/>
      <c r="L181" s="37"/>
      <c r="M181" s="188" t="s">
        <v>1</v>
      </c>
      <c r="N181" s="189" t="s">
        <v>42</v>
      </c>
      <c r="O181" s="69"/>
      <c r="P181" s="190">
        <f>O181*H181</f>
        <v>0</v>
      </c>
      <c r="Q181" s="190">
        <v>0</v>
      </c>
      <c r="R181" s="190">
        <f>Q181*H181</f>
        <v>0</v>
      </c>
      <c r="S181" s="190">
        <v>0</v>
      </c>
      <c r="T181" s="191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92" t="s">
        <v>274</v>
      </c>
      <c r="AT181" s="192" t="s">
        <v>120</v>
      </c>
      <c r="AU181" s="192" t="s">
        <v>84</v>
      </c>
      <c r="AY181" s="15" t="s">
        <v>118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5" t="s">
        <v>82</v>
      </c>
      <c r="BK181" s="193">
        <f>ROUND(I181*H181,2)</f>
        <v>0</v>
      </c>
      <c r="BL181" s="15" t="s">
        <v>274</v>
      </c>
      <c r="BM181" s="192" t="s">
        <v>275</v>
      </c>
    </row>
    <row r="182" spans="1:65" s="2" customFormat="1" ht="24.2" hidden="1" customHeight="1">
      <c r="A182" s="32"/>
      <c r="B182" s="33"/>
      <c r="C182" s="206" t="s">
        <v>276</v>
      </c>
      <c r="D182" s="206" t="s">
        <v>189</v>
      </c>
      <c r="E182" s="207" t="s">
        <v>277</v>
      </c>
      <c r="F182" s="208" t="s">
        <v>278</v>
      </c>
      <c r="G182" s="209" t="s">
        <v>273</v>
      </c>
      <c r="H182" s="210">
        <v>3</v>
      </c>
      <c r="I182" s="211"/>
      <c r="J182" s="212">
        <f>ROUND(I182*H182,2)</f>
        <v>0</v>
      </c>
      <c r="K182" s="213"/>
      <c r="L182" s="214"/>
      <c r="M182" s="215" t="s">
        <v>1</v>
      </c>
      <c r="N182" s="216" t="s">
        <v>42</v>
      </c>
      <c r="O182" s="69"/>
      <c r="P182" s="190">
        <f>O182*H182</f>
        <v>0</v>
      </c>
      <c r="Q182" s="190">
        <v>0</v>
      </c>
      <c r="R182" s="190">
        <f>Q182*H182</f>
        <v>0</v>
      </c>
      <c r="S182" s="190">
        <v>0</v>
      </c>
      <c r="T182" s="191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92" t="s">
        <v>279</v>
      </c>
      <c r="AT182" s="192" t="s">
        <v>189</v>
      </c>
      <c r="AU182" s="192" t="s">
        <v>84</v>
      </c>
      <c r="AY182" s="15" t="s">
        <v>118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15" t="s">
        <v>82</v>
      </c>
      <c r="BK182" s="193">
        <f>ROUND(I182*H182,2)</f>
        <v>0</v>
      </c>
      <c r="BL182" s="15" t="s">
        <v>279</v>
      </c>
      <c r="BM182" s="192" t="s">
        <v>280</v>
      </c>
    </row>
    <row r="183" spans="1:65" s="2" customFormat="1" ht="16.5" customHeight="1">
      <c r="A183" s="32"/>
      <c r="B183" s="33"/>
      <c r="C183" s="206" t="s">
        <v>281</v>
      </c>
      <c r="D183" s="206" t="s">
        <v>189</v>
      </c>
      <c r="E183" s="207" t="s">
        <v>282</v>
      </c>
      <c r="F183" s="208" t="s">
        <v>283</v>
      </c>
      <c r="G183" s="209" t="s">
        <v>273</v>
      </c>
      <c r="H183" s="210">
        <v>3</v>
      </c>
      <c r="I183" s="211"/>
      <c r="J183" s="212">
        <f>ROUND(I183*H183,2)</f>
        <v>0</v>
      </c>
      <c r="K183" s="213"/>
      <c r="L183" s="214"/>
      <c r="M183" s="215" t="s">
        <v>1</v>
      </c>
      <c r="N183" s="216" t="s">
        <v>42</v>
      </c>
      <c r="O183" s="69"/>
      <c r="P183" s="190">
        <f>O183*H183</f>
        <v>0</v>
      </c>
      <c r="Q183" s="190">
        <v>0</v>
      </c>
      <c r="R183" s="190">
        <f>Q183*H183</f>
        <v>0</v>
      </c>
      <c r="S183" s="190">
        <v>0</v>
      </c>
      <c r="T183" s="191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92" t="s">
        <v>279</v>
      </c>
      <c r="AT183" s="192" t="s">
        <v>189</v>
      </c>
      <c r="AU183" s="192" t="s">
        <v>84</v>
      </c>
      <c r="AY183" s="15" t="s">
        <v>118</v>
      </c>
      <c r="BE183" s="193">
        <f>IF(N183="základní",J183,0)</f>
        <v>0</v>
      </c>
      <c r="BF183" s="193">
        <f>IF(N183="snížená",J183,0)</f>
        <v>0</v>
      </c>
      <c r="BG183" s="193">
        <f>IF(N183="zákl. přenesená",J183,0)</f>
        <v>0</v>
      </c>
      <c r="BH183" s="193">
        <f>IF(N183="sníž. přenesená",J183,0)</f>
        <v>0</v>
      </c>
      <c r="BI183" s="193">
        <f>IF(N183="nulová",J183,0)</f>
        <v>0</v>
      </c>
      <c r="BJ183" s="15" t="s">
        <v>82</v>
      </c>
      <c r="BK183" s="193">
        <f>ROUND(I183*H183,2)</f>
        <v>0</v>
      </c>
      <c r="BL183" s="15" t="s">
        <v>279</v>
      </c>
      <c r="BM183" s="192" t="s">
        <v>284</v>
      </c>
    </row>
    <row r="184" spans="1:65" s="12" customFormat="1" ht="25.9" customHeight="1">
      <c r="B184" s="164"/>
      <c r="C184" s="165"/>
      <c r="D184" s="166" t="s">
        <v>76</v>
      </c>
      <c r="E184" s="167" t="s">
        <v>285</v>
      </c>
      <c r="F184" s="167" t="s">
        <v>286</v>
      </c>
      <c r="G184" s="165"/>
      <c r="H184" s="165"/>
      <c r="I184" s="168"/>
      <c r="J184" s="169">
        <f>BK184</f>
        <v>0</v>
      </c>
      <c r="K184" s="165"/>
      <c r="L184" s="170"/>
      <c r="M184" s="171"/>
      <c r="N184" s="172"/>
      <c r="O184" s="172"/>
      <c r="P184" s="173">
        <f>P185+P189</f>
        <v>0</v>
      </c>
      <c r="Q184" s="172"/>
      <c r="R184" s="173">
        <f>R185+R189</f>
        <v>0</v>
      </c>
      <c r="S184" s="172"/>
      <c r="T184" s="174">
        <f>T185+T189</f>
        <v>0</v>
      </c>
      <c r="AR184" s="175" t="s">
        <v>141</v>
      </c>
      <c r="AT184" s="176" t="s">
        <v>76</v>
      </c>
      <c r="AU184" s="176" t="s">
        <v>77</v>
      </c>
      <c r="AY184" s="175" t="s">
        <v>118</v>
      </c>
      <c r="BK184" s="177">
        <f>BK185+BK189</f>
        <v>0</v>
      </c>
    </row>
    <row r="185" spans="1:65" s="12" customFormat="1" ht="22.9" customHeight="1">
      <c r="B185" s="164"/>
      <c r="C185" s="165"/>
      <c r="D185" s="166" t="s">
        <v>76</v>
      </c>
      <c r="E185" s="178" t="s">
        <v>287</v>
      </c>
      <c r="F185" s="178" t="s">
        <v>288</v>
      </c>
      <c r="G185" s="165"/>
      <c r="H185" s="165"/>
      <c r="I185" s="168"/>
      <c r="J185" s="179">
        <f>BK185</f>
        <v>0</v>
      </c>
      <c r="K185" s="165"/>
      <c r="L185" s="170"/>
      <c r="M185" s="171"/>
      <c r="N185" s="172"/>
      <c r="O185" s="172"/>
      <c r="P185" s="173">
        <f>SUM(P186:P188)</f>
        <v>0</v>
      </c>
      <c r="Q185" s="172"/>
      <c r="R185" s="173">
        <f>SUM(R186:R188)</f>
        <v>0</v>
      </c>
      <c r="S185" s="172"/>
      <c r="T185" s="174">
        <f>SUM(T186:T188)</f>
        <v>0</v>
      </c>
      <c r="AR185" s="175" t="s">
        <v>141</v>
      </c>
      <c r="AT185" s="176" t="s">
        <v>76</v>
      </c>
      <c r="AU185" s="176" t="s">
        <v>82</v>
      </c>
      <c r="AY185" s="175" t="s">
        <v>118</v>
      </c>
      <c r="BK185" s="177">
        <f>SUM(BK186:BK188)</f>
        <v>0</v>
      </c>
    </row>
    <row r="186" spans="1:65" s="2" customFormat="1" ht="16.5" customHeight="1">
      <c r="A186" s="32"/>
      <c r="B186" s="33"/>
      <c r="C186" s="180" t="s">
        <v>289</v>
      </c>
      <c r="D186" s="180" t="s">
        <v>120</v>
      </c>
      <c r="E186" s="181" t="s">
        <v>290</v>
      </c>
      <c r="F186" s="182" t="s">
        <v>291</v>
      </c>
      <c r="G186" s="183" t="s">
        <v>292</v>
      </c>
      <c r="H186" s="184">
        <v>1</v>
      </c>
      <c r="I186" s="185"/>
      <c r="J186" s="186">
        <f>ROUND(I186*H186,2)</f>
        <v>0</v>
      </c>
      <c r="K186" s="187"/>
      <c r="L186" s="37"/>
      <c r="M186" s="188" t="s">
        <v>1</v>
      </c>
      <c r="N186" s="189" t="s">
        <v>42</v>
      </c>
      <c r="O186" s="69"/>
      <c r="P186" s="190">
        <f>O186*H186</f>
        <v>0</v>
      </c>
      <c r="Q186" s="190">
        <v>0</v>
      </c>
      <c r="R186" s="190">
        <f>Q186*H186</f>
        <v>0</v>
      </c>
      <c r="S186" s="190">
        <v>0</v>
      </c>
      <c r="T186" s="191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2" t="s">
        <v>293</v>
      </c>
      <c r="AT186" s="192" t="s">
        <v>120</v>
      </c>
      <c r="AU186" s="192" t="s">
        <v>84</v>
      </c>
      <c r="AY186" s="15" t="s">
        <v>118</v>
      </c>
      <c r="BE186" s="193">
        <f>IF(N186="základní",J186,0)</f>
        <v>0</v>
      </c>
      <c r="BF186" s="193">
        <f>IF(N186="snížená",J186,0)</f>
        <v>0</v>
      </c>
      <c r="BG186" s="193">
        <f>IF(N186="zákl. přenesená",J186,0)</f>
        <v>0</v>
      </c>
      <c r="BH186" s="193">
        <f>IF(N186="sníž. přenesená",J186,0)</f>
        <v>0</v>
      </c>
      <c r="BI186" s="193">
        <f>IF(N186="nulová",J186,0)</f>
        <v>0</v>
      </c>
      <c r="BJ186" s="15" t="s">
        <v>82</v>
      </c>
      <c r="BK186" s="193">
        <f>ROUND(I186*H186,2)</f>
        <v>0</v>
      </c>
      <c r="BL186" s="15" t="s">
        <v>293</v>
      </c>
      <c r="BM186" s="192" t="s">
        <v>294</v>
      </c>
    </row>
    <row r="187" spans="1:65" s="2" customFormat="1" ht="16.5" customHeight="1">
      <c r="A187" s="32"/>
      <c r="B187" s="33"/>
      <c r="C187" s="180" t="s">
        <v>295</v>
      </c>
      <c r="D187" s="180" t="s">
        <v>120</v>
      </c>
      <c r="E187" s="181" t="s">
        <v>296</v>
      </c>
      <c r="F187" s="182" t="s">
        <v>297</v>
      </c>
      <c r="G187" s="183" t="s">
        <v>292</v>
      </c>
      <c r="H187" s="184">
        <v>1</v>
      </c>
      <c r="I187" s="185"/>
      <c r="J187" s="186">
        <f>ROUND(I187*H187,2)</f>
        <v>0</v>
      </c>
      <c r="K187" s="187"/>
      <c r="L187" s="37"/>
      <c r="M187" s="188" t="s">
        <v>1</v>
      </c>
      <c r="N187" s="189" t="s">
        <v>42</v>
      </c>
      <c r="O187" s="69"/>
      <c r="P187" s="190">
        <f>O187*H187</f>
        <v>0</v>
      </c>
      <c r="Q187" s="190">
        <v>0</v>
      </c>
      <c r="R187" s="190">
        <f>Q187*H187</f>
        <v>0</v>
      </c>
      <c r="S187" s="190">
        <v>0</v>
      </c>
      <c r="T187" s="191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92" t="s">
        <v>293</v>
      </c>
      <c r="AT187" s="192" t="s">
        <v>120</v>
      </c>
      <c r="AU187" s="192" t="s">
        <v>84</v>
      </c>
      <c r="AY187" s="15" t="s">
        <v>118</v>
      </c>
      <c r="BE187" s="193">
        <f>IF(N187="základní",J187,0)</f>
        <v>0</v>
      </c>
      <c r="BF187" s="193">
        <f>IF(N187="snížená",J187,0)</f>
        <v>0</v>
      </c>
      <c r="BG187" s="193">
        <f>IF(N187="zákl. přenesená",J187,0)</f>
        <v>0</v>
      </c>
      <c r="BH187" s="193">
        <f>IF(N187="sníž. přenesená",J187,0)</f>
        <v>0</v>
      </c>
      <c r="BI187" s="193">
        <f>IF(N187="nulová",J187,0)</f>
        <v>0</v>
      </c>
      <c r="BJ187" s="15" t="s">
        <v>82</v>
      </c>
      <c r="BK187" s="193">
        <f>ROUND(I187*H187,2)</f>
        <v>0</v>
      </c>
      <c r="BL187" s="15" t="s">
        <v>293</v>
      </c>
      <c r="BM187" s="192" t="s">
        <v>298</v>
      </c>
    </row>
    <row r="188" spans="1:65" s="2" customFormat="1" ht="16.5" customHeight="1">
      <c r="A188" s="32"/>
      <c r="B188" s="33"/>
      <c r="C188" s="180" t="s">
        <v>299</v>
      </c>
      <c r="D188" s="180" t="s">
        <v>120</v>
      </c>
      <c r="E188" s="181" t="s">
        <v>300</v>
      </c>
      <c r="F188" s="182" t="s">
        <v>301</v>
      </c>
      <c r="G188" s="183" t="s">
        <v>273</v>
      </c>
      <c r="H188" s="184">
        <v>1</v>
      </c>
      <c r="I188" s="185"/>
      <c r="J188" s="186">
        <f>ROUND(I188*H188,2)</f>
        <v>0</v>
      </c>
      <c r="K188" s="187"/>
      <c r="L188" s="37"/>
      <c r="M188" s="188" t="s">
        <v>1</v>
      </c>
      <c r="N188" s="189" t="s">
        <v>42</v>
      </c>
      <c r="O188" s="69"/>
      <c r="P188" s="190">
        <f>O188*H188</f>
        <v>0</v>
      </c>
      <c r="Q188" s="190">
        <v>0</v>
      </c>
      <c r="R188" s="190">
        <f>Q188*H188</f>
        <v>0</v>
      </c>
      <c r="S188" s="190">
        <v>0</v>
      </c>
      <c r="T188" s="191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92" t="s">
        <v>293</v>
      </c>
      <c r="AT188" s="192" t="s">
        <v>120</v>
      </c>
      <c r="AU188" s="192" t="s">
        <v>84</v>
      </c>
      <c r="AY188" s="15" t="s">
        <v>118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15" t="s">
        <v>82</v>
      </c>
      <c r="BK188" s="193">
        <f>ROUND(I188*H188,2)</f>
        <v>0</v>
      </c>
      <c r="BL188" s="15" t="s">
        <v>293</v>
      </c>
      <c r="BM188" s="192" t="s">
        <v>302</v>
      </c>
    </row>
    <row r="189" spans="1:65" s="12" customFormat="1" ht="22.9" customHeight="1">
      <c r="B189" s="164"/>
      <c r="C189" s="165"/>
      <c r="D189" s="166" t="s">
        <v>76</v>
      </c>
      <c r="E189" s="178" t="s">
        <v>303</v>
      </c>
      <c r="F189" s="178" t="s">
        <v>304</v>
      </c>
      <c r="G189" s="165"/>
      <c r="H189" s="165"/>
      <c r="I189" s="168"/>
      <c r="J189" s="179">
        <f>BK189</f>
        <v>0</v>
      </c>
      <c r="K189" s="165"/>
      <c r="L189" s="170"/>
      <c r="M189" s="171"/>
      <c r="N189" s="172"/>
      <c r="O189" s="172"/>
      <c r="P189" s="173">
        <f>SUM(P190:P193)</f>
        <v>0</v>
      </c>
      <c r="Q189" s="172"/>
      <c r="R189" s="173">
        <f>SUM(R190:R193)</f>
        <v>0</v>
      </c>
      <c r="S189" s="172"/>
      <c r="T189" s="174">
        <f>SUM(T190:T193)</f>
        <v>0</v>
      </c>
      <c r="AR189" s="175" t="s">
        <v>141</v>
      </c>
      <c r="AT189" s="176" t="s">
        <v>76</v>
      </c>
      <c r="AU189" s="176" t="s">
        <v>82</v>
      </c>
      <c r="AY189" s="175" t="s">
        <v>118</v>
      </c>
      <c r="BK189" s="177">
        <f>SUM(BK190:BK193)</f>
        <v>0</v>
      </c>
    </row>
    <row r="190" spans="1:65" s="2" customFormat="1" ht="16.5" customHeight="1">
      <c r="A190" s="32"/>
      <c r="B190" s="33"/>
      <c r="C190" s="180" t="s">
        <v>305</v>
      </c>
      <c r="D190" s="180" t="s">
        <v>120</v>
      </c>
      <c r="E190" s="181" t="s">
        <v>306</v>
      </c>
      <c r="F190" s="182" t="s">
        <v>307</v>
      </c>
      <c r="G190" s="183" t="s">
        <v>292</v>
      </c>
      <c r="H190" s="184">
        <v>1</v>
      </c>
      <c r="I190" s="185"/>
      <c r="J190" s="186">
        <f>ROUND(I190*H190,2)</f>
        <v>0</v>
      </c>
      <c r="K190" s="187"/>
      <c r="L190" s="37"/>
      <c r="M190" s="188" t="s">
        <v>1</v>
      </c>
      <c r="N190" s="189" t="s">
        <v>42</v>
      </c>
      <c r="O190" s="69"/>
      <c r="P190" s="190">
        <f>O190*H190</f>
        <v>0</v>
      </c>
      <c r="Q190" s="190">
        <v>0</v>
      </c>
      <c r="R190" s="190">
        <f>Q190*H190</f>
        <v>0</v>
      </c>
      <c r="S190" s="190">
        <v>0</v>
      </c>
      <c r="T190" s="191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2" t="s">
        <v>293</v>
      </c>
      <c r="AT190" s="192" t="s">
        <v>120</v>
      </c>
      <c r="AU190" s="192" t="s">
        <v>84</v>
      </c>
      <c r="AY190" s="15" t="s">
        <v>118</v>
      </c>
      <c r="BE190" s="193">
        <f>IF(N190="základní",J190,0)</f>
        <v>0</v>
      </c>
      <c r="BF190" s="193">
        <f>IF(N190="snížená",J190,0)</f>
        <v>0</v>
      </c>
      <c r="BG190" s="193">
        <f>IF(N190="zákl. přenesená",J190,0)</f>
        <v>0</v>
      </c>
      <c r="BH190" s="193">
        <f>IF(N190="sníž. přenesená",J190,0)</f>
        <v>0</v>
      </c>
      <c r="BI190" s="193">
        <f>IF(N190="nulová",J190,0)</f>
        <v>0</v>
      </c>
      <c r="BJ190" s="15" t="s">
        <v>82</v>
      </c>
      <c r="BK190" s="193">
        <f>ROUND(I190*H190,2)</f>
        <v>0</v>
      </c>
      <c r="BL190" s="15" t="s">
        <v>293</v>
      </c>
      <c r="BM190" s="192" t="s">
        <v>308</v>
      </c>
    </row>
    <row r="191" spans="1:65" s="2" customFormat="1" ht="16.5" customHeight="1">
      <c r="A191" s="32"/>
      <c r="B191" s="33"/>
      <c r="C191" s="180" t="s">
        <v>309</v>
      </c>
      <c r="D191" s="180" t="s">
        <v>120</v>
      </c>
      <c r="E191" s="181" t="s">
        <v>310</v>
      </c>
      <c r="F191" s="182" t="s">
        <v>311</v>
      </c>
      <c r="G191" s="183" t="s">
        <v>292</v>
      </c>
      <c r="H191" s="184">
        <v>1</v>
      </c>
      <c r="I191" s="185"/>
      <c r="J191" s="186">
        <f>ROUND(I191*H191,2)</f>
        <v>0</v>
      </c>
      <c r="K191" s="187"/>
      <c r="L191" s="37"/>
      <c r="M191" s="188" t="s">
        <v>1</v>
      </c>
      <c r="N191" s="189" t="s">
        <v>42</v>
      </c>
      <c r="O191" s="69"/>
      <c r="P191" s="190">
        <f>O191*H191</f>
        <v>0</v>
      </c>
      <c r="Q191" s="190">
        <v>0</v>
      </c>
      <c r="R191" s="190">
        <f>Q191*H191</f>
        <v>0</v>
      </c>
      <c r="S191" s="190">
        <v>0</v>
      </c>
      <c r="T191" s="191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92" t="s">
        <v>293</v>
      </c>
      <c r="AT191" s="192" t="s">
        <v>120</v>
      </c>
      <c r="AU191" s="192" t="s">
        <v>84</v>
      </c>
      <c r="AY191" s="15" t="s">
        <v>118</v>
      </c>
      <c r="BE191" s="193">
        <f>IF(N191="základní",J191,0)</f>
        <v>0</v>
      </c>
      <c r="BF191" s="193">
        <f>IF(N191="snížená",J191,0)</f>
        <v>0</v>
      </c>
      <c r="BG191" s="193">
        <f>IF(N191="zákl. přenesená",J191,0)</f>
        <v>0</v>
      </c>
      <c r="BH191" s="193">
        <f>IF(N191="sníž. přenesená",J191,0)</f>
        <v>0</v>
      </c>
      <c r="BI191" s="193">
        <f>IF(N191="nulová",J191,0)</f>
        <v>0</v>
      </c>
      <c r="BJ191" s="15" t="s">
        <v>82</v>
      </c>
      <c r="BK191" s="193">
        <f>ROUND(I191*H191,2)</f>
        <v>0</v>
      </c>
      <c r="BL191" s="15" t="s">
        <v>293</v>
      </c>
      <c r="BM191" s="192" t="s">
        <v>312</v>
      </c>
    </row>
    <row r="192" spans="1:65" s="2" customFormat="1" ht="16.5" customHeight="1">
      <c r="A192" s="32"/>
      <c r="B192" s="33"/>
      <c r="C192" s="180" t="s">
        <v>313</v>
      </c>
      <c r="D192" s="180" t="s">
        <v>120</v>
      </c>
      <c r="E192" s="181" t="s">
        <v>314</v>
      </c>
      <c r="F192" s="182" t="s">
        <v>315</v>
      </c>
      <c r="G192" s="183" t="s">
        <v>292</v>
      </c>
      <c r="H192" s="184">
        <v>1</v>
      </c>
      <c r="I192" s="185"/>
      <c r="J192" s="186">
        <f>ROUND(I192*H192,2)</f>
        <v>0</v>
      </c>
      <c r="K192" s="187"/>
      <c r="L192" s="37"/>
      <c r="M192" s="188" t="s">
        <v>1</v>
      </c>
      <c r="N192" s="189" t="s">
        <v>42</v>
      </c>
      <c r="O192" s="69"/>
      <c r="P192" s="190">
        <f>O192*H192</f>
        <v>0</v>
      </c>
      <c r="Q192" s="190">
        <v>0</v>
      </c>
      <c r="R192" s="190">
        <f>Q192*H192</f>
        <v>0</v>
      </c>
      <c r="S192" s="190">
        <v>0</v>
      </c>
      <c r="T192" s="191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92" t="s">
        <v>293</v>
      </c>
      <c r="AT192" s="192" t="s">
        <v>120</v>
      </c>
      <c r="AU192" s="192" t="s">
        <v>84</v>
      </c>
      <c r="AY192" s="15" t="s">
        <v>118</v>
      </c>
      <c r="BE192" s="193">
        <f>IF(N192="základní",J192,0)</f>
        <v>0</v>
      </c>
      <c r="BF192" s="193">
        <f>IF(N192="snížená",J192,0)</f>
        <v>0</v>
      </c>
      <c r="BG192" s="193">
        <f>IF(N192="zákl. přenesená",J192,0)</f>
        <v>0</v>
      </c>
      <c r="BH192" s="193">
        <f>IF(N192="sníž. přenesená",J192,0)</f>
        <v>0</v>
      </c>
      <c r="BI192" s="193">
        <f>IF(N192="nulová",J192,0)</f>
        <v>0</v>
      </c>
      <c r="BJ192" s="15" t="s">
        <v>82</v>
      </c>
      <c r="BK192" s="193">
        <f>ROUND(I192*H192,2)</f>
        <v>0</v>
      </c>
      <c r="BL192" s="15" t="s">
        <v>293</v>
      </c>
      <c r="BM192" s="192" t="s">
        <v>316</v>
      </c>
    </row>
    <row r="193" spans="1:65" s="2" customFormat="1" ht="16.5" customHeight="1">
      <c r="A193" s="32"/>
      <c r="B193" s="33"/>
      <c r="C193" s="180" t="s">
        <v>317</v>
      </c>
      <c r="D193" s="180" t="s">
        <v>120</v>
      </c>
      <c r="E193" s="181" t="s">
        <v>318</v>
      </c>
      <c r="F193" s="182" t="s">
        <v>319</v>
      </c>
      <c r="G193" s="183" t="s">
        <v>292</v>
      </c>
      <c r="H193" s="184">
        <v>1</v>
      </c>
      <c r="I193" s="185"/>
      <c r="J193" s="186">
        <f>ROUND(I193*H193,2)</f>
        <v>0</v>
      </c>
      <c r="K193" s="187"/>
      <c r="L193" s="37"/>
      <c r="M193" s="217" t="s">
        <v>1</v>
      </c>
      <c r="N193" s="218" t="s">
        <v>42</v>
      </c>
      <c r="O193" s="219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92" t="s">
        <v>293</v>
      </c>
      <c r="AT193" s="192" t="s">
        <v>120</v>
      </c>
      <c r="AU193" s="192" t="s">
        <v>84</v>
      </c>
      <c r="AY193" s="15" t="s">
        <v>118</v>
      </c>
      <c r="BE193" s="193">
        <f>IF(N193="základní",J193,0)</f>
        <v>0</v>
      </c>
      <c r="BF193" s="193">
        <f>IF(N193="snížená",J193,0)</f>
        <v>0</v>
      </c>
      <c r="BG193" s="193">
        <f>IF(N193="zákl. přenesená",J193,0)</f>
        <v>0</v>
      </c>
      <c r="BH193" s="193">
        <f>IF(N193="sníž. přenesená",J193,0)</f>
        <v>0</v>
      </c>
      <c r="BI193" s="193">
        <f>IF(N193="nulová",J193,0)</f>
        <v>0</v>
      </c>
      <c r="BJ193" s="15" t="s">
        <v>82</v>
      </c>
      <c r="BK193" s="193">
        <f>ROUND(I193*H193,2)</f>
        <v>0</v>
      </c>
      <c r="BL193" s="15" t="s">
        <v>293</v>
      </c>
      <c r="BM193" s="192" t="s">
        <v>320</v>
      </c>
    </row>
    <row r="194" spans="1:65" s="2" customFormat="1" ht="6.95" customHeight="1">
      <c r="A194" s="32"/>
      <c r="B194" s="52"/>
      <c r="C194" s="53"/>
      <c r="D194" s="53"/>
      <c r="E194" s="53"/>
      <c r="F194" s="53"/>
      <c r="G194" s="53"/>
      <c r="H194" s="53"/>
      <c r="I194" s="53"/>
      <c r="J194" s="53"/>
      <c r="K194" s="53"/>
      <c r="L194" s="37"/>
      <c r="M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</row>
  </sheetData>
  <sheetProtection algorithmName="SHA-512" hashValue="91L7rZtEdkG/0u0GjM2dyjvYAYhszjrWpYk2zk9Hq0aIFLf0Dj+GMSMIb7nmR0gcDXk+6GQWG6F9leWHEbULuw==" saltValue="d2eiCI3zR4zmeNiFf/ZEgwdiXThiiq2JaasWgGOy2M0d44sT9EK8QmQQa6JXPm8m2iQ5J+nqX+6ge1yo33rOxQ==" spinCount="100000" sheet="1" objects="1" scenarios="1" formatColumns="0" formatRows="0" autoFilter="0"/>
  <autoFilter ref="C123:K193"/>
  <mergeCells count="6">
    <mergeCell ref="L2:V2"/>
    <mergeCell ref="E7:H7"/>
    <mergeCell ref="E16:H16"/>
    <mergeCell ref="E25:H25"/>
    <mergeCell ref="E85:H85"/>
    <mergeCell ref="E116:H116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24203 - Podzemní kontejne...</vt:lpstr>
      <vt:lpstr>'24203 - Podzemní kontejne...'!Názvy_tisku</vt:lpstr>
      <vt:lpstr>'Rekapitulace stavby'!Názvy_tisku</vt:lpstr>
      <vt:lpstr>'24203 - Podzemní kontejne...'!Oblast_tisku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PC22priprava\Skrivanek</dc:creator>
  <cp:lastModifiedBy>Horák Václav</cp:lastModifiedBy>
  <dcterms:created xsi:type="dcterms:W3CDTF">2024-05-09T11:59:18Z</dcterms:created>
  <dcterms:modified xsi:type="dcterms:W3CDTF">2025-01-23T11:54:24Z</dcterms:modified>
</cp:coreProperties>
</file>